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hidePivotFieldList="1" defaultThemeVersion="124226"/>
  <xr:revisionPtr revIDLastSave="0" documentId="8_{7CBEFBC4-06A8-44A5-8A82-9D9D20417592}" xr6:coauthVersionLast="47" xr6:coauthVersionMax="47" xr10:uidLastSave="{00000000-0000-0000-0000-000000000000}"/>
  <workbookProtection workbookAlgorithmName="SHA-512" workbookHashValue="+gI3zUZHpxbUhef3/11v4717Y1gNttZuLu3x2flaUEW0Wn9OBe2WHivm2OO38DqrNbHikesYJ9Xf9NDRL9Yfxw==" workbookSaltValue="ghuSFGa/x8eEEumtGClhzQ==" workbookSpinCount="100000" lockStructure="1"/>
  <bookViews>
    <workbookView xWindow="-110" yWindow="-110" windowWidth="22780" windowHeight="14540" tabRatio="729" activeTab="6" xr2:uid="{00000000-000D-0000-FFFF-FFFF00000000}"/>
  </bookViews>
  <sheets>
    <sheet name="Cover_sheet" sheetId="8" r:id="rId1"/>
    <sheet name="config" sheetId="14" state="hidden" r:id="rId2"/>
    <sheet name="Contents" sheetId="9" r:id="rId3"/>
    <sheet name="Data - victims" sheetId="13" r:id="rId4"/>
    <sheet name="Data - population" sheetId="4" r:id="rId5"/>
    <sheet name="FIRE0501_working" sheetId="2" state="hidden" r:id="rId6"/>
    <sheet name="FIRE0501" sheetId="5" r:id="rId7"/>
    <sheet name="QA checks" sheetId="15" state="hidden" r:id="rId8"/>
  </sheets>
  <definedNames>
    <definedName name="_xlnm._FilterDatabase" localSheetId="4" hidden="1">'Data - population'!$A$1:$D$1</definedName>
    <definedName name="_xlnm._FilterDatabase" localSheetId="3" hidden="1">'Data - victims'!$A$1:$D$388</definedName>
    <definedName name="_xlnm.Print_Area" localSheetId="2">Contents!$A$1:$E$9</definedName>
    <definedName name="_xlnm.Print_Area" localSheetId="6">FIRE0501!$A$1:$I$84</definedName>
    <definedName name="_xlnm.Print_Titles" localSheetId="6">FIRE0501!$A:$A,FIRE0501!$1:$4</definedName>
  </definedNames>
  <calcPr calcId="191029"/>
  <pivotCaches>
    <pivotCache cacheId="0" r:id="rId9"/>
    <pivotCache cacheId="1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7" i="4" l="1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N48" i="2" l="1" a="1"/>
  <c r="N48" i="2" s="1"/>
  <c r="M48" i="2" a="1"/>
  <c r="M48" i="2" s="1"/>
  <c r="L48" i="2" a="1"/>
  <c r="L48" i="2" s="1"/>
  <c r="K48" i="2" a="1"/>
  <c r="K48" i="2" s="1"/>
  <c r="H65" i="15" a="1"/>
  <c r="H65" i="15" s="1"/>
  <c r="H9" i="15" a="1"/>
  <c r="H9" i="15" s="1"/>
  <c r="O24" i="15" s="1"/>
  <c r="O48" i="2" l="1"/>
  <c r="Q56" i="15"/>
  <c r="Q53" i="15"/>
  <c r="Q50" i="15"/>
  <c r="Q47" i="15"/>
  <c r="Q44" i="15"/>
  <c r="Q41" i="15"/>
  <c r="Q38" i="15"/>
  <c r="Q35" i="15"/>
  <c r="Q32" i="15"/>
  <c r="Q29" i="15"/>
  <c r="Q26" i="15"/>
  <c r="Q82" i="15" s="1"/>
  <c r="O23" i="15"/>
  <c r="O79" i="15" s="1"/>
  <c r="Q21" i="15"/>
  <c r="Q77" i="15" s="1"/>
  <c r="P16" i="15"/>
  <c r="P72" i="15" s="1"/>
  <c r="R14" i="15"/>
  <c r="R70" i="15" s="1"/>
  <c r="O11" i="15"/>
  <c r="O67" i="15" s="1"/>
  <c r="P50" i="15"/>
  <c r="P41" i="15"/>
  <c r="P38" i="15"/>
  <c r="O16" i="15"/>
  <c r="O72" i="15" s="1"/>
  <c r="Q14" i="15"/>
  <c r="Q70" i="15" s="1"/>
  <c r="P56" i="15"/>
  <c r="P53" i="15"/>
  <c r="P47" i="15"/>
  <c r="P44" i="15"/>
  <c r="P35" i="15"/>
  <c r="P32" i="15"/>
  <c r="P29" i="15"/>
  <c r="P26" i="15"/>
  <c r="P21" i="15"/>
  <c r="R19" i="15"/>
  <c r="R75" i="15" s="1"/>
  <c r="O56" i="15"/>
  <c r="O53" i="15"/>
  <c r="O50" i="15"/>
  <c r="O47" i="15"/>
  <c r="O44" i="15"/>
  <c r="O41" i="15"/>
  <c r="O38" i="15"/>
  <c r="O35" i="15"/>
  <c r="O32" i="15"/>
  <c r="O29" i="15"/>
  <c r="O26" i="15"/>
  <c r="O21" i="15"/>
  <c r="O77" i="15" s="1"/>
  <c r="Q19" i="15"/>
  <c r="Q75" i="15" s="1"/>
  <c r="P14" i="15"/>
  <c r="P70" i="15" s="1"/>
  <c r="R12" i="15"/>
  <c r="R68" i="15" s="1"/>
  <c r="P57" i="15"/>
  <c r="Q55" i="15"/>
  <c r="P51" i="15"/>
  <c r="Q49" i="15"/>
  <c r="P45" i="15"/>
  <c r="Q43" i="15"/>
  <c r="P39" i="15"/>
  <c r="Q37" i="15"/>
  <c r="P33" i="15"/>
  <c r="Q31" i="15"/>
  <c r="Q27" i="15"/>
  <c r="Q83" i="15" s="1"/>
  <c r="R25" i="15"/>
  <c r="R23" i="15"/>
  <c r="R79" i="15" s="1"/>
  <c r="R21" i="15"/>
  <c r="R77" i="15" s="1"/>
  <c r="O19" i="15"/>
  <c r="O75" i="15" s="1"/>
  <c r="Q17" i="15"/>
  <c r="Q73" i="15" s="1"/>
  <c r="Q15" i="15"/>
  <c r="Q71" i="15" s="1"/>
  <c r="P13" i="15"/>
  <c r="P69" i="15" s="1"/>
  <c r="Q11" i="15"/>
  <c r="Q67" i="15" s="1"/>
  <c r="O33" i="15"/>
  <c r="P31" i="15"/>
  <c r="P27" i="15"/>
  <c r="Q25" i="15"/>
  <c r="Q81" i="15" s="1"/>
  <c r="Q23" i="15"/>
  <c r="Q79" i="15" s="1"/>
  <c r="P17" i="15"/>
  <c r="P73" i="15" s="1"/>
  <c r="P15" i="15"/>
  <c r="P71" i="15" s="1"/>
  <c r="O13" i="15"/>
  <c r="O69" i="15" s="1"/>
  <c r="P11" i="15"/>
  <c r="P67" i="15" s="1"/>
  <c r="O57" i="15"/>
  <c r="P55" i="15"/>
  <c r="O51" i="15"/>
  <c r="P49" i="15"/>
  <c r="O45" i="15"/>
  <c r="P43" i="15"/>
  <c r="O39" i="15"/>
  <c r="P37" i="15"/>
  <c r="O55" i="15"/>
  <c r="O49" i="15"/>
  <c r="O43" i="15"/>
  <c r="O37" i="15"/>
  <c r="O31" i="15"/>
  <c r="O27" i="15"/>
  <c r="P25" i="15"/>
  <c r="P23" i="15"/>
  <c r="P79" i="15" s="1"/>
  <c r="O17" i="15"/>
  <c r="O73" i="15" s="1"/>
  <c r="O15" i="15"/>
  <c r="O71" i="15" s="1"/>
  <c r="O25" i="15"/>
  <c r="P24" i="15"/>
  <c r="R16" i="15"/>
  <c r="R72" i="15" s="1"/>
  <c r="R11" i="15"/>
  <c r="R67" i="15" s="1"/>
  <c r="R18" i="15"/>
  <c r="R74" i="15" s="1"/>
  <c r="Q16" i="15"/>
  <c r="Q72" i="15" s="1"/>
  <c r="R13" i="15"/>
  <c r="R69" i="15" s="1"/>
  <c r="R26" i="15"/>
  <c r="Q18" i="15"/>
  <c r="Q74" i="15" s="1"/>
  <c r="Q13" i="15"/>
  <c r="Q69" i="15" s="1"/>
  <c r="Q20" i="15"/>
  <c r="Q76" i="15" s="1"/>
  <c r="R10" i="15"/>
  <c r="R66" i="15" s="1"/>
  <c r="Q52" i="15"/>
  <c r="Q40" i="15"/>
  <c r="Q28" i="15"/>
  <c r="R22" i="15"/>
  <c r="R78" i="15" s="1"/>
  <c r="P18" i="15"/>
  <c r="P74" i="15" s="1"/>
  <c r="P20" i="15"/>
  <c r="O18" i="15"/>
  <c r="O74" i="15" s="1"/>
  <c r="Q34" i="15"/>
  <c r="O20" i="15"/>
  <c r="O76" i="15" s="1"/>
  <c r="R20" i="15"/>
  <c r="R76" i="15" s="1"/>
  <c r="Q58" i="15"/>
  <c r="Q46" i="15"/>
  <c r="R15" i="15"/>
  <c r="R71" i="15" s="1"/>
  <c r="O52" i="15"/>
  <c r="Q30" i="15"/>
  <c r="P58" i="15"/>
  <c r="Q45" i="15"/>
  <c r="P30" i="15"/>
  <c r="R24" i="15"/>
  <c r="R17" i="15"/>
  <c r="R73" i="15" s="1"/>
  <c r="Q36" i="15"/>
  <c r="O30" i="15"/>
  <c r="Q24" i="15"/>
  <c r="Q80" i="15" s="1"/>
  <c r="Q51" i="15"/>
  <c r="P28" i="15"/>
  <c r="Q10" i="15"/>
  <c r="Q66" i="15" s="1"/>
  <c r="Q42" i="15"/>
  <c r="O36" i="15"/>
  <c r="O28" i="15"/>
  <c r="P10" i="15"/>
  <c r="P66" i="15" s="1"/>
  <c r="Q57" i="15"/>
  <c r="P34" i="15"/>
  <c r="O10" i="15"/>
  <c r="O66" i="15" s="1"/>
  <c r="Q48" i="15"/>
  <c r="O42" i="15"/>
  <c r="O34" i="15"/>
  <c r="P19" i="15"/>
  <c r="P48" i="15"/>
  <c r="Q39" i="15"/>
  <c r="P42" i="15"/>
  <c r="Q12" i="15"/>
  <c r="Q68" i="15" s="1"/>
  <c r="P40" i="15"/>
  <c r="Q22" i="15"/>
  <c r="Q78" i="15" s="1"/>
  <c r="O48" i="15"/>
  <c r="O12" i="15"/>
  <c r="O68" i="15" s="1"/>
  <c r="P54" i="15"/>
  <c r="P46" i="15"/>
  <c r="Q33" i="15"/>
  <c r="O22" i="15"/>
  <c r="O78" i="15" s="1"/>
  <c r="O54" i="15"/>
  <c r="O46" i="15"/>
  <c r="P52" i="15"/>
  <c r="O14" i="15"/>
  <c r="O70" i="15" s="1"/>
  <c r="O58" i="15"/>
  <c r="P36" i="15"/>
  <c r="P12" i="15"/>
  <c r="P68" i="15" s="1"/>
  <c r="Q54" i="15"/>
  <c r="O40" i="15"/>
  <c r="P22" i="15"/>
  <c r="R27" i="15" l="1"/>
  <c r="R28" i="15"/>
  <c r="R83" i="15"/>
  <c r="Q98" i="15"/>
  <c r="Q84" i="15"/>
  <c r="O105" i="15"/>
  <c r="R49" i="15"/>
  <c r="O100" i="15"/>
  <c r="R44" i="15"/>
  <c r="P104" i="15"/>
  <c r="Q96" i="15"/>
  <c r="O80" i="15"/>
  <c r="O111" i="15"/>
  <c r="R55" i="15"/>
  <c r="P113" i="15"/>
  <c r="R47" i="15"/>
  <c r="O103" i="15"/>
  <c r="P109" i="15"/>
  <c r="Q89" i="15"/>
  <c r="Q108" i="15"/>
  <c r="P112" i="15"/>
  <c r="P78" i="15"/>
  <c r="P102" i="15"/>
  <c r="Q102" i="15"/>
  <c r="O95" i="15"/>
  <c r="R39" i="15"/>
  <c r="O96" i="15"/>
  <c r="R40" i="15"/>
  <c r="Q114" i="15"/>
  <c r="P99" i="15"/>
  <c r="P83" i="15"/>
  <c r="Q91" i="15"/>
  <c r="Q104" i="15"/>
  <c r="P87" i="15"/>
  <c r="P89" i="15"/>
  <c r="P94" i="15"/>
  <c r="O89" i="15"/>
  <c r="R33" i="15"/>
  <c r="Q93" i="15"/>
  <c r="P77" i="15"/>
  <c r="P97" i="15"/>
  <c r="Q97" i="15"/>
  <c r="P92" i="15"/>
  <c r="P90" i="15"/>
  <c r="Q90" i="15"/>
  <c r="R82" i="15"/>
  <c r="P81" i="15"/>
  <c r="O107" i="15"/>
  <c r="R51" i="15"/>
  <c r="P95" i="15"/>
  <c r="R29" i="15"/>
  <c r="O85" i="15"/>
  <c r="P82" i="15"/>
  <c r="P106" i="15"/>
  <c r="Q100" i="15"/>
  <c r="O114" i="15"/>
  <c r="R58" i="15"/>
  <c r="P96" i="15"/>
  <c r="Q113" i="15"/>
  <c r="R80" i="15"/>
  <c r="O83" i="15"/>
  <c r="P111" i="15"/>
  <c r="Q99" i="15"/>
  <c r="R32" i="15"/>
  <c r="O88" i="15"/>
  <c r="P85" i="15"/>
  <c r="Q103" i="15"/>
  <c r="P86" i="15"/>
  <c r="P76" i="15"/>
  <c r="O87" i="15"/>
  <c r="R31" i="15"/>
  <c r="O113" i="15"/>
  <c r="R57" i="15"/>
  <c r="P101" i="15"/>
  <c r="R35" i="15"/>
  <c r="O91" i="15"/>
  <c r="P88" i="15"/>
  <c r="Q106" i="15"/>
  <c r="O110" i="15"/>
  <c r="R54" i="15"/>
  <c r="Q111" i="15"/>
  <c r="O108" i="15"/>
  <c r="R52" i="15"/>
  <c r="P84" i="15"/>
  <c r="P93" i="15"/>
  <c r="R81" i="15"/>
  <c r="O106" i="15"/>
  <c r="R50" i="15"/>
  <c r="O90" i="15"/>
  <c r="R34" i="15"/>
  <c r="R53" i="15"/>
  <c r="O109" i="15"/>
  <c r="P110" i="15"/>
  <c r="Q87" i="15"/>
  <c r="R56" i="15"/>
  <c r="O112" i="15"/>
  <c r="Q110" i="15"/>
  <c r="O86" i="15"/>
  <c r="R30" i="15"/>
  <c r="R45" i="15"/>
  <c r="O101" i="15"/>
  <c r="Q94" i="15"/>
  <c r="O104" i="15"/>
  <c r="R48" i="15"/>
  <c r="Q92" i="15"/>
  <c r="P105" i="15"/>
  <c r="O82" i="15"/>
  <c r="P108" i="15"/>
  <c r="P98" i="15"/>
  <c r="O84" i="15"/>
  <c r="Q101" i="15"/>
  <c r="O93" i="15"/>
  <c r="R37" i="15"/>
  <c r="Q105" i="15"/>
  <c r="R38" i="15"/>
  <c r="O94" i="15"/>
  <c r="P91" i="15"/>
  <c r="Q109" i="15"/>
  <c r="Q86" i="15"/>
  <c r="P103" i="15"/>
  <c r="P75" i="15"/>
  <c r="P80" i="15"/>
  <c r="Q85" i="15"/>
  <c r="Q107" i="15"/>
  <c r="O81" i="15"/>
  <c r="Q88" i="15"/>
  <c r="O98" i="15"/>
  <c r="R42" i="15"/>
  <c r="O102" i="15"/>
  <c r="R46" i="15"/>
  <c r="Q95" i="15"/>
  <c r="O92" i="15"/>
  <c r="R36" i="15"/>
  <c r="P114" i="15"/>
  <c r="O99" i="15"/>
  <c r="R43" i="15"/>
  <c r="P107" i="15"/>
  <c r="R41" i="15"/>
  <c r="O97" i="15"/>
  <c r="P100" i="15"/>
  <c r="Q112" i="15"/>
  <c r="R99" i="15" l="1"/>
  <c r="R91" i="15"/>
  <c r="R100" i="15"/>
  <c r="R98" i="15"/>
  <c r="R112" i="15"/>
  <c r="R106" i="15"/>
  <c r="R96" i="15"/>
  <c r="R92" i="15"/>
  <c r="R93" i="15"/>
  <c r="R101" i="15"/>
  <c r="R89" i="15"/>
  <c r="R114" i="15"/>
  <c r="R97" i="15"/>
  <c r="R109" i="15"/>
  <c r="R110" i="15"/>
  <c r="R113" i="15"/>
  <c r="R85" i="15"/>
  <c r="R102" i="15"/>
  <c r="R84" i="15"/>
  <c r="R107" i="15"/>
  <c r="R103" i="15"/>
  <c r="R94" i="15"/>
  <c r="R111" i="15"/>
  <c r="R105" i="15"/>
  <c r="R95" i="15"/>
  <c r="R87" i="15"/>
  <c r="R88" i="15"/>
  <c r="R86" i="15"/>
  <c r="R104" i="15"/>
  <c r="R90" i="15"/>
  <c r="R108" i="15"/>
  <c r="A59" i="5" l="1"/>
  <c r="A10" i="8"/>
  <c r="K49" i="2" a="1"/>
  <c r="K49" i="2" s="1"/>
  <c r="L49" i="2" a="1"/>
  <c r="L49" i="2" s="1"/>
  <c r="M49" i="2" a="1"/>
  <c r="M49" i="2" s="1"/>
  <c r="N49" i="2" a="1"/>
  <c r="N49" i="2" s="1"/>
  <c r="A2" i="9"/>
  <c r="A9" i="8"/>
  <c r="A8" i="8"/>
  <c r="A5" i="8"/>
  <c r="A3" i="8"/>
  <c r="K47" i="2" a="1"/>
  <c r="K47" i="2" s="1"/>
  <c r="L47" i="2" a="1"/>
  <c r="L47" i="2" s="1"/>
  <c r="M47" i="2" a="1"/>
  <c r="M47" i="2" s="1"/>
  <c r="N47" i="2" a="1"/>
  <c r="N47" i="2" s="1"/>
  <c r="K46" i="2" a="1"/>
  <c r="K46" i="2" s="1"/>
  <c r="L46" i="2" a="1"/>
  <c r="L46" i="2" s="1"/>
  <c r="M46" i="2" a="1"/>
  <c r="M46" i="2" s="1"/>
  <c r="N46" i="2" a="1"/>
  <c r="N46" i="2" s="1"/>
  <c r="U112" i="15" l="1"/>
  <c r="V112" i="15"/>
  <c r="W56" i="15"/>
  <c r="U114" i="15"/>
  <c r="U54" i="15"/>
  <c r="V113" i="15"/>
  <c r="V54" i="15"/>
  <c r="W54" i="15"/>
  <c r="X113" i="15"/>
  <c r="X54" i="15"/>
  <c r="V114" i="15"/>
  <c r="U55" i="15"/>
  <c r="W110" i="15"/>
  <c r="V55" i="15"/>
  <c r="X114" i="15"/>
  <c r="W55" i="15"/>
  <c r="V111" i="15"/>
  <c r="X55" i="15"/>
  <c r="U110" i="15"/>
  <c r="U111" i="15"/>
  <c r="V56" i="15"/>
  <c r="U113" i="15"/>
  <c r="W112" i="15"/>
  <c r="X56" i="15"/>
  <c r="X112" i="15"/>
  <c r="U57" i="15"/>
  <c r="V57" i="15"/>
  <c r="W113" i="15"/>
  <c r="W57" i="15"/>
  <c r="X57" i="15"/>
  <c r="V110" i="15"/>
  <c r="U58" i="15"/>
  <c r="W114" i="15"/>
  <c r="V58" i="15"/>
  <c r="X110" i="15"/>
  <c r="W58" i="15"/>
  <c r="X58" i="15"/>
  <c r="W111" i="15"/>
  <c r="U56" i="15"/>
  <c r="X111" i="15"/>
  <c r="O49" i="2"/>
  <c r="O46" i="2"/>
  <c r="O47" i="2"/>
  <c r="K45" i="2" a="1"/>
  <c r="K45" i="2" s="1"/>
  <c r="L45" i="2" a="1"/>
  <c r="L45" i="2" s="1"/>
  <c r="M45" i="2" a="1"/>
  <c r="M45" i="2" s="1"/>
  <c r="N45" i="2" a="1"/>
  <c r="N45" i="2" s="1"/>
  <c r="O45" i="2" l="1"/>
  <c r="N44" i="2" a="1"/>
  <c r="N44" i="2" s="1"/>
  <c r="M44" i="2" a="1"/>
  <c r="M44" i="2" s="1"/>
  <c r="L44" i="2" a="1"/>
  <c r="L44" i="2" s="1"/>
  <c r="K44" i="2" a="1"/>
  <c r="K44" i="2" s="1"/>
  <c r="N43" i="2" a="1"/>
  <c r="N43" i="2" s="1"/>
  <c r="M43" i="2" a="1"/>
  <c r="M43" i="2" s="1"/>
  <c r="L43" i="2" a="1"/>
  <c r="L43" i="2" s="1"/>
  <c r="K43" i="2" a="1"/>
  <c r="K43" i="2" s="1"/>
  <c r="N42" i="2" a="1"/>
  <c r="N42" i="2" s="1"/>
  <c r="M42" i="2" a="1"/>
  <c r="M42" i="2" s="1"/>
  <c r="L42" i="2" a="1"/>
  <c r="L42" i="2" s="1"/>
  <c r="K42" i="2" a="1"/>
  <c r="K42" i="2" s="1"/>
  <c r="N41" i="2" a="1"/>
  <c r="N41" i="2" s="1"/>
  <c r="M41" i="2" a="1"/>
  <c r="M41" i="2" s="1"/>
  <c r="L41" i="2" a="1"/>
  <c r="L41" i="2" s="1"/>
  <c r="K41" i="2" a="1"/>
  <c r="K41" i="2" s="1"/>
  <c r="N40" i="2" a="1"/>
  <c r="N40" i="2" s="1"/>
  <c r="M40" i="2" a="1"/>
  <c r="M40" i="2" s="1"/>
  <c r="L40" i="2" a="1"/>
  <c r="L40" i="2" s="1"/>
  <c r="K40" i="2" a="1"/>
  <c r="K40" i="2" s="1"/>
  <c r="N39" i="2" a="1"/>
  <c r="N39" i="2" s="1"/>
  <c r="M39" i="2" a="1"/>
  <c r="M39" i="2" s="1"/>
  <c r="L39" i="2" a="1"/>
  <c r="L39" i="2" s="1"/>
  <c r="K39" i="2" a="1"/>
  <c r="K39" i="2" s="1"/>
  <c r="N38" i="2" a="1"/>
  <c r="N38" i="2" s="1"/>
  <c r="M38" i="2" a="1"/>
  <c r="M38" i="2" s="1"/>
  <c r="L38" i="2" a="1"/>
  <c r="L38" i="2" s="1"/>
  <c r="K38" i="2" a="1"/>
  <c r="K38" i="2" s="1"/>
  <c r="N37" i="2" a="1"/>
  <c r="N37" i="2" s="1"/>
  <c r="M37" i="2" a="1"/>
  <c r="M37" i="2" s="1"/>
  <c r="L37" i="2" a="1"/>
  <c r="L37" i="2" s="1"/>
  <c r="K37" i="2" a="1"/>
  <c r="K37" i="2" s="1"/>
  <c r="N36" i="2" a="1"/>
  <c r="N36" i="2" s="1"/>
  <c r="M36" i="2" a="1"/>
  <c r="M36" i="2" s="1"/>
  <c r="L36" i="2" a="1"/>
  <c r="L36" i="2" s="1"/>
  <c r="K36" i="2" a="1"/>
  <c r="K36" i="2" s="1"/>
  <c r="N35" i="2" a="1"/>
  <c r="N35" i="2" s="1"/>
  <c r="M35" i="2" a="1"/>
  <c r="M35" i="2" s="1"/>
  <c r="L35" i="2" a="1"/>
  <c r="L35" i="2" s="1"/>
  <c r="K35" i="2" a="1"/>
  <c r="K35" i="2" s="1"/>
  <c r="N34" i="2" a="1"/>
  <c r="N34" i="2" s="1"/>
  <c r="M34" i="2" a="1"/>
  <c r="M34" i="2" s="1"/>
  <c r="L34" i="2" a="1"/>
  <c r="L34" i="2" s="1"/>
  <c r="K34" i="2" a="1"/>
  <c r="K34" i="2" s="1"/>
  <c r="N33" i="2" a="1"/>
  <c r="N33" i="2" s="1"/>
  <c r="M33" i="2" a="1"/>
  <c r="M33" i="2" s="1"/>
  <c r="L33" i="2" a="1"/>
  <c r="L33" i="2" s="1"/>
  <c r="K33" i="2" a="1"/>
  <c r="K33" i="2" s="1"/>
  <c r="N32" i="2" a="1"/>
  <c r="N32" i="2" s="1"/>
  <c r="M32" i="2" a="1"/>
  <c r="M32" i="2" s="1"/>
  <c r="L32" i="2" a="1"/>
  <c r="L32" i="2" s="1"/>
  <c r="K32" i="2" a="1"/>
  <c r="K32" i="2" s="1"/>
  <c r="N31" i="2" a="1"/>
  <c r="N31" i="2" s="1"/>
  <c r="M31" i="2" a="1"/>
  <c r="M31" i="2" s="1"/>
  <c r="L31" i="2" a="1"/>
  <c r="L31" i="2" s="1"/>
  <c r="K31" i="2" a="1"/>
  <c r="K31" i="2" s="1"/>
  <c r="N30" i="2" a="1"/>
  <c r="N30" i="2" s="1"/>
  <c r="M30" i="2" a="1"/>
  <c r="M30" i="2" s="1"/>
  <c r="L30" i="2" a="1"/>
  <c r="L30" i="2" s="1"/>
  <c r="K30" i="2" a="1"/>
  <c r="K30" i="2" s="1"/>
  <c r="N29" i="2" a="1"/>
  <c r="N29" i="2" s="1"/>
  <c r="M29" i="2" a="1"/>
  <c r="M29" i="2" s="1"/>
  <c r="L29" i="2" a="1"/>
  <c r="L29" i="2" s="1"/>
  <c r="K29" i="2" a="1"/>
  <c r="K29" i="2" s="1"/>
  <c r="N28" i="2" a="1"/>
  <c r="N28" i="2" s="1"/>
  <c r="M28" i="2" a="1"/>
  <c r="M28" i="2" s="1"/>
  <c r="L28" i="2" a="1"/>
  <c r="L28" i="2" s="1"/>
  <c r="K28" i="2" a="1"/>
  <c r="K28" i="2" s="1"/>
  <c r="N27" i="2" a="1"/>
  <c r="N27" i="2" s="1"/>
  <c r="M27" i="2" a="1"/>
  <c r="M27" i="2" s="1"/>
  <c r="L27" i="2" a="1"/>
  <c r="L27" i="2" s="1"/>
  <c r="K27" i="2" a="1"/>
  <c r="K27" i="2" s="1"/>
  <c r="N26" i="2" a="1"/>
  <c r="N26" i="2" s="1"/>
  <c r="M26" i="2" a="1"/>
  <c r="M26" i="2" s="1"/>
  <c r="L26" i="2" a="1"/>
  <c r="L26" i="2" s="1"/>
  <c r="K26" i="2" a="1"/>
  <c r="K26" i="2" s="1"/>
  <c r="N25" i="2" a="1"/>
  <c r="N25" i="2" s="1"/>
  <c r="M25" i="2" a="1"/>
  <c r="M25" i="2" s="1"/>
  <c r="L25" i="2" a="1"/>
  <c r="L25" i="2" s="1"/>
  <c r="K25" i="2" a="1"/>
  <c r="K25" i="2" s="1"/>
  <c r="N24" i="2" a="1"/>
  <c r="N24" i="2" s="1"/>
  <c r="M24" i="2" a="1"/>
  <c r="M24" i="2" s="1"/>
  <c r="L24" i="2" a="1"/>
  <c r="L24" i="2" s="1"/>
  <c r="K24" i="2" a="1"/>
  <c r="K24" i="2" s="1"/>
  <c r="N23" i="2" a="1"/>
  <c r="N23" i="2" s="1"/>
  <c r="M23" i="2" a="1"/>
  <c r="M23" i="2" s="1"/>
  <c r="L23" i="2" a="1"/>
  <c r="L23" i="2" s="1"/>
  <c r="K23" i="2" a="1"/>
  <c r="K23" i="2" s="1"/>
  <c r="N22" i="2" a="1"/>
  <c r="N22" i="2" s="1"/>
  <c r="M22" i="2" a="1"/>
  <c r="M22" i="2" s="1"/>
  <c r="L22" i="2" a="1"/>
  <c r="L22" i="2" s="1"/>
  <c r="K22" i="2" a="1"/>
  <c r="K22" i="2" s="1"/>
  <c r="N21" i="2" a="1"/>
  <c r="N21" i="2" s="1"/>
  <c r="M21" i="2" a="1"/>
  <c r="M21" i="2" s="1"/>
  <c r="L21" i="2" a="1"/>
  <c r="L21" i="2" s="1"/>
  <c r="K21" i="2" a="1"/>
  <c r="K21" i="2" s="1"/>
  <c r="N20" i="2" a="1"/>
  <c r="N20" i="2" s="1"/>
  <c r="M20" i="2" a="1"/>
  <c r="M20" i="2" s="1"/>
  <c r="L20" i="2" a="1"/>
  <c r="L20" i="2" s="1"/>
  <c r="K20" i="2" a="1"/>
  <c r="K20" i="2" s="1"/>
  <c r="N19" i="2" a="1"/>
  <c r="N19" i="2" s="1"/>
  <c r="M19" i="2" a="1"/>
  <c r="M19" i="2" s="1"/>
  <c r="L19" i="2" a="1"/>
  <c r="L19" i="2" s="1"/>
  <c r="K19" i="2" a="1"/>
  <c r="K19" i="2" s="1"/>
  <c r="N18" i="2" a="1"/>
  <c r="N18" i="2" s="1"/>
  <c r="M18" i="2" a="1"/>
  <c r="M18" i="2" s="1"/>
  <c r="L18" i="2" a="1"/>
  <c r="L18" i="2" s="1"/>
  <c r="K18" i="2" a="1"/>
  <c r="K18" i="2" s="1"/>
  <c r="N17" i="2" a="1"/>
  <c r="N17" i="2" s="1"/>
  <c r="M17" i="2" a="1"/>
  <c r="M17" i="2" s="1"/>
  <c r="L17" i="2" a="1"/>
  <c r="L17" i="2" s="1"/>
  <c r="K17" i="2" a="1"/>
  <c r="K17" i="2" s="1"/>
  <c r="N16" i="2" a="1"/>
  <c r="N16" i="2" s="1"/>
  <c r="M16" i="2" a="1"/>
  <c r="M16" i="2" s="1"/>
  <c r="L16" i="2" a="1"/>
  <c r="L16" i="2" s="1"/>
  <c r="K16" i="2" a="1"/>
  <c r="K16" i="2" s="1"/>
  <c r="N15" i="2" a="1"/>
  <c r="N15" i="2" s="1"/>
  <c r="M15" i="2" a="1"/>
  <c r="M15" i="2" s="1"/>
  <c r="L15" i="2" a="1"/>
  <c r="L15" i="2" s="1"/>
  <c r="K15" i="2" a="1"/>
  <c r="K15" i="2" s="1"/>
  <c r="N14" i="2" a="1"/>
  <c r="N14" i="2" s="1"/>
  <c r="M14" i="2" a="1"/>
  <c r="M14" i="2" s="1"/>
  <c r="L14" i="2" a="1"/>
  <c r="L14" i="2" s="1"/>
  <c r="K14" i="2" a="1"/>
  <c r="K14" i="2" s="1"/>
  <c r="N13" i="2" a="1"/>
  <c r="N13" i="2" s="1"/>
  <c r="M13" i="2" a="1"/>
  <c r="M13" i="2" s="1"/>
  <c r="L13" i="2" a="1"/>
  <c r="L13" i="2" s="1"/>
  <c r="K13" i="2" a="1"/>
  <c r="K13" i="2" s="1"/>
  <c r="N12" i="2" a="1"/>
  <c r="N12" i="2" s="1"/>
  <c r="M12" i="2" a="1"/>
  <c r="M12" i="2" s="1"/>
  <c r="L12" i="2" a="1"/>
  <c r="L12" i="2" s="1"/>
  <c r="K12" i="2" a="1"/>
  <c r="K12" i="2" s="1"/>
  <c r="N11" i="2" a="1"/>
  <c r="N11" i="2" s="1"/>
  <c r="M11" i="2" a="1"/>
  <c r="M11" i="2" s="1"/>
  <c r="L11" i="2" a="1"/>
  <c r="L11" i="2" s="1"/>
  <c r="K11" i="2" a="1"/>
  <c r="K11" i="2" s="1"/>
  <c r="N10" i="2" a="1"/>
  <c r="N10" i="2" s="1"/>
  <c r="M10" i="2" a="1"/>
  <c r="M10" i="2" s="1"/>
  <c r="L10" i="2" a="1"/>
  <c r="L10" i="2" s="1"/>
  <c r="K10" i="2" a="1"/>
  <c r="K10" i="2" s="1"/>
  <c r="N9" i="2" a="1"/>
  <c r="N9" i="2" s="1"/>
  <c r="M9" i="2" a="1"/>
  <c r="M9" i="2" s="1"/>
  <c r="L9" i="2" a="1"/>
  <c r="L9" i="2" s="1"/>
  <c r="K9" i="2" a="1"/>
  <c r="K9" i="2" s="1"/>
  <c r="N8" i="2" a="1"/>
  <c r="N8" i="2" s="1"/>
  <c r="M8" i="2" a="1"/>
  <c r="M8" i="2" s="1"/>
  <c r="L8" i="2" a="1"/>
  <c r="L8" i="2" s="1"/>
  <c r="K8" i="2" a="1"/>
  <c r="K8" i="2" s="1"/>
  <c r="N7" i="2" a="1"/>
  <c r="N7" i="2" s="1"/>
  <c r="M7" i="2" a="1"/>
  <c r="M7" i="2" s="1"/>
  <c r="L7" i="2" a="1"/>
  <c r="L7" i="2" s="1"/>
  <c r="K7" i="2" a="1"/>
  <c r="K7" i="2" s="1"/>
  <c r="N6" i="2" a="1"/>
  <c r="N6" i="2" s="1"/>
  <c r="M6" i="2" a="1"/>
  <c r="M6" i="2" s="1"/>
  <c r="L6" i="2" a="1"/>
  <c r="L6" i="2" s="1"/>
  <c r="K6" i="2" a="1"/>
  <c r="K6" i="2" s="1"/>
  <c r="N5" i="2" a="1"/>
  <c r="N5" i="2" s="1"/>
  <c r="M5" i="2" a="1"/>
  <c r="M5" i="2" s="1"/>
  <c r="L5" i="2" a="1"/>
  <c r="L5" i="2" s="1"/>
  <c r="K5" i="2" a="1"/>
  <c r="K5" i="2" s="1"/>
  <c r="B3" i="2"/>
  <c r="D48" i="2" l="1" a="1"/>
  <c r="D48" i="2" s="1"/>
  <c r="D48" i="5" s="1"/>
  <c r="C48" i="2" a="1"/>
  <c r="C48" i="2" s="1"/>
  <c r="C48" i="5" s="1"/>
  <c r="B48" i="2" a="1"/>
  <c r="B48" i="2" s="1"/>
  <c r="B48" i="5" s="1"/>
  <c r="O10" i="2"/>
  <c r="O14" i="2"/>
  <c r="O16" i="2"/>
  <c r="O22" i="2"/>
  <c r="O28" i="2"/>
  <c r="O32" i="2"/>
  <c r="O34" i="2"/>
  <c r="O38" i="2"/>
  <c r="O40" i="2"/>
  <c r="O44" i="2"/>
  <c r="O5" i="2"/>
  <c r="O7" i="2"/>
  <c r="O11" i="2"/>
  <c r="O13" i="2"/>
  <c r="O19" i="2"/>
  <c r="O25" i="2"/>
  <c r="O31" i="2"/>
  <c r="O35" i="2"/>
  <c r="O37" i="2"/>
  <c r="O41" i="2"/>
  <c r="O43" i="2"/>
  <c r="O17" i="2"/>
  <c r="O20" i="2"/>
  <c r="O23" i="2"/>
  <c r="O26" i="2"/>
  <c r="O29" i="2"/>
  <c r="O8" i="2"/>
  <c r="O6" i="2"/>
  <c r="O9" i="2"/>
  <c r="O12" i="2"/>
  <c r="O15" i="2"/>
  <c r="O18" i="2"/>
  <c r="O21" i="2"/>
  <c r="O24" i="2"/>
  <c r="O27" i="2"/>
  <c r="O30" i="2"/>
  <c r="O33" i="2"/>
  <c r="O36" i="2"/>
  <c r="O39" i="2"/>
  <c r="O42" i="2"/>
  <c r="B49" i="2" a="1"/>
  <c r="B49" i="2" s="1"/>
  <c r="C49" i="2" a="1"/>
  <c r="C49" i="2" s="1"/>
  <c r="D49" i="2" a="1"/>
  <c r="D49" i="2" s="1"/>
  <c r="D47" i="2" a="1"/>
  <c r="D47" i="2" s="1"/>
  <c r="C47" i="2" a="1"/>
  <c r="C47" i="2" s="1"/>
  <c r="B47" i="2" a="1"/>
  <c r="B47" i="2" s="1"/>
  <c r="B47" i="5" s="1"/>
  <c r="B46" i="2" a="1"/>
  <c r="B46" i="2" s="1"/>
  <c r="B46" i="5" s="1"/>
  <c r="U51" i="15" s="1"/>
  <c r="C46" i="2" a="1"/>
  <c r="C46" i="2" s="1"/>
  <c r="C46" i="5" s="1"/>
  <c r="V51" i="15" s="1"/>
  <c r="D46" i="2" a="1"/>
  <c r="D46" i="2" s="1"/>
  <c r="D46" i="5" s="1"/>
  <c r="W51" i="15" s="1"/>
  <c r="B45" i="2" a="1"/>
  <c r="B45" i="2" s="1"/>
  <c r="F45" i="2" s="1"/>
  <c r="C45" i="2" a="1"/>
  <c r="C45" i="2" s="1"/>
  <c r="G45" i="2" s="1"/>
  <c r="D45" i="2" a="1"/>
  <c r="D45" i="2" s="1"/>
  <c r="H45" i="2" s="1"/>
  <c r="B6" i="2" a="1"/>
  <c r="B6" i="2" s="1"/>
  <c r="F6" i="2" s="1"/>
  <c r="D6" i="2" a="1"/>
  <c r="D6" i="2" s="1"/>
  <c r="H6" i="2" s="1"/>
  <c r="C7" i="2" a="1"/>
  <c r="C7" i="2" s="1"/>
  <c r="G7" i="2" s="1"/>
  <c r="B8" i="2" a="1"/>
  <c r="B8" i="2" s="1"/>
  <c r="F8" i="2" s="1"/>
  <c r="D8" i="2" a="1"/>
  <c r="D8" i="2" s="1"/>
  <c r="H8" i="2" s="1"/>
  <c r="C9" i="2" a="1"/>
  <c r="C9" i="2" s="1"/>
  <c r="G9" i="2" s="1"/>
  <c r="B10" i="2" a="1"/>
  <c r="B10" i="2" s="1"/>
  <c r="F10" i="2" s="1"/>
  <c r="D10" i="2" a="1"/>
  <c r="D10" i="2" s="1"/>
  <c r="H10" i="2" s="1"/>
  <c r="C11" i="2" a="1"/>
  <c r="C11" i="2" s="1"/>
  <c r="G11" i="2" s="1"/>
  <c r="B12" i="2" a="1"/>
  <c r="B12" i="2" s="1"/>
  <c r="F12" i="2" s="1"/>
  <c r="D12" i="2" a="1"/>
  <c r="D12" i="2" s="1"/>
  <c r="H12" i="2" s="1"/>
  <c r="C13" i="2" a="1"/>
  <c r="C13" i="2" s="1"/>
  <c r="G13" i="2" s="1"/>
  <c r="B14" i="2" a="1"/>
  <c r="B14" i="2" s="1"/>
  <c r="F14" i="2" s="1"/>
  <c r="D14" i="2" a="1"/>
  <c r="D14" i="2" s="1"/>
  <c r="H14" i="2" s="1"/>
  <c r="C15" i="2" a="1"/>
  <c r="C15" i="2" s="1"/>
  <c r="G15" i="2" s="1"/>
  <c r="B16" i="2" a="1"/>
  <c r="B16" i="2" s="1"/>
  <c r="F16" i="2" s="1"/>
  <c r="D16" i="2" a="1"/>
  <c r="D16" i="2" s="1"/>
  <c r="H16" i="2" s="1"/>
  <c r="C17" i="2" a="1"/>
  <c r="C17" i="2" s="1"/>
  <c r="G17" i="2" s="1"/>
  <c r="B18" i="2" a="1"/>
  <c r="B18" i="2" s="1"/>
  <c r="F18" i="2" s="1"/>
  <c r="D18" i="2" a="1"/>
  <c r="D18" i="2" s="1"/>
  <c r="H18" i="2" s="1"/>
  <c r="C19" i="2" a="1"/>
  <c r="C19" i="2" s="1"/>
  <c r="G19" i="2" s="1"/>
  <c r="B20" i="2" a="1"/>
  <c r="B20" i="2" s="1"/>
  <c r="F20" i="2" s="1"/>
  <c r="D20" i="2" a="1"/>
  <c r="D20" i="2" s="1"/>
  <c r="H20" i="2" s="1"/>
  <c r="C21" i="2" a="1"/>
  <c r="C21" i="2" s="1"/>
  <c r="G21" i="2" s="1"/>
  <c r="B22" i="2" a="1"/>
  <c r="B22" i="2" s="1"/>
  <c r="F22" i="2" s="1"/>
  <c r="D22" i="2" a="1"/>
  <c r="D22" i="2" s="1"/>
  <c r="H22" i="2" s="1"/>
  <c r="C23" i="2" a="1"/>
  <c r="C23" i="2" s="1"/>
  <c r="G23" i="2" s="1"/>
  <c r="B24" i="2" a="1"/>
  <c r="B24" i="2" s="1"/>
  <c r="F24" i="2" s="1"/>
  <c r="D24" i="2" a="1"/>
  <c r="D24" i="2" s="1"/>
  <c r="H24" i="2" s="1"/>
  <c r="C25" i="2" a="1"/>
  <c r="C25" i="2" s="1"/>
  <c r="G25" i="2" s="1"/>
  <c r="B26" i="2" a="1"/>
  <c r="B26" i="2" s="1"/>
  <c r="F26" i="2" s="1"/>
  <c r="D26" i="2" a="1"/>
  <c r="D26" i="2" s="1"/>
  <c r="H26" i="2" s="1"/>
  <c r="C27" i="2" a="1"/>
  <c r="C27" i="2" s="1"/>
  <c r="G27" i="2" s="1"/>
  <c r="B28" i="2" a="1"/>
  <c r="B28" i="2" s="1"/>
  <c r="F28" i="2" s="1"/>
  <c r="D28" i="2" a="1"/>
  <c r="D28" i="2" s="1"/>
  <c r="H28" i="2" s="1"/>
  <c r="C29" i="2" a="1"/>
  <c r="C29" i="2" s="1"/>
  <c r="G29" i="2" s="1"/>
  <c r="B30" i="2" a="1"/>
  <c r="B30" i="2" s="1"/>
  <c r="F30" i="2" s="1"/>
  <c r="D30" i="2" a="1"/>
  <c r="D30" i="2" s="1"/>
  <c r="H30" i="2" s="1"/>
  <c r="C31" i="2" a="1"/>
  <c r="C31" i="2" s="1"/>
  <c r="G31" i="2" s="1"/>
  <c r="B32" i="2" a="1"/>
  <c r="B32" i="2" s="1"/>
  <c r="F32" i="2" s="1"/>
  <c r="D32" i="2" a="1"/>
  <c r="D32" i="2" s="1"/>
  <c r="H32" i="2" s="1"/>
  <c r="C33" i="2" a="1"/>
  <c r="C33" i="2" s="1"/>
  <c r="G33" i="2" s="1"/>
  <c r="B34" i="2" a="1"/>
  <c r="B34" i="2" s="1"/>
  <c r="F34" i="2" s="1"/>
  <c r="D34" i="2" a="1"/>
  <c r="D34" i="2" s="1"/>
  <c r="H34" i="2" s="1"/>
  <c r="C35" i="2" a="1"/>
  <c r="C35" i="2" s="1"/>
  <c r="G35" i="2" s="1"/>
  <c r="B36" i="2" a="1"/>
  <c r="B36" i="2" s="1"/>
  <c r="F36" i="2" s="1"/>
  <c r="D36" i="2" a="1"/>
  <c r="D36" i="2" s="1"/>
  <c r="H36" i="2" s="1"/>
  <c r="C37" i="2" a="1"/>
  <c r="C37" i="2" s="1"/>
  <c r="G37" i="2" s="1"/>
  <c r="B38" i="2" a="1"/>
  <c r="B38" i="2" s="1"/>
  <c r="F38" i="2" s="1"/>
  <c r="D38" i="2" a="1"/>
  <c r="D38" i="2" s="1"/>
  <c r="H38" i="2" s="1"/>
  <c r="C39" i="2" a="1"/>
  <c r="C39" i="2" s="1"/>
  <c r="G39" i="2" s="1"/>
  <c r="B40" i="2" a="1"/>
  <c r="B40" i="2" s="1"/>
  <c r="F40" i="2" s="1"/>
  <c r="D40" i="2" a="1"/>
  <c r="D40" i="2" s="1"/>
  <c r="H40" i="2" s="1"/>
  <c r="C41" i="2" a="1"/>
  <c r="C41" i="2" s="1"/>
  <c r="G41" i="2" s="1"/>
  <c r="B42" i="2" a="1"/>
  <c r="B42" i="2" s="1"/>
  <c r="F42" i="2" s="1"/>
  <c r="D42" i="2" a="1"/>
  <c r="D42" i="2" s="1"/>
  <c r="H42" i="2" s="1"/>
  <c r="C43" i="2" a="1"/>
  <c r="C43" i="2" s="1"/>
  <c r="G43" i="2" s="1"/>
  <c r="B44" i="2" a="1"/>
  <c r="B44" i="2" s="1"/>
  <c r="D44" i="2" a="1"/>
  <c r="D44" i="2" s="1"/>
  <c r="D5" i="2" a="1"/>
  <c r="D5" i="2" s="1"/>
  <c r="H5" i="2" s="1"/>
  <c r="C6" i="2" a="1"/>
  <c r="C6" i="2" s="1"/>
  <c r="G6" i="2" s="1"/>
  <c r="B7" i="2" a="1"/>
  <c r="B7" i="2" s="1"/>
  <c r="F7" i="2" s="1"/>
  <c r="D7" i="2" a="1"/>
  <c r="D7" i="2" s="1"/>
  <c r="H7" i="2" s="1"/>
  <c r="C8" i="2" a="1"/>
  <c r="C8" i="2" s="1"/>
  <c r="G8" i="2" s="1"/>
  <c r="B9" i="2" a="1"/>
  <c r="B9" i="2" s="1"/>
  <c r="F9" i="2" s="1"/>
  <c r="F9" i="5" s="1"/>
  <c r="U70" i="15" s="1"/>
  <c r="D9" i="2" a="1"/>
  <c r="D9" i="2" s="1"/>
  <c r="H9" i="2" s="1"/>
  <c r="C10" i="2" a="1"/>
  <c r="C10" i="2" s="1"/>
  <c r="G10" i="2" s="1"/>
  <c r="B11" i="2" a="1"/>
  <c r="B11" i="2" s="1"/>
  <c r="F11" i="2" s="1"/>
  <c r="D11" i="2" a="1"/>
  <c r="D11" i="2" s="1"/>
  <c r="H11" i="2" s="1"/>
  <c r="C12" i="2" a="1"/>
  <c r="C12" i="2" s="1"/>
  <c r="G12" i="2" s="1"/>
  <c r="B13" i="2" a="1"/>
  <c r="B13" i="2" s="1"/>
  <c r="F13" i="2" s="1"/>
  <c r="D13" i="2" a="1"/>
  <c r="D13" i="2" s="1"/>
  <c r="H13" i="2" s="1"/>
  <c r="C14" i="2" a="1"/>
  <c r="C14" i="2" s="1"/>
  <c r="G14" i="2" s="1"/>
  <c r="B15" i="2" a="1"/>
  <c r="B15" i="2" s="1"/>
  <c r="F15" i="2" s="1"/>
  <c r="D15" i="2" a="1"/>
  <c r="D15" i="2" s="1"/>
  <c r="H15" i="2" s="1"/>
  <c r="C16" i="2" a="1"/>
  <c r="C16" i="2" s="1"/>
  <c r="G16" i="2" s="1"/>
  <c r="B17" i="2" a="1"/>
  <c r="B17" i="2" s="1"/>
  <c r="F17" i="2" s="1"/>
  <c r="D17" i="2" a="1"/>
  <c r="D17" i="2" s="1"/>
  <c r="H17" i="2" s="1"/>
  <c r="C18" i="2" a="1"/>
  <c r="C18" i="2" s="1"/>
  <c r="G18" i="2" s="1"/>
  <c r="B19" i="2" a="1"/>
  <c r="B19" i="2" s="1"/>
  <c r="F19" i="2" s="1"/>
  <c r="D19" i="2" a="1"/>
  <c r="D19" i="2" s="1"/>
  <c r="H19" i="2" s="1"/>
  <c r="C20" i="2" a="1"/>
  <c r="C20" i="2" s="1"/>
  <c r="G20" i="2" s="1"/>
  <c r="B21" i="2" a="1"/>
  <c r="B21" i="2" s="1"/>
  <c r="F21" i="2" s="1"/>
  <c r="D21" i="2" a="1"/>
  <c r="D21" i="2" s="1"/>
  <c r="H21" i="2" s="1"/>
  <c r="C22" i="2" a="1"/>
  <c r="C22" i="2" s="1"/>
  <c r="G22" i="2" s="1"/>
  <c r="B23" i="2" a="1"/>
  <c r="B23" i="2" s="1"/>
  <c r="F23" i="2" s="1"/>
  <c r="C24" i="2" a="1"/>
  <c r="C24" i="2" s="1"/>
  <c r="G24" i="2" s="1"/>
  <c r="D25" i="2" a="1"/>
  <c r="D25" i="2" s="1"/>
  <c r="H25" i="2" s="1"/>
  <c r="B27" i="2" a="1"/>
  <c r="B27" i="2" s="1"/>
  <c r="F27" i="2" s="1"/>
  <c r="C28" i="2" a="1"/>
  <c r="C28" i="2" s="1"/>
  <c r="G28" i="2" s="1"/>
  <c r="D29" i="2" a="1"/>
  <c r="D29" i="2" s="1"/>
  <c r="H29" i="2" s="1"/>
  <c r="B31" i="2" a="1"/>
  <c r="B31" i="2" s="1"/>
  <c r="F31" i="2" s="1"/>
  <c r="C32" i="2" a="1"/>
  <c r="C32" i="2" s="1"/>
  <c r="G32" i="2" s="1"/>
  <c r="D33" i="2" a="1"/>
  <c r="D33" i="2" s="1"/>
  <c r="H33" i="2" s="1"/>
  <c r="B35" i="2" a="1"/>
  <c r="B35" i="2" s="1"/>
  <c r="F35" i="2" s="1"/>
  <c r="C36" i="2" a="1"/>
  <c r="C36" i="2" s="1"/>
  <c r="G36" i="2" s="1"/>
  <c r="D37" i="2" a="1"/>
  <c r="D37" i="2" s="1"/>
  <c r="H37" i="2" s="1"/>
  <c r="B39" i="2" a="1"/>
  <c r="B39" i="2" s="1"/>
  <c r="F39" i="2" s="1"/>
  <c r="C40" i="2" a="1"/>
  <c r="C40" i="2" s="1"/>
  <c r="G40" i="2" s="1"/>
  <c r="D41" i="2" a="1"/>
  <c r="D41" i="2" s="1"/>
  <c r="H41" i="2" s="1"/>
  <c r="B43" i="2" a="1"/>
  <c r="B43" i="2" s="1"/>
  <c r="F43" i="2" s="1"/>
  <c r="C44" i="2" a="1"/>
  <c r="C44" i="2" s="1"/>
  <c r="B5" i="2" a="1"/>
  <c r="B5" i="2" s="1"/>
  <c r="F5" i="2" s="1"/>
  <c r="D23" i="2" a="1"/>
  <c r="D23" i="2" s="1"/>
  <c r="H23" i="2" s="1"/>
  <c r="B25" i="2" a="1"/>
  <c r="B25" i="2" s="1"/>
  <c r="C26" i="2" a="1"/>
  <c r="C26" i="2" s="1"/>
  <c r="G26" i="2" s="1"/>
  <c r="D27" i="2" a="1"/>
  <c r="D27" i="2" s="1"/>
  <c r="H27" i="2" s="1"/>
  <c r="B29" i="2" a="1"/>
  <c r="B29" i="2" s="1"/>
  <c r="C30" i="2" a="1"/>
  <c r="C30" i="2" s="1"/>
  <c r="G30" i="2" s="1"/>
  <c r="D31" i="2" a="1"/>
  <c r="D31" i="2" s="1"/>
  <c r="H31" i="2" s="1"/>
  <c r="B33" i="2" a="1"/>
  <c r="B33" i="2" s="1"/>
  <c r="F33" i="2" s="1"/>
  <c r="C34" i="2" a="1"/>
  <c r="C34" i="2" s="1"/>
  <c r="G34" i="2" s="1"/>
  <c r="D35" i="2" a="1"/>
  <c r="D35" i="2" s="1"/>
  <c r="H35" i="2" s="1"/>
  <c r="B37" i="2" a="1"/>
  <c r="B37" i="2" s="1"/>
  <c r="C38" i="2" a="1"/>
  <c r="C38" i="2" s="1"/>
  <c r="G38" i="2" s="1"/>
  <c r="D39" i="2" a="1"/>
  <c r="D39" i="2" s="1"/>
  <c r="H39" i="2" s="1"/>
  <c r="B41" i="2" a="1"/>
  <c r="B41" i="2" s="1"/>
  <c r="C42" i="2" a="1"/>
  <c r="C42" i="2" s="1"/>
  <c r="G42" i="2" s="1"/>
  <c r="D43" i="2" a="1"/>
  <c r="D43" i="2" s="1"/>
  <c r="H43" i="2" s="1"/>
  <c r="C5" i="2" a="1"/>
  <c r="C5" i="2" s="1"/>
  <c r="G5" i="2" s="1"/>
  <c r="B36" i="5"/>
  <c r="U41" i="15" s="1"/>
  <c r="B34" i="5"/>
  <c r="U39" i="15" s="1"/>
  <c r="V52" i="15" l="1"/>
  <c r="C47" i="5"/>
  <c r="D47" i="5"/>
  <c r="W52" i="15" s="1"/>
  <c r="B38" i="5"/>
  <c r="U43" i="15" s="1"/>
  <c r="B42" i="5"/>
  <c r="U47" i="15" s="1"/>
  <c r="F48" i="2"/>
  <c r="U53" i="15"/>
  <c r="G48" i="2"/>
  <c r="V53" i="15"/>
  <c r="H48" i="2"/>
  <c r="W53" i="15"/>
  <c r="E48" i="2" a="1"/>
  <c r="E48" i="2" s="1"/>
  <c r="E48" i="5" s="1"/>
  <c r="B39" i="5"/>
  <c r="U44" i="15" s="1"/>
  <c r="E49" i="2" a="1"/>
  <c r="E49" i="2" s="1"/>
  <c r="I49" i="2" s="1"/>
  <c r="B40" i="5"/>
  <c r="U45" i="15" s="1"/>
  <c r="E47" i="2" a="1"/>
  <c r="E47" i="2" s="1"/>
  <c r="U52" i="15"/>
  <c r="H49" i="2"/>
  <c r="G49" i="2"/>
  <c r="F49" i="2"/>
  <c r="F47" i="2"/>
  <c r="G47" i="2"/>
  <c r="H47" i="2"/>
  <c r="B43" i="5"/>
  <c r="U48" i="15" s="1"/>
  <c r="B35" i="5"/>
  <c r="U40" i="15" s="1"/>
  <c r="E37" i="2" a="1"/>
  <c r="E37" i="2" s="1"/>
  <c r="I37" i="2" s="1"/>
  <c r="F37" i="2"/>
  <c r="F37" i="5" s="1"/>
  <c r="U98" i="15" s="1"/>
  <c r="E25" i="2" a="1"/>
  <c r="E25" i="2" s="1"/>
  <c r="I25" i="2" s="1"/>
  <c r="F25" i="2"/>
  <c r="E45" i="2" a="1"/>
  <c r="E45" i="2" s="1"/>
  <c r="I45" i="2" s="1"/>
  <c r="I45" i="5" s="1"/>
  <c r="X106" i="15" s="1"/>
  <c r="C44" i="5"/>
  <c r="V49" i="15" s="1"/>
  <c r="G44" i="2"/>
  <c r="E41" i="2" a="1"/>
  <c r="E41" i="2" s="1"/>
  <c r="I41" i="2" s="1"/>
  <c r="F41" i="2"/>
  <c r="F41" i="5" s="1"/>
  <c r="U102" i="15" s="1"/>
  <c r="E29" i="2" a="1"/>
  <c r="E29" i="2" s="1"/>
  <c r="I29" i="2" s="1"/>
  <c r="F29" i="2"/>
  <c r="H46" i="2"/>
  <c r="H46" i="5" s="1"/>
  <c r="W107" i="15" s="1"/>
  <c r="D44" i="5"/>
  <c r="W49" i="15" s="1"/>
  <c r="H44" i="2"/>
  <c r="G46" i="2"/>
  <c r="G46" i="5" s="1"/>
  <c r="V107" i="15" s="1"/>
  <c r="B44" i="5"/>
  <c r="U49" i="15" s="1"/>
  <c r="F44" i="2"/>
  <c r="F44" i="5" s="1"/>
  <c r="U105" i="15" s="1"/>
  <c r="F46" i="2"/>
  <c r="F46" i="5" s="1"/>
  <c r="U107" i="15" s="1"/>
  <c r="B37" i="5"/>
  <c r="U42" i="15" s="1"/>
  <c r="E33" i="2" a="1"/>
  <c r="E33" i="2" s="1"/>
  <c r="I33" i="2" s="1"/>
  <c r="H45" i="5"/>
  <c r="W106" i="15" s="1"/>
  <c r="D45" i="5"/>
  <c r="W50" i="15" s="1"/>
  <c r="G45" i="5"/>
  <c r="V106" i="15" s="1"/>
  <c r="C45" i="5"/>
  <c r="V50" i="15" s="1"/>
  <c r="F45" i="5"/>
  <c r="U106" i="15" s="1"/>
  <c r="B45" i="5"/>
  <c r="U50" i="15" s="1"/>
  <c r="E46" i="2" a="1"/>
  <c r="E46" i="2" s="1"/>
  <c r="E46" i="5" s="1"/>
  <c r="X51" i="15" s="1"/>
  <c r="B41" i="5"/>
  <c r="U46" i="15" s="1"/>
  <c r="E19" i="2" a="1"/>
  <c r="E19" i="2" s="1"/>
  <c r="I19" i="2" s="1"/>
  <c r="E15" i="2" a="1"/>
  <c r="E15" i="2" s="1"/>
  <c r="I15" i="2" s="1"/>
  <c r="E11" i="2" a="1"/>
  <c r="E11" i="2" s="1"/>
  <c r="I11" i="2" s="1"/>
  <c r="E7" i="2" a="1"/>
  <c r="E7" i="2" s="1"/>
  <c r="I7" i="2" s="1"/>
  <c r="E31" i="2" a="1"/>
  <c r="E31" i="2" s="1"/>
  <c r="I31" i="2" s="1"/>
  <c r="E23" i="2" a="1"/>
  <c r="E23" i="2" s="1"/>
  <c r="I23" i="2" s="1"/>
  <c r="E44" i="2" a="1"/>
  <c r="E44" i="2" s="1"/>
  <c r="E40" i="2" a="1"/>
  <c r="E40" i="2" s="1"/>
  <c r="I40" i="2" s="1"/>
  <c r="E36" i="2" a="1"/>
  <c r="E36" i="2" s="1"/>
  <c r="I36" i="2" s="1"/>
  <c r="E32" i="2" a="1"/>
  <c r="E32" i="2" s="1"/>
  <c r="I32" i="2" s="1"/>
  <c r="E28" i="2" a="1"/>
  <c r="E28" i="2" s="1"/>
  <c r="I28" i="2" s="1"/>
  <c r="E24" i="2" a="1"/>
  <c r="E24" i="2" s="1"/>
  <c r="I24" i="2" s="1"/>
  <c r="E20" i="2" a="1"/>
  <c r="E20" i="2" s="1"/>
  <c r="I20" i="2" s="1"/>
  <c r="E16" i="2" a="1"/>
  <c r="E16" i="2" s="1"/>
  <c r="I16" i="2" s="1"/>
  <c r="E12" i="2" a="1"/>
  <c r="E12" i="2" s="1"/>
  <c r="I12" i="2" s="1"/>
  <c r="E8" i="2" a="1"/>
  <c r="E8" i="2" s="1"/>
  <c r="I8" i="2" s="1"/>
  <c r="E5" i="2" a="1"/>
  <c r="E5" i="2" s="1"/>
  <c r="I5" i="2" s="1"/>
  <c r="E27" i="2" a="1"/>
  <c r="E27" i="2" s="1"/>
  <c r="I27" i="2" s="1"/>
  <c r="E21" i="2" a="1"/>
  <c r="E21" i="2" s="1"/>
  <c r="I21" i="2" s="1"/>
  <c r="E17" i="2" a="1"/>
  <c r="E17" i="2" s="1"/>
  <c r="I17" i="2" s="1"/>
  <c r="E13" i="2" a="1"/>
  <c r="E13" i="2" s="1"/>
  <c r="I13" i="2" s="1"/>
  <c r="E9" i="2" a="1"/>
  <c r="E9" i="2" s="1"/>
  <c r="I9" i="2" s="1"/>
  <c r="E42" i="2" a="1"/>
  <c r="E42" i="2" s="1"/>
  <c r="I42" i="2" s="1"/>
  <c r="E38" i="2" a="1"/>
  <c r="E38" i="2" s="1"/>
  <c r="I38" i="2" s="1"/>
  <c r="E34" i="2" a="1"/>
  <c r="E34" i="2" s="1"/>
  <c r="I34" i="2" s="1"/>
  <c r="E30" i="2" a="1"/>
  <c r="E30" i="2" s="1"/>
  <c r="I30" i="2" s="1"/>
  <c r="E26" i="2" a="1"/>
  <c r="E26" i="2" s="1"/>
  <c r="I26" i="2" s="1"/>
  <c r="E22" i="2" a="1"/>
  <c r="E22" i="2" s="1"/>
  <c r="I22" i="2" s="1"/>
  <c r="E18" i="2" a="1"/>
  <c r="E18" i="2" s="1"/>
  <c r="I18" i="2" s="1"/>
  <c r="E14" i="2" a="1"/>
  <c r="E14" i="2" s="1"/>
  <c r="I14" i="2" s="1"/>
  <c r="E10" i="2" a="1"/>
  <c r="E10" i="2" s="1"/>
  <c r="I10" i="2" s="1"/>
  <c r="E6" i="2" a="1"/>
  <c r="E6" i="2" s="1"/>
  <c r="I6" i="2" s="1"/>
  <c r="E43" i="2" a="1"/>
  <c r="E43" i="2" s="1"/>
  <c r="I43" i="2" s="1"/>
  <c r="E39" i="2" a="1"/>
  <c r="E39" i="2" s="1"/>
  <c r="I39" i="2" s="1"/>
  <c r="E35" i="2" a="1"/>
  <c r="E35" i="2" s="1"/>
  <c r="I35" i="2" s="1"/>
  <c r="F35" i="5"/>
  <c r="U96" i="15" s="1"/>
  <c r="F39" i="5"/>
  <c r="U100" i="15" s="1"/>
  <c r="F34" i="5"/>
  <c r="U95" i="15" s="1"/>
  <c r="F43" i="5"/>
  <c r="U104" i="15" s="1"/>
  <c r="F42" i="5"/>
  <c r="U103" i="15" s="1"/>
  <c r="F38" i="5"/>
  <c r="U99" i="15" s="1"/>
  <c r="F36" i="5"/>
  <c r="U97" i="15" s="1"/>
  <c r="F40" i="5"/>
  <c r="U101" i="15" s="1"/>
  <c r="C3" i="5"/>
  <c r="W108" i="15" l="1"/>
  <c r="H47" i="5"/>
  <c r="G47" i="5"/>
  <c r="V108" i="15" s="1"/>
  <c r="W109" i="15"/>
  <c r="H48" i="5"/>
  <c r="F48" i="5"/>
  <c r="U109" i="15" s="1"/>
  <c r="U108" i="15"/>
  <c r="F47" i="5"/>
  <c r="E47" i="5"/>
  <c r="X52" i="15" s="1"/>
  <c r="V109" i="15"/>
  <c r="G48" i="5"/>
  <c r="I48" i="2"/>
  <c r="X53" i="15"/>
  <c r="I47" i="2"/>
  <c r="E45" i="5"/>
  <c r="X50" i="15" s="1"/>
  <c r="E44" i="5"/>
  <c r="X49" i="15" s="1"/>
  <c r="I44" i="2"/>
  <c r="I46" i="2"/>
  <c r="I46" i="5" s="1"/>
  <c r="X107" i="15" s="1"/>
  <c r="G3" i="5"/>
  <c r="I48" i="5" l="1"/>
  <c r="X109" i="15" s="1"/>
  <c r="I47" i="5"/>
  <c r="X108" i="15" s="1"/>
  <c r="B26" i="5"/>
  <c r="U31" i="15" s="1"/>
  <c r="F26" i="5"/>
  <c r="U87" i="15" s="1"/>
  <c r="C19" i="5"/>
  <c r="V24" i="15" s="1"/>
  <c r="G19" i="5"/>
  <c r="V80" i="15" s="1"/>
  <c r="F10" i="5"/>
  <c r="U71" i="15" s="1"/>
  <c r="B10" i="5"/>
  <c r="U15" i="15" s="1"/>
  <c r="D13" i="5"/>
  <c r="H13" i="5"/>
  <c r="F17" i="5"/>
  <c r="U78" i="15" s="1"/>
  <c r="B17" i="5"/>
  <c r="U22" i="15" s="1"/>
  <c r="C42" i="5"/>
  <c r="V47" i="15" s="1"/>
  <c r="G42" i="5"/>
  <c r="V103" i="15" s="1"/>
  <c r="C11" i="5"/>
  <c r="G11" i="5"/>
  <c r="C20" i="5"/>
  <c r="V25" i="15" s="1"/>
  <c r="G20" i="5"/>
  <c r="V81" i="15" s="1"/>
  <c r="F27" i="5"/>
  <c r="U88" i="15" s="1"/>
  <c r="B27" i="5"/>
  <c r="U32" i="15" s="1"/>
  <c r="B12" i="5"/>
  <c r="U17" i="15" s="1"/>
  <c r="F12" i="5"/>
  <c r="U73" i="15" s="1"/>
  <c r="C18" i="5"/>
  <c r="V23" i="15" s="1"/>
  <c r="G18" i="5"/>
  <c r="V79" i="15" s="1"/>
  <c r="D30" i="5"/>
  <c r="W35" i="15" s="1"/>
  <c r="H30" i="5"/>
  <c r="W91" i="15" s="1"/>
  <c r="B28" i="5"/>
  <c r="U33" i="15" s="1"/>
  <c r="F28" i="5"/>
  <c r="U89" i="15" s="1"/>
  <c r="F22" i="5"/>
  <c r="U83" i="15" s="1"/>
  <c r="B22" i="5"/>
  <c r="U27" i="15" s="1"/>
  <c r="F31" i="5"/>
  <c r="U92" i="15" s="1"/>
  <c r="B31" i="5"/>
  <c r="U36" i="15" s="1"/>
  <c r="D37" i="5"/>
  <c r="W42" i="15" s="1"/>
  <c r="H37" i="5"/>
  <c r="W98" i="15" s="1"/>
  <c r="F7" i="5"/>
  <c r="U68" i="15" s="1"/>
  <c r="B7" i="5"/>
  <c r="U12" i="15" s="1"/>
  <c r="F32" i="5"/>
  <c r="U93" i="15" s="1"/>
  <c r="B32" i="5"/>
  <c r="U37" i="15" s="1"/>
  <c r="C35" i="5"/>
  <c r="V40" i="15" s="1"/>
  <c r="G35" i="5"/>
  <c r="V96" i="15" s="1"/>
  <c r="G44" i="5"/>
  <c r="V105" i="15" s="1"/>
  <c r="D29" i="5"/>
  <c r="W34" i="15" s="1"/>
  <c r="H29" i="5"/>
  <c r="W90" i="15" s="1"/>
  <c r="D20" i="5"/>
  <c r="W25" i="15" s="1"/>
  <c r="H20" i="5"/>
  <c r="W81" i="15" s="1"/>
  <c r="D5" i="5"/>
  <c r="H5" i="5"/>
  <c r="C30" i="5"/>
  <c r="V35" i="15" s="1"/>
  <c r="G30" i="5"/>
  <c r="V91" i="15" s="1"/>
  <c r="B29" i="5"/>
  <c r="U34" i="15" s="1"/>
  <c r="F29" i="5"/>
  <c r="U90" i="15" s="1"/>
  <c r="C9" i="5"/>
  <c r="G9" i="5"/>
  <c r="C43" i="5"/>
  <c r="V48" i="15" s="1"/>
  <c r="G43" i="5"/>
  <c r="V104" i="15" s="1"/>
  <c r="C40" i="5"/>
  <c r="V45" i="15" s="1"/>
  <c r="G40" i="5"/>
  <c r="V101" i="15" s="1"/>
  <c r="C31" i="5"/>
  <c r="V36" i="15" s="1"/>
  <c r="G31" i="5"/>
  <c r="V92" i="15" s="1"/>
  <c r="C16" i="5"/>
  <c r="V21" i="15" s="1"/>
  <c r="G16" i="5"/>
  <c r="V77" i="15" s="1"/>
  <c r="D28" i="5"/>
  <c r="W33" i="15" s="1"/>
  <c r="H28" i="5"/>
  <c r="W89" i="15" s="1"/>
  <c r="D10" i="5"/>
  <c r="H10" i="5"/>
  <c r="F14" i="5"/>
  <c r="U75" i="15" s="1"/>
  <c r="B14" i="5"/>
  <c r="U19" i="15" s="1"/>
  <c r="D41" i="5"/>
  <c r="W46" i="15" s="1"/>
  <c r="H41" i="5"/>
  <c r="W102" i="15" s="1"/>
  <c r="C8" i="5"/>
  <c r="G8" i="5"/>
  <c r="D17" i="5"/>
  <c r="H17" i="5"/>
  <c r="F24" i="5"/>
  <c r="U85" i="15" s="1"/>
  <c r="B24" i="5"/>
  <c r="U29" i="15" s="1"/>
  <c r="B9" i="5"/>
  <c r="U14" i="15" s="1"/>
  <c r="C41" i="5"/>
  <c r="V46" i="15" s="1"/>
  <c r="G41" i="5"/>
  <c r="V102" i="15" s="1"/>
  <c r="D27" i="5"/>
  <c r="W32" i="15" s="1"/>
  <c r="H27" i="5"/>
  <c r="W88" i="15" s="1"/>
  <c r="F19" i="5"/>
  <c r="U80" i="15" s="1"/>
  <c r="B19" i="5"/>
  <c r="U24" i="15" s="1"/>
  <c r="G28" i="5"/>
  <c r="V89" i="15" s="1"/>
  <c r="C28" i="5"/>
  <c r="V33" i="15" s="1"/>
  <c r="D34" i="5"/>
  <c r="W39" i="15" s="1"/>
  <c r="H34" i="5"/>
  <c r="W95" i="15" s="1"/>
  <c r="C7" i="5"/>
  <c r="G7" i="5"/>
  <c r="F21" i="5"/>
  <c r="U82" i="15" s="1"/>
  <c r="B21" i="5"/>
  <c r="U26" i="15" s="1"/>
  <c r="C32" i="5"/>
  <c r="V37" i="15" s="1"/>
  <c r="G32" i="5"/>
  <c r="V93" i="15" s="1"/>
  <c r="D38" i="5"/>
  <c r="W43" i="15" s="1"/>
  <c r="H38" i="5"/>
  <c r="W99" i="15" s="1"/>
  <c r="D26" i="5"/>
  <c r="W31" i="15" s="1"/>
  <c r="H26" i="5"/>
  <c r="W87" i="15" s="1"/>
  <c r="D14" i="5"/>
  <c r="H14" i="5"/>
  <c r="D39" i="5"/>
  <c r="W44" i="15" s="1"/>
  <c r="H39" i="5"/>
  <c r="W100" i="15" s="1"/>
  <c r="C27" i="5"/>
  <c r="V32" i="15" s="1"/>
  <c r="G27" i="5"/>
  <c r="V88" i="15" s="1"/>
  <c r="G36" i="5"/>
  <c r="V97" i="15" s="1"/>
  <c r="C36" i="5"/>
  <c r="V41" i="15" s="1"/>
  <c r="C6" i="5"/>
  <c r="G6" i="5"/>
  <c r="F18" i="5"/>
  <c r="U79" i="15" s="1"/>
  <c r="B18" i="5"/>
  <c r="U23" i="15" s="1"/>
  <c r="D9" i="5"/>
  <c r="H9" i="5"/>
  <c r="C37" i="5"/>
  <c r="V42" i="15" s="1"/>
  <c r="G37" i="5"/>
  <c r="V98" i="15" s="1"/>
  <c r="C25" i="5"/>
  <c r="V30" i="15" s="1"/>
  <c r="G25" i="5"/>
  <c r="V86" i="15" s="1"/>
  <c r="C13" i="5"/>
  <c r="V18" i="15" s="1"/>
  <c r="G13" i="5"/>
  <c r="V74" i="15" s="1"/>
  <c r="D25" i="5"/>
  <c r="W30" i="15" s="1"/>
  <c r="H25" i="5"/>
  <c r="W86" i="15" s="1"/>
  <c r="D23" i="5"/>
  <c r="W28" i="15" s="1"/>
  <c r="H23" i="5"/>
  <c r="W84" i="15" s="1"/>
  <c r="F11" i="5"/>
  <c r="U72" i="15" s="1"/>
  <c r="B11" i="5"/>
  <c r="U16" i="15" s="1"/>
  <c r="C17" i="5"/>
  <c r="G17" i="5"/>
  <c r="C5" i="5"/>
  <c r="G5" i="5"/>
  <c r="B33" i="5"/>
  <c r="U38" i="15" s="1"/>
  <c r="F33" i="5"/>
  <c r="U94" i="15" s="1"/>
  <c r="C10" i="5"/>
  <c r="G10" i="5"/>
  <c r="F6" i="5"/>
  <c r="U67" i="15" s="1"/>
  <c r="B6" i="5"/>
  <c r="U11" i="15" s="1"/>
  <c r="D36" i="5"/>
  <c r="W41" i="15" s="1"/>
  <c r="H36" i="5"/>
  <c r="W97" i="15" s="1"/>
  <c r="D24" i="5"/>
  <c r="W29" i="15" s="1"/>
  <c r="H24" i="5"/>
  <c r="W85" i="15" s="1"/>
  <c r="B16" i="5"/>
  <c r="U21" i="15" s="1"/>
  <c r="F16" i="5"/>
  <c r="U77" i="15" s="1"/>
  <c r="D43" i="5"/>
  <c r="W48" i="15" s="1"/>
  <c r="H43" i="5"/>
  <c r="W104" i="15" s="1"/>
  <c r="D31" i="5"/>
  <c r="W36" i="15" s="1"/>
  <c r="H31" i="5"/>
  <c r="W92" i="15" s="1"/>
  <c r="D22" i="5"/>
  <c r="W27" i="15" s="1"/>
  <c r="H22" i="5"/>
  <c r="W83" i="15" s="1"/>
  <c r="B23" i="5"/>
  <c r="U28" i="15" s="1"/>
  <c r="F23" i="5"/>
  <c r="U84" i="15" s="1"/>
  <c r="C29" i="5"/>
  <c r="V34" i="15" s="1"/>
  <c r="G29" i="5"/>
  <c r="V90" i="15" s="1"/>
  <c r="D35" i="5"/>
  <c r="W40" i="15" s="1"/>
  <c r="H35" i="5"/>
  <c r="W96" i="15" s="1"/>
  <c r="B13" i="5"/>
  <c r="U18" i="15" s="1"/>
  <c r="F13" i="5"/>
  <c r="U74" i="15" s="1"/>
  <c r="D11" i="5"/>
  <c r="H11" i="5"/>
  <c r="G39" i="5"/>
  <c r="V100" i="15" s="1"/>
  <c r="C39" i="5"/>
  <c r="V44" i="15" s="1"/>
  <c r="C24" i="5"/>
  <c r="V29" i="15" s="1"/>
  <c r="G24" i="5"/>
  <c r="V85" i="15" s="1"/>
  <c r="C15" i="5"/>
  <c r="V20" i="15" s="1"/>
  <c r="G15" i="5"/>
  <c r="V76" i="15" s="1"/>
  <c r="D21" i="5"/>
  <c r="W26" i="15" s="1"/>
  <c r="H21" i="5"/>
  <c r="W82" i="15" s="1"/>
  <c r="D15" i="5"/>
  <c r="H15" i="5"/>
  <c r="C22" i="5"/>
  <c r="V27" i="15" s="1"/>
  <c r="G22" i="5"/>
  <c r="V83" i="15" s="1"/>
  <c r="F5" i="5"/>
  <c r="U66" i="15" s="1"/>
  <c r="B5" i="5"/>
  <c r="U10" i="15" s="1"/>
  <c r="D19" i="5"/>
  <c r="W24" i="15" s="1"/>
  <c r="H19" i="5"/>
  <c r="W80" i="15" s="1"/>
  <c r="B20" i="5"/>
  <c r="U25" i="15" s="1"/>
  <c r="F20" i="5"/>
  <c r="U81" i="15" s="1"/>
  <c r="F8" i="5"/>
  <c r="U69" i="15" s="1"/>
  <c r="B8" i="5"/>
  <c r="U13" i="15" s="1"/>
  <c r="C14" i="5"/>
  <c r="V19" i="15" s="1"/>
  <c r="G14" i="5"/>
  <c r="V75" i="15" s="1"/>
  <c r="H44" i="5"/>
  <c r="W105" i="15" s="1"/>
  <c r="B30" i="5"/>
  <c r="U35" i="15" s="1"/>
  <c r="F30" i="5"/>
  <c r="U91" i="15" s="1"/>
  <c r="B15" i="5"/>
  <c r="U20" i="15" s="1"/>
  <c r="F15" i="5"/>
  <c r="U76" i="15" s="1"/>
  <c r="D42" i="5"/>
  <c r="W47" i="15" s="1"/>
  <c r="H42" i="5"/>
  <c r="W103" i="15" s="1"/>
  <c r="D33" i="5"/>
  <c r="W38" i="15" s="1"/>
  <c r="H33" i="5"/>
  <c r="W94" i="15" s="1"/>
  <c r="H18" i="5"/>
  <c r="D18" i="5"/>
  <c r="W23" i="15" s="1"/>
  <c r="H6" i="5"/>
  <c r="D6" i="5"/>
  <c r="B25" i="5"/>
  <c r="U30" i="15" s="1"/>
  <c r="F25" i="5"/>
  <c r="U86" i="15" s="1"/>
  <c r="C26" i="5"/>
  <c r="V31" i="15" s="1"/>
  <c r="G26" i="5"/>
  <c r="V87" i="15" s="1"/>
  <c r="D40" i="5"/>
  <c r="W45" i="15" s="1"/>
  <c r="H40" i="5"/>
  <c r="W101" i="15" s="1"/>
  <c r="D12" i="5"/>
  <c r="H12" i="5"/>
  <c r="D16" i="5"/>
  <c r="H16" i="5"/>
  <c r="C38" i="5"/>
  <c r="V43" i="15" s="1"/>
  <c r="G38" i="5"/>
  <c r="V99" i="15" s="1"/>
  <c r="C34" i="5"/>
  <c r="V39" i="15" s="1"/>
  <c r="G34" i="5"/>
  <c r="V95" i="15" s="1"/>
  <c r="D32" i="5"/>
  <c r="W37" i="15" s="1"/>
  <c r="H32" i="5"/>
  <c r="W93" i="15" s="1"/>
  <c r="G23" i="5"/>
  <c r="V84" i="15" s="1"/>
  <c r="C23" i="5"/>
  <c r="V28" i="15" s="1"/>
  <c r="D8" i="5"/>
  <c r="H8" i="5"/>
  <c r="C33" i="5"/>
  <c r="V38" i="15" s="1"/>
  <c r="G33" i="5"/>
  <c r="V94" i="15" s="1"/>
  <c r="C21" i="5"/>
  <c r="V26" i="15" s="1"/>
  <c r="G21" i="5"/>
  <c r="V82" i="15" s="1"/>
  <c r="C12" i="5"/>
  <c r="G12" i="5"/>
  <c r="D7" i="5"/>
  <c r="H7" i="5"/>
  <c r="I30" i="5" l="1"/>
  <c r="X91" i="15" s="1"/>
  <c r="E30" i="5"/>
  <c r="X35" i="15" s="1"/>
  <c r="I15" i="5"/>
  <c r="X76" i="15" s="1"/>
  <c r="E15" i="5"/>
  <c r="X20" i="15" s="1"/>
  <c r="I38" i="5"/>
  <c r="X99" i="15" s="1"/>
  <c r="E38" i="5"/>
  <c r="X43" i="15" s="1"/>
  <c r="E5" i="5"/>
  <c r="X10" i="15" s="1"/>
  <c r="I5" i="5"/>
  <c r="X66" i="15" s="1"/>
  <c r="I40" i="5"/>
  <c r="X101" i="15" s="1"/>
  <c r="E40" i="5"/>
  <c r="X45" i="15" s="1"/>
  <c r="I28" i="5"/>
  <c r="X89" i="15" s="1"/>
  <c r="E28" i="5"/>
  <c r="X33" i="15" s="1"/>
  <c r="I42" i="5"/>
  <c r="X103" i="15" s="1"/>
  <c r="E42" i="5"/>
  <c r="X47" i="15" s="1"/>
  <c r="I6" i="5"/>
  <c r="X67" i="15" s="1"/>
  <c r="E6" i="5"/>
  <c r="X11" i="15" s="1"/>
  <c r="I21" i="5"/>
  <c r="X82" i="15" s="1"/>
  <c r="E21" i="5"/>
  <c r="X26" i="15" s="1"/>
  <c r="I9" i="5"/>
  <c r="X70" i="15" s="1"/>
  <c r="E9" i="5"/>
  <c r="X14" i="15" s="1"/>
  <c r="I32" i="5"/>
  <c r="X93" i="15" s="1"/>
  <c r="E32" i="5"/>
  <c r="X37" i="15" s="1"/>
  <c r="I27" i="5"/>
  <c r="X88" i="15" s="1"/>
  <c r="E27" i="5"/>
  <c r="X32" i="15" s="1"/>
  <c r="I23" i="5"/>
  <c r="X84" i="15" s="1"/>
  <c r="E23" i="5"/>
  <c r="X28" i="15" s="1"/>
  <c r="I19" i="5"/>
  <c r="X80" i="15" s="1"/>
  <c r="E19" i="5"/>
  <c r="X24" i="15" s="1"/>
  <c r="I29" i="5"/>
  <c r="X90" i="15" s="1"/>
  <c r="E29" i="5"/>
  <c r="X34" i="15" s="1"/>
  <c r="I10" i="5"/>
  <c r="X71" i="15" s="1"/>
  <c r="E10" i="5"/>
  <c r="X15" i="15" s="1"/>
  <c r="I20" i="5"/>
  <c r="X81" i="15" s="1"/>
  <c r="E20" i="5"/>
  <c r="X25" i="15" s="1"/>
  <c r="I36" i="5"/>
  <c r="X97" i="15" s="1"/>
  <c r="E36" i="5"/>
  <c r="X41" i="15" s="1"/>
  <c r="I43" i="5"/>
  <c r="X104" i="15" s="1"/>
  <c r="E43" i="5"/>
  <c r="X48" i="15" s="1"/>
  <c r="I31" i="5"/>
  <c r="X92" i="15" s="1"/>
  <c r="E31" i="5"/>
  <c r="X36" i="15" s="1"/>
  <c r="I17" i="5"/>
  <c r="X78" i="15" s="1"/>
  <c r="E17" i="5"/>
  <c r="X22" i="15" s="1"/>
  <c r="I16" i="5"/>
  <c r="X77" i="15" s="1"/>
  <c r="E16" i="5"/>
  <c r="X21" i="15" s="1"/>
  <c r="I25" i="5"/>
  <c r="X86" i="15" s="1"/>
  <c r="E25" i="5"/>
  <c r="X30" i="15" s="1"/>
  <c r="I34" i="5"/>
  <c r="X95" i="15" s="1"/>
  <c r="E34" i="5"/>
  <c r="X39" i="15" s="1"/>
  <c r="I39" i="5"/>
  <c r="X100" i="15" s="1"/>
  <c r="E39" i="5"/>
  <c r="X44" i="15" s="1"/>
  <c r="I7" i="5"/>
  <c r="X68" i="15" s="1"/>
  <c r="E7" i="5"/>
  <c r="X12" i="15" s="1"/>
  <c r="I22" i="5"/>
  <c r="X83" i="15" s="1"/>
  <c r="E22" i="5"/>
  <c r="X27" i="15" s="1"/>
  <c r="I18" i="5"/>
  <c r="X79" i="15" s="1"/>
  <c r="E18" i="5"/>
  <c r="X23" i="15" s="1"/>
  <c r="I44" i="5"/>
  <c r="X105" i="15" s="1"/>
  <c r="I33" i="5"/>
  <c r="X94" i="15" s="1"/>
  <c r="E33" i="5"/>
  <c r="X38" i="15" s="1"/>
  <c r="I14" i="5"/>
  <c r="X75" i="15" s="1"/>
  <c r="E14" i="5"/>
  <c r="X19" i="15" s="1"/>
  <c r="I11" i="5"/>
  <c r="X72" i="15" s="1"/>
  <c r="E11" i="5"/>
  <c r="X16" i="15" s="1"/>
  <c r="I24" i="5"/>
  <c r="X85" i="15" s="1"/>
  <c r="E24" i="5"/>
  <c r="X29" i="15" s="1"/>
  <c r="I35" i="5"/>
  <c r="X96" i="15" s="1"/>
  <c r="E35" i="5"/>
  <c r="X40" i="15" s="1"/>
  <c r="I26" i="5"/>
  <c r="X87" i="15" s="1"/>
  <c r="E26" i="5"/>
  <c r="X31" i="15" s="1"/>
  <c r="I13" i="5"/>
  <c r="X74" i="15" s="1"/>
  <c r="E13" i="5"/>
  <c r="X18" i="15" s="1"/>
  <c r="I8" i="5"/>
  <c r="X69" i="15" s="1"/>
  <c r="E8" i="5"/>
  <c r="X13" i="15" s="1"/>
  <c r="I37" i="5"/>
  <c r="X98" i="15" s="1"/>
  <c r="E37" i="5"/>
  <c r="X42" i="15" s="1"/>
  <c r="I41" i="5"/>
  <c r="X102" i="15" s="1"/>
  <c r="E41" i="5"/>
  <c r="X46" i="15" s="1"/>
  <c r="I12" i="5"/>
  <c r="X73" i="15" s="1"/>
  <c r="E12" i="5"/>
  <c r="X17" i="15" s="1"/>
  <c r="B60" i="15" l="1"/>
  <c r="B4" i="15"/>
  <c r="B1" i="15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<sst xmlns="http://schemas.openxmlformats.org/spreadsheetml/2006/main" count="1872" uniqueCount="166">
  <si>
    <t>Year</t>
  </si>
  <si>
    <t>England</t>
  </si>
  <si>
    <t>Scotland</t>
  </si>
  <si>
    <t>Wales</t>
  </si>
  <si>
    <t>Great Britain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</si>
  <si>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</si>
  <si>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</si>
  <si>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</si>
  <si>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</si>
  <si>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</si>
  <si>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</si>
  <si>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</si>
  <si>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</si>
  <si>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</si>
  <si>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</si>
  <si>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</si>
  <si>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</si>
  <si>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</si>
  <si>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</si>
  <si>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</si>
  <si>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</si>
  <si>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</si>
  <si>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</si>
  <si>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</si>
  <si>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</si>
  <si>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</si>
  <si>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</si>
  <si>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</si>
  <si>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</si>
  <si>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</si>
  <si>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</si>
  <si>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</si>
  <si>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</si>
  <si>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</si>
  <si>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</si>
  <si>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</si>
  <si>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</si>
  <si>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</si>
  <si>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</si>
  <si>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</si>
  <si>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</si>
  <si>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</si>
  <si>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Note on 1990 to 1993:</t>
  </si>
  <si>
    <t>Note on 2009/10:</t>
  </si>
  <si>
    <t>General note:</t>
  </si>
  <si>
    <t>The full set of fire statistics releases, tables and guidance can be found on our landing page, here-</t>
  </si>
  <si>
    <t>https://www.gov.uk/government/collections/fire-statistics</t>
  </si>
  <si>
    <t>Contact: stats.inclusion@gov.wales</t>
  </si>
  <si>
    <t>Total non-fatal casualties</t>
  </si>
  <si>
    <t>Total casualties requiring hospital treatment</t>
  </si>
  <si>
    <t>Hospital severe</t>
  </si>
  <si>
    <t>Hospital slight</t>
  </si>
  <si>
    <t>First aid</t>
  </si>
  <si>
    <t>Precautionary checks</t>
  </si>
  <si>
    <t>FINANCIAL_YEAR</t>
  </si>
  <si>
    <t>Total fire-related fatalities</t>
  </si>
  <si>
    <t>2 Severity of injury can be defined as:</t>
  </si>
  <si>
    <t>Hospital severe - at least an overnight stay in hospital as an in-patient</t>
  </si>
  <si>
    <t>Hospital slight - attending hospital as an outpatient (not precautionary check)</t>
  </si>
  <si>
    <t>First Aid - First Aid given at scene (by anyone), including after a precautionary check</t>
  </si>
  <si>
    <t>Precautionary checks - a precautionary check (to attend hospital or see a doctor) was recommended (by anyone)</t>
  </si>
  <si>
    <t xml:space="preserve">3 For more detailed technical definitions of non-fatal casualties, see the Fire Statistics Definitions document. </t>
  </si>
  <si>
    <t>4 Using Office for National Statistics mid year population estimates that fall in the relevant financial year.</t>
  </si>
  <si>
    <t>Footnotes</t>
  </si>
  <si>
    <t>Data shown does not include incidents that occurred during national industrial action in November 2002, January 2003 and February 2003.</t>
  </si>
  <si>
    <t>Note on 2002/03:</t>
  </si>
  <si>
    <t>Contact: National.Statistics@firescotland.gov.uk</t>
  </si>
  <si>
    <t>Scotland figures are for calendar years (1990, 1991, 1992, 1993) rather than financial years.</t>
  </si>
  <si>
    <t>2018/19</t>
  </si>
  <si>
    <t>2019/20</t>
  </si>
  <si>
    <t>Fire and rescue incident statistics</t>
  </si>
  <si>
    <t>Contents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</si>
  <si>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</si>
  <si>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</si>
  <si>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</si>
  <si>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</si>
  <si>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</si>
  <si>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</si>
  <si>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 - population</t>
  </si>
  <si>
    <t>Population figures by country</t>
  </si>
  <si>
    <t xml:space="preserve">1 Includes fatalities marked as "fire-related" but excludes fatalities marked as "not fire-related". Those where the role of fire in the fatality was "not known" </t>
  </si>
  <si>
    <t>are included in "fire-related". Fire-related fatalities are those that would not have otherwise occurred had there not been a fire.</t>
  </si>
  <si>
    <t xml:space="preserve">Before 1 April 2009 fire incident statistics were based on the FDR1 paper form. This approach means the statistics for before this date can be less robust, </t>
  </si>
  <si>
    <t>especially for non-fire incidents which were based on a sample of returns. Since this date the statistics are based on an online collection tool, the Incident Recording System (IRS).</t>
  </si>
  <si>
    <t>Detail</t>
  </si>
  <si>
    <t>Fatalities and non-fatal casualties by nation and population</t>
  </si>
  <si>
    <t xml:space="preserve">Shows the number of fire-related fatalities and non-fatal casualties for financial years. </t>
  </si>
  <si>
    <t>Provides the raw data for the main data table.</t>
  </si>
  <si>
    <t xml:space="preserve">Shows the mid-year population estimate for each nation from the Office for National Statistics used in the rate calculations in the 'FIRE0501' worksheet. </t>
  </si>
  <si>
    <t>Raw data for fatalities and non-fatal casualties in fires for the main data tables</t>
  </si>
  <si>
    <t>FIRE0501</t>
  </si>
  <si>
    <t>.. denotes data not available.</t>
  </si>
  <si>
    <t>We’re always looking to improve the accessibility of our documents.</t>
  </si>
  <si>
    <t>If you find any problems, or have any feedback, relating to accessibility</t>
  </si>
  <si>
    <t>2020/21</t>
  </si>
  <si>
    <t>Table 0501</t>
  </si>
  <si>
    <t>Population</t>
  </si>
  <si>
    <t>COUNTRY</t>
  </si>
  <si>
    <t>TOTAL_POPULATION</t>
  </si>
  <si>
    <t>VICTIM_TYPE</t>
  </si>
  <si>
    <t>TOTAL_VICTIMS</t>
  </si>
  <si>
    <t>2021/22</t>
  </si>
  <si>
    <t>Data - victims</t>
  </si>
  <si>
    <t>2022/23</t>
  </si>
  <si>
    <t>Accredited Official Statistics?</t>
  </si>
  <si>
    <t>The statistics in this table for England and Wales are Accredited Official Statistics. The Scottish Fire and Rescue Service is working towards achieving UK Statistics Authority accreditation.</t>
  </si>
  <si>
    <t>2023/24</t>
  </si>
  <si>
    <t>CALENDAR_YEAR</t>
  </si>
  <si>
    <t>2024/25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</si>
  <si>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</si>
  <si>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</si>
  <si>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</si>
  <si>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</si>
  <si>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</si>
  <si>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</si>
  <si>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 xml:space="preserve">financial year </t>
  </si>
  <si>
    <t>Check</t>
  </si>
  <si>
    <t>December</t>
  </si>
  <si>
    <t>copyright year</t>
  </si>
  <si>
    <t>6 Figures for Scotland are from the latest statistical release, published by the Scottish Fire and Rescue Service on 31 October 2024. This included data received by 23 September 2024.</t>
  </si>
  <si>
    <t>7 Figures for Wales are from the latest statistical release, published by the Welsh Government on 28 November 2024.</t>
  </si>
  <si>
    <t>Source: MHCLG Incident Recording System and Office for National Statistics mid year population estimates</t>
  </si>
  <si>
    <t>1981/82 to 2023/24</t>
  </si>
  <si>
    <t>QA</t>
  </si>
  <si>
    <t>Check total fires numbers</t>
  </si>
  <si>
    <t>Column Labels</t>
  </si>
  <si>
    <t>Row Labels</t>
  </si>
  <si>
    <t>Grand Total</t>
  </si>
  <si>
    <t>2025/26</t>
  </si>
  <si>
    <t>2026/27</t>
  </si>
  <si>
    <t>2027/28</t>
  </si>
  <si>
    <t>2028/29</t>
  </si>
  <si>
    <t>2029/30</t>
  </si>
  <si>
    <t>Check total fires per 1 million people numbers</t>
  </si>
  <si>
    <t>Sum of TOTAL_POPULATION</t>
  </si>
  <si>
    <t>Sum of TOTAL_VICTIMS</t>
  </si>
  <si>
    <t>Press enquiries: NewsDesk@communities.gov.uk</t>
  </si>
  <si>
    <t>Please email us at firestatistics@communities.gov.uk</t>
  </si>
  <si>
    <t>(blank)</t>
  </si>
  <si>
    <t>Email: FireStatistics@communities.gov.uk</t>
  </si>
  <si>
    <t>Contact: FireStatistics@communities.gov.uk</t>
  </si>
  <si>
    <t>Note on Suffolk in 2024/25:</t>
  </si>
  <si>
    <t>29 April 2026</t>
  </si>
  <si>
    <t>Katrina Ihebunezie</t>
  </si>
  <si>
    <t>Suffolk FRS could not submit all incidents due to technical reasons. Therefore, these statistics do not contain data for all incidents attended from September 2024 to September 2025 from Suffolk.</t>
  </si>
  <si>
    <t>The data will be revised in due course, as incidents are updated to the FaRDaP.</t>
  </si>
  <si>
    <t>For a variety of reasons some records take longer than others for fire and rescue services to upload to FaRDaP and therefore totals are constantly being amended (by relatively small numbers).</t>
  </si>
  <si>
    <t>Fire data were collected by the IRS until November 2025. Since November 2025, fire data has been collected by the Fire and Rescue Data Platform (FaRDaP).</t>
  </si>
  <si>
    <t>1971/72</t>
  </si>
  <si>
    <t>1972/73</t>
  </si>
  <si>
    <t>1973/74</t>
  </si>
  <si>
    <t>1974/75</t>
  </si>
  <si>
    <t>1975/76</t>
  </si>
  <si>
    <t>1976/77</t>
  </si>
  <si>
    <t>1977/78</t>
  </si>
  <si>
    <t>22 July 2026</t>
  </si>
  <si>
    <t>As part of the transition to FaRDaP, data have been subject to reconciliation and improvements in data processing, which may result in small changes to figures compared with previously published data.</t>
  </si>
  <si>
    <t>3 March 2026</t>
  </si>
  <si>
    <r>
      <t>FIRE STATISTICS TABLE 0501: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and non-fatal casualties</t>
    </r>
    <r>
      <rPr>
        <b/>
        <vertAlign val="superscript"/>
        <sz val="12"/>
        <color rgb="FF000000"/>
        <rFont val="Arial"/>
        <family val="2"/>
      </rPr>
      <t>2,3</t>
    </r>
    <r>
      <rPr>
        <b/>
        <sz val="12"/>
        <color rgb="FF000000"/>
        <rFont val="Arial"/>
        <family val="2"/>
      </rPr>
      <t xml:space="preserve"> by nation and population</t>
    </r>
    <r>
      <rPr>
        <b/>
        <vertAlign val="superscript"/>
        <sz val="12"/>
        <color rgb="FF000000"/>
        <rFont val="Arial"/>
        <family val="2"/>
      </rPr>
      <t>4</t>
    </r>
  </si>
  <si>
    <r>
      <t>Please select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or non-fatal casualties</t>
    </r>
    <r>
      <rPr>
        <b/>
        <vertAlign val="superscript"/>
        <sz val="12"/>
        <color rgb="FF000000"/>
        <rFont val="Arial"/>
        <family val="2"/>
      </rPr>
      <t>2,3</t>
    </r>
    <r>
      <rPr>
        <b/>
        <sz val="12"/>
        <color rgb="FF000000"/>
        <rFont val="Arial"/>
        <family val="2"/>
      </rPr>
      <t xml:space="preserve"> from the drop down list in the box below:</t>
    </r>
  </si>
  <si>
    <r>
      <t>England</t>
    </r>
    <r>
      <rPr>
        <b/>
        <vertAlign val="superscript"/>
        <sz val="12"/>
        <color rgb="FF000000"/>
        <rFont val="Arial"/>
        <family val="2"/>
      </rPr>
      <t>5</t>
    </r>
  </si>
  <si>
    <r>
      <t>Scotland</t>
    </r>
    <r>
      <rPr>
        <b/>
        <vertAlign val="superscript"/>
        <sz val="12"/>
        <color rgb="FF000000"/>
        <rFont val="Arial"/>
        <family val="2"/>
      </rPr>
      <t>6</t>
    </r>
  </si>
  <si>
    <r>
      <t>Wales</t>
    </r>
    <r>
      <rPr>
        <b/>
        <vertAlign val="superscript"/>
        <sz val="12"/>
        <color rgb="FF000000"/>
        <rFont val="Arial"/>
        <family val="2"/>
      </rPr>
      <t>7</t>
    </r>
  </si>
  <si>
    <r>
      <t>England</t>
    </r>
    <r>
      <rPr>
        <b/>
        <vertAlign val="superscript"/>
        <sz val="12"/>
        <color rgb="FF000000"/>
        <rFont val="Arial"/>
        <family val="2"/>
      </rPr>
      <t>4</t>
    </r>
  </si>
  <si>
    <r>
      <t>Scotland</t>
    </r>
    <r>
      <rPr>
        <b/>
        <vertAlign val="superscript"/>
        <sz val="12"/>
        <color rgb="FF000000"/>
        <rFont val="Arial"/>
        <family val="2"/>
      </rPr>
      <t>5</t>
    </r>
  </si>
  <si>
    <r>
      <t>Wales</t>
    </r>
    <r>
      <rPr>
        <b/>
        <vertAlign val="superscript"/>
        <sz val="12"/>
        <color rgb="FF000000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</si>
</sst>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Arial"/>
      <family val="2"/>
    </font>
    <font>
      <u/>
      <sz val="8.5"/>
      <color indexed="12"/>
      <name val="Arial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32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" fillId="0" borderId="0" applyNumberFormat="0" applyBorder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7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3" fillId="0" borderId="0"/>
    <xf numFmtId="0" fontId="6" fillId="0" borderId="0" applyNumberFormat="0" applyBorder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6" fillId="5" borderId="0" xfId="16" applyFont="1" applyFill="1"/>
    <xf numFmtId="0" fontId="13" fillId="0" borderId="0" xfId="17" applyFont="1" applyAlignment="1">
      <alignment vertical="center"/>
    </xf>
    <xf numFmtId="0" fontId="14" fillId="0" borderId="0" xfId="16" applyFont="1"/>
    <xf numFmtId="0" fontId="9" fillId="5" borderId="0" xfId="16" applyFill="1"/>
    <xf numFmtId="0" fontId="9" fillId="5" borderId="0" xfId="18" applyFont="1" applyFill="1"/>
    <xf numFmtId="0" fontId="18" fillId="5" borderId="0" xfId="19" applyFont="1" applyFill="1" applyAlignment="1"/>
    <xf numFmtId="0" fontId="18" fillId="6" borderId="0" xfId="20" applyFill="1" applyAlignment="1"/>
    <xf numFmtId="0" fontId="20" fillId="5" borderId="0" xfId="16" applyFont="1" applyFill="1"/>
    <xf numFmtId="0" fontId="15" fillId="3" borderId="0" xfId="7" applyFont="1" applyFill="1" applyAlignment="1"/>
    <xf numFmtId="0" fontId="12" fillId="6" borderId="0" xfId="16" applyFont="1" applyFill="1"/>
    <xf numFmtId="0" fontId="9" fillId="6" borderId="0" xfId="16" applyFill="1"/>
    <xf numFmtId="0" fontId="10" fillId="6" borderId="0" xfId="16" applyFont="1" applyFill="1"/>
    <xf numFmtId="0" fontId="11" fillId="6" borderId="0" xfId="25" applyFont="1" applyFill="1" applyAlignment="1">
      <alignment vertical="center"/>
    </xf>
    <xf numFmtId="0" fontId="15" fillId="6" borderId="0" xfId="7" applyFont="1" applyFill="1"/>
    <xf numFmtId="0" fontId="20" fillId="6" borderId="0" xfId="16" applyFont="1" applyFill="1"/>
    <xf numFmtId="0" fontId="15" fillId="3" borderId="0" xfId="7" applyFont="1" applyFill="1"/>
    <xf numFmtId="0" fontId="15" fillId="5" borderId="0" xfId="7" applyFont="1" applyFill="1" applyAlignment="1" applyProtection="1"/>
    <xf numFmtId="0" fontId="9" fillId="0" borderId="0" xfId="0" applyFont="1"/>
    <xf numFmtId="3" fontId="16" fillId="0" borderId="0" xfId="0" applyNumberFormat="1" applyFont="1"/>
    <xf numFmtId="3" fontId="9" fillId="0" borderId="0" xfId="0" applyNumberFormat="1" applyFont="1"/>
    <xf numFmtId="3" fontId="16" fillId="5" borderId="0" xfId="21" applyNumberFormat="1" applyFont="1" applyFill="1"/>
    <xf numFmtId="3" fontId="9" fillId="5" borderId="0" xfId="21" applyNumberFormat="1" applyFont="1" applyFill="1"/>
    <xf numFmtId="3" fontId="9" fillId="5" borderId="0" xfId="21" applyNumberFormat="1" applyFont="1" applyFill="1" applyAlignment="1">
      <alignment horizontal="left"/>
    </xf>
    <xf numFmtId="3" fontId="16" fillId="6" borderId="0" xfId="17" applyNumberFormat="1" applyFont="1" applyFill="1"/>
    <xf numFmtId="3" fontId="9" fillId="6" borderId="0" xfId="21" applyNumberFormat="1" applyFont="1" applyFill="1"/>
    <xf numFmtId="3" fontId="9" fillId="6" borderId="0" xfId="21" applyNumberFormat="1" applyFont="1" applyFill="1" applyAlignment="1">
      <alignment horizontal="left"/>
    </xf>
    <xf numFmtId="3" fontId="9" fillId="6" borderId="0" xfId="17" applyNumberFormat="1" applyFont="1" applyFill="1"/>
    <xf numFmtId="3" fontId="9" fillId="6" borderId="0" xfId="17" applyNumberFormat="1" applyFont="1" applyFill="1" applyAlignment="1">
      <alignment horizontal="left"/>
    </xf>
    <xf numFmtId="3" fontId="9" fillId="5" borderId="0" xfId="17" applyNumberFormat="1" applyFont="1" applyFill="1" applyAlignment="1">
      <alignment horizontal="left"/>
    </xf>
    <xf numFmtId="3" fontId="9" fillId="5" borderId="0" xfId="17" applyNumberFormat="1" applyFont="1" applyFill="1"/>
    <xf numFmtId="3" fontId="22" fillId="6" borderId="0" xfId="7" applyNumberFormat="1" applyFont="1" applyFill="1" applyAlignment="1"/>
    <xf numFmtId="3" fontId="16" fillId="6" borderId="0" xfId="21" applyNumberFormat="1" applyFont="1" applyFill="1" applyAlignment="1">
      <alignment wrapText="1"/>
    </xf>
    <xf numFmtId="3" fontId="16" fillId="5" borderId="0" xfId="21" applyNumberFormat="1" applyFont="1" applyFill="1" applyAlignment="1">
      <alignment horizontal="left" wrapText="1"/>
    </xf>
    <xf numFmtId="3" fontId="9" fillId="5" borderId="0" xfId="22" applyNumberFormat="1" applyFont="1" applyFill="1"/>
    <xf numFmtId="3" fontId="22" fillId="6" borderId="0" xfId="7" applyNumberFormat="1" applyFont="1" applyFill="1" applyAlignment="1">
      <alignment horizontal="left" vertical="center"/>
    </xf>
    <xf numFmtId="3" fontId="9" fillId="6" borderId="0" xfId="23" applyNumberFormat="1" applyFont="1" applyFill="1" applyAlignment="1">
      <alignment horizontal="left" vertical="center" wrapText="1"/>
    </xf>
    <xf numFmtId="3" fontId="9" fillId="6" borderId="0" xfId="23" applyNumberFormat="1" applyFont="1" applyFill="1" applyAlignment="1">
      <alignment horizontal="left" vertical="center"/>
    </xf>
    <xf numFmtId="3" fontId="9" fillId="5" borderId="0" xfId="23" applyNumberFormat="1" applyFont="1" applyFill="1" applyAlignment="1">
      <alignment horizontal="left" vertical="center"/>
    </xf>
    <xf numFmtId="3" fontId="9" fillId="5" borderId="0" xfId="24" applyNumberFormat="1" applyFont="1" applyFill="1"/>
    <xf numFmtId="3" fontId="22" fillId="5" borderId="0" xfId="20" applyNumberFormat="1" applyFont="1" applyFill="1" applyAlignment="1">
      <alignment horizontal="left" vertical="center"/>
    </xf>
    <xf numFmtId="3" fontId="9" fillId="5" borderId="0" xfId="23" applyNumberFormat="1" applyFont="1" applyFill="1" applyAlignment="1">
      <alignment horizontal="left" vertical="center" wrapText="1"/>
    </xf>
    <xf numFmtId="3" fontId="9" fillId="5" borderId="0" xfId="22" applyNumberFormat="1" applyFont="1" applyFill="1" applyAlignment="1">
      <alignment vertical="center"/>
    </xf>
    <xf numFmtId="3" fontId="9" fillId="5" borderId="0" xfId="22" applyNumberFormat="1" applyFont="1" applyFill="1" applyAlignment="1">
      <alignment wrapText="1"/>
    </xf>
    <xf numFmtId="3" fontId="9" fillId="5" borderId="0" xfId="22" applyNumberFormat="1" applyFont="1" applyFill="1" applyAlignment="1">
      <alignment horizontal="left"/>
    </xf>
    <xf numFmtId="165" fontId="16" fillId="0" borderId="0" xfId="31" applyNumberFormat="1" applyFont="1" applyFill="1" applyBorder="1" applyAlignment="1">
      <alignment horizontal="right"/>
    </xf>
    <xf numFmtId="3" fontId="16" fillId="0" borderId="0" xfId="0" applyNumberFormat="1" applyFont="1" applyAlignment="1">
      <alignment horizontal="left"/>
    </xf>
    <xf numFmtId="3" fontId="16" fillId="0" borderId="0" xfId="31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center"/>
    </xf>
    <xf numFmtId="3" fontId="9" fillId="0" borderId="0" xfId="31" applyNumberFormat="1" applyFont="1" applyAlignment="1">
      <alignment horizontal="right"/>
    </xf>
    <xf numFmtId="3" fontId="9" fillId="0" borderId="0" xfId="0" applyNumberFormat="1" applyFont="1" applyAlignment="1">
      <alignment horizontal="left"/>
    </xf>
    <xf numFmtId="0" fontId="16" fillId="0" borderId="0" xfId="0" applyFont="1" applyAlignment="1">
      <alignment horizontal="right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6" fontId="9" fillId="0" borderId="0" xfId="31" applyNumberFormat="1" applyFont="1"/>
    <xf numFmtId="165" fontId="9" fillId="0" borderId="0" xfId="31" applyNumberFormat="1" applyFont="1" applyAlignment="1"/>
    <xf numFmtId="3" fontId="9" fillId="8" borderId="0" xfId="0" applyNumberFormat="1" applyFont="1" applyFill="1" applyAlignment="1">
      <alignment horizontal="right"/>
    </xf>
    <xf numFmtId="3" fontId="9" fillId="8" borderId="0" xfId="0" applyNumberFormat="1" applyFont="1" applyFill="1"/>
    <xf numFmtId="3" fontId="9" fillId="8" borderId="3" xfId="0" applyNumberFormat="1" applyFont="1" applyFill="1" applyBorder="1" applyAlignment="1">
      <alignment horizontal="right"/>
    </xf>
    <xf numFmtId="3" fontId="9" fillId="8" borderId="3" xfId="0" applyNumberFormat="1" applyFont="1" applyFill="1" applyBorder="1"/>
    <xf numFmtId="3" fontId="9" fillId="0" borderId="0" xfId="0" applyNumberFormat="1" applyFont="1" applyAlignment="1">
      <alignment horizontal="right"/>
    </xf>
    <xf numFmtId="3" fontId="9" fillId="8" borderId="0" xfId="0" applyNumberFormat="1" applyFont="1" applyFill="1" applyAlignment="1">
      <alignment horizontal="right" vertical="center" wrapText="1"/>
    </xf>
    <xf numFmtId="3" fontId="16" fillId="8" borderId="0" xfId="0" applyNumberFormat="1" applyFont="1" applyFill="1" applyAlignment="1">
      <alignment horizontal="right" vertical="center" wrapText="1"/>
    </xf>
    <xf numFmtId="3" fontId="9" fillId="8" borderId="2" xfId="0" applyNumberFormat="1" applyFont="1" applyFill="1" applyBorder="1" applyAlignment="1">
      <alignment horizontal="right"/>
    </xf>
    <xf numFmtId="3" fontId="16" fillId="8" borderId="2" xfId="0" applyNumberFormat="1" applyFont="1" applyFill="1" applyBorder="1" applyAlignment="1">
      <alignment horizontal="right"/>
    </xf>
    <xf numFmtId="3" fontId="16" fillId="8" borderId="0" xfId="0" applyNumberFormat="1" applyFont="1" applyFill="1" applyAlignment="1">
      <alignment horizontal="right"/>
    </xf>
    <xf numFmtId="3" fontId="16" fillId="8" borderId="3" xfId="0" applyNumberFormat="1" applyFont="1" applyFill="1" applyBorder="1" applyAlignment="1">
      <alignment horizontal="right"/>
    </xf>
    <xf numFmtId="3" fontId="16" fillId="8" borderId="0" xfId="0" applyNumberFormat="1" applyFont="1" applyFill="1" applyAlignment="1">
      <alignment vertical="center"/>
    </xf>
    <xf numFmtId="3" fontId="9" fillId="3" borderId="0" xfId="0" applyNumberFormat="1" applyFont="1" applyFill="1"/>
    <xf numFmtId="3" fontId="16" fillId="8" borderId="0" xfId="0" applyNumberFormat="1" applyFont="1" applyFill="1"/>
    <xf numFmtId="3" fontId="16" fillId="8" borderId="1" xfId="0" applyNumberFormat="1" applyFont="1" applyFill="1" applyBorder="1"/>
    <xf numFmtId="3" fontId="16" fillId="8" borderId="0" xfId="0" applyNumberFormat="1" applyFont="1" applyFill="1" applyAlignment="1">
      <alignment horizontal="left" vertical="center" wrapText="1"/>
    </xf>
    <xf numFmtId="3" fontId="9" fillId="8" borderId="2" xfId="0" applyNumberFormat="1" applyFont="1" applyFill="1" applyBorder="1" applyAlignment="1">
      <alignment horizontal="left" vertical="center" wrapText="1"/>
    </xf>
    <xf numFmtId="3" fontId="9" fillId="8" borderId="0" xfId="0" applyNumberFormat="1" applyFont="1" applyFill="1" applyAlignment="1">
      <alignment horizontal="left" vertical="center" wrapText="1"/>
    </xf>
    <xf numFmtId="3" fontId="9" fillId="8" borderId="0" xfId="0" applyNumberFormat="1" applyFont="1" applyFill="1" applyAlignment="1">
      <alignment horizontal="left"/>
    </xf>
    <xf numFmtId="3" fontId="9" fillId="8" borderId="0" xfId="0" applyNumberFormat="1" applyFont="1" applyFill="1" applyAlignment="1">
      <alignment horizontal="left" vertical="top"/>
    </xf>
    <xf numFmtId="3" fontId="9" fillId="8" borderId="0" xfId="1" applyNumberFormat="1" applyFont="1" applyFill="1"/>
    <xf numFmtId="3" fontId="16" fillId="8" borderId="0" xfId="1" applyNumberFormat="1" applyFont="1" applyFill="1"/>
    <xf numFmtId="3" fontId="9" fillId="8" borderId="0" xfId="0" applyNumberFormat="1" applyFont="1" applyFill="1" applyAlignment="1">
      <alignment vertical="top"/>
    </xf>
    <xf numFmtId="3" fontId="9" fillId="4" borderId="0" xfId="0" applyNumberFormat="1" applyFont="1" applyFill="1"/>
    <xf numFmtId="3" fontId="9" fillId="8" borderId="0" xfId="0" applyNumberFormat="1" applyFont="1" applyFill="1" applyAlignment="1">
      <alignment horizontal="left" vertical="top" wrapText="1"/>
    </xf>
    <xf numFmtId="3" fontId="22" fillId="8" borderId="0" xfId="7" applyNumberFormat="1" applyFont="1" applyFill="1" applyAlignment="1">
      <alignment vertical="top"/>
    </xf>
    <xf numFmtId="3" fontId="9" fillId="8" borderId="0" xfId="7" applyNumberFormat="1" applyFont="1" applyFill="1" applyAlignment="1">
      <alignment vertical="top"/>
    </xf>
    <xf numFmtId="3" fontId="9" fillId="8" borderId="0" xfId="7" applyNumberFormat="1" applyFont="1" applyFill="1" applyAlignment="1">
      <alignment vertical="top" wrapText="1"/>
    </xf>
    <xf numFmtId="3" fontId="22" fillId="8" borderId="0" xfId="7" applyNumberFormat="1" applyFont="1" applyFill="1" applyAlignment="1"/>
    <xf numFmtId="3" fontId="9" fillId="8" borderId="0" xfId="7" applyNumberFormat="1" applyFont="1" applyFill="1" applyAlignment="1">
      <alignment wrapText="1"/>
    </xf>
    <xf numFmtId="3" fontId="9" fillId="8" borderId="0" xfId="0" applyNumberFormat="1" applyFont="1" applyFill="1" applyAlignment="1">
      <alignment vertical="top" wrapText="1"/>
    </xf>
    <xf numFmtId="3" fontId="9" fillId="3" borderId="0" xfId="0" applyNumberFormat="1" applyFont="1" applyFill="1" applyAlignment="1">
      <alignment vertical="top"/>
    </xf>
    <xf numFmtId="3" fontId="9" fillId="8" borderId="0" xfId="0" applyNumberFormat="1" applyFont="1" applyFill="1" applyAlignment="1">
      <alignment wrapText="1"/>
    </xf>
    <xf numFmtId="3" fontId="22" fillId="8" borderId="0" xfId="7" applyNumberFormat="1" applyFont="1" applyFill="1" applyAlignment="1">
      <alignment horizontal="left"/>
    </xf>
    <xf numFmtId="3" fontId="9" fillId="8" borderId="0" xfId="0" applyNumberFormat="1" applyFont="1" applyFill="1" applyAlignment="1">
      <alignment horizontal="left" wrapText="1"/>
    </xf>
    <xf numFmtId="3" fontId="22" fillId="8" borderId="0" xfId="14" applyNumberFormat="1" applyFont="1" applyFill="1" applyAlignment="1" applyProtection="1">
      <alignment horizontal="right"/>
    </xf>
    <xf numFmtId="3" fontId="24" fillId="8" borderId="0" xfId="0" applyNumberFormat="1" applyFont="1" applyFill="1"/>
    <xf numFmtId="3" fontId="16" fillId="7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2" borderId="0" xfId="0" applyNumberFormat="1" applyFont="1" applyFill="1" applyAlignment="1">
      <alignment horizontal="left" vertical="center" wrapText="1"/>
    </xf>
    <xf numFmtId="3" fontId="9" fillId="0" borderId="0" xfId="0" pivotButton="1" applyNumberFormat="1" applyFont="1"/>
    <xf numFmtId="3" fontId="16" fillId="3" borderId="0" xfId="0" applyNumberFormat="1" applyFont="1" applyFill="1" applyAlignment="1">
      <alignment horizontal="right" vertical="center" wrapText="1"/>
    </xf>
    <xf numFmtId="3" fontId="9" fillId="0" borderId="0" xfId="0" applyNumberFormat="1" applyFont="1" applyAlignment="1">
      <alignment horizontal="center"/>
    </xf>
  </cellXfs>
  <cellStyles count="32">
    <cellStyle name="Comma" xfId="31" builtinId="3"/>
    <cellStyle name="Comma 2" xfId="2" xr:uid="{00000000-0005-0000-0000-000001000000}"/>
    <cellStyle name="Comma 2 2" xfId="12" xr:uid="{00000000-0005-0000-0000-000002000000}"/>
    <cellStyle name="Comma 2 2 2" xfId="29" xr:uid="{7FEBF194-0F0B-4888-B420-A0DF04A8D941}"/>
    <cellStyle name="Comma 2 3" xfId="27" xr:uid="{5538985F-3725-4766-92C6-FFD20B8F3297}"/>
    <cellStyle name="Comma 3" xfId="3" xr:uid="{00000000-0005-0000-0000-000003000000}"/>
    <cellStyle name="Comma 3 2" xfId="13" xr:uid="{00000000-0005-0000-0000-000004000000}"/>
    <cellStyle name="Comma 3 2 2" xfId="30" xr:uid="{DC03E5B2-F3A7-4C15-9FDB-4F6896EC24A7}"/>
    <cellStyle name="Comma 3 3" xfId="28" xr:uid="{C7B2016C-F84F-457F-A479-7EF6F08EDFE0}"/>
    <cellStyle name="Hyperlink" xfId="7" builtinId="8"/>
    <cellStyle name="Hyperlink 2" xfId="14" xr:uid="{00000000-0005-0000-0000-000006000000}"/>
    <cellStyle name="Hyperlink 2 2" xfId="19" xr:uid="{E86DAA1A-6AD3-4B77-A7CA-E692C830CDE5}"/>
    <cellStyle name="Hyperlink 3" xfId="26" xr:uid="{4F0A13BE-78A2-4754-AC84-E5CAEE94FC91}"/>
    <cellStyle name="Hyperlink 6" xfId="20" xr:uid="{66236E58-F736-4493-BD34-C343C2E94169}"/>
    <cellStyle name="Normal" xfId="0" builtinId="0"/>
    <cellStyle name="Normal 2" xfId="4" xr:uid="{00000000-0005-0000-0000-000008000000}"/>
    <cellStyle name="Normal 2 2" xfId="10" xr:uid="{00000000-0005-0000-0000-000009000000}"/>
    <cellStyle name="Normal 2 2 2" xfId="17" xr:uid="{5A1CFA22-29DC-46CB-88F0-753B6EAB8EBB}"/>
    <cellStyle name="Normal 2 2 2 2" xfId="25" xr:uid="{7E09A2BC-223C-4E1B-9A46-75208047EEFA}"/>
    <cellStyle name="Normal 2 3" xfId="21" xr:uid="{BFEDD3DB-DD67-4481-8962-B0A76B5A28A3}"/>
    <cellStyle name="Normal 2 4" xfId="23" xr:uid="{BE6CB1CC-C034-41DD-9564-3779D4A9513C}"/>
    <cellStyle name="Normal 3" xfId="8" xr:uid="{00000000-0005-0000-0000-00000A000000}"/>
    <cellStyle name="Normal 3 2" xfId="15" xr:uid="{00000000-0005-0000-0000-00000B000000}"/>
    <cellStyle name="Normal 4" xfId="5" xr:uid="{00000000-0005-0000-0000-00000C000000}"/>
    <cellStyle name="Normal 5" xfId="9" xr:uid="{00000000-0005-0000-0000-00000D000000}"/>
    <cellStyle name="Normal 5 2" xfId="22" xr:uid="{7A582126-DA9A-4BB6-B0FF-050831824A9E}"/>
    <cellStyle name="Normal 5 2 2" xfId="24" xr:uid="{2646EA35-B723-4913-95CA-9B46A0BF01D6}"/>
    <cellStyle name="Normal 6" xfId="11" xr:uid="{00000000-0005-0000-0000-00000E000000}"/>
    <cellStyle name="Normal 6 2" xfId="16" xr:uid="{517A0AB3-360D-4C34-9AAA-F6E83A274DAA}"/>
    <cellStyle name="Normal 7 2" xfId="18" xr:uid="{AB3CD7D3-48D3-48C9-8B82-663B2D26F81F}"/>
    <cellStyle name="Percent" xfId="1" builtinId="5"/>
    <cellStyle name="Percent 2" xfId="6" xr:uid="{00000000-0005-0000-0000-000011000000}"/>
  </cellStyles>
  <dxfs count="8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3829053</xdr:colOff>
      <xdr:row>0</xdr:row>
      <xdr:rowOff>49525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91BC3617-AEA6-4DB8-8BDB-14B8074E5FA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3829053" y="4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259261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E759DDD6-8988-4C49-B829-D721C95370B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8974636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3</xdr:col>
      <xdr:colOff>1371600</xdr:colOff>
      <xdr:row>0</xdr:row>
      <xdr:rowOff>1</xdr:rowOff>
    </xdr:from>
    <xdr:to>
      <xdr:col>4</xdr:col>
      <xdr:colOff>1352551</xdr:colOff>
      <xdr:row>3</xdr:row>
      <xdr:rowOff>118585</xdr:rowOff>
    </xdr:to>
    <xdr:pic>
      <xdr:nvPicPr>
        <xdr:cNvPr id="5" name="Picture 4" descr="MHCLG logo">
          <a:extLst>
            <a:ext uri="{FF2B5EF4-FFF2-40B4-BE49-F238E27FC236}">
              <a16:creationId xmlns:a16="http://schemas.microsoft.com/office/drawing/2014/main" id="{04F24714-5D9D-0ECC-B4D6-4B500447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5" y="1"/>
          <a:ext cx="1476376" cy="80438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6530902779" createdVersion="8" refreshedVersion="8" minRefreshableVersion="3" recordCount="368" xr:uid="{C758D009-6AD0-4B70-97E8-69DD890B4ED6}">
  <cacheSource type="worksheet">
    <worksheetSource ref="A1:D1048576" sheet="Data - victims"/>
  </cacheSource>
  <cacheFields count="4">
    <cacheField name="COUNTRY" numFmtId="0">
      <sharedItems containsNonDate="0" containsBlank="1" count="5">
        <m/>
        <s v="England" u="1"/>
        <s v="Great Britain" u="1"/>
        <s v="Scotland" u="1"/>
        <s v="Wales" u="1"/>
      </sharedItems>
    </cacheField>
    <cacheField name="FINANCIAL_YEAR" numFmtId="0">
      <sharedItems containsNonDate="0" containsBlank="1" count="44">
        <m/>
        <s v="2010/11" u="1"/>
        <s v="2011/12" u="1"/>
        <s v="2012/13" u="1"/>
        <s v="2013/14" u="1"/>
        <s v="2014/15" u="1"/>
        <s v="2015/16" u="1"/>
        <s v="2016/17" u="1"/>
        <s v="2017/18" u="1"/>
        <s v="2018/19" u="1"/>
        <s v="2019/20" u="1"/>
        <s v="2020/21" u="1"/>
        <s v="2021/22" u="1"/>
        <s v="2022/23" u="1"/>
        <s v="2023/24" u="1"/>
        <s v="1981/82" u="1"/>
        <s v="1982/83" u="1"/>
        <s v="1983/84" u="1"/>
        <s v="1984/85" u="1"/>
        <s v="1985/86" u="1"/>
        <s v="1986/87" u="1"/>
        <s v="1987/88" u="1"/>
        <s v="1988/89" u="1"/>
        <s v="1989/90" u="1"/>
        <s v="1990/91" u="1"/>
        <s v="1991/92" u="1"/>
        <s v="1992/93" u="1"/>
        <s v="1993/94" u="1"/>
        <s v="1994/95" u="1"/>
        <s v="1995/96" u="1"/>
        <s v="1996/97" u="1"/>
        <s v="1997/98" u="1"/>
        <s v="1998/99" u="1"/>
        <s v="1999/00" u="1"/>
        <s v="2000/01" u="1"/>
        <s v="2001/02" u="1"/>
        <s v="2002/03" u="1"/>
        <s v="2003/04" u="1"/>
        <s v="2004/05" u="1"/>
        <s v="2005/06" u="1"/>
        <s v="2006/07" u="1"/>
        <s v="2007/08" u="1"/>
        <s v="2008/09" u="1"/>
        <s v="2009/10" u="1"/>
      </sharedItems>
    </cacheField>
    <cacheField name="VICTIM_TYPE" numFmtId="0">
      <sharedItems containsNonDate="0" containsBlank="1" count="8">
        <m/>
        <s v="Total fire-related fatalities" u="1"/>
        <s v="First aid" u="1"/>
        <s v="Precautionary checks" u="1"/>
        <s v="Hospital severe" u="1"/>
        <s v="Hospital slight" u="1"/>
        <s v="Total non-fatal casualties" u="1"/>
        <s v="Total casualties requiring hospital treatment" u="1"/>
      </sharedItems>
    </cacheField>
    <cacheField name="TOTAL_VICTIMS" numFmtId="165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6531250002" createdVersion="8" refreshedVersion="8" minRefreshableVersion="3" recordCount="793" xr:uid="{09687AB8-0DC5-4416-9962-01FAB9B8C739}">
  <cacheSource type="worksheet">
    <worksheetSource ref="A1:D1048576" sheet="Data - population"/>
  </cacheSource>
  <cacheFields count="4">
    <cacheField name="CALENDAR_YEAR" numFmtId="0">
      <sharedItems containsString="0" containsBlank="1" containsNumber="1" containsInteger="1" minValue="1971" maxValue="2023"/>
    </cacheField>
    <cacheField name="FINANCIAL_YEAR" numFmtId="0">
      <sharedItems containsBlank="1" count="54">
        <s v="1971/72"/>
        <s v="1972/73"/>
        <s v="1973/74"/>
        <s v="1974/75"/>
        <s v="1975/76"/>
        <s v="1976/77"/>
        <s v="1977/78"/>
        <s v="1978/79"/>
        <s v="1979/80"/>
        <s v="1980/81"/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m/>
      </sharedItems>
    </cacheField>
    <cacheField name="COUNTRY" numFmtId="0">
      <sharedItems containsBlank="1" count="5">
        <s v="England"/>
        <s v="Scotland"/>
        <s v="Wales"/>
        <s v="Great Britain"/>
        <m/>
      </sharedItems>
    </cacheField>
    <cacheField name="TOTAL_POPULATION" numFmtId="0">
      <sharedItems containsString="0" containsBlank="1" containsNumber="1" containsInteger="1" minValue="2740300" maxValue="66344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8"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3">
  <r>
    <n v="1971"/>
    <x v="0"/>
    <x v="0"/>
    <n v="46411700"/>
  </r>
  <r>
    <n v="1972"/>
    <x v="1"/>
    <x v="0"/>
    <n v="46571900"/>
  </r>
  <r>
    <n v="1973"/>
    <x v="2"/>
    <x v="0"/>
    <n v="46686200"/>
  </r>
  <r>
    <n v="1974"/>
    <x v="3"/>
    <x v="0"/>
    <n v="46682700"/>
  </r>
  <r>
    <n v="1975"/>
    <x v="4"/>
    <x v="0"/>
    <n v="46674400"/>
  </r>
  <r>
    <n v="1976"/>
    <x v="5"/>
    <x v="0"/>
    <n v="46659900"/>
  </r>
  <r>
    <n v="1977"/>
    <x v="6"/>
    <x v="0"/>
    <n v="46639800"/>
  </r>
  <r>
    <n v="1978"/>
    <x v="7"/>
    <x v="0"/>
    <n v="46638200"/>
  </r>
  <r>
    <n v="1979"/>
    <x v="8"/>
    <x v="0"/>
    <n v="46698100"/>
  </r>
  <r>
    <n v="1980"/>
    <x v="9"/>
    <x v="0"/>
    <n v="46787200"/>
  </r>
  <r>
    <n v="1981"/>
    <x v="10"/>
    <x v="0"/>
    <n v="46820800"/>
  </r>
  <r>
    <n v="1982"/>
    <x v="11"/>
    <x v="0"/>
    <n v="46777300"/>
  </r>
  <r>
    <n v="1983"/>
    <x v="12"/>
    <x v="0"/>
    <n v="46813700"/>
  </r>
  <r>
    <n v="1984"/>
    <x v="13"/>
    <x v="0"/>
    <n v="46912400"/>
  </r>
  <r>
    <n v="1985"/>
    <x v="14"/>
    <x v="0"/>
    <n v="47057400"/>
  </r>
  <r>
    <n v="1986"/>
    <x v="15"/>
    <x v="0"/>
    <n v="47187600"/>
  </r>
  <r>
    <n v="1987"/>
    <x v="16"/>
    <x v="0"/>
    <n v="47300400"/>
  </r>
  <r>
    <n v="1988"/>
    <x v="17"/>
    <x v="0"/>
    <n v="47412300"/>
  </r>
  <r>
    <n v="1989"/>
    <x v="18"/>
    <x v="0"/>
    <n v="47552700"/>
  </r>
  <r>
    <n v="1990"/>
    <x v="19"/>
    <x v="0"/>
    <n v="47699100"/>
  </r>
  <r>
    <n v="1991"/>
    <x v="20"/>
    <x v="0"/>
    <n v="47875000"/>
  </r>
  <r>
    <n v="1992"/>
    <x v="21"/>
    <x v="0"/>
    <n v="47998000"/>
  </r>
  <r>
    <n v="1993"/>
    <x v="22"/>
    <x v="0"/>
    <n v="48102300"/>
  </r>
  <r>
    <n v="1994"/>
    <x v="23"/>
    <x v="0"/>
    <n v="48228800"/>
  </r>
  <r>
    <n v="1995"/>
    <x v="24"/>
    <x v="0"/>
    <n v="48383500"/>
  </r>
  <r>
    <n v="1996"/>
    <x v="25"/>
    <x v="0"/>
    <n v="48519100"/>
  </r>
  <r>
    <n v="1997"/>
    <x v="26"/>
    <x v="0"/>
    <n v="48664800"/>
  </r>
  <r>
    <n v="1998"/>
    <x v="27"/>
    <x v="0"/>
    <n v="48820600"/>
  </r>
  <r>
    <n v="1999"/>
    <x v="28"/>
    <x v="0"/>
    <n v="49032900"/>
  </r>
  <r>
    <n v="2000"/>
    <x v="29"/>
    <x v="0"/>
    <n v="49233300"/>
  </r>
  <r>
    <n v="2001"/>
    <x v="30"/>
    <x v="0"/>
    <n v="49449700"/>
  </r>
  <r>
    <n v="2002"/>
    <x v="31"/>
    <x v="0"/>
    <n v="49679300"/>
  </r>
  <r>
    <n v="2003"/>
    <x v="32"/>
    <x v="0"/>
    <n v="49925500"/>
  </r>
  <r>
    <n v="2004"/>
    <x v="33"/>
    <x v="0"/>
    <n v="50194600"/>
  </r>
  <r>
    <n v="2005"/>
    <x v="34"/>
    <x v="0"/>
    <n v="50606000"/>
  </r>
  <r>
    <n v="2006"/>
    <x v="35"/>
    <x v="0"/>
    <n v="50965200"/>
  </r>
  <r>
    <n v="2007"/>
    <x v="36"/>
    <x v="0"/>
    <n v="51381100"/>
  </r>
  <r>
    <n v="2008"/>
    <x v="37"/>
    <x v="0"/>
    <n v="51815900"/>
  </r>
  <r>
    <n v="2009"/>
    <x v="38"/>
    <x v="0"/>
    <n v="52196400"/>
  </r>
  <r>
    <n v="2010"/>
    <x v="39"/>
    <x v="0"/>
    <n v="52642500"/>
  </r>
  <r>
    <n v="2011"/>
    <x v="40"/>
    <x v="0"/>
    <n v="53107200"/>
  </r>
  <r>
    <n v="2012"/>
    <x v="41"/>
    <x v="0"/>
    <n v="53506800"/>
  </r>
  <r>
    <n v="2013"/>
    <x v="42"/>
    <x v="0"/>
    <n v="53918700"/>
  </r>
  <r>
    <n v="2014"/>
    <x v="43"/>
    <x v="0"/>
    <n v="54370300"/>
  </r>
  <r>
    <n v="2015"/>
    <x v="44"/>
    <x v="0"/>
    <n v="54808700"/>
  </r>
  <r>
    <n v="2016"/>
    <x v="45"/>
    <x v="0"/>
    <n v="55289000"/>
  </r>
  <r>
    <n v="2017"/>
    <x v="46"/>
    <x v="0"/>
    <n v="55619500"/>
  </r>
  <r>
    <n v="2018"/>
    <x v="47"/>
    <x v="0"/>
    <n v="55924500"/>
  </r>
  <r>
    <n v="2019"/>
    <x v="48"/>
    <x v="0"/>
    <n v="56230100"/>
  </r>
  <r>
    <n v="2020"/>
    <x v="49"/>
    <x v="0"/>
    <n v="56326000"/>
  </r>
  <r>
    <n v="2021"/>
    <x v="50"/>
    <x v="0"/>
    <n v="56554900"/>
  </r>
  <r>
    <n v="2022"/>
    <x v="51"/>
    <x v="0"/>
    <n v="57112500"/>
  </r>
  <r>
    <n v="2023"/>
    <x v="52"/>
    <x v="0"/>
    <n v="57690300"/>
  </r>
  <r>
    <n v="1971"/>
    <x v="0"/>
    <x v="1"/>
    <n v="5235600"/>
  </r>
  <r>
    <n v="1972"/>
    <x v="1"/>
    <x v="1"/>
    <n v="5230600"/>
  </r>
  <r>
    <n v="1973"/>
    <x v="2"/>
    <x v="1"/>
    <n v="5233900"/>
  </r>
  <r>
    <n v="1974"/>
    <x v="3"/>
    <x v="1"/>
    <n v="5240800"/>
  </r>
  <r>
    <n v="1975"/>
    <x v="4"/>
    <x v="1"/>
    <n v="5232400"/>
  </r>
  <r>
    <n v="1976"/>
    <x v="5"/>
    <x v="1"/>
    <n v="5233400"/>
  </r>
  <r>
    <n v="1977"/>
    <x v="6"/>
    <x v="1"/>
    <n v="5226200"/>
  </r>
  <r>
    <n v="1978"/>
    <x v="7"/>
    <x v="1"/>
    <n v="5212300"/>
  </r>
  <r>
    <n v="1979"/>
    <x v="8"/>
    <x v="1"/>
    <n v="5203600"/>
  </r>
  <r>
    <n v="1980"/>
    <x v="9"/>
    <x v="1"/>
    <n v="5193900"/>
  </r>
  <r>
    <n v="1981"/>
    <x v="10"/>
    <x v="1"/>
    <n v="5180200"/>
  </r>
  <r>
    <n v="1982"/>
    <x v="11"/>
    <x v="1"/>
    <n v="5164500"/>
  </r>
  <r>
    <n v="1983"/>
    <x v="12"/>
    <x v="1"/>
    <n v="5148100"/>
  </r>
  <r>
    <n v="1984"/>
    <x v="13"/>
    <x v="1"/>
    <n v="5138900"/>
  </r>
  <r>
    <n v="1985"/>
    <x v="14"/>
    <x v="1"/>
    <n v="5127900"/>
  </r>
  <r>
    <n v="1986"/>
    <x v="15"/>
    <x v="1"/>
    <n v="5111800"/>
  </r>
  <r>
    <n v="1987"/>
    <x v="16"/>
    <x v="1"/>
    <n v="5099000"/>
  </r>
  <r>
    <n v="1988"/>
    <x v="17"/>
    <x v="1"/>
    <n v="5077400"/>
  </r>
  <r>
    <n v="1989"/>
    <x v="18"/>
    <x v="1"/>
    <n v="5078200"/>
  </r>
  <r>
    <n v="1990"/>
    <x v="19"/>
    <x v="1"/>
    <n v="5081300"/>
  </r>
  <r>
    <n v="1991"/>
    <x v="20"/>
    <x v="1"/>
    <n v="5083300"/>
  </r>
  <r>
    <n v="1992"/>
    <x v="21"/>
    <x v="1"/>
    <n v="5085600"/>
  </r>
  <r>
    <n v="1993"/>
    <x v="22"/>
    <x v="1"/>
    <n v="5092500"/>
  </r>
  <r>
    <n v="1994"/>
    <x v="23"/>
    <x v="1"/>
    <n v="5102200"/>
  </r>
  <r>
    <n v="1995"/>
    <x v="24"/>
    <x v="1"/>
    <n v="5103700"/>
  </r>
  <r>
    <n v="1996"/>
    <x v="25"/>
    <x v="1"/>
    <n v="5092200"/>
  </r>
  <r>
    <n v="1997"/>
    <x v="26"/>
    <x v="1"/>
    <n v="5083300"/>
  </r>
  <r>
    <n v="1998"/>
    <x v="27"/>
    <x v="1"/>
    <n v="5077100"/>
  </r>
  <r>
    <n v="1999"/>
    <x v="28"/>
    <x v="1"/>
    <n v="5072000"/>
  </r>
  <r>
    <n v="2000"/>
    <x v="29"/>
    <x v="1"/>
    <n v="5062900"/>
  </r>
  <r>
    <n v="2001"/>
    <x v="30"/>
    <x v="1"/>
    <n v="5064200"/>
  </r>
  <r>
    <n v="2002"/>
    <x v="31"/>
    <x v="1"/>
    <n v="5066000"/>
  </r>
  <r>
    <n v="2003"/>
    <x v="32"/>
    <x v="1"/>
    <n v="5068500"/>
  </r>
  <r>
    <n v="2004"/>
    <x v="33"/>
    <x v="1"/>
    <n v="5084300"/>
  </r>
  <r>
    <n v="2005"/>
    <x v="34"/>
    <x v="1"/>
    <n v="5110200"/>
  </r>
  <r>
    <n v="2006"/>
    <x v="35"/>
    <x v="1"/>
    <n v="5133100"/>
  </r>
  <r>
    <n v="2007"/>
    <x v="36"/>
    <x v="1"/>
    <n v="5170000"/>
  </r>
  <r>
    <n v="2008"/>
    <x v="37"/>
    <x v="1"/>
    <n v="5202900"/>
  </r>
  <r>
    <n v="2009"/>
    <x v="38"/>
    <x v="1"/>
    <n v="5231900"/>
  </r>
  <r>
    <n v="2010"/>
    <x v="39"/>
    <x v="1"/>
    <n v="5262200"/>
  </r>
  <r>
    <n v="2011"/>
    <x v="40"/>
    <x v="1"/>
    <n v="5299900"/>
  </r>
  <r>
    <n v="2012"/>
    <x v="41"/>
    <x v="1"/>
    <n v="5308500"/>
  </r>
  <r>
    <n v="2013"/>
    <x v="42"/>
    <x v="1"/>
    <n v="5317300"/>
  </r>
  <r>
    <n v="2014"/>
    <x v="43"/>
    <x v="1"/>
    <n v="5332200"/>
  </r>
  <r>
    <n v="2015"/>
    <x v="44"/>
    <x v="1"/>
    <n v="5351700"/>
  </r>
  <r>
    <n v="2016"/>
    <x v="45"/>
    <x v="1"/>
    <n v="5374900"/>
  </r>
  <r>
    <n v="2017"/>
    <x v="46"/>
    <x v="1"/>
    <n v="5389900"/>
  </r>
  <r>
    <n v="2018"/>
    <x v="47"/>
    <x v="1"/>
    <n v="5394300"/>
  </r>
  <r>
    <n v="2019"/>
    <x v="48"/>
    <x v="1"/>
    <n v="5414400"/>
  </r>
  <r>
    <n v="2020"/>
    <x v="49"/>
    <x v="1"/>
    <n v="5413100"/>
  </r>
  <r>
    <n v="2021"/>
    <x v="50"/>
    <x v="1"/>
    <n v="5418400"/>
  </r>
  <r>
    <n v="2022"/>
    <x v="51"/>
    <x v="1"/>
    <n v="5447000"/>
  </r>
  <r>
    <n v="2023"/>
    <x v="52"/>
    <x v="1"/>
    <n v="5490100"/>
  </r>
  <r>
    <n v="1971"/>
    <x v="0"/>
    <x v="2"/>
    <n v="2740300"/>
  </r>
  <r>
    <n v="1972"/>
    <x v="1"/>
    <x v="2"/>
    <n v="2755200"/>
  </r>
  <r>
    <n v="1973"/>
    <x v="2"/>
    <x v="2"/>
    <n v="2772800"/>
  </r>
  <r>
    <n v="1974"/>
    <x v="3"/>
    <x v="2"/>
    <n v="2785200"/>
  </r>
  <r>
    <n v="1975"/>
    <x v="4"/>
    <x v="2"/>
    <n v="2795400"/>
  </r>
  <r>
    <n v="1976"/>
    <x v="5"/>
    <x v="2"/>
    <n v="2799300"/>
  </r>
  <r>
    <n v="1977"/>
    <x v="6"/>
    <x v="2"/>
    <n v="2800600"/>
  </r>
  <r>
    <n v="1978"/>
    <x v="7"/>
    <x v="2"/>
    <n v="2804300"/>
  </r>
  <r>
    <n v="1979"/>
    <x v="8"/>
    <x v="2"/>
    <n v="2810100"/>
  </r>
  <r>
    <n v="1980"/>
    <x v="9"/>
    <x v="2"/>
    <n v="2815800"/>
  </r>
  <r>
    <n v="1981"/>
    <x v="10"/>
    <x v="2"/>
    <n v="2813500"/>
  </r>
  <r>
    <n v="1982"/>
    <x v="11"/>
    <x v="2"/>
    <n v="2804300"/>
  </r>
  <r>
    <n v="1983"/>
    <x v="12"/>
    <x v="2"/>
    <n v="2803300"/>
  </r>
  <r>
    <n v="1984"/>
    <x v="13"/>
    <x v="2"/>
    <n v="2800700"/>
  </r>
  <r>
    <n v="1985"/>
    <x v="14"/>
    <x v="2"/>
    <n v="2803400"/>
  </r>
  <r>
    <n v="1986"/>
    <x v="15"/>
    <x v="2"/>
    <n v="2810900"/>
  </r>
  <r>
    <n v="1987"/>
    <x v="16"/>
    <x v="2"/>
    <n v="2822600"/>
  </r>
  <r>
    <n v="1988"/>
    <x v="17"/>
    <x v="2"/>
    <n v="2841200"/>
  </r>
  <r>
    <n v="1989"/>
    <x v="18"/>
    <x v="2"/>
    <n v="2855200"/>
  </r>
  <r>
    <n v="1990"/>
    <x v="19"/>
    <x v="2"/>
    <n v="2861500"/>
  </r>
  <r>
    <n v="1991"/>
    <x v="20"/>
    <x v="2"/>
    <n v="2873000"/>
  </r>
  <r>
    <n v="1992"/>
    <x v="21"/>
    <x v="2"/>
    <n v="2877700"/>
  </r>
  <r>
    <n v="1993"/>
    <x v="22"/>
    <x v="2"/>
    <n v="2883600"/>
  </r>
  <r>
    <n v="1994"/>
    <x v="23"/>
    <x v="2"/>
    <n v="2887400"/>
  </r>
  <r>
    <n v="1995"/>
    <x v="24"/>
    <x v="2"/>
    <n v="2888500"/>
  </r>
  <r>
    <n v="1996"/>
    <x v="25"/>
    <x v="2"/>
    <n v="2891300"/>
  </r>
  <r>
    <n v="1997"/>
    <x v="26"/>
    <x v="2"/>
    <n v="2894900"/>
  </r>
  <r>
    <n v="1998"/>
    <x v="27"/>
    <x v="2"/>
    <n v="2899500"/>
  </r>
  <r>
    <n v="1999"/>
    <x v="28"/>
    <x v="2"/>
    <n v="2900600"/>
  </r>
  <r>
    <n v="2000"/>
    <x v="29"/>
    <x v="2"/>
    <n v="2906900"/>
  </r>
  <r>
    <n v="2001"/>
    <x v="30"/>
    <x v="2"/>
    <n v="2910200"/>
  </r>
  <r>
    <n v="2002"/>
    <x v="31"/>
    <x v="2"/>
    <n v="2922900"/>
  </r>
  <r>
    <n v="2003"/>
    <x v="32"/>
    <x v="2"/>
    <n v="2937700"/>
  </r>
  <r>
    <n v="2004"/>
    <x v="33"/>
    <x v="2"/>
    <n v="2957400"/>
  </r>
  <r>
    <n v="2005"/>
    <x v="34"/>
    <x v="2"/>
    <n v="2969300"/>
  </r>
  <r>
    <n v="2006"/>
    <x v="35"/>
    <x v="2"/>
    <n v="2985700"/>
  </r>
  <r>
    <n v="2007"/>
    <x v="36"/>
    <x v="2"/>
    <n v="3006300"/>
  </r>
  <r>
    <n v="2008"/>
    <x v="37"/>
    <x v="2"/>
    <n v="3025900"/>
  </r>
  <r>
    <n v="2009"/>
    <x v="38"/>
    <x v="2"/>
    <n v="3038900"/>
  </r>
  <r>
    <n v="2010"/>
    <x v="39"/>
    <x v="2"/>
    <n v="3050000"/>
  </r>
  <r>
    <n v="2011"/>
    <x v="40"/>
    <x v="2"/>
    <n v="3063800"/>
  </r>
  <r>
    <n v="2012"/>
    <x v="41"/>
    <x v="2"/>
    <n v="3070900"/>
  </r>
  <r>
    <n v="2013"/>
    <x v="42"/>
    <x v="2"/>
    <n v="3071100"/>
  </r>
  <r>
    <n v="2014"/>
    <x v="43"/>
    <x v="2"/>
    <n v="3073800"/>
  </r>
  <r>
    <n v="2015"/>
    <x v="44"/>
    <x v="2"/>
    <n v="3072700"/>
  </r>
  <r>
    <n v="2016"/>
    <x v="45"/>
    <x v="2"/>
    <n v="3077200"/>
  </r>
  <r>
    <n v="2017"/>
    <x v="46"/>
    <x v="2"/>
    <n v="3081400"/>
  </r>
  <r>
    <n v="2018"/>
    <x v="47"/>
    <x v="2"/>
    <n v="3083800"/>
  </r>
  <r>
    <n v="2019"/>
    <x v="48"/>
    <x v="2"/>
    <n v="3087700"/>
  </r>
  <r>
    <n v="2020"/>
    <x v="49"/>
    <x v="2"/>
    <n v="3104500"/>
  </r>
  <r>
    <n v="2021"/>
    <x v="50"/>
    <x v="2"/>
    <n v="3105600"/>
  </r>
  <r>
    <n v="2022"/>
    <x v="51"/>
    <x v="2"/>
    <n v="3132700"/>
  </r>
  <r>
    <n v="2023"/>
    <x v="52"/>
    <x v="2"/>
    <n v="3164400"/>
  </r>
  <r>
    <n v="1971"/>
    <x v="0"/>
    <x v="3"/>
    <n v="54387600"/>
  </r>
  <r>
    <n v="1972"/>
    <x v="1"/>
    <x v="3"/>
    <n v="54557700"/>
  </r>
  <r>
    <n v="1973"/>
    <x v="2"/>
    <x v="3"/>
    <n v="54692900"/>
  </r>
  <r>
    <n v="1974"/>
    <x v="3"/>
    <x v="3"/>
    <n v="54708700"/>
  </r>
  <r>
    <n v="1975"/>
    <x v="4"/>
    <x v="3"/>
    <n v="54702200"/>
  </r>
  <r>
    <n v="1976"/>
    <x v="5"/>
    <x v="3"/>
    <n v="54692600"/>
  </r>
  <r>
    <n v="1977"/>
    <x v="6"/>
    <x v="3"/>
    <n v="54666600"/>
  </r>
  <r>
    <n v="1978"/>
    <x v="7"/>
    <x v="3"/>
    <n v="54654800"/>
  </r>
  <r>
    <n v="1979"/>
    <x v="8"/>
    <x v="3"/>
    <n v="54711800"/>
  </r>
  <r>
    <n v="1980"/>
    <x v="9"/>
    <x v="3"/>
    <n v="54796900"/>
  </r>
  <r>
    <n v="1981"/>
    <x v="10"/>
    <x v="3"/>
    <n v="54814500"/>
  </r>
  <r>
    <n v="1982"/>
    <x v="11"/>
    <x v="3"/>
    <n v="54746200"/>
  </r>
  <r>
    <n v="1983"/>
    <x v="12"/>
    <x v="3"/>
    <n v="54765100"/>
  </r>
  <r>
    <n v="1984"/>
    <x v="13"/>
    <x v="3"/>
    <n v="54852000"/>
  </r>
  <r>
    <n v="1985"/>
    <x v="14"/>
    <x v="3"/>
    <n v="54988600"/>
  </r>
  <r>
    <n v="1986"/>
    <x v="15"/>
    <x v="3"/>
    <n v="55110300"/>
  </r>
  <r>
    <n v="1987"/>
    <x v="16"/>
    <x v="3"/>
    <n v="55222000"/>
  </r>
  <r>
    <n v="1988"/>
    <x v="17"/>
    <x v="3"/>
    <n v="55331000"/>
  </r>
  <r>
    <n v="1989"/>
    <x v="18"/>
    <x v="3"/>
    <n v="55486000"/>
  </r>
  <r>
    <n v="1990"/>
    <x v="19"/>
    <x v="3"/>
    <n v="55641900"/>
  </r>
  <r>
    <n v="1991"/>
    <x v="20"/>
    <x v="3"/>
    <n v="55831400"/>
  </r>
  <r>
    <n v="1992"/>
    <x v="21"/>
    <x v="3"/>
    <n v="55961300"/>
  </r>
  <r>
    <n v="1993"/>
    <x v="22"/>
    <x v="3"/>
    <n v="56078300"/>
  </r>
  <r>
    <n v="1994"/>
    <x v="23"/>
    <x v="3"/>
    <n v="56218400"/>
  </r>
  <r>
    <n v="1995"/>
    <x v="24"/>
    <x v="3"/>
    <n v="56375700"/>
  </r>
  <r>
    <n v="1996"/>
    <x v="25"/>
    <x v="3"/>
    <n v="56502600"/>
  </r>
  <r>
    <n v="1997"/>
    <x v="26"/>
    <x v="3"/>
    <n v="56643000"/>
  </r>
  <r>
    <n v="1998"/>
    <x v="27"/>
    <x v="3"/>
    <n v="56797200"/>
  </r>
  <r>
    <n v="1999"/>
    <x v="28"/>
    <x v="3"/>
    <n v="57005400"/>
  </r>
  <r>
    <n v="2000"/>
    <x v="29"/>
    <x v="3"/>
    <n v="57203100"/>
  </r>
  <r>
    <n v="2001"/>
    <x v="30"/>
    <x v="3"/>
    <n v="57424200"/>
  </r>
  <r>
    <n v="2002"/>
    <x v="31"/>
    <x v="3"/>
    <n v="57668100"/>
  </r>
  <r>
    <n v="2003"/>
    <x v="32"/>
    <x v="3"/>
    <n v="57931700"/>
  </r>
  <r>
    <n v="2004"/>
    <x v="33"/>
    <x v="3"/>
    <n v="58236300"/>
  </r>
  <r>
    <n v="2005"/>
    <x v="34"/>
    <x v="3"/>
    <n v="58685500"/>
  </r>
  <r>
    <n v="2006"/>
    <x v="35"/>
    <x v="3"/>
    <n v="59084000"/>
  </r>
  <r>
    <n v="2007"/>
    <x v="36"/>
    <x v="3"/>
    <n v="59557400"/>
  </r>
  <r>
    <n v="2008"/>
    <x v="37"/>
    <x v="3"/>
    <n v="60044600"/>
  </r>
  <r>
    <n v="2009"/>
    <x v="38"/>
    <x v="3"/>
    <n v="60467200"/>
  </r>
  <r>
    <n v="2010"/>
    <x v="39"/>
    <x v="3"/>
    <n v="60954600"/>
  </r>
  <r>
    <n v="2011"/>
    <x v="40"/>
    <x v="3"/>
    <n v="61470800"/>
  </r>
  <r>
    <n v="2012"/>
    <x v="41"/>
    <x v="3"/>
    <n v="61886200"/>
  </r>
  <r>
    <n v="2013"/>
    <x v="42"/>
    <x v="3"/>
    <n v="62307000"/>
  </r>
  <r>
    <n v="2014"/>
    <x v="43"/>
    <x v="3"/>
    <n v="62776300"/>
  </r>
  <r>
    <n v="2015"/>
    <x v="44"/>
    <x v="3"/>
    <n v="63233100"/>
  </r>
  <r>
    <n v="2016"/>
    <x v="45"/>
    <x v="3"/>
    <n v="63741100"/>
  </r>
  <r>
    <n v="2017"/>
    <x v="46"/>
    <x v="3"/>
    <n v="64090800"/>
  </r>
  <r>
    <n v="2018"/>
    <x v="47"/>
    <x v="3"/>
    <n v="64402700"/>
  </r>
  <r>
    <n v="2019"/>
    <x v="48"/>
    <x v="3"/>
    <n v="64732200"/>
  </r>
  <r>
    <n v="2020"/>
    <x v="49"/>
    <x v="3"/>
    <n v="64843500"/>
  </r>
  <r>
    <n v="2021"/>
    <x v="50"/>
    <x v="3"/>
    <n v="65078900"/>
  </r>
  <r>
    <n v="2022"/>
    <x v="51"/>
    <x v="3"/>
    <n v="65692200"/>
  </r>
  <r>
    <n v="2023"/>
    <x v="52"/>
    <x v="3"/>
    <n v="66344800"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207961-5CBF-4D19-887B-A416515E4862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8:B10" firstHeaderRow="1" firstDataRow="2" firstDataCol="1" rowPageCount="1" colPageCount="1"/>
  <pivotFields count="4">
    <pivotField axis="axisCol" showAll="0">
      <items count="6">
        <item m="1" x="1"/>
        <item m="1" x="2"/>
        <item m="1" x="3"/>
        <item m="1" x="4"/>
        <item h="1" x="0"/>
        <item t="default"/>
      </items>
    </pivotField>
    <pivotField axis="axisRow" showAll="0">
      <items count="45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x="0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t="default"/>
      </items>
    </pivotField>
    <pivotField axis="axisPage" showAll="0">
      <items count="9">
        <item m="1" x="2"/>
        <item m="1" x="4"/>
        <item m="1" x="5"/>
        <item m="1" x="3"/>
        <item m="1" x="7"/>
        <item m="1" x="1"/>
        <item m="1" x="6"/>
        <item x="0"/>
        <item t="default"/>
      </items>
    </pivotField>
    <pivotField dataField="1" showAll="0"/>
  </pivotFields>
  <rowFields count="1">
    <field x="1"/>
  </rowFields>
  <rowItems count="1">
    <i t="grand">
      <x/>
    </i>
  </rowItems>
  <colFields count="1">
    <field x="0"/>
  </colFields>
  <colItems count="1">
    <i t="grand">
      <x/>
    </i>
  </colItems>
  <pageFields count="1">
    <pageField fld="2" item="7" hier="-1"/>
  </pageFields>
  <dataFields count="1">
    <dataField name="Sum of TOTAL_VICTIMS" fld="3" baseField="0" baseItem="0" numFmtId="3"/>
  </dataFields>
  <formats count="28">
    <format dxfId="39">
      <pivotArea type="all" dataOnly="0" outline="0" fieldPosition="0"/>
    </format>
    <format dxfId="38">
      <pivotArea outline="0" collapsedLevelsAreSubtotals="1" fieldPosition="0"/>
    </format>
    <format dxfId="37">
      <pivotArea type="origin" dataOnly="0" labelOnly="1" outline="0" fieldPosition="0"/>
    </format>
    <format dxfId="36">
      <pivotArea field="0" type="button" dataOnly="0" labelOnly="1" outline="0" axis="axisCol" fieldPosition="0"/>
    </format>
    <format dxfId="35">
      <pivotArea field="1" type="button" dataOnly="0" labelOnly="1" outline="0" axis="axisRow" fieldPosition="0"/>
    </format>
    <format dxfId="34">
      <pivotArea dataOnly="0" labelOnly="1" grandRow="1" outline="0" fieldPosition="0"/>
    </format>
    <format dxfId="33">
      <pivotArea dataOnly="0" labelOnly="1" grandCol="1" outline="0" fieldPosition="0"/>
    </format>
    <format dxfId="32">
      <pivotArea type="all" dataOnly="0" outline="0" fieldPosition="0"/>
    </format>
    <format dxfId="31">
      <pivotArea outline="0" collapsedLevelsAreSubtotals="1" fieldPosition="0"/>
    </format>
    <format dxfId="30">
      <pivotArea type="origin" dataOnly="0" labelOnly="1" outline="0" fieldPosition="0"/>
    </format>
    <format dxfId="29">
      <pivotArea field="0" type="button" dataOnly="0" labelOnly="1" outline="0" axis="axisCol" fieldPosition="0"/>
    </format>
    <format dxfId="28">
      <pivotArea field="1" type="button" dataOnly="0" labelOnly="1" outline="0" axis="axisRow" fieldPosition="0"/>
    </format>
    <format dxfId="27">
      <pivotArea dataOnly="0" labelOnly="1" grandRow="1" outline="0" fieldPosition="0"/>
    </format>
    <format dxfId="26">
      <pivotArea dataOnly="0" labelOnly="1" grandCol="1" outline="0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0" type="button" dataOnly="0" labelOnly="1" outline="0" axis="axisCol" fieldPosition="0"/>
    </format>
    <format dxfId="21">
      <pivotArea field="1" type="button" dataOnly="0" labelOnly="1" outline="0" axis="axisRow" fieldPosition="0"/>
    </format>
    <format dxfId="20">
      <pivotArea dataOnly="0" labelOnly="1" grandRow="1" outline="0" fieldPosition="0"/>
    </format>
    <format dxfId="19">
      <pivotArea dataOnly="0" labelOnly="1" grandCol="1" outline="0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0" type="button" dataOnly="0" labelOnly="1" outline="0" axis="axisCol" fieldPosition="0"/>
    </format>
    <format dxfId="14">
      <pivotArea field="1" type="button" dataOnly="0" labelOnly="1" outline="0" axis="axisRow" fieldPosition="0"/>
    </format>
    <format dxfId="13">
      <pivotArea dataOnly="0" labelOnly="1" grandRow="1" outline="0" fieldPosition="0"/>
    </format>
    <format dxfId="1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A3E561-7396-43E9-9FE6-7E60B45CE008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4:F109" firstHeaderRow="1" firstDataRow="2" firstDataCol="1"/>
  <pivotFields count="4">
    <pivotField showAll="0"/>
    <pivotField axis="axisRow" showAll="0">
      <items count="5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h="1" x="53"/>
        <item t="default"/>
      </items>
    </pivotField>
    <pivotField axis="axisCol" showAll="0">
      <items count="6">
        <item x="0"/>
        <item x="3"/>
        <item x="1"/>
        <item x="2"/>
        <item x="4"/>
        <item t="default"/>
      </items>
    </pivotField>
    <pivotField dataField="1" showAll="0"/>
  </pivotFields>
  <rowFields count="1">
    <field x="1"/>
  </rowFields>
  <rowItems count="44"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POPULATION" fld="3" baseField="0" baseItem="0" numFmtId="3"/>
  </dataFields>
  <formats count="40">
    <format dxfId="79">
      <pivotArea type="all" dataOnly="0" outline="0" fieldPosition="0"/>
    </format>
    <format dxfId="78">
      <pivotArea outline="0" collapsedLevelsAreSubtotals="1" fieldPosition="0"/>
    </format>
    <format dxfId="77">
      <pivotArea type="origin" dataOnly="0" labelOnly="1" outline="0" fieldPosition="0"/>
    </format>
    <format dxfId="76">
      <pivotArea field="2" type="button" dataOnly="0" labelOnly="1" outline="0" axis="axisCol" fieldPosition="0"/>
    </format>
    <format dxfId="75">
      <pivotArea type="topRight" dataOnly="0" labelOnly="1" outline="0" fieldPosition="0"/>
    </format>
    <format dxfId="74">
      <pivotArea field="1" type="button" dataOnly="0" labelOnly="1" outline="0" axis="axisRow" fieldPosition="0"/>
    </format>
    <format dxfId="73">
      <pivotArea dataOnly="0" labelOnly="1" fieldPosition="0">
        <references count="1">
          <reference field="1" count="0"/>
        </references>
      </pivotArea>
    </format>
    <format dxfId="72">
      <pivotArea dataOnly="0" labelOnly="1" grandRow="1" outline="0" fieldPosition="0"/>
    </format>
    <format dxfId="71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70">
      <pivotArea dataOnly="0" labelOnly="1" grandCol="1" outline="0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type="origin" dataOnly="0" labelOnly="1" outline="0" fieldPosition="0"/>
    </format>
    <format dxfId="66">
      <pivotArea field="2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1" type="button" dataOnly="0" labelOnly="1" outline="0" axis="axisRow" fieldPosition="0"/>
    </format>
    <format dxfId="63">
      <pivotArea dataOnly="0" labelOnly="1" fieldPosition="0">
        <references count="1">
          <reference field="1" count="0"/>
        </references>
      </pivotArea>
    </format>
    <format dxfId="62">
      <pivotArea dataOnly="0" labelOnly="1" grandRow="1" outline="0" fieldPosition="0"/>
    </format>
    <format dxfId="61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60">
      <pivotArea dataOnly="0" labelOnly="1" grandCol="1" outline="0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type="origin" dataOnly="0" labelOnly="1" outline="0" fieldPosition="0"/>
    </format>
    <format dxfId="56">
      <pivotArea field="2" type="button" dataOnly="0" labelOnly="1" outline="0" axis="axisCol" fieldPosition="0"/>
    </format>
    <format dxfId="55">
      <pivotArea type="topRight" dataOnly="0" labelOnly="1" outline="0" fieldPosition="0"/>
    </format>
    <format dxfId="54">
      <pivotArea field="1" type="button" dataOnly="0" labelOnly="1" outline="0" axis="axisRow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Row="1" outline="0" fieldPosition="0"/>
    </format>
    <format dxfId="51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50">
      <pivotArea dataOnly="0" labelOnly="1" grandCol="1" outline="0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type="origin" dataOnly="0" labelOnly="1" outline="0" fieldPosition="0"/>
    </format>
    <format dxfId="46">
      <pivotArea field="2" type="button" dataOnly="0" labelOnly="1" outline="0" axis="axisCol" fieldPosition="0"/>
    </format>
    <format dxfId="45">
      <pivotArea type="topRight" dataOnly="0" labelOnly="1" outline="0" fieldPosition="0"/>
    </format>
    <format dxfId="44">
      <pivotArea field="1" type="button" dataOnly="0" labelOnly="1" outline="0" axis="axisRow" fieldPosition="0"/>
    </format>
    <format dxfId="43">
      <pivotArea dataOnly="0" labelOnly="1" fieldPosition="0">
        <references count="1">
          <reference field="1" count="0"/>
        </references>
      </pivotArea>
    </format>
    <format dxfId="42">
      <pivotArea dataOnly="0" labelOnly="1" grandRow="1" outline="0" fieldPosition="0"/>
    </format>
    <format dxfId="41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4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rescotland.gov.uk/about-us/fire-and-rescue-statistics.aspx" TargetMode="External"/><Relationship Id="rId13" Type="http://schemas.openxmlformats.org/officeDocument/2006/relationships/hyperlink" Target="https://code.statisticsauthority.gov.uk/" TargetMode="External"/><Relationship Id="rId3" Type="http://schemas.openxmlformats.org/officeDocument/2006/relationships/hyperlink" Target="mailto:SFRS.PerformanceDataServices1@firescotland.gov.uk" TargetMode="External"/><Relationship Id="rId7" Type="http://schemas.openxmlformats.org/officeDocument/2006/relationships/hyperlink" Target="mailto:National.Statistics@firescotland.gov.uk" TargetMode="External"/><Relationship Id="rId12" Type="http://schemas.openxmlformats.org/officeDocument/2006/relationships/hyperlink" Target="https://www.firescotland.gov.uk/about/statistics/" TargetMode="External"/><Relationship Id="rId2" Type="http://schemas.openxmlformats.org/officeDocument/2006/relationships/hyperlink" Target="mailto:statsinclusion@wales.gsi.gov.uk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s://www.gov.uk/government/statistical-data-sets/fire-statistics-guidance" TargetMode="External"/><Relationship Id="rId6" Type="http://schemas.openxmlformats.org/officeDocument/2006/relationships/hyperlink" Target="mailto:stats.inclusion@gov.wales" TargetMode="External"/><Relationship Id="rId11" Type="http://schemas.openxmlformats.org/officeDocument/2006/relationships/hyperlink" Target="https://www.gov.uk/government/collections/fire-statistics-monitor" TargetMode="External"/><Relationship Id="rId5" Type="http://schemas.openxmlformats.org/officeDocument/2006/relationships/hyperlink" Target="https://www.statisticsauthority.gov.uk/code-of-practice/" TargetMode="External"/><Relationship Id="rId15" Type="http://schemas.openxmlformats.org/officeDocument/2006/relationships/hyperlink" Target="https://gov.wales/fire-and-rescue-incident-statistics" TargetMode="External"/><Relationship Id="rId10" Type="http://schemas.openxmlformats.org/officeDocument/2006/relationships/hyperlink" Target="https://www.gov.uk/government/publications/fire-statistics-guidance" TargetMode="External"/><Relationship Id="rId4" Type="http://schemas.openxmlformats.org/officeDocument/2006/relationships/hyperlink" Target="https://www.gov.uk/government/collections/fire-statistics" TargetMode="External"/><Relationship Id="rId9" Type="http://schemas.openxmlformats.org/officeDocument/2006/relationships/hyperlink" Target="https://gov.wales/fire-and-rescue-incident-statistics" TargetMode="External"/><Relationship Id="rId14" Type="http://schemas.openxmlformats.org/officeDocument/2006/relationships/hyperlink" Target="mailto:FireStatistics@communities.gov.uk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A025-A1D2-4827-9576-6960A0C8817C}">
  <sheetPr codeName="Sheet1"/>
  <dimension ref="A1:K14"/>
  <sheetViews>
    <sheetView workbookViewId="0">
      <selection activeCell="A14" sqref="A14"/>
    </sheetView>
  </sheetViews>
  <sheetFormatPr defaultRowHeight="12.5" x14ac:dyDescent="0.25"/>
  <cols>
    <col min="1" max="1" width="74" style="1" bestFit="1" customWidth="1"/>
    <col min="2" max="255" width="9.453125" style="1" customWidth="1"/>
    <col min="256" max="256" width="2.81640625" style="1" customWidth="1"/>
    <col min="257" max="257" width="74" style="1" bestFit="1" customWidth="1"/>
    <col min="258" max="511" width="9.453125" style="1" customWidth="1"/>
    <col min="512" max="512" width="2.81640625" style="1" customWidth="1"/>
    <col min="513" max="513" width="74" style="1" bestFit="1" customWidth="1"/>
    <col min="514" max="767" width="9.453125" style="1" customWidth="1"/>
    <col min="768" max="768" width="2.81640625" style="1" customWidth="1"/>
    <col min="769" max="769" width="74" style="1" bestFit="1" customWidth="1"/>
    <col min="770" max="1023" width="9.453125" style="1" customWidth="1"/>
    <col min="1024" max="1024" width="2.81640625" style="1" customWidth="1"/>
    <col min="1025" max="1025" width="74" style="1" bestFit="1" customWidth="1"/>
    <col min="1026" max="1279" width="9.453125" style="1" customWidth="1"/>
    <col min="1280" max="1280" width="2.81640625" style="1" customWidth="1"/>
    <col min="1281" max="1281" width="74" style="1" bestFit="1" customWidth="1"/>
    <col min="1282" max="1535" width="9.453125" style="1" customWidth="1"/>
    <col min="1536" max="1536" width="2.81640625" style="1" customWidth="1"/>
    <col min="1537" max="1537" width="74" style="1" bestFit="1" customWidth="1"/>
    <col min="1538" max="1791" width="9.453125" style="1" customWidth="1"/>
    <col min="1792" max="1792" width="2.81640625" style="1" customWidth="1"/>
    <col min="1793" max="1793" width="74" style="1" bestFit="1" customWidth="1"/>
    <col min="1794" max="2047" width="9.453125" style="1" customWidth="1"/>
    <col min="2048" max="2048" width="2.81640625" style="1" customWidth="1"/>
    <col min="2049" max="2049" width="74" style="1" bestFit="1" customWidth="1"/>
    <col min="2050" max="2303" width="9.453125" style="1" customWidth="1"/>
    <col min="2304" max="2304" width="2.81640625" style="1" customWidth="1"/>
    <col min="2305" max="2305" width="74" style="1" bestFit="1" customWidth="1"/>
    <col min="2306" max="2559" width="9.453125" style="1" customWidth="1"/>
    <col min="2560" max="2560" width="2.81640625" style="1" customWidth="1"/>
    <col min="2561" max="2561" width="74" style="1" bestFit="1" customWidth="1"/>
    <col min="2562" max="2815" width="9.453125" style="1" customWidth="1"/>
    <col min="2816" max="2816" width="2.81640625" style="1" customWidth="1"/>
    <col min="2817" max="2817" width="74" style="1" bestFit="1" customWidth="1"/>
    <col min="2818" max="3071" width="9.453125" style="1" customWidth="1"/>
    <col min="3072" max="3072" width="2.81640625" style="1" customWidth="1"/>
    <col min="3073" max="3073" width="74" style="1" bestFit="1" customWidth="1"/>
    <col min="3074" max="3327" width="9.453125" style="1" customWidth="1"/>
    <col min="3328" max="3328" width="2.81640625" style="1" customWidth="1"/>
    <col min="3329" max="3329" width="74" style="1" bestFit="1" customWidth="1"/>
    <col min="3330" max="3583" width="9.453125" style="1" customWidth="1"/>
    <col min="3584" max="3584" width="2.81640625" style="1" customWidth="1"/>
    <col min="3585" max="3585" width="74" style="1" bestFit="1" customWidth="1"/>
    <col min="3586" max="3839" width="9.453125" style="1" customWidth="1"/>
    <col min="3840" max="3840" width="2.81640625" style="1" customWidth="1"/>
    <col min="3841" max="3841" width="74" style="1" bestFit="1" customWidth="1"/>
    <col min="3842" max="4095" width="9.453125" style="1" customWidth="1"/>
    <col min="4096" max="4096" width="2.81640625" style="1" customWidth="1"/>
    <col min="4097" max="4097" width="74" style="1" bestFit="1" customWidth="1"/>
    <col min="4098" max="4351" width="9.453125" style="1" customWidth="1"/>
    <col min="4352" max="4352" width="2.81640625" style="1" customWidth="1"/>
    <col min="4353" max="4353" width="74" style="1" bestFit="1" customWidth="1"/>
    <col min="4354" max="4607" width="9.453125" style="1" customWidth="1"/>
    <col min="4608" max="4608" width="2.81640625" style="1" customWidth="1"/>
    <col min="4609" max="4609" width="74" style="1" bestFit="1" customWidth="1"/>
    <col min="4610" max="4863" width="9.453125" style="1" customWidth="1"/>
    <col min="4864" max="4864" width="2.81640625" style="1" customWidth="1"/>
    <col min="4865" max="4865" width="74" style="1" bestFit="1" customWidth="1"/>
    <col min="4866" max="5119" width="9.453125" style="1" customWidth="1"/>
    <col min="5120" max="5120" width="2.81640625" style="1" customWidth="1"/>
    <col min="5121" max="5121" width="74" style="1" bestFit="1" customWidth="1"/>
    <col min="5122" max="5375" width="9.453125" style="1" customWidth="1"/>
    <col min="5376" max="5376" width="2.81640625" style="1" customWidth="1"/>
    <col min="5377" max="5377" width="74" style="1" bestFit="1" customWidth="1"/>
    <col min="5378" max="5631" width="9.453125" style="1" customWidth="1"/>
    <col min="5632" max="5632" width="2.81640625" style="1" customWidth="1"/>
    <col min="5633" max="5633" width="74" style="1" bestFit="1" customWidth="1"/>
    <col min="5634" max="5887" width="9.453125" style="1" customWidth="1"/>
    <col min="5888" max="5888" width="2.81640625" style="1" customWidth="1"/>
    <col min="5889" max="5889" width="74" style="1" bestFit="1" customWidth="1"/>
    <col min="5890" max="6143" width="9.453125" style="1" customWidth="1"/>
    <col min="6144" max="6144" width="2.81640625" style="1" customWidth="1"/>
    <col min="6145" max="6145" width="74" style="1" bestFit="1" customWidth="1"/>
    <col min="6146" max="6399" width="9.453125" style="1" customWidth="1"/>
    <col min="6400" max="6400" width="2.81640625" style="1" customWidth="1"/>
    <col min="6401" max="6401" width="74" style="1" bestFit="1" customWidth="1"/>
    <col min="6402" max="6655" width="9.453125" style="1" customWidth="1"/>
    <col min="6656" max="6656" width="2.81640625" style="1" customWidth="1"/>
    <col min="6657" max="6657" width="74" style="1" bestFit="1" customWidth="1"/>
    <col min="6658" max="6911" width="9.453125" style="1" customWidth="1"/>
    <col min="6912" max="6912" width="2.81640625" style="1" customWidth="1"/>
    <col min="6913" max="6913" width="74" style="1" bestFit="1" customWidth="1"/>
    <col min="6914" max="7167" width="9.453125" style="1" customWidth="1"/>
    <col min="7168" max="7168" width="2.81640625" style="1" customWidth="1"/>
    <col min="7169" max="7169" width="74" style="1" bestFit="1" customWidth="1"/>
    <col min="7170" max="7423" width="9.453125" style="1" customWidth="1"/>
    <col min="7424" max="7424" width="2.81640625" style="1" customWidth="1"/>
    <col min="7425" max="7425" width="74" style="1" bestFit="1" customWidth="1"/>
    <col min="7426" max="7679" width="9.453125" style="1" customWidth="1"/>
    <col min="7680" max="7680" width="2.81640625" style="1" customWidth="1"/>
    <col min="7681" max="7681" width="74" style="1" bestFit="1" customWidth="1"/>
    <col min="7682" max="7935" width="9.453125" style="1" customWidth="1"/>
    <col min="7936" max="7936" width="2.81640625" style="1" customWidth="1"/>
    <col min="7937" max="7937" width="74" style="1" bestFit="1" customWidth="1"/>
    <col min="7938" max="8191" width="9.453125" style="1" customWidth="1"/>
    <col min="8192" max="8192" width="2.81640625" style="1" customWidth="1"/>
    <col min="8193" max="8193" width="74" style="1" bestFit="1" customWidth="1"/>
    <col min="8194" max="8447" width="9.453125" style="1" customWidth="1"/>
    <col min="8448" max="8448" width="2.81640625" style="1" customWidth="1"/>
    <col min="8449" max="8449" width="74" style="1" bestFit="1" customWidth="1"/>
    <col min="8450" max="8703" width="9.453125" style="1" customWidth="1"/>
    <col min="8704" max="8704" width="2.81640625" style="1" customWidth="1"/>
    <col min="8705" max="8705" width="74" style="1" bestFit="1" customWidth="1"/>
    <col min="8706" max="8959" width="9.453125" style="1" customWidth="1"/>
    <col min="8960" max="8960" width="2.81640625" style="1" customWidth="1"/>
    <col min="8961" max="8961" width="74" style="1" bestFit="1" customWidth="1"/>
    <col min="8962" max="9215" width="9.453125" style="1" customWidth="1"/>
    <col min="9216" max="9216" width="2.81640625" style="1" customWidth="1"/>
    <col min="9217" max="9217" width="74" style="1" bestFit="1" customWidth="1"/>
    <col min="9218" max="9471" width="9.453125" style="1" customWidth="1"/>
    <col min="9472" max="9472" width="2.81640625" style="1" customWidth="1"/>
    <col min="9473" max="9473" width="74" style="1" bestFit="1" customWidth="1"/>
    <col min="9474" max="9727" width="9.453125" style="1" customWidth="1"/>
    <col min="9728" max="9728" width="2.81640625" style="1" customWidth="1"/>
    <col min="9729" max="9729" width="74" style="1" bestFit="1" customWidth="1"/>
    <col min="9730" max="9983" width="9.453125" style="1" customWidth="1"/>
    <col min="9984" max="9984" width="2.81640625" style="1" customWidth="1"/>
    <col min="9985" max="9985" width="74" style="1" bestFit="1" customWidth="1"/>
    <col min="9986" max="10239" width="9.453125" style="1" customWidth="1"/>
    <col min="10240" max="10240" width="2.81640625" style="1" customWidth="1"/>
    <col min="10241" max="10241" width="74" style="1" bestFit="1" customWidth="1"/>
    <col min="10242" max="10495" width="9.453125" style="1" customWidth="1"/>
    <col min="10496" max="10496" width="2.81640625" style="1" customWidth="1"/>
    <col min="10497" max="10497" width="74" style="1" bestFit="1" customWidth="1"/>
    <col min="10498" max="10751" width="9.453125" style="1" customWidth="1"/>
    <col min="10752" max="10752" width="2.81640625" style="1" customWidth="1"/>
    <col min="10753" max="10753" width="74" style="1" bestFit="1" customWidth="1"/>
    <col min="10754" max="11007" width="9.453125" style="1" customWidth="1"/>
    <col min="11008" max="11008" width="2.81640625" style="1" customWidth="1"/>
    <col min="11009" max="11009" width="74" style="1" bestFit="1" customWidth="1"/>
    <col min="11010" max="11263" width="9.453125" style="1" customWidth="1"/>
    <col min="11264" max="11264" width="2.81640625" style="1" customWidth="1"/>
    <col min="11265" max="11265" width="74" style="1" bestFit="1" customWidth="1"/>
    <col min="11266" max="11519" width="9.453125" style="1" customWidth="1"/>
    <col min="11520" max="11520" width="2.81640625" style="1" customWidth="1"/>
    <col min="11521" max="11521" width="74" style="1" bestFit="1" customWidth="1"/>
    <col min="11522" max="11775" width="9.453125" style="1" customWidth="1"/>
    <col min="11776" max="11776" width="2.81640625" style="1" customWidth="1"/>
    <col min="11777" max="11777" width="74" style="1" bestFit="1" customWidth="1"/>
    <col min="11778" max="12031" width="9.453125" style="1" customWidth="1"/>
    <col min="12032" max="12032" width="2.81640625" style="1" customWidth="1"/>
    <col min="12033" max="12033" width="74" style="1" bestFit="1" customWidth="1"/>
    <col min="12034" max="12287" width="9.453125" style="1" customWidth="1"/>
    <col min="12288" max="12288" width="2.81640625" style="1" customWidth="1"/>
    <col min="12289" max="12289" width="74" style="1" bestFit="1" customWidth="1"/>
    <col min="12290" max="12543" width="9.453125" style="1" customWidth="1"/>
    <col min="12544" max="12544" width="2.81640625" style="1" customWidth="1"/>
    <col min="12545" max="12545" width="74" style="1" bestFit="1" customWidth="1"/>
    <col min="12546" max="12799" width="9.453125" style="1" customWidth="1"/>
    <col min="12800" max="12800" width="2.81640625" style="1" customWidth="1"/>
    <col min="12801" max="12801" width="74" style="1" bestFit="1" customWidth="1"/>
    <col min="12802" max="13055" width="9.453125" style="1" customWidth="1"/>
    <col min="13056" max="13056" width="2.81640625" style="1" customWidth="1"/>
    <col min="13057" max="13057" width="74" style="1" bestFit="1" customWidth="1"/>
    <col min="13058" max="13311" width="9.453125" style="1" customWidth="1"/>
    <col min="13312" max="13312" width="2.81640625" style="1" customWidth="1"/>
    <col min="13313" max="13313" width="74" style="1" bestFit="1" customWidth="1"/>
    <col min="13314" max="13567" width="9.453125" style="1" customWidth="1"/>
    <col min="13568" max="13568" width="2.81640625" style="1" customWidth="1"/>
    <col min="13569" max="13569" width="74" style="1" bestFit="1" customWidth="1"/>
    <col min="13570" max="13823" width="9.453125" style="1" customWidth="1"/>
    <col min="13824" max="13824" width="2.81640625" style="1" customWidth="1"/>
    <col min="13825" max="13825" width="74" style="1" bestFit="1" customWidth="1"/>
    <col min="13826" max="14079" width="9.453125" style="1" customWidth="1"/>
    <col min="14080" max="14080" width="2.81640625" style="1" customWidth="1"/>
    <col min="14081" max="14081" width="74" style="1" bestFit="1" customWidth="1"/>
    <col min="14082" max="14335" width="9.453125" style="1" customWidth="1"/>
    <col min="14336" max="14336" width="2.81640625" style="1" customWidth="1"/>
    <col min="14337" max="14337" width="74" style="1" bestFit="1" customWidth="1"/>
    <col min="14338" max="14591" width="9.453125" style="1" customWidth="1"/>
    <col min="14592" max="14592" width="2.81640625" style="1" customWidth="1"/>
    <col min="14593" max="14593" width="74" style="1" bestFit="1" customWidth="1"/>
    <col min="14594" max="14847" width="9.453125" style="1" customWidth="1"/>
    <col min="14848" max="14848" width="2.81640625" style="1" customWidth="1"/>
    <col min="14849" max="14849" width="74" style="1" bestFit="1" customWidth="1"/>
    <col min="14850" max="15103" width="9.453125" style="1" customWidth="1"/>
    <col min="15104" max="15104" width="2.81640625" style="1" customWidth="1"/>
    <col min="15105" max="15105" width="74" style="1" bestFit="1" customWidth="1"/>
    <col min="15106" max="15359" width="9.453125" style="1" customWidth="1"/>
    <col min="15360" max="15360" width="2.81640625" style="1" customWidth="1"/>
    <col min="15361" max="15361" width="74" style="1" bestFit="1" customWidth="1"/>
    <col min="15362" max="15615" width="9.453125" style="1" customWidth="1"/>
    <col min="15616" max="15616" width="2.81640625" style="1" customWidth="1"/>
    <col min="15617" max="15617" width="74" style="1" bestFit="1" customWidth="1"/>
    <col min="15618" max="15871" width="9.453125" style="1" customWidth="1"/>
    <col min="15872" max="15872" width="2.81640625" style="1" customWidth="1"/>
    <col min="15873" max="15873" width="74" style="1" bestFit="1" customWidth="1"/>
    <col min="15874" max="16127" width="9.453125" style="1" customWidth="1"/>
    <col min="16128" max="16128" width="2.81640625" style="1" customWidth="1"/>
    <col min="16129" max="16129" width="74" style="1" bestFit="1" customWidth="1"/>
    <col min="16130" max="16384" width="9.453125" style="1" customWidth="1"/>
  </cols>
  <sheetData>
    <row r="1" spans="1:11" ht="84" customHeight="1" x14ac:dyDescent="0.25">
      <c r="A1" s="1" t="e" vm="1">
        <v>#VALUE!</v>
      </c>
    </row>
    <row r="2" spans="1:11" ht="27.5" x14ac:dyDescent="0.55000000000000004">
      <c r="A2" s="12" t="s">
        <v>70</v>
      </c>
    </row>
    <row r="3" spans="1:11" ht="22.5" x14ac:dyDescent="0.25">
      <c r="A3" s="13" t="str">
        <f>_xlfn.CONCAT("England, year ending ",config!B5," ",config!B6,": data tables")</f>
        <v>England, year ending December 2025: data tables</v>
      </c>
    </row>
    <row r="4" spans="1:11" ht="45" customHeight="1" x14ac:dyDescent="0.35">
      <c r="A4" s="10" t="s">
        <v>95</v>
      </c>
      <c r="C4" s="2"/>
      <c r="K4" s="3"/>
    </row>
    <row r="5" spans="1:11" ht="32.25" customHeight="1" x14ac:dyDescent="0.35">
      <c r="A5" s="11" t="str">
        <f>_xlfn.CONCAT("Responsible Statistician: ",config!B4)</f>
        <v>Responsible Statistician: Katrina Ihebunezie</v>
      </c>
      <c r="B5" s="4"/>
    </row>
    <row r="6" spans="1:11" ht="15.5" x14ac:dyDescent="0.35">
      <c r="A6" s="9" t="s">
        <v>139</v>
      </c>
      <c r="B6" s="4"/>
    </row>
    <row r="7" spans="1:11" ht="15.5" x14ac:dyDescent="0.35">
      <c r="A7" s="16" t="s">
        <v>136</v>
      </c>
      <c r="B7" s="6"/>
    </row>
    <row r="8" spans="1:11" ht="28.5" customHeight="1" x14ac:dyDescent="0.35">
      <c r="A8" s="14" t="str">
        <f>_xlfn.CONCAT("Published: ",config!B1)</f>
        <v>Published: 29 April 2026</v>
      </c>
      <c r="B8" s="5"/>
    </row>
    <row r="9" spans="1:11" ht="15.5" x14ac:dyDescent="0.35">
      <c r="A9" s="14" t="str">
        <f>_xlfn.CONCAT("Next update: ",config!B2)</f>
        <v>Next update: 22 July 2026</v>
      </c>
      <c r="B9" s="5"/>
    </row>
    <row r="10" spans="1:11" ht="30" customHeight="1" x14ac:dyDescent="0.35">
      <c r="A10" s="11" t="str">
        <f>_xlfn.CONCAT("Crown copyright © ",config!B8)</f>
        <v>Crown copyright © 2026</v>
      </c>
    </row>
    <row r="11" spans="1:11" ht="15.5" x14ac:dyDescent="0.35">
      <c r="A11" s="7" t="s">
        <v>71</v>
      </c>
    </row>
    <row r="12" spans="1:11" ht="27" customHeight="1" x14ac:dyDescent="0.35">
      <c r="A12" s="15" t="s">
        <v>92</v>
      </c>
    </row>
    <row r="13" spans="1:11" ht="15.5" x14ac:dyDescent="0.35">
      <c r="A13" s="8" t="s">
        <v>93</v>
      </c>
    </row>
    <row r="14" spans="1:11" ht="15.5" x14ac:dyDescent="0.35">
      <c r="A14" s="17" t="s">
        <v>137</v>
      </c>
    </row>
  </sheetData>
  <hyperlinks>
    <hyperlink ref="A14" r:id="rId1" xr:uid="{736A7A61-1CAB-4C75-AC10-F8DF7F679259}"/>
    <hyperlink ref="A11" location="Contents!A1" display="Contents" xr:uid="{018655A5-0ABA-4D25-A4EF-FDF4358097EB}"/>
    <hyperlink ref="A9" r:id="rId2" display="Next update: 24 October 2024" xr:uid="{445FE69D-F6C4-4781-ABA2-AF7B4C7997C8}"/>
    <hyperlink ref="A8" r:id="rId3" display="Published: 12 August 2021" xr:uid="{1637D55C-9AC9-443F-8445-3943F70B2A46}"/>
    <hyperlink ref="A7" r:id="rId4" xr:uid="{FA813BE1-DBF3-44A4-8D5C-022F1FBC5228}"/>
    <hyperlink ref="A6" r:id="rId5" xr:uid="{78F3E711-3E1E-4875-A1B3-E3C79C15FAA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E173-F8A5-4C46-A962-D35A9588B1A3}">
  <sheetPr codeName="Sheet2">
    <tabColor rgb="FFFF0000"/>
  </sheetPr>
  <dimension ref="A1:B8"/>
  <sheetViews>
    <sheetView zoomScaleNormal="100" workbookViewId="0">
      <selection activeCell="E14" sqref="E14"/>
    </sheetView>
  </sheetViews>
  <sheetFormatPr defaultColWidth="9.1796875" defaultRowHeight="15.5" x14ac:dyDescent="0.35"/>
  <cols>
    <col min="1" max="1" width="21.26953125" style="20" bestFit="1" customWidth="1"/>
    <col min="2" max="2" width="14.54296875" style="20" bestFit="1" customWidth="1"/>
    <col min="3" max="16384" width="9.1796875" style="20"/>
  </cols>
  <sheetData>
    <row r="1" spans="1:2" x14ac:dyDescent="0.35">
      <c r="A1" s="19" t="s">
        <v>109</v>
      </c>
      <c r="B1" s="20" t="s">
        <v>142</v>
      </c>
    </row>
    <row r="2" spans="1:2" x14ac:dyDescent="0.35">
      <c r="A2" s="20" t="s">
        <v>110</v>
      </c>
      <c r="B2" s="20" t="s">
        <v>155</v>
      </c>
    </row>
    <row r="3" spans="1:2" x14ac:dyDescent="0.35">
      <c r="A3" s="20" t="s">
        <v>111</v>
      </c>
      <c r="B3" s="20" t="s">
        <v>157</v>
      </c>
    </row>
    <row r="4" spans="1:2" x14ac:dyDescent="0.35">
      <c r="A4" s="20" t="s">
        <v>112</v>
      </c>
      <c r="B4" s="20" t="s">
        <v>143</v>
      </c>
    </row>
    <row r="5" spans="1:2" x14ac:dyDescent="0.35">
      <c r="A5" s="20" t="s">
        <v>113</v>
      </c>
      <c r="B5" s="20" t="s">
        <v>117</v>
      </c>
    </row>
    <row r="6" spans="1:2" x14ac:dyDescent="0.35">
      <c r="A6" s="20" t="s">
        <v>114</v>
      </c>
      <c r="B6" s="20">
        <v>2025</v>
      </c>
    </row>
    <row r="7" spans="1:2" x14ac:dyDescent="0.35">
      <c r="A7" s="20" t="s">
        <v>115</v>
      </c>
      <c r="B7" s="20" t="s">
        <v>128</v>
      </c>
    </row>
    <row r="8" spans="1:2" x14ac:dyDescent="0.35">
      <c r="A8" s="20" t="s">
        <v>118</v>
      </c>
      <c r="B8" s="20">
        <v>2026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7F43-23F8-4574-9352-CC8F512EE1D1}">
  <sheetPr codeName="Sheet3"/>
  <dimension ref="A1:E28"/>
  <sheetViews>
    <sheetView zoomScaleNormal="100" workbookViewId="0"/>
  </sheetViews>
  <sheetFormatPr defaultColWidth="9.453125" defaultRowHeight="15.5" x14ac:dyDescent="0.35"/>
  <cols>
    <col min="1" max="1" width="17.54296875" style="34" customWidth="1"/>
    <col min="2" max="2" width="81.453125" style="43" customWidth="1"/>
    <col min="3" max="3" width="46" style="43" customWidth="1"/>
    <col min="4" max="4" width="22.453125" style="34" customWidth="1"/>
    <col min="5" max="5" width="32.26953125" style="34" bestFit="1" customWidth="1"/>
    <col min="6" max="6" width="9.453125" style="34" customWidth="1"/>
    <col min="7" max="16384" width="9.453125" style="34"/>
  </cols>
  <sheetData>
    <row r="1" spans="1:5" s="22" customFormat="1" ht="15.65" customHeight="1" x14ac:dyDescent="0.35">
      <c r="A1" s="21" t="s">
        <v>70</v>
      </c>
      <c r="D1" s="23"/>
      <c r="E1" s="23"/>
    </row>
    <row r="2" spans="1:5" s="22" customFormat="1" ht="21.65" customHeight="1" x14ac:dyDescent="0.35">
      <c r="A2" s="24" t="str">
        <f>_xlfn.CONCAT("Publication Date: ",config!B1)</f>
        <v>Publication Date: 29 April 2026</v>
      </c>
      <c r="B2" s="25"/>
      <c r="C2" s="25"/>
      <c r="D2" s="26"/>
      <c r="E2" s="23"/>
    </row>
    <row r="3" spans="1:5" s="30" customFormat="1" ht="18" customHeight="1" x14ac:dyDescent="0.35">
      <c r="A3" s="27" t="s">
        <v>72</v>
      </c>
      <c r="B3" s="27"/>
      <c r="C3" s="27"/>
      <c r="D3" s="28"/>
      <c r="E3" s="29"/>
    </row>
    <row r="4" spans="1:5" s="30" customFormat="1" ht="15.75" customHeight="1" x14ac:dyDescent="0.35">
      <c r="A4" s="31" t="s">
        <v>73</v>
      </c>
      <c r="B4" s="27"/>
      <c r="C4" s="27"/>
      <c r="D4" s="28"/>
      <c r="E4" s="29"/>
    </row>
    <row r="5" spans="1:5" ht="33.75" customHeight="1" x14ac:dyDescent="0.35">
      <c r="A5" s="32" t="s">
        <v>74</v>
      </c>
      <c r="B5" s="32" t="s">
        <v>75</v>
      </c>
      <c r="C5" s="32" t="s">
        <v>84</v>
      </c>
      <c r="D5" s="32" t="s">
        <v>76</v>
      </c>
      <c r="E5" s="33" t="s">
        <v>104</v>
      </c>
    </row>
    <row r="6" spans="1:5" s="39" customFormat="1" ht="31" x14ac:dyDescent="0.35">
      <c r="A6" s="35" t="s">
        <v>102</v>
      </c>
      <c r="B6" s="36" t="s">
        <v>89</v>
      </c>
      <c r="C6" s="36" t="s">
        <v>87</v>
      </c>
      <c r="D6" s="37" t="s">
        <v>122</v>
      </c>
      <c r="E6" s="38" t="s">
        <v>77</v>
      </c>
    </row>
    <row r="7" spans="1:5" ht="62" x14ac:dyDescent="0.35">
      <c r="A7" s="35" t="s">
        <v>78</v>
      </c>
      <c r="B7" s="36" t="s">
        <v>79</v>
      </c>
      <c r="C7" s="36" t="s">
        <v>88</v>
      </c>
      <c r="D7" s="37" t="s">
        <v>122</v>
      </c>
      <c r="E7" s="38" t="s">
        <v>77</v>
      </c>
    </row>
    <row r="8" spans="1:5" ht="31" x14ac:dyDescent="0.35">
      <c r="A8" s="35" t="s">
        <v>90</v>
      </c>
      <c r="B8" s="36" t="s">
        <v>85</v>
      </c>
      <c r="C8" s="36" t="s">
        <v>86</v>
      </c>
      <c r="D8" s="37" t="s">
        <v>122</v>
      </c>
      <c r="E8" s="38" t="s">
        <v>77</v>
      </c>
    </row>
    <row r="9" spans="1:5" ht="12" customHeight="1" x14ac:dyDescent="0.35">
      <c r="A9" s="40"/>
      <c r="B9" s="41"/>
      <c r="C9" s="41"/>
      <c r="D9" s="38"/>
      <c r="E9" s="38"/>
    </row>
    <row r="10" spans="1:5" x14ac:dyDescent="0.35">
      <c r="A10" s="42"/>
      <c r="D10" s="44"/>
    </row>
    <row r="11" spans="1:5" x14ac:dyDescent="0.35">
      <c r="D11" s="44"/>
    </row>
    <row r="12" spans="1:5" x14ac:dyDescent="0.35">
      <c r="D12" s="44"/>
    </row>
    <row r="13" spans="1:5" x14ac:dyDescent="0.35">
      <c r="D13" s="44"/>
    </row>
    <row r="14" spans="1:5" x14ac:dyDescent="0.35">
      <c r="D14" s="44"/>
    </row>
    <row r="15" spans="1:5" x14ac:dyDescent="0.35">
      <c r="D15" s="44"/>
    </row>
    <row r="16" spans="1:5" x14ac:dyDescent="0.35">
      <c r="D16" s="44"/>
    </row>
    <row r="17" spans="4:4" x14ac:dyDescent="0.35">
      <c r="D17" s="44"/>
    </row>
    <row r="18" spans="4:4" x14ac:dyDescent="0.35">
      <c r="D18" s="44"/>
    </row>
    <row r="19" spans="4:4" x14ac:dyDescent="0.35">
      <c r="D19" s="44"/>
    </row>
    <row r="20" spans="4:4" x14ac:dyDescent="0.35">
      <c r="D20" s="44"/>
    </row>
    <row r="21" spans="4:4" x14ac:dyDescent="0.35">
      <c r="D21" s="44"/>
    </row>
    <row r="22" spans="4:4" x14ac:dyDescent="0.35">
      <c r="D22" s="44"/>
    </row>
    <row r="23" spans="4:4" x14ac:dyDescent="0.35">
      <c r="D23" s="44"/>
    </row>
    <row r="24" spans="4:4" x14ac:dyDescent="0.35">
      <c r="D24" s="44"/>
    </row>
    <row r="25" spans="4:4" x14ac:dyDescent="0.35">
      <c r="D25" s="44"/>
    </row>
    <row r="26" spans="4:4" x14ac:dyDescent="0.35">
      <c r="D26" s="44"/>
    </row>
    <row r="27" spans="4:4" x14ac:dyDescent="0.35">
      <c r="D27" s="44"/>
    </row>
    <row r="28" spans="4:4" x14ac:dyDescent="0.35">
      <c r="D28" s="44"/>
    </row>
  </sheetData>
  <phoneticPr fontId="21" type="noConversion"/>
  <hyperlinks>
    <hyperlink ref="A4" location="Cover_sheet!A1" display="Cover sheet" xr:uid="{EBAD5C6C-B815-4C72-BC50-DF56BBECF7F4}"/>
    <hyperlink ref="A8" location="FIRE0501!A1" display="FIRE0501" xr:uid="{06CB16EB-4A1F-41B4-8305-8924CCC7D117}"/>
    <hyperlink ref="A7" location="'Data - population'!A1" display="Data - population" xr:uid="{78899977-7B5A-4166-B292-D56E9D4C2872}"/>
    <hyperlink ref="A6" location="'Data - victims'!A1" display="Data - victims" xr:uid="{0EF78F00-6C24-42A4-AA01-93D38091E361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F6AC-5612-4941-BBC5-FA8469542B0F}">
  <sheetPr codeName="Sheet4"/>
  <dimension ref="A1:D388"/>
  <sheetViews>
    <sheetView zoomScaleNormal="100" workbookViewId="0"/>
  </sheetViews>
  <sheetFormatPr defaultColWidth="9.1796875" defaultRowHeight="15.5" x14ac:dyDescent="0.35"/>
  <cols>
    <col min="1" max="1" width="13.453125" style="50" bestFit="1" customWidth="1"/>
    <col min="2" max="2" width="20" style="50" bestFit="1" customWidth="1"/>
    <col min="3" max="3" width="44.453125" style="50" bestFit="1" customWidth="1"/>
    <col min="4" max="4" width="18.54296875" style="49" bestFit="1" customWidth="1"/>
    <col min="5" max="16384" width="9.1796875" style="20"/>
  </cols>
  <sheetData>
    <row r="1" spans="1:4" x14ac:dyDescent="0.35">
      <c r="A1" s="46" t="s">
        <v>97</v>
      </c>
      <c r="B1" s="46" t="s">
        <v>54</v>
      </c>
      <c r="C1" s="46" t="s">
        <v>99</v>
      </c>
      <c r="D1" s="47" t="s">
        <v>100</v>
      </c>
    </row>
    <row r="2" spans="1:4" x14ac:dyDescent="0.35">
      <c r="A2" s="48" t="s">
        <v>1</v>
      </c>
      <c r="B2" s="48" t="s">
        <v>5</v>
      </c>
      <c r="C2" s="48" t="s">
        <v>55</v>
      </c>
      <c r="D2" s="48">
        <v>755</v>
      </c>
    </row>
    <row r="3" spans="1:4" x14ac:dyDescent="0.35">
      <c r="A3" s="48" t="s">
        <v>1</v>
      </c>
      <c r="B3" s="48" t="s">
        <v>5</v>
      </c>
      <c r="C3" s="48" t="s">
        <v>48</v>
      </c>
      <c r="D3" s="48">
        <v>7637</v>
      </c>
    </row>
    <row r="4" spans="1:4" x14ac:dyDescent="0.35">
      <c r="A4" s="48" t="s">
        <v>1</v>
      </c>
      <c r="B4" s="48" t="s">
        <v>6</v>
      </c>
      <c r="C4" s="48" t="s">
        <v>55</v>
      </c>
      <c r="D4" s="48">
        <v>707</v>
      </c>
    </row>
    <row r="5" spans="1:4" x14ac:dyDescent="0.35">
      <c r="A5" s="48" t="s">
        <v>1</v>
      </c>
      <c r="B5" s="48" t="s">
        <v>6</v>
      </c>
      <c r="C5" s="48" t="s">
        <v>48</v>
      </c>
      <c r="D5" s="48">
        <v>7718</v>
      </c>
    </row>
    <row r="6" spans="1:4" x14ac:dyDescent="0.35">
      <c r="A6" s="48" t="s">
        <v>1</v>
      </c>
      <c r="B6" s="48" t="s">
        <v>7</v>
      </c>
      <c r="C6" s="48" t="s">
        <v>55</v>
      </c>
      <c r="D6" s="48">
        <v>652</v>
      </c>
    </row>
    <row r="7" spans="1:4" x14ac:dyDescent="0.35">
      <c r="A7" s="48" t="s">
        <v>1</v>
      </c>
      <c r="B7" s="48" t="s">
        <v>7</v>
      </c>
      <c r="C7" s="48" t="s">
        <v>48</v>
      </c>
      <c r="D7" s="48">
        <v>8337</v>
      </c>
    </row>
    <row r="8" spans="1:4" x14ac:dyDescent="0.35">
      <c r="A8" s="48" t="s">
        <v>1</v>
      </c>
      <c r="B8" s="48" t="s">
        <v>8</v>
      </c>
      <c r="C8" s="48" t="s">
        <v>55</v>
      </c>
      <c r="D8" s="48">
        <v>726</v>
      </c>
    </row>
    <row r="9" spans="1:4" x14ac:dyDescent="0.35">
      <c r="A9" s="48" t="s">
        <v>1</v>
      </c>
      <c r="B9" s="48" t="s">
        <v>8</v>
      </c>
      <c r="C9" s="48" t="s">
        <v>48</v>
      </c>
      <c r="D9" s="48">
        <v>8986</v>
      </c>
    </row>
    <row r="10" spans="1:4" x14ac:dyDescent="0.35">
      <c r="A10" s="48" t="s">
        <v>1</v>
      </c>
      <c r="B10" s="48" t="s">
        <v>9</v>
      </c>
      <c r="C10" s="48" t="s">
        <v>55</v>
      </c>
      <c r="D10" s="48">
        <v>765</v>
      </c>
    </row>
    <row r="11" spans="1:4" x14ac:dyDescent="0.35">
      <c r="A11" s="48" t="s">
        <v>1</v>
      </c>
      <c r="B11" s="48" t="s">
        <v>9</v>
      </c>
      <c r="C11" s="48" t="s">
        <v>48</v>
      </c>
      <c r="D11" s="48">
        <v>10025</v>
      </c>
    </row>
    <row r="12" spans="1:4" x14ac:dyDescent="0.35">
      <c r="A12" s="48" t="s">
        <v>1</v>
      </c>
      <c r="B12" s="48" t="s">
        <v>10</v>
      </c>
      <c r="C12" s="48" t="s">
        <v>55</v>
      </c>
      <c r="D12" s="48">
        <v>682</v>
      </c>
    </row>
    <row r="13" spans="1:4" x14ac:dyDescent="0.35">
      <c r="A13" s="48" t="s">
        <v>1</v>
      </c>
      <c r="B13" s="48" t="s">
        <v>10</v>
      </c>
      <c r="C13" s="48" t="s">
        <v>48</v>
      </c>
      <c r="D13" s="48">
        <v>9938</v>
      </c>
    </row>
    <row r="14" spans="1:4" x14ac:dyDescent="0.35">
      <c r="A14" s="48" t="s">
        <v>1</v>
      </c>
      <c r="B14" s="48" t="s">
        <v>11</v>
      </c>
      <c r="C14" s="48" t="s">
        <v>55</v>
      </c>
      <c r="D14" s="48">
        <v>665</v>
      </c>
    </row>
    <row r="15" spans="1:4" x14ac:dyDescent="0.35">
      <c r="A15" s="48" t="s">
        <v>1</v>
      </c>
      <c r="B15" s="48" t="s">
        <v>11</v>
      </c>
      <c r="C15" s="48" t="s">
        <v>48</v>
      </c>
      <c r="D15" s="48">
        <v>10059</v>
      </c>
    </row>
    <row r="16" spans="1:4" x14ac:dyDescent="0.35">
      <c r="A16" s="48" t="s">
        <v>1</v>
      </c>
      <c r="B16" s="48" t="s">
        <v>12</v>
      </c>
      <c r="C16" s="48" t="s">
        <v>55</v>
      </c>
      <c r="D16" s="48">
        <v>681</v>
      </c>
    </row>
    <row r="17" spans="1:4" x14ac:dyDescent="0.35">
      <c r="A17" s="48" t="s">
        <v>1</v>
      </c>
      <c r="B17" s="48" t="s">
        <v>12</v>
      </c>
      <c r="C17" s="48" t="s">
        <v>48</v>
      </c>
      <c r="D17" s="48">
        <v>11059</v>
      </c>
    </row>
    <row r="18" spans="1:4" x14ac:dyDescent="0.35">
      <c r="A18" s="48" t="s">
        <v>1</v>
      </c>
      <c r="B18" s="48" t="s">
        <v>13</v>
      </c>
      <c r="C18" s="48" t="s">
        <v>55</v>
      </c>
      <c r="D18" s="48">
        <v>700</v>
      </c>
    </row>
    <row r="19" spans="1:4" x14ac:dyDescent="0.35">
      <c r="A19" s="48" t="s">
        <v>1</v>
      </c>
      <c r="B19" s="48" t="s">
        <v>13</v>
      </c>
      <c r="C19" s="48" t="s">
        <v>48</v>
      </c>
      <c r="D19" s="48">
        <v>11232</v>
      </c>
    </row>
    <row r="20" spans="1:4" x14ac:dyDescent="0.35">
      <c r="A20" s="48" t="s">
        <v>1</v>
      </c>
      <c r="B20" s="48" t="s">
        <v>14</v>
      </c>
      <c r="C20" s="48" t="s">
        <v>55</v>
      </c>
      <c r="D20" s="48">
        <v>688</v>
      </c>
    </row>
    <row r="21" spans="1:4" x14ac:dyDescent="0.35">
      <c r="A21" s="48" t="s">
        <v>1</v>
      </c>
      <c r="B21" s="48" t="s">
        <v>14</v>
      </c>
      <c r="C21" s="48" t="s">
        <v>48</v>
      </c>
      <c r="D21" s="48">
        <v>11127</v>
      </c>
    </row>
    <row r="22" spans="1:4" x14ac:dyDescent="0.35">
      <c r="A22" s="48" t="s">
        <v>1</v>
      </c>
      <c r="B22" s="48" t="s">
        <v>15</v>
      </c>
      <c r="C22" s="48" t="s">
        <v>55</v>
      </c>
      <c r="D22" s="48">
        <v>589</v>
      </c>
    </row>
    <row r="23" spans="1:4" x14ac:dyDescent="0.35">
      <c r="A23" s="48" t="s">
        <v>1</v>
      </c>
      <c r="B23" s="48" t="s">
        <v>15</v>
      </c>
      <c r="C23" s="48" t="s">
        <v>48</v>
      </c>
      <c r="D23" s="48">
        <v>11840</v>
      </c>
    </row>
    <row r="24" spans="1:4" x14ac:dyDescent="0.35">
      <c r="A24" s="48" t="s">
        <v>1</v>
      </c>
      <c r="B24" s="48" t="s">
        <v>16</v>
      </c>
      <c r="C24" s="48" t="s">
        <v>55</v>
      </c>
      <c r="D24" s="48">
        <v>529</v>
      </c>
    </row>
    <row r="25" spans="1:4" x14ac:dyDescent="0.35">
      <c r="A25" s="48" t="s">
        <v>1</v>
      </c>
      <c r="B25" s="48" t="s">
        <v>16</v>
      </c>
      <c r="C25" s="48" t="s">
        <v>48</v>
      </c>
      <c r="D25" s="48">
        <v>11583</v>
      </c>
    </row>
    <row r="26" spans="1:4" x14ac:dyDescent="0.35">
      <c r="A26" s="48" t="s">
        <v>1</v>
      </c>
      <c r="B26" s="48" t="s">
        <v>17</v>
      </c>
      <c r="C26" s="48" t="s">
        <v>55</v>
      </c>
      <c r="D26" s="48">
        <v>558</v>
      </c>
    </row>
    <row r="27" spans="1:4" x14ac:dyDescent="0.35">
      <c r="A27" s="48" t="s">
        <v>1</v>
      </c>
      <c r="B27" s="48" t="s">
        <v>17</v>
      </c>
      <c r="C27" s="48" t="s">
        <v>48</v>
      </c>
      <c r="D27" s="48">
        <v>12143</v>
      </c>
    </row>
    <row r="28" spans="1:4" x14ac:dyDescent="0.35">
      <c r="A28" s="48" t="s">
        <v>1</v>
      </c>
      <c r="B28" s="48" t="s">
        <v>18</v>
      </c>
      <c r="C28" s="48" t="s">
        <v>55</v>
      </c>
      <c r="D28" s="48">
        <v>488</v>
      </c>
    </row>
    <row r="29" spans="1:4" x14ac:dyDescent="0.35">
      <c r="A29" s="48" t="s">
        <v>1</v>
      </c>
      <c r="B29" s="48" t="s">
        <v>18</v>
      </c>
      <c r="C29" s="48" t="s">
        <v>48</v>
      </c>
      <c r="D29" s="48">
        <v>13243</v>
      </c>
    </row>
    <row r="30" spans="1:4" x14ac:dyDescent="0.35">
      <c r="A30" s="48" t="s">
        <v>1</v>
      </c>
      <c r="B30" s="48" t="s">
        <v>19</v>
      </c>
      <c r="C30" s="48" t="s">
        <v>55</v>
      </c>
      <c r="D30" s="48">
        <v>561</v>
      </c>
    </row>
    <row r="31" spans="1:4" x14ac:dyDescent="0.35">
      <c r="A31" s="48" t="s">
        <v>1</v>
      </c>
      <c r="B31" s="48" t="s">
        <v>19</v>
      </c>
      <c r="C31" s="48" t="s">
        <v>48</v>
      </c>
      <c r="D31" s="48">
        <v>13997</v>
      </c>
    </row>
    <row r="32" spans="1:4" x14ac:dyDescent="0.35">
      <c r="A32" s="48" t="s">
        <v>1</v>
      </c>
      <c r="B32" s="48" t="s">
        <v>20</v>
      </c>
      <c r="C32" s="48" t="s">
        <v>55</v>
      </c>
      <c r="D32" s="48">
        <v>562</v>
      </c>
    </row>
    <row r="33" spans="1:4" x14ac:dyDescent="0.35">
      <c r="A33" s="48" t="s">
        <v>1</v>
      </c>
      <c r="B33" s="48" t="s">
        <v>20</v>
      </c>
      <c r="C33" s="48" t="s">
        <v>48</v>
      </c>
      <c r="D33" s="48">
        <v>14783</v>
      </c>
    </row>
    <row r="34" spans="1:4" x14ac:dyDescent="0.35">
      <c r="A34" s="48" t="s">
        <v>1</v>
      </c>
      <c r="B34" s="48" t="s">
        <v>21</v>
      </c>
      <c r="C34" s="48" t="s">
        <v>55</v>
      </c>
      <c r="D34" s="48">
        <v>562</v>
      </c>
    </row>
    <row r="35" spans="1:4" x14ac:dyDescent="0.35">
      <c r="A35" s="48" t="s">
        <v>1</v>
      </c>
      <c r="B35" s="48" t="s">
        <v>21</v>
      </c>
      <c r="C35" s="48" t="s">
        <v>48</v>
      </c>
      <c r="D35" s="48">
        <v>14752</v>
      </c>
    </row>
    <row r="36" spans="1:4" x14ac:dyDescent="0.35">
      <c r="A36" s="48" t="s">
        <v>1</v>
      </c>
      <c r="B36" s="48" t="s">
        <v>22</v>
      </c>
      <c r="C36" s="48" t="s">
        <v>55</v>
      </c>
      <c r="D36" s="48">
        <v>475</v>
      </c>
    </row>
    <row r="37" spans="1:4" x14ac:dyDescent="0.35">
      <c r="A37" s="48" t="s">
        <v>1</v>
      </c>
      <c r="B37" s="48" t="s">
        <v>22</v>
      </c>
      <c r="C37" s="48" t="s">
        <v>48</v>
      </c>
      <c r="D37" s="48">
        <v>14506</v>
      </c>
    </row>
    <row r="38" spans="1:4" x14ac:dyDescent="0.35">
      <c r="A38" s="48" t="s">
        <v>1</v>
      </c>
      <c r="B38" s="48" t="s">
        <v>23</v>
      </c>
      <c r="C38" s="48" t="s">
        <v>55</v>
      </c>
      <c r="D38" s="48">
        <v>485</v>
      </c>
    </row>
    <row r="39" spans="1:4" x14ac:dyDescent="0.35">
      <c r="A39" s="48" t="s">
        <v>1</v>
      </c>
      <c r="B39" s="48" t="s">
        <v>23</v>
      </c>
      <c r="C39" s="48" t="s">
        <v>48</v>
      </c>
      <c r="D39" s="48">
        <v>14586</v>
      </c>
    </row>
    <row r="40" spans="1:4" x14ac:dyDescent="0.35">
      <c r="A40" s="48" t="s">
        <v>1</v>
      </c>
      <c r="B40" s="48" t="s">
        <v>24</v>
      </c>
      <c r="C40" s="48" t="s">
        <v>55</v>
      </c>
      <c r="D40" s="48">
        <v>446</v>
      </c>
    </row>
    <row r="41" spans="1:4" x14ac:dyDescent="0.35">
      <c r="A41" s="48" t="s">
        <v>1</v>
      </c>
      <c r="B41" s="48" t="s">
        <v>24</v>
      </c>
      <c r="C41" s="48" t="s">
        <v>48</v>
      </c>
      <c r="D41" s="48">
        <v>13341</v>
      </c>
    </row>
    <row r="42" spans="1:4" x14ac:dyDescent="0.35">
      <c r="A42" s="48" t="s">
        <v>1</v>
      </c>
      <c r="B42" s="48" t="s">
        <v>25</v>
      </c>
      <c r="C42" s="48" t="s">
        <v>49</v>
      </c>
      <c r="D42" s="48">
        <v>9242</v>
      </c>
    </row>
    <row r="43" spans="1:4" x14ac:dyDescent="0.35">
      <c r="A43" s="48" t="s">
        <v>1</v>
      </c>
      <c r="B43" s="48" t="s">
        <v>25</v>
      </c>
      <c r="C43" s="48" t="s">
        <v>55</v>
      </c>
      <c r="D43" s="48">
        <v>458</v>
      </c>
    </row>
    <row r="44" spans="1:4" x14ac:dyDescent="0.35">
      <c r="A44" s="48" t="s">
        <v>1</v>
      </c>
      <c r="B44" s="48" t="s">
        <v>25</v>
      </c>
      <c r="C44" s="48" t="s">
        <v>48</v>
      </c>
      <c r="D44" s="48">
        <v>13948</v>
      </c>
    </row>
    <row r="45" spans="1:4" x14ac:dyDescent="0.35">
      <c r="A45" s="48" t="s">
        <v>1</v>
      </c>
      <c r="B45" s="48" t="s">
        <v>26</v>
      </c>
      <c r="C45" s="48" t="s">
        <v>49</v>
      </c>
      <c r="D45" s="48">
        <v>8291</v>
      </c>
    </row>
    <row r="46" spans="1:4" x14ac:dyDescent="0.35">
      <c r="A46" s="48" t="s">
        <v>1</v>
      </c>
      <c r="B46" s="48" t="s">
        <v>26</v>
      </c>
      <c r="C46" s="48" t="s">
        <v>55</v>
      </c>
      <c r="D46" s="48">
        <v>417</v>
      </c>
    </row>
    <row r="47" spans="1:4" x14ac:dyDescent="0.35">
      <c r="A47" s="48" t="s">
        <v>1</v>
      </c>
      <c r="B47" s="48" t="s">
        <v>26</v>
      </c>
      <c r="C47" s="48" t="s">
        <v>48</v>
      </c>
      <c r="D47" s="48">
        <v>12317</v>
      </c>
    </row>
    <row r="48" spans="1:4" x14ac:dyDescent="0.35">
      <c r="A48" s="48" t="s">
        <v>1</v>
      </c>
      <c r="B48" s="48" t="s">
        <v>27</v>
      </c>
      <c r="C48" s="48" t="s">
        <v>49</v>
      </c>
      <c r="D48" s="48">
        <v>8044</v>
      </c>
    </row>
    <row r="49" spans="1:4" x14ac:dyDescent="0.35">
      <c r="A49" s="48" t="s">
        <v>1</v>
      </c>
      <c r="B49" s="48" t="s">
        <v>27</v>
      </c>
      <c r="C49" s="48" t="s">
        <v>55</v>
      </c>
      <c r="D49" s="48">
        <v>454</v>
      </c>
    </row>
    <row r="50" spans="1:4" x14ac:dyDescent="0.35">
      <c r="A50" s="48" t="s">
        <v>1</v>
      </c>
      <c r="B50" s="48" t="s">
        <v>27</v>
      </c>
      <c r="C50" s="48" t="s">
        <v>48</v>
      </c>
      <c r="D50" s="48">
        <v>12448</v>
      </c>
    </row>
    <row r="51" spans="1:4" x14ac:dyDescent="0.35">
      <c r="A51" s="48" t="s">
        <v>1</v>
      </c>
      <c r="B51" s="48" t="s">
        <v>28</v>
      </c>
      <c r="C51" s="48" t="s">
        <v>49</v>
      </c>
      <c r="D51" s="48">
        <v>7148</v>
      </c>
    </row>
    <row r="52" spans="1:4" x14ac:dyDescent="0.35">
      <c r="A52" s="48" t="s">
        <v>1</v>
      </c>
      <c r="B52" s="48" t="s">
        <v>28</v>
      </c>
      <c r="C52" s="48" t="s">
        <v>55</v>
      </c>
      <c r="D52" s="48">
        <v>371</v>
      </c>
    </row>
    <row r="53" spans="1:4" x14ac:dyDescent="0.35">
      <c r="A53" s="48" t="s">
        <v>1</v>
      </c>
      <c r="B53" s="48" t="s">
        <v>28</v>
      </c>
      <c r="C53" s="48" t="s">
        <v>48</v>
      </c>
      <c r="D53" s="48">
        <v>11147</v>
      </c>
    </row>
    <row r="54" spans="1:4" x14ac:dyDescent="0.35">
      <c r="A54" s="48" t="s">
        <v>1</v>
      </c>
      <c r="B54" s="48" t="s">
        <v>29</v>
      </c>
      <c r="C54" s="48" t="s">
        <v>49</v>
      </c>
      <c r="D54" s="48">
        <v>6780</v>
      </c>
    </row>
    <row r="55" spans="1:4" x14ac:dyDescent="0.35">
      <c r="A55" s="48" t="s">
        <v>1</v>
      </c>
      <c r="B55" s="48" t="s">
        <v>29</v>
      </c>
      <c r="C55" s="48" t="s">
        <v>55</v>
      </c>
      <c r="D55" s="48">
        <v>386</v>
      </c>
    </row>
    <row r="56" spans="1:4" x14ac:dyDescent="0.35">
      <c r="A56" s="48" t="s">
        <v>1</v>
      </c>
      <c r="B56" s="48" t="s">
        <v>29</v>
      </c>
      <c r="C56" s="48" t="s">
        <v>48</v>
      </c>
      <c r="D56" s="48">
        <v>11127</v>
      </c>
    </row>
    <row r="57" spans="1:4" x14ac:dyDescent="0.35">
      <c r="A57" s="48" t="s">
        <v>1</v>
      </c>
      <c r="B57" s="48" t="s">
        <v>30</v>
      </c>
      <c r="C57" s="48" t="s">
        <v>49</v>
      </c>
      <c r="D57" s="48">
        <v>6351</v>
      </c>
    </row>
    <row r="58" spans="1:4" x14ac:dyDescent="0.35">
      <c r="A58" s="48" t="s">
        <v>1</v>
      </c>
      <c r="B58" s="48" t="s">
        <v>30</v>
      </c>
      <c r="C58" s="48" t="s">
        <v>55</v>
      </c>
      <c r="D58" s="48">
        <v>364</v>
      </c>
    </row>
    <row r="59" spans="1:4" x14ac:dyDescent="0.35">
      <c r="A59" s="48" t="s">
        <v>1</v>
      </c>
      <c r="B59" s="48" t="s">
        <v>30</v>
      </c>
      <c r="C59" s="48" t="s">
        <v>48</v>
      </c>
      <c r="D59" s="48">
        <v>10783</v>
      </c>
    </row>
    <row r="60" spans="1:4" x14ac:dyDescent="0.35">
      <c r="A60" s="48" t="s">
        <v>1</v>
      </c>
      <c r="B60" s="48" t="s">
        <v>31</v>
      </c>
      <c r="C60" s="48" t="s">
        <v>49</v>
      </c>
      <c r="D60" s="48">
        <v>5749</v>
      </c>
    </row>
    <row r="61" spans="1:4" x14ac:dyDescent="0.35">
      <c r="A61" s="48" t="s">
        <v>1</v>
      </c>
      <c r="B61" s="48" t="s">
        <v>31</v>
      </c>
      <c r="C61" s="48" t="s">
        <v>55</v>
      </c>
      <c r="D61" s="48">
        <v>358</v>
      </c>
    </row>
    <row r="62" spans="1:4" x14ac:dyDescent="0.35">
      <c r="A62" s="48" t="s">
        <v>1</v>
      </c>
      <c r="B62" s="48" t="s">
        <v>31</v>
      </c>
      <c r="C62" s="48" t="s">
        <v>48</v>
      </c>
      <c r="D62" s="48">
        <v>10319</v>
      </c>
    </row>
    <row r="63" spans="1:4" x14ac:dyDescent="0.35">
      <c r="A63" s="48" t="s">
        <v>1</v>
      </c>
      <c r="B63" s="48" t="s">
        <v>32</v>
      </c>
      <c r="C63" s="48" t="s">
        <v>49</v>
      </c>
      <c r="D63" s="48">
        <v>5030</v>
      </c>
    </row>
    <row r="64" spans="1:4" x14ac:dyDescent="0.35">
      <c r="A64" s="48" t="s">
        <v>1</v>
      </c>
      <c r="B64" s="48" t="s">
        <v>32</v>
      </c>
      <c r="C64" s="48" t="s">
        <v>55</v>
      </c>
      <c r="D64" s="48">
        <v>323</v>
      </c>
    </row>
    <row r="65" spans="1:4" x14ac:dyDescent="0.35">
      <c r="A65" s="48" t="s">
        <v>1</v>
      </c>
      <c r="B65" s="48" t="s">
        <v>32</v>
      </c>
      <c r="C65" s="48" t="s">
        <v>48</v>
      </c>
      <c r="D65" s="48">
        <v>9227</v>
      </c>
    </row>
    <row r="66" spans="1:4" x14ac:dyDescent="0.35">
      <c r="A66" s="48" t="s">
        <v>1</v>
      </c>
      <c r="B66" s="48" t="s">
        <v>33</v>
      </c>
      <c r="C66" s="48" t="s">
        <v>52</v>
      </c>
      <c r="D66" s="48">
        <v>3127</v>
      </c>
    </row>
    <row r="67" spans="1:4" x14ac:dyDescent="0.35">
      <c r="A67" s="48" t="s">
        <v>1</v>
      </c>
      <c r="B67" s="48" t="s">
        <v>33</v>
      </c>
      <c r="C67" s="48" t="s">
        <v>50</v>
      </c>
      <c r="D67" s="48">
        <v>743</v>
      </c>
    </row>
    <row r="68" spans="1:4" x14ac:dyDescent="0.35">
      <c r="A68" s="48" t="s">
        <v>1</v>
      </c>
      <c r="B68" s="48" t="s">
        <v>33</v>
      </c>
      <c r="C68" s="48" t="s">
        <v>51</v>
      </c>
      <c r="D68" s="48">
        <v>3412</v>
      </c>
    </row>
    <row r="69" spans="1:4" x14ac:dyDescent="0.35">
      <c r="A69" s="48" t="s">
        <v>1</v>
      </c>
      <c r="B69" s="48" t="s">
        <v>33</v>
      </c>
      <c r="C69" s="48" t="s">
        <v>53</v>
      </c>
      <c r="D69" s="48">
        <v>1582</v>
      </c>
    </row>
    <row r="70" spans="1:4" x14ac:dyDescent="0.35">
      <c r="A70" s="48" t="s">
        <v>1</v>
      </c>
      <c r="B70" s="48" t="s">
        <v>33</v>
      </c>
      <c r="C70" s="48" t="s">
        <v>55</v>
      </c>
      <c r="D70" s="48">
        <v>340</v>
      </c>
    </row>
    <row r="71" spans="1:4" x14ac:dyDescent="0.35">
      <c r="A71" s="48" t="s">
        <v>1</v>
      </c>
      <c r="B71" s="48" t="s">
        <v>34</v>
      </c>
      <c r="C71" s="48" t="s">
        <v>55</v>
      </c>
      <c r="D71" s="48">
        <v>334</v>
      </c>
    </row>
    <row r="72" spans="1:4" x14ac:dyDescent="0.35">
      <c r="A72" s="48" t="s">
        <v>1</v>
      </c>
      <c r="B72" s="48" t="s">
        <v>34</v>
      </c>
      <c r="C72" s="48" t="s">
        <v>52</v>
      </c>
      <c r="D72" s="48">
        <v>3120</v>
      </c>
    </row>
    <row r="73" spans="1:4" x14ac:dyDescent="0.35">
      <c r="A73" s="48" t="s">
        <v>1</v>
      </c>
      <c r="B73" s="48" t="s">
        <v>34</v>
      </c>
      <c r="C73" s="48" t="s">
        <v>53</v>
      </c>
      <c r="D73" s="48">
        <v>1907</v>
      </c>
    </row>
    <row r="74" spans="1:4" x14ac:dyDescent="0.35">
      <c r="A74" s="48" t="s">
        <v>1</v>
      </c>
      <c r="B74" s="48" t="s">
        <v>34</v>
      </c>
      <c r="C74" s="48" t="s">
        <v>50</v>
      </c>
      <c r="D74" s="48">
        <v>744</v>
      </c>
    </row>
    <row r="75" spans="1:4" x14ac:dyDescent="0.35">
      <c r="A75" s="48" t="s">
        <v>1</v>
      </c>
      <c r="B75" s="48" t="s">
        <v>34</v>
      </c>
      <c r="C75" s="48" t="s">
        <v>51</v>
      </c>
      <c r="D75" s="48">
        <v>3627</v>
      </c>
    </row>
    <row r="76" spans="1:4" x14ac:dyDescent="0.35">
      <c r="A76" s="48" t="s">
        <v>1</v>
      </c>
      <c r="B76" s="48" t="s">
        <v>35</v>
      </c>
      <c r="C76" s="48" t="s">
        <v>55</v>
      </c>
      <c r="D76" s="48">
        <v>313</v>
      </c>
    </row>
    <row r="77" spans="1:4" x14ac:dyDescent="0.35">
      <c r="A77" s="48" t="s">
        <v>1</v>
      </c>
      <c r="B77" s="48" t="s">
        <v>35</v>
      </c>
      <c r="C77" s="48" t="s">
        <v>52</v>
      </c>
      <c r="D77" s="48">
        <v>3080</v>
      </c>
    </row>
    <row r="78" spans="1:4" x14ac:dyDescent="0.35">
      <c r="A78" s="48" t="s">
        <v>1</v>
      </c>
      <c r="B78" s="48" t="s">
        <v>35</v>
      </c>
      <c r="C78" s="48" t="s">
        <v>53</v>
      </c>
      <c r="D78" s="48">
        <v>1998</v>
      </c>
    </row>
    <row r="79" spans="1:4" x14ac:dyDescent="0.35">
      <c r="A79" s="48" t="s">
        <v>1</v>
      </c>
      <c r="B79" s="48" t="s">
        <v>35</v>
      </c>
      <c r="C79" s="48" t="s">
        <v>50</v>
      </c>
      <c r="D79" s="48">
        <v>774</v>
      </c>
    </row>
    <row r="80" spans="1:4" x14ac:dyDescent="0.35">
      <c r="A80" s="48" t="s">
        <v>1</v>
      </c>
      <c r="B80" s="48" t="s">
        <v>35</v>
      </c>
      <c r="C80" s="48" t="s">
        <v>51</v>
      </c>
      <c r="D80" s="48">
        <v>3526</v>
      </c>
    </row>
    <row r="81" spans="1:4" x14ac:dyDescent="0.35">
      <c r="A81" s="48" t="s">
        <v>1</v>
      </c>
      <c r="B81" s="48" t="s">
        <v>36</v>
      </c>
      <c r="C81" s="48" t="s">
        <v>55</v>
      </c>
      <c r="D81" s="48">
        <v>287</v>
      </c>
    </row>
    <row r="82" spans="1:4" x14ac:dyDescent="0.35">
      <c r="A82" s="48" t="s">
        <v>1</v>
      </c>
      <c r="B82" s="48" t="s">
        <v>36</v>
      </c>
      <c r="C82" s="48" t="s">
        <v>52</v>
      </c>
      <c r="D82" s="48">
        <v>2766</v>
      </c>
    </row>
    <row r="83" spans="1:4" x14ac:dyDescent="0.35">
      <c r="A83" s="48" t="s">
        <v>1</v>
      </c>
      <c r="B83" s="48" t="s">
        <v>36</v>
      </c>
      <c r="C83" s="48" t="s">
        <v>53</v>
      </c>
      <c r="D83" s="48">
        <v>1854</v>
      </c>
    </row>
    <row r="84" spans="1:4" x14ac:dyDescent="0.35">
      <c r="A84" s="48" t="s">
        <v>1</v>
      </c>
      <c r="B84" s="48" t="s">
        <v>36</v>
      </c>
      <c r="C84" s="48" t="s">
        <v>50</v>
      </c>
      <c r="D84" s="48">
        <v>663</v>
      </c>
    </row>
    <row r="85" spans="1:4" x14ac:dyDescent="0.35">
      <c r="A85" s="48" t="s">
        <v>1</v>
      </c>
      <c r="B85" s="48" t="s">
        <v>36</v>
      </c>
      <c r="C85" s="48" t="s">
        <v>51</v>
      </c>
      <c r="D85" s="48">
        <v>3152</v>
      </c>
    </row>
    <row r="86" spans="1:4" x14ac:dyDescent="0.35">
      <c r="A86" s="48" t="s">
        <v>1</v>
      </c>
      <c r="B86" s="48" t="s">
        <v>37</v>
      </c>
      <c r="C86" s="48" t="s">
        <v>55</v>
      </c>
      <c r="D86" s="48">
        <v>276</v>
      </c>
    </row>
    <row r="87" spans="1:4" x14ac:dyDescent="0.35">
      <c r="A87" s="48" t="s">
        <v>1</v>
      </c>
      <c r="B87" s="48" t="s">
        <v>37</v>
      </c>
      <c r="C87" s="48" t="s">
        <v>52</v>
      </c>
      <c r="D87" s="48">
        <v>2596</v>
      </c>
    </row>
    <row r="88" spans="1:4" x14ac:dyDescent="0.35">
      <c r="A88" s="48" t="s">
        <v>1</v>
      </c>
      <c r="B88" s="48" t="s">
        <v>37</v>
      </c>
      <c r="C88" s="48" t="s">
        <v>53</v>
      </c>
      <c r="D88" s="48">
        <v>1772</v>
      </c>
    </row>
    <row r="89" spans="1:4" x14ac:dyDescent="0.35">
      <c r="A89" s="48" t="s">
        <v>1</v>
      </c>
      <c r="B89" s="48" t="s">
        <v>37</v>
      </c>
      <c r="C89" s="48" t="s">
        <v>50</v>
      </c>
      <c r="D89" s="48">
        <v>628</v>
      </c>
    </row>
    <row r="90" spans="1:4" x14ac:dyDescent="0.35">
      <c r="A90" s="48" t="s">
        <v>1</v>
      </c>
      <c r="B90" s="48" t="s">
        <v>37</v>
      </c>
      <c r="C90" s="48" t="s">
        <v>51</v>
      </c>
      <c r="D90" s="48">
        <v>2829</v>
      </c>
    </row>
    <row r="91" spans="1:4" x14ac:dyDescent="0.35">
      <c r="A91" s="48" t="s">
        <v>1</v>
      </c>
      <c r="B91" s="48" t="s">
        <v>38</v>
      </c>
      <c r="C91" s="48" t="s">
        <v>55</v>
      </c>
      <c r="D91" s="48">
        <v>264</v>
      </c>
    </row>
    <row r="92" spans="1:4" x14ac:dyDescent="0.35">
      <c r="A92" s="48" t="s">
        <v>1</v>
      </c>
      <c r="B92" s="48" t="s">
        <v>38</v>
      </c>
      <c r="C92" s="48" t="s">
        <v>52</v>
      </c>
      <c r="D92" s="48">
        <v>2588</v>
      </c>
    </row>
    <row r="93" spans="1:4" x14ac:dyDescent="0.35">
      <c r="A93" s="48" t="s">
        <v>1</v>
      </c>
      <c r="B93" s="48" t="s">
        <v>38</v>
      </c>
      <c r="C93" s="48" t="s">
        <v>53</v>
      </c>
      <c r="D93" s="48">
        <v>1761</v>
      </c>
    </row>
    <row r="94" spans="1:4" x14ac:dyDescent="0.35">
      <c r="A94" s="48" t="s">
        <v>1</v>
      </c>
      <c r="B94" s="48" t="s">
        <v>38</v>
      </c>
      <c r="C94" s="48" t="s">
        <v>50</v>
      </c>
      <c r="D94" s="48">
        <v>586</v>
      </c>
    </row>
    <row r="95" spans="1:4" x14ac:dyDescent="0.35">
      <c r="A95" s="48" t="s">
        <v>1</v>
      </c>
      <c r="B95" s="48" t="s">
        <v>38</v>
      </c>
      <c r="C95" s="48" t="s">
        <v>51</v>
      </c>
      <c r="D95" s="48">
        <v>2671</v>
      </c>
    </row>
    <row r="96" spans="1:4" x14ac:dyDescent="0.35">
      <c r="A96" s="48" t="s">
        <v>1</v>
      </c>
      <c r="B96" s="48" t="s">
        <v>39</v>
      </c>
      <c r="C96" s="48" t="s">
        <v>55</v>
      </c>
      <c r="D96" s="48">
        <v>305</v>
      </c>
    </row>
    <row r="97" spans="1:4" x14ac:dyDescent="0.35">
      <c r="A97" s="48" t="s">
        <v>1</v>
      </c>
      <c r="B97" s="48" t="s">
        <v>39</v>
      </c>
      <c r="C97" s="48" t="s">
        <v>52</v>
      </c>
      <c r="D97" s="48">
        <v>2554</v>
      </c>
    </row>
    <row r="98" spans="1:4" x14ac:dyDescent="0.35">
      <c r="A98" s="48" t="s">
        <v>1</v>
      </c>
      <c r="B98" s="48" t="s">
        <v>39</v>
      </c>
      <c r="C98" s="48" t="s">
        <v>53</v>
      </c>
      <c r="D98" s="48">
        <v>1839</v>
      </c>
    </row>
    <row r="99" spans="1:4" x14ac:dyDescent="0.35">
      <c r="A99" s="48" t="s">
        <v>1</v>
      </c>
      <c r="B99" s="48" t="s">
        <v>39</v>
      </c>
      <c r="C99" s="48" t="s">
        <v>50</v>
      </c>
      <c r="D99" s="48">
        <v>593</v>
      </c>
    </row>
    <row r="100" spans="1:4" x14ac:dyDescent="0.35">
      <c r="A100" s="48" t="s">
        <v>1</v>
      </c>
      <c r="B100" s="48" t="s">
        <v>39</v>
      </c>
      <c r="C100" s="48" t="s">
        <v>51</v>
      </c>
      <c r="D100" s="48">
        <v>2686</v>
      </c>
    </row>
    <row r="101" spans="1:4" x14ac:dyDescent="0.35">
      <c r="A101" s="48" t="s">
        <v>1</v>
      </c>
      <c r="B101" s="48" t="s">
        <v>40</v>
      </c>
      <c r="C101" s="48" t="s">
        <v>55</v>
      </c>
      <c r="D101" s="48">
        <v>265</v>
      </c>
    </row>
    <row r="102" spans="1:4" x14ac:dyDescent="0.35">
      <c r="A102" s="48" t="s">
        <v>1</v>
      </c>
      <c r="B102" s="48" t="s">
        <v>40</v>
      </c>
      <c r="C102" s="48" t="s">
        <v>52</v>
      </c>
      <c r="D102" s="48">
        <v>2351</v>
      </c>
    </row>
    <row r="103" spans="1:4" x14ac:dyDescent="0.35">
      <c r="A103" s="48" t="s">
        <v>1</v>
      </c>
      <c r="B103" s="48" t="s">
        <v>40</v>
      </c>
      <c r="C103" s="48" t="s">
        <v>53</v>
      </c>
      <c r="D103" s="48">
        <v>1626</v>
      </c>
    </row>
    <row r="104" spans="1:4" x14ac:dyDescent="0.35">
      <c r="A104" s="48" t="s">
        <v>1</v>
      </c>
      <c r="B104" s="48" t="s">
        <v>40</v>
      </c>
      <c r="C104" s="48" t="s">
        <v>50</v>
      </c>
      <c r="D104" s="48">
        <v>574</v>
      </c>
    </row>
    <row r="105" spans="1:4" x14ac:dyDescent="0.35">
      <c r="A105" s="48" t="s">
        <v>1</v>
      </c>
      <c r="B105" s="48" t="s">
        <v>40</v>
      </c>
      <c r="C105" s="48" t="s">
        <v>51</v>
      </c>
      <c r="D105" s="48">
        <v>2553</v>
      </c>
    </row>
    <row r="106" spans="1:4" x14ac:dyDescent="0.35">
      <c r="A106" s="48" t="s">
        <v>1</v>
      </c>
      <c r="B106" s="48" t="s">
        <v>41</v>
      </c>
      <c r="C106" s="48" t="s">
        <v>55</v>
      </c>
      <c r="D106" s="48">
        <v>338</v>
      </c>
    </row>
    <row r="107" spans="1:4" x14ac:dyDescent="0.35">
      <c r="A107" s="48" t="s">
        <v>1</v>
      </c>
      <c r="B107" s="48" t="s">
        <v>41</v>
      </c>
      <c r="C107" s="48" t="s">
        <v>52</v>
      </c>
      <c r="D107" s="48">
        <v>2281</v>
      </c>
    </row>
    <row r="108" spans="1:4" x14ac:dyDescent="0.35">
      <c r="A108" s="48" t="s">
        <v>1</v>
      </c>
      <c r="B108" s="48" t="s">
        <v>41</v>
      </c>
      <c r="C108" s="48" t="s">
        <v>53</v>
      </c>
      <c r="D108" s="48">
        <v>1725</v>
      </c>
    </row>
    <row r="109" spans="1:4" x14ac:dyDescent="0.35">
      <c r="A109" s="48" t="s">
        <v>1</v>
      </c>
      <c r="B109" s="48" t="s">
        <v>41</v>
      </c>
      <c r="C109" s="48" t="s">
        <v>50</v>
      </c>
      <c r="D109" s="48">
        <v>694</v>
      </c>
    </row>
    <row r="110" spans="1:4" x14ac:dyDescent="0.35">
      <c r="A110" s="48" t="s">
        <v>1</v>
      </c>
      <c r="B110" s="48" t="s">
        <v>41</v>
      </c>
      <c r="C110" s="48" t="s">
        <v>51</v>
      </c>
      <c r="D110" s="48">
        <v>2605</v>
      </c>
    </row>
    <row r="111" spans="1:4" x14ac:dyDescent="0.35">
      <c r="A111" s="48" t="s">
        <v>1</v>
      </c>
      <c r="B111" s="48" t="s">
        <v>68</v>
      </c>
      <c r="C111" s="48" t="s">
        <v>55</v>
      </c>
      <c r="D111" s="48">
        <v>251</v>
      </c>
    </row>
    <row r="112" spans="1:4" x14ac:dyDescent="0.35">
      <c r="A112" s="48" t="s">
        <v>1</v>
      </c>
      <c r="B112" s="48" t="s">
        <v>68</v>
      </c>
      <c r="C112" s="48" t="s">
        <v>52</v>
      </c>
      <c r="D112" s="48">
        <v>2113</v>
      </c>
    </row>
    <row r="113" spans="1:4" x14ac:dyDescent="0.35">
      <c r="A113" s="48" t="s">
        <v>1</v>
      </c>
      <c r="B113" s="48" t="s">
        <v>68</v>
      </c>
      <c r="C113" s="48" t="s">
        <v>53</v>
      </c>
      <c r="D113" s="48">
        <v>1908</v>
      </c>
    </row>
    <row r="114" spans="1:4" x14ac:dyDescent="0.35">
      <c r="A114" s="48" t="s">
        <v>1</v>
      </c>
      <c r="B114" s="48" t="s">
        <v>68</v>
      </c>
      <c r="C114" s="48" t="s">
        <v>50</v>
      </c>
      <c r="D114" s="48">
        <v>566</v>
      </c>
    </row>
    <row r="115" spans="1:4" x14ac:dyDescent="0.35">
      <c r="A115" s="48" t="s">
        <v>1</v>
      </c>
      <c r="B115" s="48" t="s">
        <v>68</v>
      </c>
      <c r="C115" s="48" t="s">
        <v>51</v>
      </c>
      <c r="D115" s="48">
        <v>2578</v>
      </c>
    </row>
    <row r="116" spans="1:4" x14ac:dyDescent="0.35">
      <c r="A116" s="48" t="s">
        <v>1</v>
      </c>
      <c r="B116" s="48" t="s">
        <v>69</v>
      </c>
      <c r="C116" s="48" t="s">
        <v>55</v>
      </c>
      <c r="D116" s="48">
        <v>243</v>
      </c>
    </row>
    <row r="117" spans="1:4" x14ac:dyDescent="0.35">
      <c r="A117" s="48" t="s">
        <v>1</v>
      </c>
      <c r="B117" s="48" t="s">
        <v>69</v>
      </c>
      <c r="C117" s="48" t="s">
        <v>52</v>
      </c>
      <c r="D117" s="48">
        <v>2163</v>
      </c>
    </row>
    <row r="118" spans="1:4" x14ac:dyDescent="0.35">
      <c r="A118" s="48" t="s">
        <v>1</v>
      </c>
      <c r="B118" s="48" t="s">
        <v>69</v>
      </c>
      <c r="C118" s="48" t="s">
        <v>53</v>
      </c>
      <c r="D118" s="48">
        <v>1808</v>
      </c>
    </row>
    <row r="119" spans="1:4" x14ac:dyDescent="0.35">
      <c r="A119" s="48" t="s">
        <v>1</v>
      </c>
      <c r="B119" s="48" t="s">
        <v>69</v>
      </c>
      <c r="C119" s="48" t="s">
        <v>50</v>
      </c>
      <c r="D119" s="48">
        <v>558</v>
      </c>
    </row>
    <row r="120" spans="1:4" x14ac:dyDescent="0.35">
      <c r="A120" s="48" t="s">
        <v>1</v>
      </c>
      <c r="B120" s="48" t="s">
        <v>69</v>
      </c>
      <c r="C120" s="48" t="s">
        <v>51</v>
      </c>
      <c r="D120" s="48">
        <v>2420</v>
      </c>
    </row>
    <row r="121" spans="1:4" x14ac:dyDescent="0.35">
      <c r="A121" s="48" t="s">
        <v>1</v>
      </c>
      <c r="B121" s="48" t="s">
        <v>94</v>
      </c>
      <c r="C121" s="48" t="s">
        <v>55</v>
      </c>
      <c r="D121" s="48">
        <v>236</v>
      </c>
    </row>
    <row r="122" spans="1:4" x14ac:dyDescent="0.35">
      <c r="A122" s="48" t="s">
        <v>1</v>
      </c>
      <c r="B122" s="48" t="s">
        <v>94</v>
      </c>
      <c r="C122" s="48" t="s">
        <v>52</v>
      </c>
      <c r="D122" s="48">
        <v>1958</v>
      </c>
    </row>
    <row r="123" spans="1:4" x14ac:dyDescent="0.35">
      <c r="A123" s="48" t="s">
        <v>1</v>
      </c>
      <c r="B123" s="48" t="s">
        <v>94</v>
      </c>
      <c r="C123" s="48" t="s">
        <v>53</v>
      </c>
      <c r="D123" s="48">
        <v>1806</v>
      </c>
    </row>
    <row r="124" spans="1:4" x14ac:dyDescent="0.35">
      <c r="A124" s="48" t="s">
        <v>1</v>
      </c>
      <c r="B124" s="48" t="s">
        <v>94</v>
      </c>
      <c r="C124" s="48" t="s">
        <v>50</v>
      </c>
      <c r="D124" s="48">
        <v>554</v>
      </c>
    </row>
    <row r="125" spans="1:4" x14ac:dyDescent="0.35">
      <c r="A125" s="48" t="s">
        <v>1</v>
      </c>
      <c r="B125" s="48" t="s">
        <v>94</v>
      </c>
      <c r="C125" s="48" t="s">
        <v>51</v>
      </c>
      <c r="D125" s="48">
        <v>2053</v>
      </c>
    </row>
    <row r="126" spans="1:4" x14ac:dyDescent="0.35">
      <c r="A126" s="48" t="s">
        <v>1</v>
      </c>
      <c r="B126" s="48" t="s">
        <v>101</v>
      </c>
      <c r="C126" s="48" t="s">
        <v>55</v>
      </c>
      <c r="D126" s="48">
        <v>274</v>
      </c>
    </row>
    <row r="127" spans="1:4" x14ac:dyDescent="0.35">
      <c r="A127" s="48" t="s">
        <v>1</v>
      </c>
      <c r="B127" s="48" t="s">
        <v>101</v>
      </c>
      <c r="C127" s="48" t="s">
        <v>52</v>
      </c>
      <c r="D127" s="48">
        <v>1945</v>
      </c>
    </row>
    <row r="128" spans="1:4" x14ac:dyDescent="0.35">
      <c r="A128" s="48" t="s">
        <v>1</v>
      </c>
      <c r="B128" s="48" t="s">
        <v>101</v>
      </c>
      <c r="C128" s="48" t="s">
        <v>53</v>
      </c>
      <c r="D128" s="48">
        <v>1791</v>
      </c>
    </row>
    <row r="129" spans="1:4" x14ac:dyDescent="0.35">
      <c r="A129" s="48" t="s">
        <v>1</v>
      </c>
      <c r="B129" s="48" t="s">
        <v>101</v>
      </c>
      <c r="C129" s="48" t="s">
        <v>50</v>
      </c>
      <c r="D129" s="48">
        <v>547</v>
      </c>
    </row>
    <row r="130" spans="1:4" x14ac:dyDescent="0.35">
      <c r="A130" s="48" t="s">
        <v>1</v>
      </c>
      <c r="B130" s="48" t="s">
        <v>101</v>
      </c>
      <c r="C130" s="48" t="s">
        <v>51</v>
      </c>
      <c r="D130" s="48">
        <v>2043</v>
      </c>
    </row>
    <row r="131" spans="1:4" x14ac:dyDescent="0.35">
      <c r="A131" s="48" t="s">
        <v>1</v>
      </c>
      <c r="B131" s="48" t="s">
        <v>103</v>
      </c>
      <c r="C131" s="48" t="s">
        <v>55</v>
      </c>
      <c r="D131" s="48">
        <v>268</v>
      </c>
    </row>
    <row r="132" spans="1:4" x14ac:dyDescent="0.35">
      <c r="A132" s="48" t="s">
        <v>1</v>
      </c>
      <c r="B132" s="48" t="s">
        <v>103</v>
      </c>
      <c r="C132" s="48" t="s">
        <v>52</v>
      </c>
      <c r="D132" s="48">
        <v>1748</v>
      </c>
    </row>
    <row r="133" spans="1:4" x14ac:dyDescent="0.35">
      <c r="A133" s="48" t="s">
        <v>1</v>
      </c>
      <c r="B133" s="48" t="s">
        <v>103</v>
      </c>
      <c r="C133" s="48" t="s">
        <v>53</v>
      </c>
      <c r="D133" s="48">
        <v>1860</v>
      </c>
    </row>
    <row r="134" spans="1:4" x14ac:dyDescent="0.35">
      <c r="A134" s="48" t="s">
        <v>1</v>
      </c>
      <c r="B134" s="48" t="s">
        <v>103</v>
      </c>
      <c r="C134" s="48" t="s">
        <v>50</v>
      </c>
      <c r="D134" s="48">
        <v>559</v>
      </c>
    </row>
    <row r="135" spans="1:4" x14ac:dyDescent="0.35">
      <c r="A135" s="48" t="s">
        <v>1</v>
      </c>
      <c r="B135" s="48" t="s">
        <v>103</v>
      </c>
      <c r="C135" s="48" t="s">
        <v>51</v>
      </c>
      <c r="D135" s="48">
        <v>2031</v>
      </c>
    </row>
    <row r="136" spans="1:4" x14ac:dyDescent="0.35">
      <c r="A136" s="48" t="s">
        <v>1</v>
      </c>
      <c r="B136" s="48" t="s">
        <v>106</v>
      </c>
      <c r="C136" s="48" t="s">
        <v>55</v>
      </c>
      <c r="D136" s="48">
        <v>250</v>
      </c>
    </row>
    <row r="137" spans="1:4" x14ac:dyDescent="0.35">
      <c r="A137" s="48" t="s">
        <v>1</v>
      </c>
      <c r="B137" s="48" t="s">
        <v>106</v>
      </c>
      <c r="C137" s="48" t="s">
        <v>52</v>
      </c>
      <c r="D137" s="48">
        <v>1667</v>
      </c>
    </row>
    <row r="138" spans="1:4" x14ac:dyDescent="0.35">
      <c r="A138" s="48" t="s">
        <v>1</v>
      </c>
      <c r="B138" s="48" t="s">
        <v>106</v>
      </c>
      <c r="C138" s="48" t="s">
        <v>53</v>
      </c>
      <c r="D138" s="48">
        <v>1963</v>
      </c>
    </row>
    <row r="139" spans="1:4" x14ac:dyDescent="0.35">
      <c r="A139" s="48" t="s">
        <v>1</v>
      </c>
      <c r="B139" s="48" t="s">
        <v>106</v>
      </c>
      <c r="C139" s="48" t="s">
        <v>50</v>
      </c>
      <c r="D139" s="48">
        <v>578</v>
      </c>
    </row>
    <row r="140" spans="1:4" x14ac:dyDescent="0.35">
      <c r="A140" s="48" t="s">
        <v>1</v>
      </c>
      <c r="B140" s="48" t="s">
        <v>106</v>
      </c>
      <c r="C140" s="48" t="s">
        <v>51</v>
      </c>
      <c r="D140" s="48">
        <v>2141</v>
      </c>
    </row>
    <row r="141" spans="1:4" x14ac:dyDescent="0.35">
      <c r="A141" s="48" t="s">
        <v>1</v>
      </c>
      <c r="B141" s="48" t="s">
        <v>108</v>
      </c>
      <c r="C141" s="48" t="s">
        <v>55</v>
      </c>
      <c r="D141" s="48">
        <v>279</v>
      </c>
    </row>
    <row r="142" spans="1:4" x14ac:dyDescent="0.35">
      <c r="A142" s="48" t="s">
        <v>1</v>
      </c>
      <c r="B142" s="48" t="s">
        <v>108</v>
      </c>
      <c r="C142" s="48" t="s">
        <v>52</v>
      </c>
      <c r="D142" s="48">
        <v>1523</v>
      </c>
    </row>
    <row r="143" spans="1:4" x14ac:dyDescent="0.35">
      <c r="A143" s="48" t="s">
        <v>1</v>
      </c>
      <c r="B143" s="48" t="s">
        <v>108</v>
      </c>
      <c r="C143" s="48" t="s">
        <v>53</v>
      </c>
      <c r="D143" s="48">
        <v>2090</v>
      </c>
    </row>
    <row r="144" spans="1:4" x14ac:dyDescent="0.35">
      <c r="A144" s="48" t="s">
        <v>1</v>
      </c>
      <c r="B144" s="48" t="s">
        <v>108</v>
      </c>
      <c r="C144" s="48" t="s">
        <v>50</v>
      </c>
      <c r="D144" s="48">
        <v>577</v>
      </c>
    </row>
    <row r="145" spans="1:4" x14ac:dyDescent="0.35">
      <c r="A145" s="48" t="s">
        <v>1</v>
      </c>
      <c r="B145" s="48" t="s">
        <v>108</v>
      </c>
      <c r="C145" s="48" t="s">
        <v>51</v>
      </c>
      <c r="D145" s="48">
        <v>2258</v>
      </c>
    </row>
    <row r="146" spans="1:4" x14ac:dyDescent="0.35">
      <c r="A146" s="48" t="s">
        <v>1</v>
      </c>
      <c r="B146" s="48" t="s">
        <v>128</v>
      </c>
      <c r="C146" s="48" t="s">
        <v>55</v>
      </c>
      <c r="D146" s="48">
        <v>203</v>
      </c>
    </row>
    <row r="147" spans="1:4" x14ac:dyDescent="0.35">
      <c r="A147" s="48" t="s">
        <v>1</v>
      </c>
      <c r="B147" s="48" t="s">
        <v>128</v>
      </c>
      <c r="C147" s="48" t="s">
        <v>52</v>
      </c>
      <c r="D147" s="48">
        <v>1218</v>
      </c>
    </row>
    <row r="148" spans="1:4" x14ac:dyDescent="0.35">
      <c r="A148" s="48" t="s">
        <v>1</v>
      </c>
      <c r="B148" s="48" t="s">
        <v>128</v>
      </c>
      <c r="C148" s="48" t="s">
        <v>53</v>
      </c>
      <c r="D148" s="48">
        <v>1685</v>
      </c>
    </row>
    <row r="149" spans="1:4" x14ac:dyDescent="0.35">
      <c r="A149" s="48" t="s">
        <v>1</v>
      </c>
      <c r="B149" s="48" t="s">
        <v>128</v>
      </c>
      <c r="C149" s="48" t="s">
        <v>50</v>
      </c>
      <c r="D149" s="48">
        <v>465</v>
      </c>
    </row>
    <row r="150" spans="1:4" x14ac:dyDescent="0.35">
      <c r="A150" s="48" t="s">
        <v>1</v>
      </c>
      <c r="B150" s="48" t="s">
        <v>128</v>
      </c>
      <c r="C150" s="48" t="s">
        <v>51</v>
      </c>
      <c r="D150" s="48">
        <v>1847</v>
      </c>
    </row>
    <row r="151" spans="1:4" x14ac:dyDescent="0.35">
      <c r="A151" s="48" t="s">
        <v>4</v>
      </c>
      <c r="B151" s="48" t="s">
        <v>5</v>
      </c>
      <c r="C151" s="48" t="s">
        <v>55</v>
      </c>
      <c r="D151" s="48">
        <v>937</v>
      </c>
    </row>
    <row r="152" spans="1:4" x14ac:dyDescent="0.35">
      <c r="A152" s="48" t="s">
        <v>4</v>
      </c>
      <c r="B152" s="48" t="s">
        <v>6</v>
      </c>
      <c r="C152" s="48" t="s">
        <v>55</v>
      </c>
      <c r="D152" s="48">
        <v>892</v>
      </c>
    </row>
    <row r="153" spans="1:4" x14ac:dyDescent="0.35">
      <c r="A153" s="48" t="s">
        <v>4</v>
      </c>
      <c r="B153" s="48" t="s">
        <v>7</v>
      </c>
      <c r="C153" s="48" t="s">
        <v>55</v>
      </c>
      <c r="D153" s="48">
        <v>851</v>
      </c>
    </row>
    <row r="154" spans="1:4" x14ac:dyDescent="0.35">
      <c r="A154" s="48" t="s">
        <v>4</v>
      </c>
      <c r="B154" s="48" t="s">
        <v>8</v>
      </c>
      <c r="C154" s="48" t="s">
        <v>55</v>
      </c>
      <c r="D154" s="48">
        <v>921</v>
      </c>
    </row>
    <row r="155" spans="1:4" x14ac:dyDescent="0.35">
      <c r="A155" s="48" t="s">
        <v>4</v>
      </c>
      <c r="B155" s="48" t="s">
        <v>9</v>
      </c>
      <c r="C155" s="48" t="s">
        <v>55</v>
      </c>
      <c r="D155" s="48">
        <v>967</v>
      </c>
    </row>
    <row r="156" spans="1:4" x14ac:dyDescent="0.35">
      <c r="A156" s="48" t="s">
        <v>4</v>
      </c>
      <c r="B156" s="48" t="s">
        <v>10</v>
      </c>
      <c r="C156" s="48" t="s">
        <v>55</v>
      </c>
      <c r="D156" s="48">
        <v>859</v>
      </c>
    </row>
    <row r="157" spans="1:4" x14ac:dyDescent="0.35">
      <c r="A157" s="48" t="s">
        <v>4</v>
      </c>
      <c r="B157" s="48" t="s">
        <v>11</v>
      </c>
      <c r="C157" s="48" t="s">
        <v>55</v>
      </c>
      <c r="D157" s="48">
        <v>834</v>
      </c>
    </row>
    <row r="158" spans="1:4" x14ac:dyDescent="0.35">
      <c r="A158" s="48" t="s">
        <v>4</v>
      </c>
      <c r="B158" s="48" t="s">
        <v>12</v>
      </c>
      <c r="C158" s="48" t="s">
        <v>55</v>
      </c>
      <c r="D158" s="48">
        <v>855</v>
      </c>
    </row>
    <row r="159" spans="1:4" x14ac:dyDescent="0.35">
      <c r="A159" s="48" t="s">
        <v>4</v>
      </c>
      <c r="B159" s="48" t="s">
        <v>13</v>
      </c>
      <c r="C159" s="48" t="s">
        <v>55</v>
      </c>
      <c r="D159" s="48">
        <v>841</v>
      </c>
    </row>
    <row r="160" spans="1:4" x14ac:dyDescent="0.35">
      <c r="A160" s="48" t="s">
        <v>4</v>
      </c>
      <c r="B160" s="48" t="s">
        <v>14</v>
      </c>
      <c r="C160" s="48" t="s">
        <v>55</v>
      </c>
      <c r="D160" s="48">
        <v>853</v>
      </c>
    </row>
    <row r="161" spans="1:4" x14ac:dyDescent="0.35">
      <c r="A161" s="48" t="s">
        <v>4</v>
      </c>
      <c r="B161" s="48" t="s">
        <v>15</v>
      </c>
      <c r="C161" s="48" t="s">
        <v>55</v>
      </c>
      <c r="D161" s="48">
        <v>767</v>
      </c>
    </row>
    <row r="162" spans="1:4" x14ac:dyDescent="0.35">
      <c r="A162" s="48" t="s">
        <v>4</v>
      </c>
      <c r="B162" s="48" t="s">
        <v>16</v>
      </c>
      <c r="C162" s="48" t="s">
        <v>55</v>
      </c>
      <c r="D162" s="48">
        <v>693</v>
      </c>
    </row>
    <row r="163" spans="1:4" x14ac:dyDescent="0.35">
      <c r="A163" s="48" t="s">
        <v>4</v>
      </c>
      <c r="B163" s="48" t="s">
        <v>17</v>
      </c>
      <c r="C163" s="48" t="s">
        <v>55</v>
      </c>
      <c r="D163" s="48">
        <v>686</v>
      </c>
    </row>
    <row r="164" spans="1:4" x14ac:dyDescent="0.35">
      <c r="A164" s="48" t="s">
        <v>4</v>
      </c>
      <c r="B164" s="48" t="s">
        <v>18</v>
      </c>
      <c r="C164" s="48" t="s">
        <v>55</v>
      </c>
      <c r="D164" s="48">
        <v>604</v>
      </c>
    </row>
    <row r="165" spans="1:4" x14ac:dyDescent="0.35">
      <c r="A165" s="48" t="s">
        <v>4</v>
      </c>
      <c r="B165" s="48" t="s">
        <v>19</v>
      </c>
      <c r="C165" s="48" t="s">
        <v>55</v>
      </c>
      <c r="D165" s="48">
        <v>712</v>
      </c>
    </row>
    <row r="166" spans="1:4" x14ac:dyDescent="0.35">
      <c r="A166" s="48" t="s">
        <v>4</v>
      </c>
      <c r="B166" s="48" t="s">
        <v>20</v>
      </c>
      <c r="C166" s="48" t="s">
        <v>55</v>
      </c>
      <c r="D166" s="48">
        <v>700</v>
      </c>
    </row>
    <row r="167" spans="1:4" x14ac:dyDescent="0.35">
      <c r="A167" s="48" t="s">
        <v>4</v>
      </c>
      <c r="B167" s="48" t="s">
        <v>21</v>
      </c>
      <c r="C167" s="48" t="s">
        <v>55</v>
      </c>
      <c r="D167" s="48">
        <v>696</v>
      </c>
    </row>
    <row r="168" spans="1:4" x14ac:dyDescent="0.35">
      <c r="A168" s="48" t="s">
        <v>2</v>
      </c>
      <c r="B168" s="48" t="s">
        <v>13</v>
      </c>
      <c r="C168" s="48" t="s">
        <v>55</v>
      </c>
      <c r="D168" s="48">
        <v>115</v>
      </c>
    </row>
    <row r="169" spans="1:4" x14ac:dyDescent="0.35">
      <c r="A169" s="48" t="s">
        <v>2</v>
      </c>
      <c r="B169" s="48" t="s">
        <v>13</v>
      </c>
      <c r="C169" s="48" t="s">
        <v>48</v>
      </c>
      <c r="D169" s="48">
        <v>1831</v>
      </c>
    </row>
    <row r="170" spans="1:4" x14ac:dyDescent="0.35">
      <c r="A170" s="48" t="s">
        <v>2</v>
      </c>
      <c r="B170" s="48" t="s">
        <v>14</v>
      </c>
      <c r="C170" s="48" t="s">
        <v>55</v>
      </c>
      <c r="D170" s="48">
        <v>137</v>
      </c>
    </row>
    <row r="171" spans="1:4" x14ac:dyDescent="0.35">
      <c r="A171" s="48" t="s">
        <v>2</v>
      </c>
      <c r="B171" s="48" t="s">
        <v>14</v>
      </c>
      <c r="C171" s="48" t="s">
        <v>48</v>
      </c>
      <c r="D171" s="48">
        <v>1942</v>
      </c>
    </row>
    <row r="172" spans="1:4" x14ac:dyDescent="0.35">
      <c r="A172" s="48" t="s">
        <v>2</v>
      </c>
      <c r="B172" s="48" t="s">
        <v>15</v>
      </c>
      <c r="C172" s="48" t="s">
        <v>55</v>
      </c>
      <c r="D172" s="48">
        <v>102</v>
      </c>
    </row>
    <row r="173" spans="1:4" x14ac:dyDescent="0.35">
      <c r="A173" s="48" t="s">
        <v>2</v>
      </c>
      <c r="B173" s="48" t="s">
        <v>15</v>
      </c>
      <c r="C173" s="48" t="s">
        <v>48</v>
      </c>
      <c r="D173" s="48">
        <v>1881</v>
      </c>
    </row>
    <row r="174" spans="1:4" x14ac:dyDescent="0.35">
      <c r="A174" s="48" t="s">
        <v>2</v>
      </c>
      <c r="B174" s="48" t="s">
        <v>16</v>
      </c>
      <c r="C174" s="48" t="s">
        <v>55</v>
      </c>
      <c r="D174" s="48">
        <v>127</v>
      </c>
    </row>
    <row r="175" spans="1:4" x14ac:dyDescent="0.35">
      <c r="A175" s="48" t="s">
        <v>2</v>
      </c>
      <c r="B175" s="48" t="s">
        <v>16</v>
      </c>
      <c r="C175" s="48" t="s">
        <v>48</v>
      </c>
      <c r="D175" s="48">
        <v>1908</v>
      </c>
    </row>
    <row r="176" spans="1:4" x14ac:dyDescent="0.35">
      <c r="A176" s="48" t="s">
        <v>2</v>
      </c>
      <c r="B176" s="48" t="s">
        <v>18</v>
      </c>
      <c r="C176" s="48" t="s">
        <v>55</v>
      </c>
      <c r="D176" s="48">
        <v>84</v>
      </c>
    </row>
    <row r="177" spans="1:4" x14ac:dyDescent="0.35">
      <c r="A177" s="48" t="s">
        <v>2</v>
      </c>
      <c r="B177" s="48" t="s">
        <v>18</v>
      </c>
      <c r="C177" s="48" t="s">
        <v>48</v>
      </c>
      <c r="D177" s="48">
        <v>1895</v>
      </c>
    </row>
    <row r="178" spans="1:4" x14ac:dyDescent="0.35">
      <c r="A178" s="48" t="s">
        <v>2</v>
      </c>
      <c r="B178" s="48" t="s">
        <v>19</v>
      </c>
      <c r="C178" s="48" t="s">
        <v>55</v>
      </c>
      <c r="D178" s="48">
        <v>90</v>
      </c>
    </row>
    <row r="179" spans="1:4" x14ac:dyDescent="0.35">
      <c r="A179" s="48" t="s">
        <v>2</v>
      </c>
      <c r="B179" s="48" t="s">
        <v>19</v>
      </c>
      <c r="C179" s="48" t="s">
        <v>48</v>
      </c>
      <c r="D179" s="48">
        <v>1880</v>
      </c>
    </row>
    <row r="180" spans="1:4" x14ac:dyDescent="0.35">
      <c r="A180" s="48" t="s">
        <v>2</v>
      </c>
      <c r="B180" s="48" t="s">
        <v>20</v>
      </c>
      <c r="C180" s="48" t="s">
        <v>55</v>
      </c>
      <c r="D180" s="48">
        <v>101</v>
      </c>
    </row>
    <row r="181" spans="1:4" x14ac:dyDescent="0.35">
      <c r="A181" s="48" t="s">
        <v>2</v>
      </c>
      <c r="B181" s="48" t="s">
        <v>20</v>
      </c>
      <c r="C181" s="48" t="s">
        <v>48</v>
      </c>
      <c r="D181" s="48">
        <v>2097</v>
      </c>
    </row>
    <row r="182" spans="1:4" x14ac:dyDescent="0.35">
      <c r="A182" s="48" t="s">
        <v>2</v>
      </c>
      <c r="B182" s="48" t="s">
        <v>21</v>
      </c>
      <c r="C182" s="48" t="s">
        <v>55</v>
      </c>
      <c r="D182" s="48">
        <v>89</v>
      </c>
    </row>
    <row r="183" spans="1:4" x14ac:dyDescent="0.35">
      <c r="A183" s="48" t="s">
        <v>2</v>
      </c>
      <c r="B183" s="48" t="s">
        <v>21</v>
      </c>
      <c r="C183" s="48" t="s">
        <v>48</v>
      </c>
      <c r="D183" s="48">
        <v>2118</v>
      </c>
    </row>
    <row r="184" spans="1:4" x14ac:dyDescent="0.35">
      <c r="A184" s="48" t="s">
        <v>2</v>
      </c>
      <c r="B184" s="48" t="s">
        <v>22</v>
      </c>
      <c r="C184" s="48" t="s">
        <v>55</v>
      </c>
      <c r="D184" s="48">
        <v>98</v>
      </c>
    </row>
    <row r="185" spans="1:4" x14ac:dyDescent="0.35">
      <c r="A185" s="48" t="s">
        <v>2</v>
      </c>
      <c r="B185" s="48" t="s">
        <v>22</v>
      </c>
      <c r="C185" s="48" t="s">
        <v>48</v>
      </c>
      <c r="D185" s="48">
        <v>2171</v>
      </c>
    </row>
    <row r="186" spans="1:4" x14ac:dyDescent="0.35">
      <c r="A186" s="48" t="s">
        <v>2</v>
      </c>
      <c r="B186" s="48" t="s">
        <v>23</v>
      </c>
      <c r="C186" s="48" t="s">
        <v>55</v>
      </c>
      <c r="D186" s="48">
        <v>111</v>
      </c>
    </row>
    <row r="187" spans="1:4" x14ac:dyDescent="0.35">
      <c r="A187" s="48" t="s">
        <v>2</v>
      </c>
      <c r="B187" s="48" t="s">
        <v>23</v>
      </c>
      <c r="C187" s="48" t="s">
        <v>48</v>
      </c>
      <c r="D187" s="48">
        <v>2366</v>
      </c>
    </row>
    <row r="188" spans="1:4" x14ac:dyDescent="0.35">
      <c r="A188" s="48" t="s">
        <v>2</v>
      </c>
      <c r="B188" s="48" t="s">
        <v>24</v>
      </c>
      <c r="C188" s="48" t="s">
        <v>55</v>
      </c>
      <c r="D188" s="48">
        <v>74</v>
      </c>
    </row>
    <row r="189" spans="1:4" x14ac:dyDescent="0.35">
      <c r="A189" s="48" t="s">
        <v>2</v>
      </c>
      <c r="B189" s="48" t="s">
        <v>24</v>
      </c>
      <c r="C189" s="48" t="s">
        <v>48</v>
      </c>
      <c r="D189" s="48">
        <v>2245</v>
      </c>
    </row>
    <row r="190" spans="1:4" x14ac:dyDescent="0.35">
      <c r="A190" s="48" t="s">
        <v>2</v>
      </c>
      <c r="B190" s="48" t="s">
        <v>25</v>
      </c>
      <c r="C190" s="48" t="s">
        <v>55</v>
      </c>
      <c r="D190" s="48">
        <v>87</v>
      </c>
    </row>
    <row r="191" spans="1:4" x14ac:dyDescent="0.35">
      <c r="A191" s="48" t="s">
        <v>2</v>
      </c>
      <c r="B191" s="48" t="s">
        <v>25</v>
      </c>
      <c r="C191" s="48" t="s">
        <v>48</v>
      </c>
      <c r="D191" s="48">
        <v>2026</v>
      </c>
    </row>
    <row r="192" spans="1:4" x14ac:dyDescent="0.35">
      <c r="A192" s="48" t="s">
        <v>2</v>
      </c>
      <c r="B192" s="48" t="s">
        <v>26</v>
      </c>
      <c r="C192" s="48" t="s">
        <v>55</v>
      </c>
      <c r="D192" s="48">
        <v>80</v>
      </c>
    </row>
    <row r="193" spans="1:4" x14ac:dyDescent="0.35">
      <c r="A193" s="48" t="s">
        <v>2</v>
      </c>
      <c r="B193" s="48" t="s">
        <v>26</v>
      </c>
      <c r="C193" s="48" t="s">
        <v>48</v>
      </c>
      <c r="D193" s="48">
        <v>1876</v>
      </c>
    </row>
    <row r="194" spans="1:4" x14ac:dyDescent="0.35">
      <c r="A194" s="48" t="s">
        <v>2</v>
      </c>
      <c r="B194" s="48" t="s">
        <v>27</v>
      </c>
      <c r="C194" s="48" t="s">
        <v>55</v>
      </c>
      <c r="D194" s="48">
        <v>89</v>
      </c>
    </row>
    <row r="195" spans="1:4" x14ac:dyDescent="0.35">
      <c r="A195" s="48" t="s">
        <v>2</v>
      </c>
      <c r="B195" s="48" t="s">
        <v>27</v>
      </c>
      <c r="C195" s="48" t="s">
        <v>48</v>
      </c>
      <c r="D195" s="48">
        <v>1951</v>
      </c>
    </row>
    <row r="196" spans="1:4" x14ac:dyDescent="0.35">
      <c r="A196" s="48" t="s">
        <v>2</v>
      </c>
      <c r="B196" s="48" t="s">
        <v>28</v>
      </c>
      <c r="C196" s="48" t="s">
        <v>55</v>
      </c>
      <c r="D196" s="48">
        <v>85</v>
      </c>
    </row>
    <row r="197" spans="1:4" x14ac:dyDescent="0.35">
      <c r="A197" s="48" t="s">
        <v>2</v>
      </c>
      <c r="B197" s="48" t="s">
        <v>28</v>
      </c>
      <c r="C197" s="48" t="s">
        <v>48</v>
      </c>
      <c r="D197" s="48">
        <v>1730</v>
      </c>
    </row>
    <row r="198" spans="1:4" x14ac:dyDescent="0.35">
      <c r="A198" s="48" t="s">
        <v>2</v>
      </c>
      <c r="B198" s="48" t="s">
        <v>29</v>
      </c>
      <c r="C198" s="48" t="s">
        <v>55</v>
      </c>
      <c r="D198" s="48">
        <v>60</v>
      </c>
    </row>
    <row r="199" spans="1:4" x14ac:dyDescent="0.35">
      <c r="A199" s="48" t="s">
        <v>2</v>
      </c>
      <c r="B199" s="48" t="s">
        <v>29</v>
      </c>
      <c r="C199" s="48" t="s">
        <v>48</v>
      </c>
      <c r="D199" s="48">
        <v>1692</v>
      </c>
    </row>
    <row r="200" spans="1:4" x14ac:dyDescent="0.35">
      <c r="A200" s="48" t="s">
        <v>2</v>
      </c>
      <c r="B200" s="48" t="s">
        <v>30</v>
      </c>
      <c r="C200" s="48" t="s">
        <v>55</v>
      </c>
      <c r="D200" s="48">
        <v>46</v>
      </c>
    </row>
    <row r="201" spans="1:4" x14ac:dyDescent="0.35">
      <c r="A201" s="48" t="s">
        <v>2</v>
      </c>
      <c r="B201" s="48" t="s">
        <v>30</v>
      </c>
      <c r="C201" s="48" t="s">
        <v>48</v>
      </c>
      <c r="D201" s="48">
        <v>1673</v>
      </c>
    </row>
    <row r="202" spans="1:4" x14ac:dyDescent="0.35">
      <c r="A202" s="48" t="s">
        <v>2</v>
      </c>
      <c r="B202" s="48" t="s">
        <v>31</v>
      </c>
      <c r="C202" s="48" t="s">
        <v>55</v>
      </c>
      <c r="D202" s="48">
        <v>72</v>
      </c>
    </row>
    <row r="203" spans="1:4" x14ac:dyDescent="0.35">
      <c r="A203" s="48" t="s">
        <v>2</v>
      </c>
      <c r="B203" s="48" t="s">
        <v>31</v>
      </c>
      <c r="C203" s="48" t="s">
        <v>48</v>
      </c>
      <c r="D203" s="48">
        <v>1719</v>
      </c>
    </row>
    <row r="204" spans="1:4" x14ac:dyDescent="0.35">
      <c r="A204" s="48" t="s">
        <v>2</v>
      </c>
      <c r="B204" s="48" t="s">
        <v>32</v>
      </c>
      <c r="C204" s="48" t="s">
        <v>55</v>
      </c>
      <c r="D204" s="48">
        <v>64</v>
      </c>
    </row>
    <row r="205" spans="1:4" x14ac:dyDescent="0.35">
      <c r="A205" s="48" t="s">
        <v>2</v>
      </c>
      <c r="B205" s="48" t="s">
        <v>32</v>
      </c>
      <c r="C205" s="48" t="s">
        <v>48</v>
      </c>
      <c r="D205" s="48">
        <v>1648</v>
      </c>
    </row>
    <row r="206" spans="1:4" x14ac:dyDescent="0.35">
      <c r="A206" s="48" t="s">
        <v>2</v>
      </c>
      <c r="B206" s="48" t="s">
        <v>33</v>
      </c>
      <c r="C206" s="48" t="s">
        <v>52</v>
      </c>
      <c r="D206" s="48">
        <v>414</v>
      </c>
    </row>
    <row r="207" spans="1:4" x14ac:dyDescent="0.35">
      <c r="A207" s="48" t="s">
        <v>2</v>
      </c>
      <c r="B207" s="48" t="s">
        <v>33</v>
      </c>
      <c r="C207" s="48" t="s">
        <v>50</v>
      </c>
      <c r="D207" s="48">
        <v>93</v>
      </c>
    </row>
    <row r="208" spans="1:4" x14ac:dyDescent="0.35">
      <c r="A208" s="48" t="s">
        <v>2</v>
      </c>
      <c r="B208" s="48" t="s">
        <v>33</v>
      </c>
      <c r="C208" s="48" t="s">
        <v>51</v>
      </c>
      <c r="D208" s="48">
        <v>449</v>
      </c>
    </row>
    <row r="209" spans="1:4" x14ac:dyDescent="0.35">
      <c r="A209" s="48" t="s">
        <v>2</v>
      </c>
      <c r="B209" s="48" t="s">
        <v>33</v>
      </c>
      <c r="C209" s="48" t="s">
        <v>53</v>
      </c>
      <c r="D209" s="48">
        <v>267</v>
      </c>
    </row>
    <row r="210" spans="1:4" x14ac:dyDescent="0.35">
      <c r="A210" s="48" t="s">
        <v>2</v>
      </c>
      <c r="B210" s="48" t="s">
        <v>33</v>
      </c>
      <c r="C210" s="48" t="s">
        <v>55</v>
      </c>
      <c r="D210" s="48">
        <v>62</v>
      </c>
    </row>
    <row r="211" spans="1:4" x14ac:dyDescent="0.35">
      <c r="A211" s="48" t="s">
        <v>2</v>
      </c>
      <c r="B211" s="48" t="s">
        <v>34</v>
      </c>
      <c r="C211" s="48" t="s">
        <v>52</v>
      </c>
      <c r="D211" s="48">
        <v>448</v>
      </c>
    </row>
    <row r="212" spans="1:4" x14ac:dyDescent="0.35">
      <c r="A212" s="48" t="s">
        <v>2</v>
      </c>
      <c r="B212" s="48" t="s">
        <v>34</v>
      </c>
      <c r="C212" s="48" t="s">
        <v>50</v>
      </c>
      <c r="D212" s="48">
        <v>103</v>
      </c>
    </row>
    <row r="213" spans="1:4" x14ac:dyDescent="0.35">
      <c r="A213" s="48" t="s">
        <v>2</v>
      </c>
      <c r="B213" s="48" t="s">
        <v>34</v>
      </c>
      <c r="C213" s="48" t="s">
        <v>51</v>
      </c>
      <c r="D213" s="48">
        <v>543</v>
      </c>
    </row>
    <row r="214" spans="1:4" x14ac:dyDescent="0.35">
      <c r="A214" s="48" t="s">
        <v>2</v>
      </c>
      <c r="B214" s="48" t="s">
        <v>34</v>
      </c>
      <c r="C214" s="48" t="s">
        <v>53</v>
      </c>
      <c r="D214" s="48">
        <v>238</v>
      </c>
    </row>
    <row r="215" spans="1:4" x14ac:dyDescent="0.35">
      <c r="A215" s="48" t="s">
        <v>2</v>
      </c>
      <c r="B215" s="48" t="s">
        <v>34</v>
      </c>
      <c r="C215" s="48" t="s">
        <v>55</v>
      </c>
      <c r="D215" s="48">
        <v>52</v>
      </c>
    </row>
    <row r="216" spans="1:4" x14ac:dyDescent="0.35">
      <c r="A216" s="48" t="s">
        <v>2</v>
      </c>
      <c r="B216" s="48" t="s">
        <v>35</v>
      </c>
      <c r="C216" s="48" t="s">
        <v>52</v>
      </c>
      <c r="D216" s="48">
        <v>522</v>
      </c>
    </row>
    <row r="217" spans="1:4" x14ac:dyDescent="0.35">
      <c r="A217" s="48" t="s">
        <v>2</v>
      </c>
      <c r="B217" s="48" t="s">
        <v>35</v>
      </c>
      <c r="C217" s="48" t="s">
        <v>50</v>
      </c>
      <c r="D217" s="48">
        <v>82</v>
      </c>
    </row>
    <row r="218" spans="1:4" x14ac:dyDescent="0.35">
      <c r="A218" s="48" t="s">
        <v>2</v>
      </c>
      <c r="B218" s="48" t="s">
        <v>35</v>
      </c>
      <c r="C218" s="48" t="s">
        <v>51</v>
      </c>
      <c r="D218" s="48">
        <v>513</v>
      </c>
    </row>
    <row r="219" spans="1:4" x14ac:dyDescent="0.35">
      <c r="A219" s="48" t="s">
        <v>2</v>
      </c>
      <c r="B219" s="48" t="s">
        <v>35</v>
      </c>
      <c r="C219" s="48" t="s">
        <v>53</v>
      </c>
      <c r="D219" s="48">
        <v>297</v>
      </c>
    </row>
    <row r="220" spans="1:4" x14ac:dyDescent="0.35">
      <c r="A220" s="48" t="s">
        <v>2</v>
      </c>
      <c r="B220" s="48" t="s">
        <v>35</v>
      </c>
      <c r="C220" s="48" t="s">
        <v>55</v>
      </c>
      <c r="D220" s="48">
        <v>59</v>
      </c>
    </row>
    <row r="221" spans="1:4" x14ac:dyDescent="0.35">
      <c r="A221" s="48" t="s">
        <v>2</v>
      </c>
      <c r="B221" s="48" t="s">
        <v>36</v>
      </c>
      <c r="C221" s="48" t="s">
        <v>52</v>
      </c>
      <c r="D221" s="48">
        <v>558</v>
      </c>
    </row>
    <row r="222" spans="1:4" x14ac:dyDescent="0.35">
      <c r="A222" s="48" t="s">
        <v>2</v>
      </c>
      <c r="B222" s="48" t="s">
        <v>36</v>
      </c>
      <c r="C222" s="48" t="s">
        <v>50</v>
      </c>
      <c r="D222" s="48">
        <v>57</v>
      </c>
    </row>
    <row r="223" spans="1:4" x14ac:dyDescent="0.35">
      <c r="A223" s="48" t="s">
        <v>2</v>
      </c>
      <c r="B223" s="48" t="s">
        <v>36</v>
      </c>
      <c r="C223" s="48" t="s">
        <v>51</v>
      </c>
      <c r="D223" s="48">
        <v>442</v>
      </c>
    </row>
    <row r="224" spans="1:4" x14ac:dyDescent="0.35">
      <c r="A224" s="48" t="s">
        <v>2</v>
      </c>
      <c r="B224" s="48" t="s">
        <v>36</v>
      </c>
      <c r="C224" s="48" t="s">
        <v>53</v>
      </c>
      <c r="D224" s="48">
        <v>262</v>
      </c>
    </row>
    <row r="225" spans="1:4" x14ac:dyDescent="0.35">
      <c r="A225" s="48" t="s">
        <v>2</v>
      </c>
      <c r="B225" s="48" t="s">
        <v>36</v>
      </c>
      <c r="C225" s="48" t="s">
        <v>55</v>
      </c>
      <c r="D225" s="48">
        <v>46</v>
      </c>
    </row>
    <row r="226" spans="1:4" x14ac:dyDescent="0.35">
      <c r="A226" s="48" t="s">
        <v>2</v>
      </c>
      <c r="B226" s="48" t="s">
        <v>37</v>
      </c>
      <c r="C226" s="48" t="s">
        <v>52</v>
      </c>
      <c r="D226" s="48">
        <v>570</v>
      </c>
    </row>
    <row r="227" spans="1:4" x14ac:dyDescent="0.35">
      <c r="A227" s="48" t="s">
        <v>2</v>
      </c>
      <c r="B227" s="48" t="s">
        <v>37</v>
      </c>
      <c r="C227" s="48" t="s">
        <v>50</v>
      </c>
      <c r="D227" s="48">
        <v>76</v>
      </c>
    </row>
    <row r="228" spans="1:4" x14ac:dyDescent="0.35">
      <c r="A228" s="48" t="s">
        <v>2</v>
      </c>
      <c r="B228" s="48" t="s">
        <v>37</v>
      </c>
      <c r="C228" s="48" t="s">
        <v>51</v>
      </c>
      <c r="D228" s="48">
        <v>443</v>
      </c>
    </row>
    <row r="229" spans="1:4" x14ac:dyDescent="0.35">
      <c r="A229" s="48" t="s">
        <v>2</v>
      </c>
      <c r="B229" s="48" t="s">
        <v>37</v>
      </c>
      <c r="C229" s="48" t="s">
        <v>53</v>
      </c>
      <c r="D229" s="48">
        <v>221</v>
      </c>
    </row>
    <row r="230" spans="1:4" x14ac:dyDescent="0.35">
      <c r="A230" s="48" t="s">
        <v>2</v>
      </c>
      <c r="B230" s="48" t="s">
        <v>37</v>
      </c>
      <c r="C230" s="48" t="s">
        <v>55</v>
      </c>
      <c r="D230" s="48">
        <v>31</v>
      </c>
    </row>
    <row r="231" spans="1:4" x14ac:dyDescent="0.35">
      <c r="A231" s="48" t="s">
        <v>2</v>
      </c>
      <c r="B231" s="48" t="s">
        <v>38</v>
      </c>
      <c r="C231" s="48" t="s">
        <v>52</v>
      </c>
      <c r="D231" s="48">
        <v>441</v>
      </c>
    </row>
    <row r="232" spans="1:4" x14ac:dyDescent="0.35">
      <c r="A232" s="48" t="s">
        <v>2</v>
      </c>
      <c r="B232" s="48" t="s">
        <v>38</v>
      </c>
      <c r="C232" s="48" t="s">
        <v>50</v>
      </c>
      <c r="D232" s="48">
        <v>62</v>
      </c>
    </row>
    <row r="233" spans="1:4" x14ac:dyDescent="0.35">
      <c r="A233" s="48" t="s">
        <v>2</v>
      </c>
      <c r="B233" s="48" t="s">
        <v>38</v>
      </c>
      <c r="C233" s="48" t="s">
        <v>51</v>
      </c>
      <c r="D233" s="48">
        <v>383</v>
      </c>
    </row>
    <row r="234" spans="1:4" x14ac:dyDescent="0.35">
      <c r="A234" s="48" t="s">
        <v>2</v>
      </c>
      <c r="B234" s="48" t="s">
        <v>38</v>
      </c>
      <c r="C234" s="48" t="s">
        <v>53</v>
      </c>
      <c r="D234" s="48">
        <v>213</v>
      </c>
    </row>
    <row r="235" spans="1:4" x14ac:dyDescent="0.35">
      <c r="A235" s="48" t="s">
        <v>2</v>
      </c>
      <c r="B235" s="48" t="s">
        <v>38</v>
      </c>
      <c r="C235" s="48" t="s">
        <v>55</v>
      </c>
      <c r="D235" s="48">
        <v>40</v>
      </c>
    </row>
    <row r="236" spans="1:4" x14ac:dyDescent="0.35">
      <c r="A236" s="48" t="s">
        <v>2</v>
      </c>
      <c r="B236" s="48" t="s">
        <v>39</v>
      </c>
      <c r="C236" s="48" t="s">
        <v>52</v>
      </c>
      <c r="D236" s="48">
        <v>515</v>
      </c>
    </row>
    <row r="237" spans="1:4" x14ac:dyDescent="0.35">
      <c r="A237" s="48" t="s">
        <v>2</v>
      </c>
      <c r="B237" s="48" t="s">
        <v>39</v>
      </c>
      <c r="C237" s="48" t="s">
        <v>50</v>
      </c>
      <c r="D237" s="48">
        <v>70</v>
      </c>
    </row>
    <row r="238" spans="1:4" x14ac:dyDescent="0.35">
      <c r="A238" s="48" t="s">
        <v>2</v>
      </c>
      <c r="B238" s="48" t="s">
        <v>39</v>
      </c>
      <c r="C238" s="48" t="s">
        <v>51</v>
      </c>
      <c r="D238" s="48">
        <v>431</v>
      </c>
    </row>
    <row r="239" spans="1:4" x14ac:dyDescent="0.35">
      <c r="A239" s="48" t="s">
        <v>2</v>
      </c>
      <c r="B239" s="48" t="s">
        <v>39</v>
      </c>
      <c r="C239" s="48" t="s">
        <v>53</v>
      </c>
      <c r="D239" s="48">
        <v>260</v>
      </c>
    </row>
    <row r="240" spans="1:4" x14ac:dyDescent="0.35">
      <c r="A240" s="48" t="s">
        <v>2</v>
      </c>
      <c r="B240" s="48" t="s">
        <v>39</v>
      </c>
      <c r="C240" s="48" t="s">
        <v>55</v>
      </c>
      <c r="D240" s="48">
        <v>45</v>
      </c>
    </row>
    <row r="241" spans="1:4" x14ac:dyDescent="0.35">
      <c r="A241" s="48" t="s">
        <v>2</v>
      </c>
      <c r="B241" s="48" t="s">
        <v>40</v>
      </c>
      <c r="C241" s="48" t="s">
        <v>52</v>
      </c>
      <c r="D241" s="48">
        <v>487</v>
      </c>
    </row>
    <row r="242" spans="1:4" x14ac:dyDescent="0.35">
      <c r="A242" s="48" t="s">
        <v>2</v>
      </c>
      <c r="B242" s="48" t="s">
        <v>40</v>
      </c>
      <c r="C242" s="48" t="s">
        <v>50</v>
      </c>
      <c r="D242" s="48">
        <v>65</v>
      </c>
    </row>
    <row r="243" spans="1:4" x14ac:dyDescent="0.35">
      <c r="A243" s="48" t="s">
        <v>2</v>
      </c>
      <c r="B243" s="48" t="s">
        <v>40</v>
      </c>
      <c r="C243" s="48" t="s">
        <v>51</v>
      </c>
      <c r="D243" s="48">
        <v>384</v>
      </c>
    </row>
    <row r="244" spans="1:4" x14ac:dyDescent="0.35">
      <c r="A244" s="48" t="s">
        <v>2</v>
      </c>
      <c r="B244" s="48" t="s">
        <v>40</v>
      </c>
      <c r="C244" s="48" t="s">
        <v>53</v>
      </c>
      <c r="D244" s="48">
        <v>330</v>
      </c>
    </row>
    <row r="245" spans="1:4" x14ac:dyDescent="0.35">
      <c r="A245" s="48" t="s">
        <v>2</v>
      </c>
      <c r="B245" s="48" t="s">
        <v>40</v>
      </c>
      <c r="C245" s="48" t="s">
        <v>55</v>
      </c>
      <c r="D245" s="48">
        <v>44</v>
      </c>
    </row>
    <row r="246" spans="1:4" x14ac:dyDescent="0.35">
      <c r="A246" s="48" t="s">
        <v>2</v>
      </c>
      <c r="B246" s="48" t="s">
        <v>41</v>
      </c>
      <c r="C246" s="48" t="s">
        <v>52</v>
      </c>
      <c r="D246" s="48">
        <v>462</v>
      </c>
    </row>
    <row r="247" spans="1:4" x14ac:dyDescent="0.35">
      <c r="A247" s="48" t="s">
        <v>2</v>
      </c>
      <c r="B247" s="48" t="s">
        <v>41</v>
      </c>
      <c r="C247" s="48" t="s">
        <v>50</v>
      </c>
      <c r="D247" s="48">
        <v>63</v>
      </c>
    </row>
    <row r="248" spans="1:4" x14ac:dyDescent="0.35">
      <c r="A248" s="48" t="s">
        <v>2</v>
      </c>
      <c r="B248" s="48" t="s">
        <v>41</v>
      </c>
      <c r="C248" s="48" t="s">
        <v>51</v>
      </c>
      <c r="D248" s="48">
        <v>356</v>
      </c>
    </row>
    <row r="249" spans="1:4" x14ac:dyDescent="0.35">
      <c r="A249" s="48" t="s">
        <v>2</v>
      </c>
      <c r="B249" s="48" t="s">
        <v>41</v>
      </c>
      <c r="C249" s="48" t="s">
        <v>53</v>
      </c>
      <c r="D249" s="48">
        <v>235</v>
      </c>
    </row>
    <row r="250" spans="1:4" x14ac:dyDescent="0.35">
      <c r="A250" s="48" t="s">
        <v>2</v>
      </c>
      <c r="B250" s="48" t="s">
        <v>41</v>
      </c>
      <c r="C250" s="48" t="s">
        <v>55</v>
      </c>
      <c r="D250" s="48">
        <v>44</v>
      </c>
    </row>
    <row r="251" spans="1:4" x14ac:dyDescent="0.35">
      <c r="A251" s="48" t="s">
        <v>2</v>
      </c>
      <c r="B251" s="48" t="s">
        <v>68</v>
      </c>
      <c r="C251" s="48" t="s">
        <v>52</v>
      </c>
      <c r="D251" s="48">
        <v>523</v>
      </c>
    </row>
    <row r="252" spans="1:4" x14ac:dyDescent="0.35">
      <c r="A252" s="48" t="s">
        <v>2</v>
      </c>
      <c r="B252" s="48" t="s">
        <v>68</v>
      </c>
      <c r="C252" s="48" t="s">
        <v>50</v>
      </c>
      <c r="D252" s="48">
        <v>53</v>
      </c>
    </row>
    <row r="253" spans="1:4" x14ac:dyDescent="0.35">
      <c r="A253" s="48" t="s">
        <v>2</v>
      </c>
      <c r="B253" s="48" t="s">
        <v>68</v>
      </c>
      <c r="C253" s="48" t="s">
        <v>51</v>
      </c>
      <c r="D253" s="48">
        <v>373</v>
      </c>
    </row>
    <row r="254" spans="1:4" x14ac:dyDescent="0.35">
      <c r="A254" s="48" t="s">
        <v>2</v>
      </c>
      <c r="B254" s="48" t="s">
        <v>68</v>
      </c>
      <c r="C254" s="48" t="s">
        <v>53</v>
      </c>
      <c r="D254" s="48">
        <v>248</v>
      </c>
    </row>
    <row r="255" spans="1:4" x14ac:dyDescent="0.35">
      <c r="A255" s="48" t="s">
        <v>2</v>
      </c>
      <c r="B255" s="48" t="s">
        <v>68</v>
      </c>
      <c r="C255" s="48" t="s">
        <v>55</v>
      </c>
      <c r="D255" s="48">
        <v>44</v>
      </c>
    </row>
    <row r="256" spans="1:4" x14ac:dyDescent="0.35">
      <c r="A256" s="48" t="s">
        <v>2</v>
      </c>
      <c r="B256" s="48" t="s">
        <v>69</v>
      </c>
      <c r="C256" s="48" t="s">
        <v>52</v>
      </c>
      <c r="D256" s="48">
        <v>442</v>
      </c>
    </row>
    <row r="257" spans="1:4" x14ac:dyDescent="0.35">
      <c r="A257" s="48" t="s">
        <v>2</v>
      </c>
      <c r="B257" s="48" t="s">
        <v>69</v>
      </c>
      <c r="C257" s="48" t="s">
        <v>50</v>
      </c>
      <c r="D257" s="48">
        <v>53</v>
      </c>
    </row>
    <row r="258" spans="1:4" x14ac:dyDescent="0.35">
      <c r="A258" s="48" t="s">
        <v>2</v>
      </c>
      <c r="B258" s="48" t="s">
        <v>69</v>
      </c>
      <c r="C258" s="48" t="s">
        <v>51</v>
      </c>
      <c r="D258" s="48">
        <v>314</v>
      </c>
    </row>
    <row r="259" spans="1:4" x14ac:dyDescent="0.35">
      <c r="A259" s="48" t="s">
        <v>2</v>
      </c>
      <c r="B259" s="48" t="s">
        <v>69</v>
      </c>
      <c r="C259" s="48" t="s">
        <v>53</v>
      </c>
      <c r="D259" s="48">
        <v>219</v>
      </c>
    </row>
    <row r="260" spans="1:4" x14ac:dyDescent="0.35">
      <c r="A260" s="48" t="s">
        <v>2</v>
      </c>
      <c r="B260" s="48" t="s">
        <v>69</v>
      </c>
      <c r="C260" s="48" t="s">
        <v>55</v>
      </c>
      <c r="D260" s="48">
        <v>27</v>
      </c>
    </row>
    <row r="261" spans="1:4" x14ac:dyDescent="0.35">
      <c r="A261" s="48" t="s">
        <v>2</v>
      </c>
      <c r="B261" s="48" t="s">
        <v>94</v>
      </c>
      <c r="C261" s="48" t="s">
        <v>52</v>
      </c>
      <c r="D261" s="48">
        <v>344</v>
      </c>
    </row>
    <row r="262" spans="1:4" x14ac:dyDescent="0.35">
      <c r="A262" s="48" t="s">
        <v>2</v>
      </c>
      <c r="B262" s="48" t="s">
        <v>94</v>
      </c>
      <c r="C262" s="48" t="s">
        <v>50</v>
      </c>
      <c r="D262" s="48">
        <v>51</v>
      </c>
    </row>
    <row r="263" spans="1:4" x14ac:dyDescent="0.35">
      <c r="A263" s="48" t="s">
        <v>2</v>
      </c>
      <c r="B263" s="48" t="s">
        <v>94</v>
      </c>
      <c r="C263" s="48" t="s">
        <v>51</v>
      </c>
      <c r="D263" s="48">
        <v>299</v>
      </c>
    </row>
    <row r="264" spans="1:4" x14ac:dyDescent="0.35">
      <c r="A264" s="48" t="s">
        <v>2</v>
      </c>
      <c r="B264" s="48" t="s">
        <v>94</v>
      </c>
      <c r="C264" s="48" t="s">
        <v>53</v>
      </c>
      <c r="D264" s="48">
        <v>325</v>
      </c>
    </row>
    <row r="265" spans="1:4" x14ac:dyDescent="0.35">
      <c r="A265" s="48" t="s">
        <v>2</v>
      </c>
      <c r="B265" s="48" t="s">
        <v>94</v>
      </c>
      <c r="C265" s="48" t="s">
        <v>55</v>
      </c>
      <c r="D265" s="48">
        <v>52</v>
      </c>
    </row>
    <row r="266" spans="1:4" x14ac:dyDescent="0.35">
      <c r="A266" s="48" t="s">
        <v>2</v>
      </c>
      <c r="B266" s="48" t="s">
        <v>101</v>
      </c>
      <c r="C266" s="48" t="s">
        <v>52</v>
      </c>
      <c r="D266" s="48">
        <v>257</v>
      </c>
    </row>
    <row r="267" spans="1:4" x14ac:dyDescent="0.35">
      <c r="A267" s="48" t="s">
        <v>2</v>
      </c>
      <c r="B267" s="48" t="s">
        <v>101</v>
      </c>
      <c r="C267" s="48" t="s">
        <v>50</v>
      </c>
      <c r="D267" s="48">
        <v>58</v>
      </c>
    </row>
    <row r="268" spans="1:4" x14ac:dyDescent="0.35">
      <c r="A268" s="48" t="s">
        <v>2</v>
      </c>
      <c r="B268" s="48" t="s">
        <v>101</v>
      </c>
      <c r="C268" s="48" t="s">
        <v>51</v>
      </c>
      <c r="D268" s="48">
        <v>240</v>
      </c>
    </row>
    <row r="269" spans="1:4" x14ac:dyDescent="0.35">
      <c r="A269" s="48" t="s">
        <v>2</v>
      </c>
      <c r="B269" s="48" t="s">
        <v>101</v>
      </c>
      <c r="C269" s="48" t="s">
        <v>53</v>
      </c>
      <c r="D269" s="48">
        <v>249</v>
      </c>
    </row>
    <row r="270" spans="1:4" x14ac:dyDescent="0.35">
      <c r="A270" s="48" t="s">
        <v>2</v>
      </c>
      <c r="B270" s="48" t="s">
        <v>101</v>
      </c>
      <c r="C270" s="48" t="s">
        <v>55</v>
      </c>
      <c r="D270" s="48">
        <v>40</v>
      </c>
    </row>
    <row r="271" spans="1:4" x14ac:dyDescent="0.35">
      <c r="A271" s="48" t="s">
        <v>2</v>
      </c>
      <c r="B271" s="48" t="s">
        <v>103</v>
      </c>
      <c r="C271" s="48" t="s">
        <v>52</v>
      </c>
      <c r="D271" s="48">
        <v>288</v>
      </c>
    </row>
    <row r="272" spans="1:4" x14ac:dyDescent="0.35">
      <c r="A272" s="48" t="s">
        <v>2</v>
      </c>
      <c r="B272" s="48" t="s">
        <v>103</v>
      </c>
      <c r="C272" s="48" t="s">
        <v>50</v>
      </c>
      <c r="D272" s="48">
        <v>58</v>
      </c>
    </row>
    <row r="273" spans="1:4" x14ac:dyDescent="0.35">
      <c r="A273" s="48" t="s">
        <v>2</v>
      </c>
      <c r="B273" s="48" t="s">
        <v>103</v>
      </c>
      <c r="C273" s="48" t="s">
        <v>51</v>
      </c>
      <c r="D273" s="48">
        <v>249</v>
      </c>
    </row>
    <row r="274" spans="1:4" x14ac:dyDescent="0.35">
      <c r="A274" s="48" t="s">
        <v>2</v>
      </c>
      <c r="B274" s="48" t="s">
        <v>103</v>
      </c>
      <c r="C274" s="48" t="s">
        <v>53</v>
      </c>
      <c r="D274" s="48">
        <v>327</v>
      </c>
    </row>
    <row r="275" spans="1:4" x14ac:dyDescent="0.35">
      <c r="A275" s="48" t="s">
        <v>2</v>
      </c>
      <c r="B275" s="48" t="s">
        <v>103</v>
      </c>
      <c r="C275" s="48" t="s">
        <v>55</v>
      </c>
      <c r="D275" s="48">
        <v>43</v>
      </c>
    </row>
    <row r="276" spans="1:4" x14ac:dyDescent="0.35">
      <c r="A276" s="48" t="s">
        <v>2</v>
      </c>
      <c r="B276" s="48" t="s">
        <v>106</v>
      </c>
      <c r="C276" s="48" t="s">
        <v>52</v>
      </c>
      <c r="D276" s="48">
        <v>239</v>
      </c>
    </row>
    <row r="277" spans="1:4" x14ac:dyDescent="0.35">
      <c r="A277" s="48" t="s">
        <v>2</v>
      </c>
      <c r="B277" s="48" t="s">
        <v>106</v>
      </c>
      <c r="C277" s="48" t="s">
        <v>50</v>
      </c>
      <c r="D277" s="48">
        <v>40</v>
      </c>
    </row>
    <row r="278" spans="1:4" x14ac:dyDescent="0.35">
      <c r="A278" s="48" t="s">
        <v>2</v>
      </c>
      <c r="B278" s="48" t="s">
        <v>106</v>
      </c>
      <c r="C278" s="48" t="s">
        <v>51</v>
      </c>
      <c r="D278" s="48">
        <v>274</v>
      </c>
    </row>
    <row r="279" spans="1:4" x14ac:dyDescent="0.35">
      <c r="A279" s="48" t="s">
        <v>2</v>
      </c>
      <c r="B279" s="48" t="s">
        <v>106</v>
      </c>
      <c r="C279" s="48" t="s">
        <v>53</v>
      </c>
      <c r="D279" s="48">
        <v>262</v>
      </c>
    </row>
    <row r="280" spans="1:4" x14ac:dyDescent="0.35">
      <c r="A280" s="48" t="s">
        <v>2</v>
      </c>
      <c r="B280" s="48" t="s">
        <v>106</v>
      </c>
      <c r="C280" s="48" t="s">
        <v>55</v>
      </c>
      <c r="D280" s="48">
        <v>42</v>
      </c>
    </row>
    <row r="281" spans="1:4" x14ac:dyDescent="0.35">
      <c r="A281" s="48" t="s">
        <v>2</v>
      </c>
      <c r="B281" s="48" t="s">
        <v>108</v>
      </c>
      <c r="C281" s="48" t="s">
        <v>52</v>
      </c>
      <c r="D281" s="49">
        <v>285</v>
      </c>
    </row>
    <row r="282" spans="1:4" x14ac:dyDescent="0.35">
      <c r="A282" s="48" t="s">
        <v>2</v>
      </c>
      <c r="B282" s="48" t="s">
        <v>108</v>
      </c>
      <c r="C282" s="48" t="s">
        <v>50</v>
      </c>
      <c r="D282" s="49">
        <v>49</v>
      </c>
    </row>
    <row r="283" spans="1:4" x14ac:dyDescent="0.35">
      <c r="A283" s="48" t="s">
        <v>2</v>
      </c>
      <c r="B283" s="48" t="s">
        <v>108</v>
      </c>
      <c r="C283" s="48" t="s">
        <v>51</v>
      </c>
      <c r="D283" s="49">
        <v>287</v>
      </c>
    </row>
    <row r="284" spans="1:4" x14ac:dyDescent="0.35">
      <c r="A284" s="48" t="s">
        <v>2</v>
      </c>
      <c r="B284" s="48" t="s">
        <v>108</v>
      </c>
      <c r="C284" s="48" t="s">
        <v>53</v>
      </c>
      <c r="D284" s="49">
        <v>448</v>
      </c>
    </row>
    <row r="285" spans="1:4" x14ac:dyDescent="0.35">
      <c r="A285" s="48" t="s">
        <v>2</v>
      </c>
      <c r="B285" s="48" t="s">
        <v>108</v>
      </c>
      <c r="C285" s="48" t="s">
        <v>55</v>
      </c>
      <c r="D285" s="49">
        <v>36</v>
      </c>
    </row>
    <row r="286" spans="1:4" x14ac:dyDescent="0.35">
      <c r="A286" s="48" t="s">
        <v>3</v>
      </c>
      <c r="B286" s="48" t="s">
        <v>18</v>
      </c>
      <c r="C286" s="48" t="s">
        <v>55</v>
      </c>
      <c r="D286" s="48">
        <v>32</v>
      </c>
    </row>
    <row r="287" spans="1:4" x14ac:dyDescent="0.35">
      <c r="A287" s="48" t="s">
        <v>3</v>
      </c>
      <c r="B287" s="48" t="s">
        <v>19</v>
      </c>
      <c r="C287" s="48" t="s">
        <v>55</v>
      </c>
      <c r="D287" s="48">
        <v>61</v>
      </c>
    </row>
    <row r="288" spans="1:4" x14ac:dyDescent="0.35">
      <c r="A288" s="48" t="s">
        <v>3</v>
      </c>
      <c r="B288" s="48" t="s">
        <v>20</v>
      </c>
      <c r="C288" s="48" t="s">
        <v>55</v>
      </c>
      <c r="D288" s="48">
        <v>37</v>
      </c>
    </row>
    <row r="289" spans="1:4" x14ac:dyDescent="0.35">
      <c r="A289" s="48" t="s">
        <v>3</v>
      </c>
      <c r="B289" s="48" t="s">
        <v>21</v>
      </c>
      <c r="C289" s="48" t="s">
        <v>55</v>
      </c>
      <c r="D289" s="48">
        <v>45</v>
      </c>
    </row>
    <row r="290" spans="1:4" x14ac:dyDescent="0.35">
      <c r="A290" s="48" t="s">
        <v>3</v>
      </c>
      <c r="B290" s="48" t="s">
        <v>22</v>
      </c>
      <c r="C290" s="48" t="s">
        <v>55</v>
      </c>
      <c r="D290" s="48">
        <v>30</v>
      </c>
    </row>
    <row r="291" spans="1:4" x14ac:dyDescent="0.35">
      <c r="A291" s="48" t="s">
        <v>3</v>
      </c>
      <c r="B291" s="48" t="s">
        <v>23</v>
      </c>
      <c r="C291" s="48" t="s">
        <v>55</v>
      </c>
      <c r="D291" s="48">
        <v>25</v>
      </c>
    </row>
    <row r="292" spans="1:4" x14ac:dyDescent="0.35">
      <c r="A292" s="48" t="s">
        <v>3</v>
      </c>
      <c r="B292" s="48" t="s">
        <v>24</v>
      </c>
      <c r="C292" s="48" t="s">
        <v>55</v>
      </c>
      <c r="D292" s="48">
        <v>34</v>
      </c>
    </row>
    <row r="293" spans="1:4" x14ac:dyDescent="0.35">
      <c r="A293" s="48" t="s">
        <v>3</v>
      </c>
      <c r="B293" s="48" t="s">
        <v>25</v>
      </c>
      <c r="C293" s="48" t="s">
        <v>55</v>
      </c>
      <c r="D293" s="48">
        <v>38</v>
      </c>
    </row>
    <row r="294" spans="1:4" x14ac:dyDescent="0.35">
      <c r="A294" s="48" t="s">
        <v>3</v>
      </c>
      <c r="B294" s="48" t="s">
        <v>25</v>
      </c>
      <c r="C294" s="48" t="s">
        <v>48</v>
      </c>
      <c r="D294" s="48">
        <v>933</v>
      </c>
    </row>
    <row r="295" spans="1:4" x14ac:dyDescent="0.35">
      <c r="A295" s="48" t="s">
        <v>3</v>
      </c>
      <c r="B295" s="48" t="s">
        <v>26</v>
      </c>
      <c r="C295" s="48" t="s">
        <v>55</v>
      </c>
      <c r="D295" s="48">
        <v>25</v>
      </c>
    </row>
    <row r="296" spans="1:4" x14ac:dyDescent="0.35">
      <c r="A296" s="48" t="s">
        <v>3</v>
      </c>
      <c r="B296" s="48" t="s">
        <v>26</v>
      </c>
      <c r="C296" s="48" t="s">
        <v>48</v>
      </c>
      <c r="D296" s="48">
        <v>862</v>
      </c>
    </row>
    <row r="297" spans="1:4" x14ac:dyDescent="0.35">
      <c r="A297" s="48" t="s">
        <v>3</v>
      </c>
      <c r="B297" s="48" t="s">
        <v>27</v>
      </c>
      <c r="C297" s="48" t="s">
        <v>55</v>
      </c>
      <c r="D297" s="48">
        <v>33</v>
      </c>
    </row>
    <row r="298" spans="1:4" x14ac:dyDescent="0.35">
      <c r="A298" s="48" t="s">
        <v>3</v>
      </c>
      <c r="B298" s="48" t="s">
        <v>27</v>
      </c>
      <c r="C298" s="48" t="s">
        <v>48</v>
      </c>
      <c r="D298" s="48">
        <v>829</v>
      </c>
    </row>
    <row r="299" spans="1:4" x14ac:dyDescent="0.35">
      <c r="A299" s="48" t="s">
        <v>3</v>
      </c>
      <c r="B299" s="48" t="s">
        <v>28</v>
      </c>
      <c r="C299" s="48" t="s">
        <v>55</v>
      </c>
      <c r="D299" s="48">
        <v>27</v>
      </c>
    </row>
    <row r="300" spans="1:4" x14ac:dyDescent="0.35">
      <c r="A300" s="48" t="s">
        <v>3</v>
      </c>
      <c r="B300" s="48" t="s">
        <v>28</v>
      </c>
      <c r="C300" s="48" t="s">
        <v>48</v>
      </c>
      <c r="D300" s="48">
        <v>795</v>
      </c>
    </row>
    <row r="301" spans="1:4" x14ac:dyDescent="0.35">
      <c r="A301" s="48" t="s">
        <v>3</v>
      </c>
      <c r="B301" s="48" t="s">
        <v>29</v>
      </c>
      <c r="C301" s="48" t="s">
        <v>55</v>
      </c>
      <c r="D301" s="48">
        <v>24</v>
      </c>
    </row>
    <row r="302" spans="1:4" x14ac:dyDescent="0.35">
      <c r="A302" s="48" t="s">
        <v>3</v>
      </c>
      <c r="B302" s="48" t="s">
        <v>29</v>
      </c>
      <c r="C302" s="48" t="s">
        <v>48</v>
      </c>
      <c r="D302" s="48">
        <v>759</v>
      </c>
    </row>
    <row r="303" spans="1:4" x14ac:dyDescent="0.35">
      <c r="A303" s="48" t="s">
        <v>3</v>
      </c>
      <c r="B303" s="48" t="s">
        <v>30</v>
      </c>
      <c r="C303" s="48" t="s">
        <v>55</v>
      </c>
      <c r="D303" s="48">
        <v>20</v>
      </c>
    </row>
    <row r="304" spans="1:4" x14ac:dyDescent="0.35">
      <c r="A304" s="48" t="s">
        <v>3</v>
      </c>
      <c r="B304" s="48" t="s">
        <v>30</v>
      </c>
      <c r="C304" s="48" t="s">
        <v>48</v>
      </c>
      <c r="D304" s="48">
        <v>632</v>
      </c>
    </row>
    <row r="305" spans="1:4" x14ac:dyDescent="0.35">
      <c r="A305" s="48" t="s">
        <v>3</v>
      </c>
      <c r="B305" s="48" t="s">
        <v>31</v>
      </c>
      <c r="C305" s="48" t="s">
        <v>55</v>
      </c>
      <c r="D305" s="48">
        <v>28</v>
      </c>
    </row>
    <row r="306" spans="1:4" x14ac:dyDescent="0.35">
      <c r="A306" s="48" t="s">
        <v>3</v>
      </c>
      <c r="B306" s="48" t="s">
        <v>31</v>
      </c>
      <c r="C306" s="48" t="s">
        <v>48</v>
      </c>
      <c r="D306" s="48">
        <v>632</v>
      </c>
    </row>
    <row r="307" spans="1:4" x14ac:dyDescent="0.35">
      <c r="A307" s="48" t="s">
        <v>3</v>
      </c>
      <c r="B307" s="48" t="s">
        <v>32</v>
      </c>
      <c r="C307" s="48" t="s">
        <v>55</v>
      </c>
      <c r="D307" s="48">
        <v>17</v>
      </c>
    </row>
    <row r="308" spans="1:4" x14ac:dyDescent="0.35">
      <c r="A308" s="48" t="s">
        <v>3</v>
      </c>
      <c r="B308" s="48" t="s">
        <v>32</v>
      </c>
      <c r="C308" s="48" t="s">
        <v>48</v>
      </c>
      <c r="D308" s="48">
        <v>657</v>
      </c>
    </row>
    <row r="309" spans="1:4" x14ac:dyDescent="0.35">
      <c r="A309" s="48" t="s">
        <v>3</v>
      </c>
      <c r="B309" s="48" t="s">
        <v>33</v>
      </c>
      <c r="C309" s="48" t="s">
        <v>52</v>
      </c>
      <c r="D309" s="48">
        <v>221</v>
      </c>
    </row>
    <row r="310" spans="1:4" x14ac:dyDescent="0.35">
      <c r="A310" s="48" t="s">
        <v>3</v>
      </c>
      <c r="B310" s="48" t="s">
        <v>33</v>
      </c>
      <c r="C310" s="48" t="s">
        <v>50</v>
      </c>
      <c r="D310" s="48">
        <v>48</v>
      </c>
    </row>
    <row r="311" spans="1:4" x14ac:dyDescent="0.35">
      <c r="A311" s="48" t="s">
        <v>3</v>
      </c>
      <c r="B311" s="48" t="s">
        <v>33</v>
      </c>
      <c r="C311" s="48" t="s">
        <v>51</v>
      </c>
      <c r="D311" s="48">
        <v>202</v>
      </c>
    </row>
    <row r="312" spans="1:4" x14ac:dyDescent="0.35">
      <c r="A312" s="48" t="s">
        <v>3</v>
      </c>
      <c r="B312" s="48" t="s">
        <v>33</v>
      </c>
      <c r="C312" s="48" t="s">
        <v>53</v>
      </c>
      <c r="D312" s="48">
        <v>104</v>
      </c>
    </row>
    <row r="313" spans="1:4" x14ac:dyDescent="0.35">
      <c r="A313" s="48" t="s">
        <v>3</v>
      </c>
      <c r="B313" s="48" t="s">
        <v>33</v>
      </c>
      <c r="C313" s="48" t="s">
        <v>55</v>
      </c>
      <c r="D313" s="48">
        <v>23</v>
      </c>
    </row>
    <row r="314" spans="1:4" x14ac:dyDescent="0.35">
      <c r="A314" s="48" t="s">
        <v>3</v>
      </c>
      <c r="B314" s="48" t="s">
        <v>34</v>
      </c>
      <c r="C314" s="48" t="s">
        <v>52</v>
      </c>
      <c r="D314" s="48">
        <v>180</v>
      </c>
    </row>
    <row r="315" spans="1:4" x14ac:dyDescent="0.35">
      <c r="A315" s="48" t="s">
        <v>3</v>
      </c>
      <c r="B315" s="48" t="s">
        <v>34</v>
      </c>
      <c r="C315" s="48" t="s">
        <v>50</v>
      </c>
      <c r="D315" s="48">
        <v>47</v>
      </c>
    </row>
    <row r="316" spans="1:4" x14ac:dyDescent="0.35">
      <c r="A316" s="48" t="s">
        <v>3</v>
      </c>
      <c r="B316" s="48" t="s">
        <v>34</v>
      </c>
      <c r="C316" s="48" t="s">
        <v>51</v>
      </c>
      <c r="D316" s="48">
        <v>231</v>
      </c>
    </row>
    <row r="317" spans="1:4" x14ac:dyDescent="0.35">
      <c r="A317" s="48" t="s">
        <v>3</v>
      </c>
      <c r="B317" s="48" t="s">
        <v>34</v>
      </c>
      <c r="C317" s="48" t="s">
        <v>53</v>
      </c>
      <c r="D317" s="48">
        <v>149</v>
      </c>
    </row>
    <row r="318" spans="1:4" x14ac:dyDescent="0.35">
      <c r="A318" s="48" t="s">
        <v>3</v>
      </c>
      <c r="B318" s="48" t="s">
        <v>34</v>
      </c>
      <c r="C318" s="48" t="s">
        <v>55</v>
      </c>
      <c r="D318" s="48">
        <v>21</v>
      </c>
    </row>
    <row r="319" spans="1:4" x14ac:dyDescent="0.35">
      <c r="A319" s="48" t="s">
        <v>3</v>
      </c>
      <c r="B319" s="48" t="s">
        <v>35</v>
      </c>
      <c r="C319" s="48" t="s">
        <v>52</v>
      </c>
      <c r="D319" s="48">
        <v>173</v>
      </c>
    </row>
    <row r="320" spans="1:4" x14ac:dyDescent="0.35">
      <c r="A320" s="48" t="s">
        <v>3</v>
      </c>
      <c r="B320" s="48" t="s">
        <v>35</v>
      </c>
      <c r="C320" s="48" t="s">
        <v>50</v>
      </c>
      <c r="D320" s="48">
        <v>43</v>
      </c>
    </row>
    <row r="321" spans="1:4" x14ac:dyDescent="0.35">
      <c r="A321" s="48" t="s">
        <v>3</v>
      </c>
      <c r="B321" s="48" t="s">
        <v>35</v>
      </c>
      <c r="C321" s="48" t="s">
        <v>51</v>
      </c>
      <c r="D321" s="48">
        <v>197</v>
      </c>
    </row>
    <row r="322" spans="1:4" x14ac:dyDescent="0.35">
      <c r="A322" s="48" t="s">
        <v>3</v>
      </c>
      <c r="B322" s="48" t="s">
        <v>35</v>
      </c>
      <c r="C322" s="48" t="s">
        <v>53</v>
      </c>
      <c r="D322" s="48">
        <v>179</v>
      </c>
    </row>
    <row r="323" spans="1:4" x14ac:dyDescent="0.35">
      <c r="A323" s="48" t="s">
        <v>3</v>
      </c>
      <c r="B323" s="48" t="s">
        <v>35</v>
      </c>
      <c r="C323" s="48" t="s">
        <v>55</v>
      </c>
      <c r="D323" s="48">
        <v>23</v>
      </c>
    </row>
    <row r="324" spans="1:4" x14ac:dyDescent="0.35">
      <c r="A324" s="48" t="s">
        <v>3</v>
      </c>
      <c r="B324" s="48" t="s">
        <v>36</v>
      </c>
      <c r="C324" s="48" t="s">
        <v>52</v>
      </c>
      <c r="D324" s="48">
        <v>185</v>
      </c>
    </row>
    <row r="325" spans="1:4" x14ac:dyDescent="0.35">
      <c r="A325" s="48" t="s">
        <v>3</v>
      </c>
      <c r="B325" s="48" t="s">
        <v>36</v>
      </c>
      <c r="C325" s="48" t="s">
        <v>50</v>
      </c>
      <c r="D325" s="48">
        <v>36</v>
      </c>
    </row>
    <row r="326" spans="1:4" x14ac:dyDescent="0.35">
      <c r="A326" s="48" t="s">
        <v>3</v>
      </c>
      <c r="B326" s="48" t="s">
        <v>36</v>
      </c>
      <c r="C326" s="48" t="s">
        <v>51</v>
      </c>
      <c r="D326" s="48">
        <v>189</v>
      </c>
    </row>
    <row r="327" spans="1:4" x14ac:dyDescent="0.35">
      <c r="A327" s="48" t="s">
        <v>3</v>
      </c>
      <c r="B327" s="48" t="s">
        <v>36</v>
      </c>
      <c r="C327" s="48" t="s">
        <v>53</v>
      </c>
      <c r="D327" s="48">
        <v>131</v>
      </c>
    </row>
    <row r="328" spans="1:4" x14ac:dyDescent="0.35">
      <c r="A328" s="48" t="s">
        <v>3</v>
      </c>
      <c r="B328" s="48" t="s">
        <v>36</v>
      </c>
      <c r="C328" s="48" t="s">
        <v>55</v>
      </c>
      <c r="D328" s="48">
        <v>17</v>
      </c>
    </row>
    <row r="329" spans="1:4" x14ac:dyDescent="0.35">
      <c r="A329" s="48" t="s">
        <v>3</v>
      </c>
      <c r="B329" s="48" t="s">
        <v>37</v>
      </c>
      <c r="C329" s="48" t="s">
        <v>52</v>
      </c>
      <c r="D329" s="48">
        <v>220</v>
      </c>
    </row>
    <row r="330" spans="1:4" x14ac:dyDescent="0.35">
      <c r="A330" s="48" t="s">
        <v>3</v>
      </c>
      <c r="B330" s="48" t="s">
        <v>37</v>
      </c>
      <c r="C330" s="48" t="s">
        <v>50</v>
      </c>
      <c r="D330" s="48">
        <v>44</v>
      </c>
    </row>
    <row r="331" spans="1:4" x14ac:dyDescent="0.35">
      <c r="A331" s="48" t="s">
        <v>3</v>
      </c>
      <c r="B331" s="48" t="s">
        <v>37</v>
      </c>
      <c r="C331" s="48" t="s">
        <v>51</v>
      </c>
      <c r="D331" s="48">
        <v>198</v>
      </c>
    </row>
    <row r="332" spans="1:4" x14ac:dyDescent="0.35">
      <c r="A332" s="48" t="s">
        <v>3</v>
      </c>
      <c r="B332" s="48" t="s">
        <v>37</v>
      </c>
      <c r="C332" s="48" t="s">
        <v>53</v>
      </c>
      <c r="D332" s="48">
        <v>164</v>
      </c>
    </row>
    <row r="333" spans="1:4" x14ac:dyDescent="0.35">
      <c r="A333" s="48" t="s">
        <v>3</v>
      </c>
      <c r="B333" s="48" t="s">
        <v>37</v>
      </c>
      <c r="C333" s="48" t="s">
        <v>55</v>
      </c>
      <c r="D333" s="48">
        <v>17</v>
      </c>
    </row>
    <row r="334" spans="1:4" x14ac:dyDescent="0.35">
      <c r="A334" s="48" t="s">
        <v>3</v>
      </c>
      <c r="B334" s="48" t="s">
        <v>38</v>
      </c>
      <c r="C334" s="48" t="s">
        <v>52</v>
      </c>
      <c r="D334" s="48">
        <v>170</v>
      </c>
    </row>
    <row r="335" spans="1:4" x14ac:dyDescent="0.35">
      <c r="A335" s="48" t="s">
        <v>3</v>
      </c>
      <c r="B335" s="48" t="s">
        <v>38</v>
      </c>
      <c r="C335" s="48" t="s">
        <v>50</v>
      </c>
      <c r="D335" s="48">
        <v>37</v>
      </c>
    </row>
    <row r="336" spans="1:4" x14ac:dyDescent="0.35">
      <c r="A336" s="48" t="s">
        <v>3</v>
      </c>
      <c r="B336" s="48" t="s">
        <v>38</v>
      </c>
      <c r="C336" s="48" t="s">
        <v>51</v>
      </c>
      <c r="D336" s="48">
        <v>172</v>
      </c>
    </row>
    <row r="337" spans="1:4" x14ac:dyDescent="0.35">
      <c r="A337" s="48" t="s">
        <v>3</v>
      </c>
      <c r="B337" s="48" t="s">
        <v>38</v>
      </c>
      <c r="C337" s="48" t="s">
        <v>53</v>
      </c>
      <c r="D337" s="48">
        <v>164</v>
      </c>
    </row>
    <row r="338" spans="1:4" x14ac:dyDescent="0.35">
      <c r="A338" s="48" t="s">
        <v>3</v>
      </c>
      <c r="B338" s="48" t="s">
        <v>38</v>
      </c>
      <c r="C338" s="48" t="s">
        <v>55</v>
      </c>
      <c r="D338" s="48">
        <v>20</v>
      </c>
    </row>
    <row r="339" spans="1:4" x14ac:dyDescent="0.35">
      <c r="A339" s="48" t="s">
        <v>3</v>
      </c>
      <c r="B339" s="48" t="s">
        <v>39</v>
      </c>
      <c r="C339" s="48" t="s">
        <v>52</v>
      </c>
      <c r="D339" s="48">
        <v>163</v>
      </c>
    </row>
    <row r="340" spans="1:4" x14ac:dyDescent="0.35">
      <c r="A340" s="48" t="s">
        <v>3</v>
      </c>
      <c r="B340" s="48" t="s">
        <v>39</v>
      </c>
      <c r="C340" s="48" t="s">
        <v>50</v>
      </c>
      <c r="D340" s="48">
        <v>53</v>
      </c>
    </row>
    <row r="341" spans="1:4" x14ac:dyDescent="0.35">
      <c r="A341" s="48" t="s">
        <v>3</v>
      </c>
      <c r="B341" s="48" t="s">
        <v>39</v>
      </c>
      <c r="C341" s="48" t="s">
        <v>51</v>
      </c>
      <c r="D341" s="48">
        <v>216</v>
      </c>
    </row>
    <row r="342" spans="1:4" x14ac:dyDescent="0.35">
      <c r="A342" s="48" t="s">
        <v>3</v>
      </c>
      <c r="B342" s="48" t="s">
        <v>39</v>
      </c>
      <c r="C342" s="48" t="s">
        <v>53</v>
      </c>
      <c r="D342" s="48">
        <v>160</v>
      </c>
    </row>
    <row r="343" spans="1:4" x14ac:dyDescent="0.35">
      <c r="A343" s="48" t="s">
        <v>3</v>
      </c>
      <c r="B343" s="48" t="s">
        <v>39</v>
      </c>
      <c r="C343" s="48" t="s">
        <v>55</v>
      </c>
      <c r="D343" s="48">
        <v>19</v>
      </c>
    </row>
    <row r="344" spans="1:4" x14ac:dyDescent="0.35">
      <c r="A344" s="48" t="s">
        <v>3</v>
      </c>
      <c r="B344" s="48" t="s">
        <v>40</v>
      </c>
      <c r="C344" s="48" t="s">
        <v>52</v>
      </c>
      <c r="D344" s="48">
        <v>193</v>
      </c>
    </row>
    <row r="345" spans="1:4" x14ac:dyDescent="0.35">
      <c r="A345" s="48" t="s">
        <v>3</v>
      </c>
      <c r="B345" s="48" t="s">
        <v>40</v>
      </c>
      <c r="C345" s="48" t="s">
        <v>50</v>
      </c>
      <c r="D345" s="48">
        <v>38</v>
      </c>
    </row>
    <row r="346" spans="1:4" x14ac:dyDescent="0.35">
      <c r="A346" s="48" t="s">
        <v>3</v>
      </c>
      <c r="B346" s="48" t="s">
        <v>40</v>
      </c>
      <c r="C346" s="48" t="s">
        <v>51</v>
      </c>
      <c r="D346" s="48">
        <v>165</v>
      </c>
    </row>
    <row r="347" spans="1:4" x14ac:dyDescent="0.35">
      <c r="A347" s="48" t="s">
        <v>3</v>
      </c>
      <c r="B347" s="48" t="s">
        <v>40</v>
      </c>
      <c r="C347" s="48" t="s">
        <v>53</v>
      </c>
      <c r="D347" s="48">
        <v>225</v>
      </c>
    </row>
    <row r="348" spans="1:4" x14ac:dyDescent="0.35">
      <c r="A348" s="48" t="s">
        <v>3</v>
      </c>
      <c r="B348" s="48" t="s">
        <v>40</v>
      </c>
      <c r="C348" s="48" t="s">
        <v>55</v>
      </c>
      <c r="D348" s="48">
        <v>19</v>
      </c>
    </row>
    <row r="349" spans="1:4" x14ac:dyDescent="0.35">
      <c r="A349" s="48" t="s">
        <v>3</v>
      </c>
      <c r="B349" s="48" t="s">
        <v>41</v>
      </c>
      <c r="C349" s="48" t="s">
        <v>52</v>
      </c>
      <c r="D349" s="48">
        <v>146</v>
      </c>
    </row>
    <row r="350" spans="1:4" x14ac:dyDescent="0.35">
      <c r="A350" s="48" t="s">
        <v>3</v>
      </c>
      <c r="B350" s="48" t="s">
        <v>41</v>
      </c>
      <c r="C350" s="48" t="s">
        <v>50</v>
      </c>
      <c r="D350" s="48">
        <v>37</v>
      </c>
    </row>
    <row r="351" spans="1:4" x14ac:dyDescent="0.35">
      <c r="A351" s="48" t="s">
        <v>3</v>
      </c>
      <c r="B351" s="48" t="s">
        <v>41</v>
      </c>
      <c r="C351" s="48" t="s">
        <v>51</v>
      </c>
      <c r="D351" s="48">
        <v>171</v>
      </c>
    </row>
    <row r="352" spans="1:4" x14ac:dyDescent="0.35">
      <c r="A352" s="48" t="s">
        <v>3</v>
      </c>
      <c r="B352" s="48" t="s">
        <v>41</v>
      </c>
      <c r="C352" s="48" t="s">
        <v>53</v>
      </c>
      <c r="D352" s="48">
        <v>172</v>
      </c>
    </row>
    <row r="353" spans="1:4" x14ac:dyDescent="0.35">
      <c r="A353" s="48" t="s">
        <v>3</v>
      </c>
      <c r="B353" s="48" t="s">
        <v>41</v>
      </c>
      <c r="C353" s="48" t="s">
        <v>55</v>
      </c>
      <c r="D353" s="48">
        <v>15</v>
      </c>
    </row>
    <row r="354" spans="1:4" x14ac:dyDescent="0.35">
      <c r="A354" s="48" t="s">
        <v>3</v>
      </c>
      <c r="B354" s="48" t="s">
        <v>68</v>
      </c>
      <c r="C354" s="48" t="s">
        <v>52</v>
      </c>
      <c r="D354" s="48">
        <v>105</v>
      </c>
    </row>
    <row r="355" spans="1:4" x14ac:dyDescent="0.35">
      <c r="A355" s="48" t="s">
        <v>3</v>
      </c>
      <c r="B355" s="48" t="s">
        <v>68</v>
      </c>
      <c r="C355" s="48" t="s">
        <v>50</v>
      </c>
      <c r="D355" s="48">
        <v>43</v>
      </c>
    </row>
    <row r="356" spans="1:4" x14ac:dyDescent="0.35">
      <c r="A356" s="48" t="s">
        <v>3</v>
      </c>
      <c r="B356" s="48" t="s">
        <v>68</v>
      </c>
      <c r="C356" s="48" t="s">
        <v>51</v>
      </c>
      <c r="D356" s="48">
        <v>141</v>
      </c>
    </row>
    <row r="357" spans="1:4" x14ac:dyDescent="0.35">
      <c r="A357" s="48" t="s">
        <v>3</v>
      </c>
      <c r="B357" s="48" t="s">
        <v>68</v>
      </c>
      <c r="C357" s="48" t="s">
        <v>53</v>
      </c>
      <c r="D357" s="48">
        <v>107</v>
      </c>
    </row>
    <row r="358" spans="1:4" x14ac:dyDescent="0.35">
      <c r="A358" s="48" t="s">
        <v>3</v>
      </c>
      <c r="B358" s="48" t="s">
        <v>68</v>
      </c>
      <c r="C358" s="48" t="s">
        <v>55</v>
      </c>
      <c r="D358" s="48">
        <v>20</v>
      </c>
    </row>
    <row r="359" spans="1:4" x14ac:dyDescent="0.35">
      <c r="A359" s="48" t="s">
        <v>3</v>
      </c>
      <c r="B359" s="48" t="s">
        <v>69</v>
      </c>
      <c r="C359" s="48" t="s">
        <v>52</v>
      </c>
      <c r="D359" s="48">
        <v>156</v>
      </c>
    </row>
    <row r="360" spans="1:4" x14ac:dyDescent="0.35">
      <c r="A360" s="48" t="s">
        <v>3</v>
      </c>
      <c r="B360" s="48" t="s">
        <v>69</v>
      </c>
      <c r="C360" s="48" t="s">
        <v>50</v>
      </c>
      <c r="D360" s="48">
        <v>46</v>
      </c>
    </row>
    <row r="361" spans="1:4" x14ac:dyDescent="0.35">
      <c r="A361" s="48" t="s">
        <v>3</v>
      </c>
      <c r="B361" s="48" t="s">
        <v>69</v>
      </c>
      <c r="C361" s="48" t="s">
        <v>51</v>
      </c>
      <c r="D361" s="48">
        <v>153</v>
      </c>
    </row>
    <row r="362" spans="1:4" x14ac:dyDescent="0.35">
      <c r="A362" s="48" t="s">
        <v>3</v>
      </c>
      <c r="B362" s="48" t="s">
        <v>69</v>
      </c>
      <c r="C362" s="48" t="s">
        <v>53</v>
      </c>
      <c r="D362" s="48">
        <v>154</v>
      </c>
    </row>
    <row r="363" spans="1:4" x14ac:dyDescent="0.35">
      <c r="A363" s="48" t="s">
        <v>3</v>
      </c>
      <c r="B363" s="48" t="s">
        <v>69</v>
      </c>
      <c r="C363" s="48" t="s">
        <v>55</v>
      </c>
      <c r="D363" s="48">
        <v>16</v>
      </c>
    </row>
    <row r="364" spans="1:4" x14ac:dyDescent="0.35">
      <c r="A364" s="48" t="s">
        <v>3</v>
      </c>
      <c r="B364" s="48" t="s">
        <v>94</v>
      </c>
      <c r="C364" s="48" t="s">
        <v>52</v>
      </c>
      <c r="D364" s="48">
        <v>131</v>
      </c>
    </row>
    <row r="365" spans="1:4" x14ac:dyDescent="0.35">
      <c r="A365" s="48" t="s">
        <v>3</v>
      </c>
      <c r="B365" s="48" t="s">
        <v>94</v>
      </c>
      <c r="C365" s="48" t="s">
        <v>50</v>
      </c>
      <c r="D365" s="48">
        <v>25</v>
      </c>
    </row>
    <row r="366" spans="1:4" x14ac:dyDescent="0.35">
      <c r="A366" s="48" t="s">
        <v>3</v>
      </c>
      <c r="B366" s="48" t="s">
        <v>94</v>
      </c>
      <c r="C366" s="48" t="s">
        <v>51</v>
      </c>
      <c r="D366" s="48">
        <v>105</v>
      </c>
    </row>
    <row r="367" spans="1:4" x14ac:dyDescent="0.35">
      <c r="A367" s="48" t="s">
        <v>3</v>
      </c>
      <c r="B367" s="48" t="s">
        <v>94</v>
      </c>
      <c r="C367" s="48" t="s">
        <v>53</v>
      </c>
      <c r="D367" s="48">
        <v>147</v>
      </c>
    </row>
    <row r="368" spans="1:4" x14ac:dyDescent="0.35">
      <c r="A368" s="48" t="s">
        <v>3</v>
      </c>
      <c r="B368" s="48" t="s">
        <v>94</v>
      </c>
      <c r="C368" s="48" t="s">
        <v>55</v>
      </c>
      <c r="D368" s="48">
        <v>21</v>
      </c>
    </row>
    <row r="369" spans="1:4" x14ac:dyDescent="0.35">
      <c r="A369" s="48" t="s">
        <v>3</v>
      </c>
      <c r="B369" s="48" t="s">
        <v>101</v>
      </c>
      <c r="C369" s="48" t="s">
        <v>52</v>
      </c>
      <c r="D369" s="48">
        <v>176</v>
      </c>
    </row>
    <row r="370" spans="1:4" x14ac:dyDescent="0.35">
      <c r="A370" s="48" t="s">
        <v>3</v>
      </c>
      <c r="B370" s="48" t="s">
        <v>101</v>
      </c>
      <c r="C370" s="48" t="s">
        <v>50</v>
      </c>
      <c r="D370" s="48">
        <v>28</v>
      </c>
    </row>
    <row r="371" spans="1:4" x14ac:dyDescent="0.35">
      <c r="A371" s="48" t="s">
        <v>3</v>
      </c>
      <c r="B371" s="48" t="s">
        <v>101</v>
      </c>
      <c r="C371" s="48" t="s">
        <v>51</v>
      </c>
      <c r="D371" s="48">
        <v>115</v>
      </c>
    </row>
    <row r="372" spans="1:4" x14ac:dyDescent="0.35">
      <c r="A372" s="48" t="s">
        <v>3</v>
      </c>
      <c r="B372" s="48" t="s">
        <v>101</v>
      </c>
      <c r="C372" s="48" t="s">
        <v>53</v>
      </c>
      <c r="D372" s="48">
        <v>160</v>
      </c>
    </row>
    <row r="373" spans="1:4" x14ac:dyDescent="0.35">
      <c r="A373" s="48" t="s">
        <v>3</v>
      </c>
      <c r="B373" s="48" t="s">
        <v>101</v>
      </c>
      <c r="C373" s="48" t="s">
        <v>55</v>
      </c>
      <c r="D373" s="48">
        <v>21</v>
      </c>
    </row>
    <row r="374" spans="1:4" x14ac:dyDescent="0.35">
      <c r="A374" s="48" t="s">
        <v>3</v>
      </c>
      <c r="B374" s="48" t="s">
        <v>103</v>
      </c>
      <c r="C374" s="48" t="s">
        <v>52</v>
      </c>
      <c r="D374" s="48">
        <v>126</v>
      </c>
    </row>
    <row r="375" spans="1:4" x14ac:dyDescent="0.35">
      <c r="A375" s="48" t="s">
        <v>3</v>
      </c>
      <c r="B375" s="48" t="s">
        <v>103</v>
      </c>
      <c r="C375" s="48" t="s">
        <v>50</v>
      </c>
      <c r="D375" s="48">
        <v>36</v>
      </c>
    </row>
    <row r="376" spans="1:4" x14ac:dyDescent="0.35">
      <c r="A376" s="48" t="s">
        <v>3</v>
      </c>
      <c r="B376" s="48" t="s">
        <v>103</v>
      </c>
      <c r="C376" s="48" t="s">
        <v>51</v>
      </c>
      <c r="D376" s="48">
        <v>101</v>
      </c>
    </row>
    <row r="377" spans="1:4" x14ac:dyDescent="0.35">
      <c r="A377" s="48" t="s">
        <v>3</v>
      </c>
      <c r="B377" s="48" t="s">
        <v>103</v>
      </c>
      <c r="C377" s="48" t="s">
        <v>53</v>
      </c>
      <c r="D377" s="48">
        <v>159</v>
      </c>
    </row>
    <row r="378" spans="1:4" x14ac:dyDescent="0.35">
      <c r="A378" s="48" t="s">
        <v>3</v>
      </c>
      <c r="B378" s="48" t="s">
        <v>103</v>
      </c>
      <c r="C378" s="48" t="s">
        <v>55</v>
      </c>
      <c r="D378" s="48">
        <v>14</v>
      </c>
    </row>
    <row r="379" spans="1:4" x14ac:dyDescent="0.35">
      <c r="A379" s="48" t="s">
        <v>3</v>
      </c>
      <c r="B379" s="48" t="s">
        <v>106</v>
      </c>
      <c r="C379" s="48" t="s">
        <v>52</v>
      </c>
      <c r="D379" s="48">
        <v>118</v>
      </c>
    </row>
    <row r="380" spans="1:4" x14ac:dyDescent="0.35">
      <c r="A380" s="48" t="s">
        <v>3</v>
      </c>
      <c r="B380" s="48" t="s">
        <v>106</v>
      </c>
      <c r="C380" s="48" t="s">
        <v>50</v>
      </c>
      <c r="D380" s="48">
        <v>33</v>
      </c>
    </row>
    <row r="381" spans="1:4" x14ac:dyDescent="0.35">
      <c r="A381" s="48" t="s">
        <v>3</v>
      </c>
      <c r="B381" s="48" t="s">
        <v>106</v>
      </c>
      <c r="C381" s="48" t="s">
        <v>51</v>
      </c>
      <c r="D381" s="48">
        <v>93</v>
      </c>
    </row>
    <row r="382" spans="1:4" x14ac:dyDescent="0.35">
      <c r="A382" s="48" t="s">
        <v>3</v>
      </c>
      <c r="B382" s="48" t="s">
        <v>106</v>
      </c>
      <c r="C382" s="48" t="s">
        <v>53</v>
      </c>
      <c r="D382" s="48">
        <v>122</v>
      </c>
    </row>
    <row r="383" spans="1:4" x14ac:dyDescent="0.35">
      <c r="A383" s="48" t="s">
        <v>3</v>
      </c>
      <c r="B383" s="48" t="s">
        <v>106</v>
      </c>
      <c r="C383" s="48" t="s">
        <v>55</v>
      </c>
      <c r="D383" s="48">
        <v>18</v>
      </c>
    </row>
    <row r="384" spans="1:4" x14ac:dyDescent="0.35">
      <c r="A384" s="48" t="s">
        <v>3</v>
      </c>
      <c r="B384" s="48" t="s">
        <v>108</v>
      </c>
      <c r="C384" s="48" t="s">
        <v>52</v>
      </c>
      <c r="D384" s="48">
        <v>123</v>
      </c>
    </row>
    <row r="385" spans="1:4" x14ac:dyDescent="0.35">
      <c r="A385" s="48" t="s">
        <v>3</v>
      </c>
      <c r="B385" s="48" t="s">
        <v>108</v>
      </c>
      <c r="C385" s="48" t="s">
        <v>50</v>
      </c>
      <c r="D385" s="48">
        <v>36</v>
      </c>
    </row>
    <row r="386" spans="1:4" x14ac:dyDescent="0.35">
      <c r="A386" s="48" t="s">
        <v>3</v>
      </c>
      <c r="B386" s="48" t="s">
        <v>108</v>
      </c>
      <c r="C386" s="48" t="s">
        <v>51</v>
      </c>
      <c r="D386" s="48">
        <v>126</v>
      </c>
    </row>
    <row r="387" spans="1:4" x14ac:dyDescent="0.35">
      <c r="A387" s="48" t="s">
        <v>3</v>
      </c>
      <c r="B387" s="48" t="s">
        <v>108</v>
      </c>
      <c r="C387" s="48" t="s">
        <v>53</v>
      </c>
      <c r="D387" s="48">
        <v>104</v>
      </c>
    </row>
    <row r="388" spans="1:4" x14ac:dyDescent="0.35">
      <c r="A388" s="48" t="s">
        <v>3</v>
      </c>
      <c r="B388" s="48" t="s">
        <v>108</v>
      </c>
      <c r="C388" s="48" t="s">
        <v>55</v>
      </c>
      <c r="D388" s="48">
        <v>16</v>
      </c>
    </row>
  </sheetData>
  <sortState xmlns:xlrd2="http://schemas.microsoft.com/office/spreadsheetml/2017/richdata2" ref="A2:D378">
    <sortCondition ref="B2:B378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581"/>
  <sheetViews>
    <sheetView zoomScaleNormal="100" workbookViewId="0"/>
  </sheetViews>
  <sheetFormatPr defaultColWidth="9.1796875" defaultRowHeight="15.5" x14ac:dyDescent="0.35"/>
  <cols>
    <col min="1" max="1" width="20.453125" style="18" bestFit="1" customWidth="1"/>
    <col min="2" max="2" width="20" style="18" bestFit="1" customWidth="1"/>
    <col min="3" max="3" width="15.81640625" style="18" customWidth="1"/>
    <col min="4" max="4" width="23.81640625" style="55" bestFit="1" customWidth="1"/>
    <col min="5" max="5" width="11.54296875" style="18" bestFit="1" customWidth="1"/>
    <col min="6" max="16384" width="9.1796875" style="18"/>
  </cols>
  <sheetData>
    <row r="1" spans="1:4" x14ac:dyDescent="0.35">
      <c r="A1" s="51" t="s">
        <v>107</v>
      </c>
      <c r="B1" s="51" t="s">
        <v>54</v>
      </c>
      <c r="C1" s="51" t="s">
        <v>97</v>
      </c>
      <c r="D1" s="45" t="s">
        <v>98</v>
      </c>
    </row>
    <row r="2" spans="1:4" x14ac:dyDescent="0.35">
      <c r="A2" s="52">
        <v>1971</v>
      </c>
      <c r="B2" s="53" t="s">
        <v>148</v>
      </c>
      <c r="C2" s="53" t="s">
        <v>1</v>
      </c>
      <c r="D2" s="54">
        <v>46411700</v>
      </c>
    </row>
    <row r="3" spans="1:4" x14ac:dyDescent="0.35">
      <c r="A3" s="53">
        <v>1972</v>
      </c>
      <c r="B3" s="53" t="s">
        <v>149</v>
      </c>
      <c r="C3" s="53" t="s">
        <v>1</v>
      </c>
      <c r="D3" s="54">
        <v>46571900</v>
      </c>
    </row>
    <row r="4" spans="1:4" x14ac:dyDescent="0.35">
      <c r="A4" s="52">
        <v>1973</v>
      </c>
      <c r="B4" s="53" t="s">
        <v>150</v>
      </c>
      <c r="C4" s="53" t="s">
        <v>1</v>
      </c>
      <c r="D4" s="54">
        <v>46686200</v>
      </c>
    </row>
    <row r="5" spans="1:4" x14ac:dyDescent="0.35">
      <c r="A5" s="53">
        <v>1974</v>
      </c>
      <c r="B5" s="53" t="s">
        <v>151</v>
      </c>
      <c r="C5" s="53" t="s">
        <v>1</v>
      </c>
      <c r="D5" s="54">
        <v>46682700</v>
      </c>
    </row>
    <row r="6" spans="1:4" x14ac:dyDescent="0.35">
      <c r="A6" s="52">
        <v>1975</v>
      </c>
      <c r="B6" s="53" t="s">
        <v>152</v>
      </c>
      <c r="C6" s="53" t="s">
        <v>1</v>
      </c>
      <c r="D6" s="54">
        <v>46674400</v>
      </c>
    </row>
    <row r="7" spans="1:4" x14ac:dyDescent="0.35">
      <c r="A7" s="53">
        <v>1976</v>
      </c>
      <c r="B7" s="53" t="s">
        <v>153</v>
      </c>
      <c r="C7" s="53" t="s">
        <v>1</v>
      </c>
      <c r="D7" s="54">
        <v>46659900</v>
      </c>
    </row>
    <row r="8" spans="1:4" x14ac:dyDescent="0.35">
      <c r="A8" s="52">
        <v>1977</v>
      </c>
      <c r="B8" s="53" t="s">
        <v>154</v>
      </c>
      <c r="C8" s="53" t="s">
        <v>1</v>
      </c>
      <c r="D8" s="54">
        <v>46639800</v>
      </c>
    </row>
    <row r="9" spans="1:4" x14ac:dyDescent="0.35">
      <c r="A9" s="53">
        <v>1978</v>
      </c>
      <c r="B9" s="53" t="str">
        <f>1978+ROW(A1)-1&amp;"/"&amp;TEXT(MOD(1978+ROW(A1),100),"00")</f>
        <v>1978/79</v>
      </c>
      <c r="C9" s="53" t="s">
        <v>1</v>
      </c>
      <c r="D9" s="54">
        <v>46638200</v>
      </c>
    </row>
    <row r="10" spans="1:4" x14ac:dyDescent="0.35">
      <c r="A10" s="52">
        <v>1979</v>
      </c>
      <c r="B10" s="53" t="str">
        <f>1978+ROW(A2)-1&amp;"/"&amp;TEXT(MOD(1978+ROW(A2),100),"00")</f>
        <v>1979/80</v>
      </c>
      <c r="C10" s="53" t="s">
        <v>1</v>
      </c>
      <c r="D10" s="54">
        <v>46698100</v>
      </c>
    </row>
    <row r="11" spans="1:4" x14ac:dyDescent="0.35">
      <c r="A11" s="53">
        <v>1980</v>
      </c>
      <c r="B11" s="53" t="str">
        <f t="shared" ref="B11:B54" si="0">1978+ROW(A3)-1&amp;"/"&amp;TEXT(MOD(1978+ROW(A3),100),"00")</f>
        <v>1980/81</v>
      </c>
      <c r="C11" s="53" t="s">
        <v>1</v>
      </c>
      <c r="D11" s="54">
        <v>46787200</v>
      </c>
    </row>
    <row r="12" spans="1:4" x14ac:dyDescent="0.35">
      <c r="A12" s="52">
        <v>1981</v>
      </c>
      <c r="B12" s="53" t="str">
        <f t="shared" si="0"/>
        <v>1981/82</v>
      </c>
      <c r="C12" s="53" t="s">
        <v>1</v>
      </c>
      <c r="D12" s="54">
        <v>46820800</v>
      </c>
    </row>
    <row r="13" spans="1:4" x14ac:dyDescent="0.35">
      <c r="A13" s="53">
        <v>1982</v>
      </c>
      <c r="B13" s="53" t="str">
        <f t="shared" si="0"/>
        <v>1982/83</v>
      </c>
      <c r="C13" s="53" t="s">
        <v>1</v>
      </c>
      <c r="D13" s="54">
        <v>46777300</v>
      </c>
    </row>
    <row r="14" spans="1:4" x14ac:dyDescent="0.35">
      <c r="A14" s="52">
        <v>1983</v>
      </c>
      <c r="B14" s="53" t="str">
        <f t="shared" si="0"/>
        <v>1983/84</v>
      </c>
      <c r="C14" s="53" t="s">
        <v>1</v>
      </c>
      <c r="D14" s="54">
        <v>46813700</v>
      </c>
    </row>
    <row r="15" spans="1:4" x14ac:dyDescent="0.35">
      <c r="A15" s="53">
        <v>1984</v>
      </c>
      <c r="B15" s="53" t="str">
        <f t="shared" si="0"/>
        <v>1984/85</v>
      </c>
      <c r="C15" s="53" t="s">
        <v>1</v>
      </c>
      <c r="D15" s="54">
        <v>46912400</v>
      </c>
    </row>
    <row r="16" spans="1:4" x14ac:dyDescent="0.35">
      <c r="A16" s="52">
        <v>1985</v>
      </c>
      <c r="B16" s="53" t="str">
        <f t="shared" si="0"/>
        <v>1985/86</v>
      </c>
      <c r="C16" s="53" t="s">
        <v>1</v>
      </c>
      <c r="D16" s="54">
        <v>47057400</v>
      </c>
    </row>
    <row r="17" spans="1:4" x14ac:dyDescent="0.35">
      <c r="A17" s="53">
        <v>1986</v>
      </c>
      <c r="B17" s="53" t="str">
        <f t="shared" si="0"/>
        <v>1986/87</v>
      </c>
      <c r="C17" s="53" t="s">
        <v>1</v>
      </c>
      <c r="D17" s="54">
        <v>47187600</v>
      </c>
    </row>
    <row r="18" spans="1:4" x14ac:dyDescent="0.35">
      <c r="A18" s="52">
        <v>1987</v>
      </c>
      <c r="B18" s="53" t="str">
        <f t="shared" si="0"/>
        <v>1987/88</v>
      </c>
      <c r="C18" s="53" t="s">
        <v>1</v>
      </c>
      <c r="D18" s="54">
        <v>47300400</v>
      </c>
    </row>
    <row r="19" spans="1:4" x14ac:dyDescent="0.35">
      <c r="A19" s="53">
        <v>1988</v>
      </c>
      <c r="B19" s="53" t="str">
        <f t="shared" si="0"/>
        <v>1988/89</v>
      </c>
      <c r="C19" s="53" t="s">
        <v>1</v>
      </c>
      <c r="D19" s="54">
        <v>47412300</v>
      </c>
    </row>
    <row r="20" spans="1:4" x14ac:dyDescent="0.35">
      <c r="A20" s="52">
        <v>1989</v>
      </c>
      <c r="B20" s="53" t="str">
        <f t="shared" si="0"/>
        <v>1989/90</v>
      </c>
      <c r="C20" s="53" t="s">
        <v>1</v>
      </c>
      <c r="D20" s="54">
        <v>47552700</v>
      </c>
    </row>
    <row r="21" spans="1:4" x14ac:dyDescent="0.35">
      <c r="A21" s="53">
        <v>1990</v>
      </c>
      <c r="B21" s="53" t="str">
        <f t="shared" si="0"/>
        <v>1990/91</v>
      </c>
      <c r="C21" s="53" t="s">
        <v>1</v>
      </c>
      <c r="D21" s="54">
        <v>47699100</v>
      </c>
    </row>
    <row r="22" spans="1:4" x14ac:dyDescent="0.35">
      <c r="A22" s="52">
        <v>1991</v>
      </c>
      <c r="B22" s="53" t="str">
        <f t="shared" si="0"/>
        <v>1991/92</v>
      </c>
      <c r="C22" s="53" t="s">
        <v>1</v>
      </c>
      <c r="D22" s="54">
        <v>47875000</v>
      </c>
    </row>
    <row r="23" spans="1:4" x14ac:dyDescent="0.35">
      <c r="A23" s="53">
        <v>1992</v>
      </c>
      <c r="B23" s="53" t="str">
        <f t="shared" si="0"/>
        <v>1992/93</v>
      </c>
      <c r="C23" s="53" t="s">
        <v>1</v>
      </c>
      <c r="D23" s="54">
        <v>47998000</v>
      </c>
    </row>
    <row r="24" spans="1:4" x14ac:dyDescent="0.35">
      <c r="A24" s="52">
        <v>1993</v>
      </c>
      <c r="B24" s="53" t="str">
        <f t="shared" si="0"/>
        <v>1993/94</v>
      </c>
      <c r="C24" s="53" t="s">
        <v>1</v>
      </c>
      <c r="D24" s="54">
        <v>48102300</v>
      </c>
    </row>
    <row r="25" spans="1:4" x14ac:dyDescent="0.35">
      <c r="A25" s="53">
        <v>1994</v>
      </c>
      <c r="B25" s="53" t="str">
        <f t="shared" si="0"/>
        <v>1994/95</v>
      </c>
      <c r="C25" s="53" t="s">
        <v>1</v>
      </c>
      <c r="D25" s="54">
        <v>48228800</v>
      </c>
    </row>
    <row r="26" spans="1:4" x14ac:dyDescent="0.35">
      <c r="A26" s="52">
        <v>1995</v>
      </c>
      <c r="B26" s="53" t="str">
        <f t="shared" si="0"/>
        <v>1995/96</v>
      </c>
      <c r="C26" s="53" t="s">
        <v>1</v>
      </c>
      <c r="D26" s="54">
        <v>48383500</v>
      </c>
    </row>
    <row r="27" spans="1:4" x14ac:dyDescent="0.35">
      <c r="A27" s="53">
        <v>1996</v>
      </c>
      <c r="B27" s="53" t="str">
        <f t="shared" si="0"/>
        <v>1996/97</v>
      </c>
      <c r="C27" s="53" t="s">
        <v>1</v>
      </c>
      <c r="D27" s="54">
        <v>48519100</v>
      </c>
    </row>
    <row r="28" spans="1:4" x14ac:dyDescent="0.35">
      <c r="A28" s="52">
        <v>1997</v>
      </c>
      <c r="B28" s="53" t="str">
        <f t="shared" si="0"/>
        <v>1997/98</v>
      </c>
      <c r="C28" s="53" t="s">
        <v>1</v>
      </c>
      <c r="D28" s="54">
        <v>48664800</v>
      </c>
    </row>
    <row r="29" spans="1:4" x14ac:dyDescent="0.35">
      <c r="A29" s="53">
        <v>1998</v>
      </c>
      <c r="B29" s="53" t="str">
        <f t="shared" si="0"/>
        <v>1998/99</v>
      </c>
      <c r="C29" s="53" t="s">
        <v>1</v>
      </c>
      <c r="D29" s="54">
        <v>48820600</v>
      </c>
    </row>
    <row r="30" spans="1:4" x14ac:dyDescent="0.35">
      <c r="A30" s="52">
        <v>1999</v>
      </c>
      <c r="B30" s="53" t="str">
        <f t="shared" si="0"/>
        <v>1999/00</v>
      </c>
      <c r="C30" s="53" t="s">
        <v>1</v>
      </c>
      <c r="D30" s="54">
        <v>49032900</v>
      </c>
    </row>
    <row r="31" spans="1:4" x14ac:dyDescent="0.35">
      <c r="A31" s="53">
        <v>2000</v>
      </c>
      <c r="B31" s="53" t="str">
        <f t="shared" si="0"/>
        <v>2000/01</v>
      </c>
      <c r="C31" s="53" t="s">
        <v>1</v>
      </c>
      <c r="D31" s="54">
        <v>49233300</v>
      </c>
    </row>
    <row r="32" spans="1:4" x14ac:dyDescent="0.35">
      <c r="A32" s="52">
        <v>2001</v>
      </c>
      <c r="B32" s="53" t="str">
        <f t="shared" si="0"/>
        <v>2001/02</v>
      </c>
      <c r="C32" s="53" t="s">
        <v>1</v>
      </c>
      <c r="D32" s="54">
        <v>49449700</v>
      </c>
    </row>
    <row r="33" spans="1:4" x14ac:dyDescent="0.35">
      <c r="A33" s="53">
        <v>2002</v>
      </c>
      <c r="B33" s="53" t="str">
        <f t="shared" si="0"/>
        <v>2002/03</v>
      </c>
      <c r="C33" s="53" t="s">
        <v>1</v>
      </c>
      <c r="D33" s="54">
        <v>49679300</v>
      </c>
    </row>
    <row r="34" spans="1:4" x14ac:dyDescent="0.35">
      <c r="A34" s="52">
        <v>2003</v>
      </c>
      <c r="B34" s="53" t="str">
        <f t="shared" si="0"/>
        <v>2003/04</v>
      </c>
      <c r="C34" s="53" t="s">
        <v>1</v>
      </c>
      <c r="D34" s="54">
        <v>49925500</v>
      </c>
    </row>
    <row r="35" spans="1:4" x14ac:dyDescent="0.35">
      <c r="A35" s="53">
        <v>2004</v>
      </c>
      <c r="B35" s="53" t="str">
        <f t="shared" si="0"/>
        <v>2004/05</v>
      </c>
      <c r="C35" s="53" t="s">
        <v>1</v>
      </c>
      <c r="D35" s="54">
        <v>50194600</v>
      </c>
    </row>
    <row r="36" spans="1:4" x14ac:dyDescent="0.35">
      <c r="A36" s="52">
        <v>2005</v>
      </c>
      <c r="B36" s="53" t="str">
        <f t="shared" si="0"/>
        <v>2005/06</v>
      </c>
      <c r="C36" s="53" t="s">
        <v>1</v>
      </c>
      <c r="D36" s="54">
        <v>50606000</v>
      </c>
    </row>
    <row r="37" spans="1:4" x14ac:dyDescent="0.35">
      <c r="A37" s="53">
        <v>2006</v>
      </c>
      <c r="B37" s="53" t="str">
        <f t="shared" si="0"/>
        <v>2006/07</v>
      </c>
      <c r="C37" s="53" t="s">
        <v>1</v>
      </c>
      <c r="D37" s="54">
        <v>50965200</v>
      </c>
    </row>
    <row r="38" spans="1:4" x14ac:dyDescent="0.35">
      <c r="A38" s="52">
        <v>2007</v>
      </c>
      <c r="B38" s="53" t="str">
        <f t="shared" si="0"/>
        <v>2007/08</v>
      </c>
      <c r="C38" s="53" t="s">
        <v>1</v>
      </c>
      <c r="D38" s="54">
        <v>51381100</v>
      </c>
    </row>
    <row r="39" spans="1:4" x14ac:dyDescent="0.35">
      <c r="A39" s="53">
        <v>2008</v>
      </c>
      <c r="B39" s="53" t="str">
        <f t="shared" si="0"/>
        <v>2008/09</v>
      </c>
      <c r="C39" s="53" t="s">
        <v>1</v>
      </c>
      <c r="D39" s="54">
        <v>51815900</v>
      </c>
    </row>
    <row r="40" spans="1:4" x14ac:dyDescent="0.35">
      <c r="A40" s="52">
        <v>2009</v>
      </c>
      <c r="B40" s="53" t="str">
        <f t="shared" si="0"/>
        <v>2009/10</v>
      </c>
      <c r="C40" s="53" t="s">
        <v>1</v>
      </c>
      <c r="D40" s="54">
        <v>52196400</v>
      </c>
    </row>
    <row r="41" spans="1:4" x14ac:dyDescent="0.35">
      <c r="A41" s="53">
        <v>2010</v>
      </c>
      <c r="B41" s="53" t="str">
        <f t="shared" si="0"/>
        <v>2010/11</v>
      </c>
      <c r="C41" s="53" t="s">
        <v>1</v>
      </c>
      <c r="D41" s="54">
        <v>52642500</v>
      </c>
    </row>
    <row r="42" spans="1:4" x14ac:dyDescent="0.35">
      <c r="A42" s="52">
        <v>2011</v>
      </c>
      <c r="B42" s="53" t="str">
        <f t="shared" si="0"/>
        <v>2011/12</v>
      </c>
      <c r="C42" s="53" t="s">
        <v>1</v>
      </c>
      <c r="D42" s="54">
        <v>53107200</v>
      </c>
    </row>
    <row r="43" spans="1:4" x14ac:dyDescent="0.35">
      <c r="A43" s="53">
        <v>2012</v>
      </c>
      <c r="B43" s="53" t="str">
        <f t="shared" si="0"/>
        <v>2012/13</v>
      </c>
      <c r="C43" s="53" t="s">
        <v>1</v>
      </c>
      <c r="D43" s="54">
        <v>53506800</v>
      </c>
    </row>
    <row r="44" spans="1:4" x14ac:dyDescent="0.35">
      <c r="A44" s="52">
        <v>2013</v>
      </c>
      <c r="B44" s="53" t="str">
        <f t="shared" si="0"/>
        <v>2013/14</v>
      </c>
      <c r="C44" s="53" t="s">
        <v>1</v>
      </c>
      <c r="D44" s="54">
        <v>53918700</v>
      </c>
    </row>
    <row r="45" spans="1:4" x14ac:dyDescent="0.35">
      <c r="A45" s="53">
        <v>2014</v>
      </c>
      <c r="B45" s="53" t="str">
        <f t="shared" si="0"/>
        <v>2014/15</v>
      </c>
      <c r="C45" s="53" t="s">
        <v>1</v>
      </c>
      <c r="D45" s="54">
        <v>54370300</v>
      </c>
    </row>
    <row r="46" spans="1:4" x14ac:dyDescent="0.35">
      <c r="A46" s="52">
        <v>2015</v>
      </c>
      <c r="B46" s="53" t="str">
        <f t="shared" si="0"/>
        <v>2015/16</v>
      </c>
      <c r="C46" s="53" t="s">
        <v>1</v>
      </c>
      <c r="D46" s="54">
        <v>54808700</v>
      </c>
    </row>
    <row r="47" spans="1:4" x14ac:dyDescent="0.35">
      <c r="A47" s="53">
        <v>2016</v>
      </c>
      <c r="B47" s="53" t="str">
        <f t="shared" si="0"/>
        <v>2016/17</v>
      </c>
      <c r="C47" s="53" t="s">
        <v>1</v>
      </c>
      <c r="D47" s="54">
        <v>55289000</v>
      </c>
    </row>
    <row r="48" spans="1:4" x14ac:dyDescent="0.35">
      <c r="A48" s="52">
        <v>2017</v>
      </c>
      <c r="B48" s="53" t="str">
        <f t="shared" si="0"/>
        <v>2017/18</v>
      </c>
      <c r="C48" s="53" t="s">
        <v>1</v>
      </c>
      <c r="D48" s="54">
        <v>55619500</v>
      </c>
    </row>
    <row r="49" spans="1:4" x14ac:dyDescent="0.35">
      <c r="A49" s="53">
        <v>2018</v>
      </c>
      <c r="B49" s="53" t="str">
        <f t="shared" si="0"/>
        <v>2018/19</v>
      </c>
      <c r="C49" s="53" t="s">
        <v>1</v>
      </c>
      <c r="D49" s="54">
        <v>55924500</v>
      </c>
    </row>
    <row r="50" spans="1:4" x14ac:dyDescent="0.35">
      <c r="A50" s="52">
        <v>2019</v>
      </c>
      <c r="B50" s="53" t="str">
        <f t="shared" si="0"/>
        <v>2019/20</v>
      </c>
      <c r="C50" s="53" t="s">
        <v>1</v>
      </c>
      <c r="D50" s="54">
        <v>56230100</v>
      </c>
    </row>
    <row r="51" spans="1:4" x14ac:dyDescent="0.35">
      <c r="A51" s="53">
        <v>2020</v>
      </c>
      <c r="B51" s="53" t="str">
        <f t="shared" si="0"/>
        <v>2020/21</v>
      </c>
      <c r="C51" s="53" t="s">
        <v>1</v>
      </c>
      <c r="D51" s="54">
        <v>56326000</v>
      </c>
    </row>
    <row r="52" spans="1:4" x14ac:dyDescent="0.35">
      <c r="A52" s="52">
        <v>2021</v>
      </c>
      <c r="B52" s="53" t="str">
        <f t="shared" si="0"/>
        <v>2021/22</v>
      </c>
      <c r="C52" s="53" t="s">
        <v>1</v>
      </c>
      <c r="D52" s="54">
        <v>56554900</v>
      </c>
    </row>
    <row r="53" spans="1:4" x14ac:dyDescent="0.35">
      <c r="A53" s="53">
        <v>2022</v>
      </c>
      <c r="B53" s="53" t="str">
        <f t="shared" si="0"/>
        <v>2022/23</v>
      </c>
      <c r="C53" s="53" t="s">
        <v>1</v>
      </c>
      <c r="D53" s="54">
        <v>57144400</v>
      </c>
    </row>
    <row r="54" spans="1:4" x14ac:dyDescent="0.35">
      <c r="A54" s="52">
        <v>2023</v>
      </c>
      <c r="B54" s="53" t="str">
        <f t="shared" si="0"/>
        <v>2023/24</v>
      </c>
      <c r="C54" s="53" t="s">
        <v>1</v>
      </c>
      <c r="D54" s="54">
        <v>57932500</v>
      </c>
    </row>
    <row r="55" spans="1:4" x14ac:dyDescent="0.35">
      <c r="A55" s="53">
        <v>2024</v>
      </c>
      <c r="B55" s="53" t="str">
        <f>1978+ROW(A47)-1&amp;"/"&amp;TEXT(MOD(1978+ROW(A47),100),"00")</f>
        <v>2024/25</v>
      </c>
      <c r="C55" s="53" t="s">
        <v>1</v>
      </c>
      <c r="D55" s="54">
        <v>58620100</v>
      </c>
    </row>
    <row r="56" spans="1:4" x14ac:dyDescent="0.35">
      <c r="A56" s="53">
        <v>1971</v>
      </c>
      <c r="B56" s="53" t="str">
        <f>1971+ROW(A1)-1&amp;"/"&amp;TEXT(MOD(1971+ROW(A1),100),"00")</f>
        <v>1971/72</v>
      </c>
      <c r="C56" s="53" t="s">
        <v>2</v>
      </c>
      <c r="D56" s="54">
        <v>5235600</v>
      </c>
    </row>
    <row r="57" spans="1:4" x14ac:dyDescent="0.35">
      <c r="A57" s="53">
        <v>1972</v>
      </c>
      <c r="B57" s="53" t="str">
        <f t="shared" ref="B57:B109" si="1">1971+ROW(A2)-1&amp;"/"&amp;TEXT(MOD(1971+ROW(A2),100),"00")</f>
        <v>1972/73</v>
      </c>
      <c r="C57" s="53" t="s">
        <v>2</v>
      </c>
      <c r="D57" s="54">
        <v>5230600</v>
      </c>
    </row>
    <row r="58" spans="1:4" x14ac:dyDescent="0.35">
      <c r="A58" s="53">
        <v>1973</v>
      </c>
      <c r="B58" s="53" t="str">
        <f t="shared" si="1"/>
        <v>1973/74</v>
      </c>
      <c r="C58" s="53" t="s">
        <v>2</v>
      </c>
      <c r="D58" s="54">
        <v>5233900</v>
      </c>
    </row>
    <row r="59" spans="1:4" x14ac:dyDescent="0.35">
      <c r="A59" s="53">
        <v>1974</v>
      </c>
      <c r="B59" s="53" t="str">
        <f t="shared" si="1"/>
        <v>1974/75</v>
      </c>
      <c r="C59" s="53" t="s">
        <v>2</v>
      </c>
      <c r="D59" s="54">
        <v>5240800</v>
      </c>
    </row>
    <row r="60" spans="1:4" x14ac:dyDescent="0.35">
      <c r="A60" s="53">
        <v>1975</v>
      </c>
      <c r="B60" s="53" t="str">
        <f t="shared" si="1"/>
        <v>1975/76</v>
      </c>
      <c r="C60" s="53" t="s">
        <v>2</v>
      </c>
      <c r="D60" s="54">
        <v>5232400</v>
      </c>
    </row>
    <row r="61" spans="1:4" x14ac:dyDescent="0.35">
      <c r="A61" s="53">
        <v>1976</v>
      </c>
      <c r="B61" s="53" t="str">
        <f t="shared" si="1"/>
        <v>1976/77</v>
      </c>
      <c r="C61" s="53" t="s">
        <v>2</v>
      </c>
      <c r="D61" s="54">
        <v>5233400</v>
      </c>
    </row>
    <row r="62" spans="1:4" x14ac:dyDescent="0.35">
      <c r="A62" s="53">
        <v>1977</v>
      </c>
      <c r="B62" s="53" t="str">
        <f t="shared" si="1"/>
        <v>1977/78</v>
      </c>
      <c r="C62" s="53" t="s">
        <v>2</v>
      </c>
      <c r="D62" s="54">
        <v>5226200</v>
      </c>
    </row>
    <row r="63" spans="1:4" x14ac:dyDescent="0.35">
      <c r="A63" s="53">
        <v>1978</v>
      </c>
      <c r="B63" s="53" t="str">
        <f t="shared" si="1"/>
        <v>1978/79</v>
      </c>
      <c r="C63" s="53" t="s">
        <v>2</v>
      </c>
      <c r="D63" s="54">
        <v>5212300</v>
      </c>
    </row>
    <row r="64" spans="1:4" x14ac:dyDescent="0.35">
      <c r="A64" s="53">
        <v>1979</v>
      </c>
      <c r="B64" s="53" t="str">
        <f t="shared" si="1"/>
        <v>1979/80</v>
      </c>
      <c r="C64" s="53" t="s">
        <v>2</v>
      </c>
      <c r="D64" s="54">
        <v>5203600</v>
      </c>
    </row>
    <row r="65" spans="1:4" x14ac:dyDescent="0.35">
      <c r="A65" s="53">
        <v>1980</v>
      </c>
      <c r="B65" s="53" t="str">
        <f t="shared" si="1"/>
        <v>1980/81</v>
      </c>
      <c r="C65" s="53" t="s">
        <v>2</v>
      </c>
      <c r="D65" s="54">
        <v>5193900</v>
      </c>
    </row>
    <row r="66" spans="1:4" x14ac:dyDescent="0.35">
      <c r="A66" s="53">
        <v>1981</v>
      </c>
      <c r="B66" s="53" t="str">
        <f t="shared" si="1"/>
        <v>1981/82</v>
      </c>
      <c r="C66" s="53" t="s">
        <v>2</v>
      </c>
      <c r="D66" s="54">
        <v>5180200</v>
      </c>
    </row>
    <row r="67" spans="1:4" x14ac:dyDescent="0.35">
      <c r="A67" s="53">
        <v>1982</v>
      </c>
      <c r="B67" s="53" t="str">
        <f t="shared" si="1"/>
        <v>1982/83</v>
      </c>
      <c r="C67" s="53" t="s">
        <v>2</v>
      </c>
      <c r="D67" s="54">
        <v>5164500</v>
      </c>
    </row>
    <row r="68" spans="1:4" x14ac:dyDescent="0.35">
      <c r="A68" s="53">
        <v>1983</v>
      </c>
      <c r="B68" s="53" t="str">
        <f t="shared" si="1"/>
        <v>1983/84</v>
      </c>
      <c r="C68" s="53" t="s">
        <v>2</v>
      </c>
      <c r="D68" s="54">
        <v>5148100</v>
      </c>
    </row>
    <row r="69" spans="1:4" x14ac:dyDescent="0.35">
      <c r="A69" s="53">
        <v>1984</v>
      </c>
      <c r="B69" s="53" t="str">
        <f t="shared" si="1"/>
        <v>1984/85</v>
      </c>
      <c r="C69" s="53" t="s">
        <v>2</v>
      </c>
      <c r="D69" s="54">
        <v>5138900</v>
      </c>
    </row>
    <row r="70" spans="1:4" x14ac:dyDescent="0.35">
      <c r="A70" s="53">
        <v>1985</v>
      </c>
      <c r="B70" s="53" t="str">
        <f t="shared" si="1"/>
        <v>1985/86</v>
      </c>
      <c r="C70" s="53" t="s">
        <v>2</v>
      </c>
      <c r="D70" s="54">
        <v>5127900</v>
      </c>
    </row>
    <row r="71" spans="1:4" x14ac:dyDescent="0.35">
      <c r="A71" s="53">
        <v>1986</v>
      </c>
      <c r="B71" s="53" t="str">
        <f t="shared" si="1"/>
        <v>1986/87</v>
      </c>
      <c r="C71" s="53" t="s">
        <v>2</v>
      </c>
      <c r="D71" s="54">
        <v>5111800</v>
      </c>
    </row>
    <row r="72" spans="1:4" x14ac:dyDescent="0.35">
      <c r="A72" s="53">
        <v>1987</v>
      </c>
      <c r="B72" s="53" t="str">
        <f t="shared" si="1"/>
        <v>1987/88</v>
      </c>
      <c r="C72" s="53" t="s">
        <v>2</v>
      </c>
      <c r="D72" s="54">
        <v>5099000</v>
      </c>
    </row>
    <row r="73" spans="1:4" x14ac:dyDescent="0.35">
      <c r="A73" s="53">
        <v>1988</v>
      </c>
      <c r="B73" s="53" t="str">
        <f t="shared" si="1"/>
        <v>1988/89</v>
      </c>
      <c r="C73" s="53" t="s">
        <v>2</v>
      </c>
      <c r="D73" s="54">
        <v>5077400</v>
      </c>
    </row>
    <row r="74" spans="1:4" x14ac:dyDescent="0.35">
      <c r="A74" s="53">
        <v>1989</v>
      </c>
      <c r="B74" s="53" t="str">
        <f t="shared" si="1"/>
        <v>1989/90</v>
      </c>
      <c r="C74" s="53" t="s">
        <v>2</v>
      </c>
      <c r="D74" s="54">
        <v>5078200</v>
      </c>
    </row>
    <row r="75" spans="1:4" x14ac:dyDescent="0.35">
      <c r="A75" s="53">
        <v>1990</v>
      </c>
      <c r="B75" s="53" t="str">
        <f t="shared" si="1"/>
        <v>1990/91</v>
      </c>
      <c r="C75" s="53" t="s">
        <v>2</v>
      </c>
      <c r="D75" s="54">
        <v>5081300</v>
      </c>
    </row>
    <row r="76" spans="1:4" x14ac:dyDescent="0.35">
      <c r="A76" s="53">
        <v>1991</v>
      </c>
      <c r="B76" s="53" t="str">
        <f t="shared" si="1"/>
        <v>1991/92</v>
      </c>
      <c r="C76" s="53" t="s">
        <v>2</v>
      </c>
      <c r="D76" s="54">
        <v>5083300</v>
      </c>
    </row>
    <row r="77" spans="1:4" x14ac:dyDescent="0.35">
      <c r="A77" s="53">
        <v>1992</v>
      </c>
      <c r="B77" s="53" t="str">
        <f t="shared" si="1"/>
        <v>1992/93</v>
      </c>
      <c r="C77" s="53" t="s">
        <v>2</v>
      </c>
      <c r="D77" s="54">
        <v>5085600</v>
      </c>
    </row>
    <row r="78" spans="1:4" x14ac:dyDescent="0.35">
      <c r="A78" s="53">
        <v>1993</v>
      </c>
      <c r="B78" s="53" t="str">
        <f t="shared" si="1"/>
        <v>1993/94</v>
      </c>
      <c r="C78" s="53" t="s">
        <v>2</v>
      </c>
      <c r="D78" s="54">
        <v>5092500</v>
      </c>
    </row>
    <row r="79" spans="1:4" x14ac:dyDescent="0.35">
      <c r="A79" s="53">
        <v>1994</v>
      </c>
      <c r="B79" s="53" t="str">
        <f t="shared" si="1"/>
        <v>1994/95</v>
      </c>
      <c r="C79" s="53" t="s">
        <v>2</v>
      </c>
      <c r="D79" s="54">
        <v>5102200</v>
      </c>
    </row>
    <row r="80" spans="1:4" x14ac:dyDescent="0.35">
      <c r="A80" s="53">
        <v>1995</v>
      </c>
      <c r="B80" s="53" t="str">
        <f t="shared" si="1"/>
        <v>1995/96</v>
      </c>
      <c r="C80" s="53" t="s">
        <v>2</v>
      </c>
      <c r="D80" s="54">
        <v>5103700</v>
      </c>
    </row>
    <row r="81" spans="1:4" x14ac:dyDescent="0.35">
      <c r="A81" s="53">
        <v>1996</v>
      </c>
      <c r="B81" s="53" t="str">
        <f t="shared" si="1"/>
        <v>1996/97</v>
      </c>
      <c r="C81" s="53" t="s">
        <v>2</v>
      </c>
      <c r="D81" s="54">
        <v>5092200</v>
      </c>
    </row>
    <row r="82" spans="1:4" x14ac:dyDescent="0.35">
      <c r="A82" s="53">
        <v>1997</v>
      </c>
      <c r="B82" s="53" t="str">
        <f t="shared" si="1"/>
        <v>1997/98</v>
      </c>
      <c r="C82" s="53" t="s">
        <v>2</v>
      </c>
      <c r="D82" s="54">
        <v>5083300</v>
      </c>
    </row>
    <row r="83" spans="1:4" x14ac:dyDescent="0.35">
      <c r="A83" s="53">
        <v>1998</v>
      </c>
      <c r="B83" s="53" t="str">
        <f t="shared" si="1"/>
        <v>1998/99</v>
      </c>
      <c r="C83" s="53" t="s">
        <v>2</v>
      </c>
      <c r="D83" s="54">
        <v>5077100</v>
      </c>
    </row>
    <row r="84" spans="1:4" x14ac:dyDescent="0.35">
      <c r="A84" s="53">
        <v>1999</v>
      </c>
      <c r="B84" s="53" t="str">
        <f t="shared" si="1"/>
        <v>1999/00</v>
      </c>
      <c r="C84" s="53" t="s">
        <v>2</v>
      </c>
      <c r="D84" s="54">
        <v>5072000</v>
      </c>
    </row>
    <row r="85" spans="1:4" x14ac:dyDescent="0.35">
      <c r="A85" s="53">
        <v>2000</v>
      </c>
      <c r="B85" s="53" t="str">
        <f t="shared" si="1"/>
        <v>2000/01</v>
      </c>
      <c r="C85" s="53" t="s">
        <v>2</v>
      </c>
      <c r="D85" s="54">
        <v>5062900</v>
      </c>
    </row>
    <row r="86" spans="1:4" x14ac:dyDescent="0.35">
      <c r="A86" s="53">
        <v>2001</v>
      </c>
      <c r="B86" s="53" t="str">
        <f t="shared" si="1"/>
        <v>2001/02</v>
      </c>
      <c r="C86" s="53" t="s">
        <v>2</v>
      </c>
      <c r="D86" s="54">
        <v>5064200</v>
      </c>
    </row>
    <row r="87" spans="1:4" x14ac:dyDescent="0.35">
      <c r="A87" s="53">
        <v>2002</v>
      </c>
      <c r="B87" s="53" t="str">
        <f t="shared" si="1"/>
        <v>2002/03</v>
      </c>
      <c r="C87" s="53" t="s">
        <v>2</v>
      </c>
      <c r="D87" s="54">
        <v>5066000</v>
      </c>
    </row>
    <row r="88" spans="1:4" x14ac:dyDescent="0.35">
      <c r="A88" s="53">
        <v>2003</v>
      </c>
      <c r="B88" s="53" t="str">
        <f t="shared" si="1"/>
        <v>2003/04</v>
      </c>
      <c r="C88" s="53" t="s">
        <v>2</v>
      </c>
      <c r="D88" s="54">
        <v>5068500</v>
      </c>
    </row>
    <row r="89" spans="1:4" x14ac:dyDescent="0.35">
      <c r="A89" s="53">
        <v>2004</v>
      </c>
      <c r="B89" s="53" t="str">
        <f t="shared" si="1"/>
        <v>2004/05</v>
      </c>
      <c r="C89" s="53" t="s">
        <v>2</v>
      </c>
      <c r="D89" s="54">
        <v>5084300</v>
      </c>
    </row>
    <row r="90" spans="1:4" x14ac:dyDescent="0.35">
      <c r="A90" s="53">
        <v>2005</v>
      </c>
      <c r="B90" s="53" t="str">
        <f t="shared" si="1"/>
        <v>2005/06</v>
      </c>
      <c r="C90" s="53" t="s">
        <v>2</v>
      </c>
      <c r="D90" s="54">
        <v>5110200</v>
      </c>
    </row>
    <row r="91" spans="1:4" x14ac:dyDescent="0.35">
      <c r="A91" s="53">
        <v>2006</v>
      </c>
      <c r="B91" s="53" t="str">
        <f t="shared" si="1"/>
        <v>2006/07</v>
      </c>
      <c r="C91" s="53" t="s">
        <v>2</v>
      </c>
      <c r="D91" s="54">
        <v>5133000</v>
      </c>
    </row>
    <row r="92" spans="1:4" x14ac:dyDescent="0.35">
      <c r="A92" s="53">
        <v>2007</v>
      </c>
      <c r="B92" s="53" t="str">
        <f t="shared" si="1"/>
        <v>2007/08</v>
      </c>
      <c r="C92" s="53" t="s">
        <v>2</v>
      </c>
      <c r="D92" s="54">
        <v>5170000</v>
      </c>
    </row>
    <row r="93" spans="1:4" x14ac:dyDescent="0.35">
      <c r="A93" s="53">
        <v>2008</v>
      </c>
      <c r="B93" s="53" t="str">
        <f t="shared" si="1"/>
        <v>2008/09</v>
      </c>
      <c r="C93" s="53" t="s">
        <v>2</v>
      </c>
      <c r="D93" s="54">
        <v>5202900</v>
      </c>
    </row>
    <row r="94" spans="1:4" x14ac:dyDescent="0.35">
      <c r="A94" s="53">
        <v>2009</v>
      </c>
      <c r="B94" s="53" t="str">
        <f t="shared" si="1"/>
        <v>2009/10</v>
      </c>
      <c r="C94" s="53" t="s">
        <v>2</v>
      </c>
      <c r="D94" s="54">
        <v>5231900</v>
      </c>
    </row>
    <row r="95" spans="1:4" x14ac:dyDescent="0.35">
      <c r="A95" s="53">
        <v>2010</v>
      </c>
      <c r="B95" s="53" t="str">
        <f t="shared" si="1"/>
        <v>2010/11</v>
      </c>
      <c r="C95" s="53" t="s">
        <v>2</v>
      </c>
      <c r="D95" s="54">
        <v>5262200</v>
      </c>
    </row>
    <row r="96" spans="1:4" x14ac:dyDescent="0.35">
      <c r="A96" s="53">
        <v>2011</v>
      </c>
      <c r="B96" s="53" t="str">
        <f t="shared" si="1"/>
        <v>2011/12</v>
      </c>
      <c r="C96" s="53" t="s">
        <v>2</v>
      </c>
      <c r="D96" s="54">
        <v>5299900</v>
      </c>
    </row>
    <row r="97" spans="1:4" x14ac:dyDescent="0.35">
      <c r="A97" s="53">
        <v>2012</v>
      </c>
      <c r="B97" s="53" t="str">
        <f t="shared" si="1"/>
        <v>2012/13</v>
      </c>
      <c r="C97" s="53" t="s">
        <v>2</v>
      </c>
      <c r="D97" s="54">
        <v>5308200</v>
      </c>
    </row>
    <row r="98" spans="1:4" x14ac:dyDescent="0.35">
      <c r="A98" s="53">
        <v>2013</v>
      </c>
      <c r="B98" s="53" t="str">
        <f t="shared" si="1"/>
        <v>2013/14</v>
      </c>
      <c r="C98" s="53" t="s">
        <v>2</v>
      </c>
      <c r="D98" s="54">
        <v>5316800</v>
      </c>
    </row>
    <row r="99" spans="1:4" x14ac:dyDescent="0.35">
      <c r="A99" s="53">
        <v>2014</v>
      </c>
      <c r="B99" s="53" t="str">
        <f t="shared" si="1"/>
        <v>2014/15</v>
      </c>
      <c r="C99" s="53" t="s">
        <v>2</v>
      </c>
      <c r="D99" s="54">
        <v>5331400</v>
      </c>
    </row>
    <row r="100" spans="1:4" x14ac:dyDescent="0.35">
      <c r="A100" s="53">
        <v>2015</v>
      </c>
      <c r="B100" s="53" t="str">
        <f t="shared" si="1"/>
        <v>2015/16</v>
      </c>
      <c r="C100" s="53" t="s">
        <v>2</v>
      </c>
      <c r="D100" s="54">
        <v>5350600</v>
      </c>
    </row>
    <row r="101" spans="1:4" x14ac:dyDescent="0.35">
      <c r="A101" s="53">
        <v>2016</v>
      </c>
      <c r="B101" s="53" t="str">
        <f t="shared" si="1"/>
        <v>2016/17</v>
      </c>
      <c r="C101" s="53" t="s">
        <v>2</v>
      </c>
      <c r="D101" s="54">
        <v>5373600</v>
      </c>
    </row>
    <row r="102" spans="1:4" x14ac:dyDescent="0.35">
      <c r="A102" s="53">
        <v>2017</v>
      </c>
      <c r="B102" s="53" t="str">
        <f t="shared" si="1"/>
        <v>2017/18</v>
      </c>
      <c r="C102" s="53" t="s">
        <v>2</v>
      </c>
      <c r="D102" s="54">
        <v>5388200</v>
      </c>
    </row>
    <row r="103" spans="1:4" x14ac:dyDescent="0.35">
      <c r="A103" s="53">
        <v>2018</v>
      </c>
      <c r="B103" s="53" t="str">
        <f t="shared" si="1"/>
        <v>2018/19</v>
      </c>
      <c r="C103" s="53" t="s">
        <v>2</v>
      </c>
      <c r="D103" s="54">
        <v>5392100</v>
      </c>
    </row>
    <row r="104" spans="1:4" x14ac:dyDescent="0.35">
      <c r="A104" s="53">
        <v>2019</v>
      </c>
      <c r="B104" s="53" t="str">
        <f t="shared" si="1"/>
        <v>2019/20</v>
      </c>
      <c r="C104" s="53" t="s">
        <v>2</v>
      </c>
      <c r="D104" s="54">
        <v>5411200</v>
      </c>
    </row>
    <row r="105" spans="1:4" x14ac:dyDescent="0.35">
      <c r="A105" s="53">
        <v>2020</v>
      </c>
      <c r="B105" s="53" t="str">
        <f t="shared" si="1"/>
        <v>2020/21</v>
      </c>
      <c r="C105" s="53" t="s">
        <v>2</v>
      </c>
      <c r="D105" s="54">
        <v>5408900</v>
      </c>
    </row>
    <row r="106" spans="1:4" x14ac:dyDescent="0.35">
      <c r="A106" s="53">
        <v>2021</v>
      </c>
      <c r="B106" s="53" t="str">
        <f t="shared" si="1"/>
        <v>2021/22</v>
      </c>
      <c r="C106" s="53" t="s">
        <v>2</v>
      </c>
      <c r="D106" s="54">
        <v>5412900</v>
      </c>
    </row>
    <row r="107" spans="1:4" x14ac:dyDescent="0.35">
      <c r="A107" s="53">
        <v>2022</v>
      </c>
      <c r="B107" s="53" t="str">
        <f t="shared" si="1"/>
        <v>2022/23</v>
      </c>
      <c r="C107" s="53" t="s">
        <v>2</v>
      </c>
      <c r="D107" s="54">
        <v>5447000</v>
      </c>
    </row>
    <row r="108" spans="1:4" x14ac:dyDescent="0.35">
      <c r="A108" s="53">
        <v>2023</v>
      </c>
      <c r="B108" s="53" t="str">
        <f t="shared" si="1"/>
        <v>2023/24</v>
      </c>
      <c r="C108" s="53" t="s">
        <v>2</v>
      </c>
      <c r="D108" s="54">
        <v>5506000</v>
      </c>
    </row>
    <row r="109" spans="1:4" x14ac:dyDescent="0.35">
      <c r="A109" s="53">
        <v>2024</v>
      </c>
      <c r="B109" s="53" t="str">
        <f t="shared" si="1"/>
        <v>2024/25</v>
      </c>
      <c r="C109" s="53" t="s">
        <v>2</v>
      </c>
      <c r="D109" s="54">
        <v>5546900</v>
      </c>
    </row>
    <row r="110" spans="1:4" x14ac:dyDescent="0.35">
      <c r="A110" s="53">
        <v>1971</v>
      </c>
      <c r="B110" s="53" t="str">
        <f>1971+ROW(A1)-1&amp;"/"&amp;TEXT(MOD(1971+ROW(A1),100),"00")</f>
        <v>1971/72</v>
      </c>
      <c r="C110" s="53" t="s">
        <v>3</v>
      </c>
      <c r="D110" s="54">
        <v>2740300</v>
      </c>
    </row>
    <row r="111" spans="1:4" x14ac:dyDescent="0.35">
      <c r="A111" s="53">
        <v>1972</v>
      </c>
      <c r="B111" s="53" t="str">
        <f>1971+ROW(A2)-1&amp;"/"&amp;TEXT(MOD(1971+ROW(A2),100),"00")</f>
        <v>1972/73</v>
      </c>
      <c r="C111" s="53" t="s">
        <v>3</v>
      </c>
      <c r="D111" s="54">
        <v>2755200</v>
      </c>
    </row>
    <row r="112" spans="1:4" x14ac:dyDescent="0.35">
      <c r="A112" s="53">
        <v>1973</v>
      </c>
      <c r="B112" s="53" t="str">
        <f t="shared" ref="B112:B163" si="2">1971+ROW(A3)-1&amp;"/"&amp;TEXT(MOD(1971+ROW(A3),100),"00")</f>
        <v>1973/74</v>
      </c>
      <c r="C112" s="53" t="s">
        <v>3</v>
      </c>
      <c r="D112" s="54">
        <v>2772800</v>
      </c>
    </row>
    <row r="113" spans="1:4" x14ac:dyDescent="0.35">
      <c r="A113" s="53">
        <v>1974</v>
      </c>
      <c r="B113" s="53" t="str">
        <f t="shared" si="2"/>
        <v>1974/75</v>
      </c>
      <c r="C113" s="53" t="s">
        <v>3</v>
      </c>
      <c r="D113" s="54">
        <v>2785200</v>
      </c>
    </row>
    <row r="114" spans="1:4" x14ac:dyDescent="0.35">
      <c r="A114" s="53">
        <v>1975</v>
      </c>
      <c r="B114" s="53" t="str">
        <f t="shared" si="2"/>
        <v>1975/76</v>
      </c>
      <c r="C114" s="53" t="s">
        <v>3</v>
      </c>
      <c r="D114" s="54">
        <v>2795400</v>
      </c>
    </row>
    <row r="115" spans="1:4" x14ac:dyDescent="0.35">
      <c r="A115" s="53">
        <v>1976</v>
      </c>
      <c r="B115" s="53" t="str">
        <f t="shared" si="2"/>
        <v>1976/77</v>
      </c>
      <c r="C115" s="53" t="s">
        <v>3</v>
      </c>
      <c r="D115" s="54">
        <v>2799300</v>
      </c>
    </row>
    <row r="116" spans="1:4" x14ac:dyDescent="0.35">
      <c r="A116" s="53">
        <v>1977</v>
      </c>
      <c r="B116" s="53" t="str">
        <f t="shared" si="2"/>
        <v>1977/78</v>
      </c>
      <c r="C116" s="53" t="s">
        <v>3</v>
      </c>
      <c r="D116" s="54">
        <v>2800600</v>
      </c>
    </row>
    <row r="117" spans="1:4" x14ac:dyDescent="0.35">
      <c r="A117" s="53">
        <v>1978</v>
      </c>
      <c r="B117" s="53" t="str">
        <f t="shared" si="2"/>
        <v>1978/79</v>
      </c>
      <c r="C117" s="53" t="s">
        <v>3</v>
      </c>
      <c r="D117" s="54">
        <v>2804300</v>
      </c>
    </row>
    <row r="118" spans="1:4" x14ac:dyDescent="0.35">
      <c r="A118" s="53">
        <v>1979</v>
      </c>
      <c r="B118" s="53" t="str">
        <f t="shared" si="2"/>
        <v>1979/80</v>
      </c>
      <c r="C118" s="53" t="s">
        <v>3</v>
      </c>
      <c r="D118" s="54">
        <v>2810100</v>
      </c>
    </row>
    <row r="119" spans="1:4" x14ac:dyDescent="0.35">
      <c r="A119" s="53">
        <v>1980</v>
      </c>
      <c r="B119" s="53" t="str">
        <f t="shared" si="2"/>
        <v>1980/81</v>
      </c>
      <c r="C119" s="53" t="s">
        <v>3</v>
      </c>
      <c r="D119" s="54">
        <v>2815800</v>
      </c>
    </row>
    <row r="120" spans="1:4" x14ac:dyDescent="0.35">
      <c r="A120" s="53">
        <v>1981</v>
      </c>
      <c r="B120" s="53" t="str">
        <f t="shared" si="2"/>
        <v>1981/82</v>
      </c>
      <c r="C120" s="53" t="s">
        <v>3</v>
      </c>
      <c r="D120" s="54">
        <v>2813500</v>
      </c>
    </row>
    <row r="121" spans="1:4" x14ac:dyDescent="0.35">
      <c r="A121" s="53">
        <v>1982</v>
      </c>
      <c r="B121" s="53" t="str">
        <f t="shared" si="2"/>
        <v>1982/83</v>
      </c>
      <c r="C121" s="53" t="s">
        <v>3</v>
      </c>
      <c r="D121" s="54">
        <v>2804300</v>
      </c>
    </row>
    <row r="122" spans="1:4" x14ac:dyDescent="0.35">
      <c r="A122" s="53">
        <v>1983</v>
      </c>
      <c r="B122" s="53" t="str">
        <f t="shared" si="2"/>
        <v>1983/84</v>
      </c>
      <c r="C122" s="53" t="s">
        <v>3</v>
      </c>
      <c r="D122" s="54">
        <v>2803300</v>
      </c>
    </row>
    <row r="123" spans="1:4" x14ac:dyDescent="0.35">
      <c r="A123" s="53">
        <v>1984</v>
      </c>
      <c r="B123" s="53" t="str">
        <f t="shared" si="2"/>
        <v>1984/85</v>
      </c>
      <c r="C123" s="53" t="s">
        <v>3</v>
      </c>
      <c r="D123" s="54">
        <v>2800700</v>
      </c>
    </row>
    <row r="124" spans="1:4" x14ac:dyDescent="0.35">
      <c r="A124" s="53">
        <v>1985</v>
      </c>
      <c r="B124" s="53" t="str">
        <f t="shared" si="2"/>
        <v>1985/86</v>
      </c>
      <c r="C124" s="53" t="s">
        <v>3</v>
      </c>
      <c r="D124" s="54">
        <v>2803400</v>
      </c>
    </row>
    <row r="125" spans="1:4" x14ac:dyDescent="0.35">
      <c r="A125" s="53">
        <v>1986</v>
      </c>
      <c r="B125" s="53" t="str">
        <f t="shared" si="2"/>
        <v>1986/87</v>
      </c>
      <c r="C125" s="53" t="s">
        <v>3</v>
      </c>
      <c r="D125" s="54">
        <v>2810900</v>
      </c>
    </row>
    <row r="126" spans="1:4" x14ac:dyDescent="0.35">
      <c r="A126" s="53">
        <v>1987</v>
      </c>
      <c r="B126" s="53" t="str">
        <f t="shared" si="2"/>
        <v>1987/88</v>
      </c>
      <c r="C126" s="53" t="s">
        <v>3</v>
      </c>
      <c r="D126" s="54">
        <v>2822600</v>
      </c>
    </row>
    <row r="127" spans="1:4" x14ac:dyDescent="0.35">
      <c r="A127" s="53">
        <v>1988</v>
      </c>
      <c r="B127" s="53" t="str">
        <f t="shared" si="2"/>
        <v>1988/89</v>
      </c>
      <c r="C127" s="53" t="s">
        <v>3</v>
      </c>
      <c r="D127" s="54">
        <v>2841200</v>
      </c>
    </row>
    <row r="128" spans="1:4" x14ac:dyDescent="0.35">
      <c r="A128" s="53">
        <v>1989</v>
      </c>
      <c r="B128" s="53" t="str">
        <f t="shared" si="2"/>
        <v>1989/90</v>
      </c>
      <c r="C128" s="53" t="s">
        <v>3</v>
      </c>
      <c r="D128" s="54">
        <v>2855200</v>
      </c>
    </row>
    <row r="129" spans="1:4" x14ac:dyDescent="0.35">
      <c r="A129" s="53">
        <v>1990</v>
      </c>
      <c r="B129" s="53" t="str">
        <f t="shared" si="2"/>
        <v>1990/91</v>
      </c>
      <c r="C129" s="53" t="s">
        <v>3</v>
      </c>
      <c r="D129" s="54">
        <v>2861500</v>
      </c>
    </row>
    <row r="130" spans="1:4" x14ac:dyDescent="0.35">
      <c r="A130" s="53">
        <v>1991</v>
      </c>
      <c r="B130" s="53" t="str">
        <f t="shared" si="2"/>
        <v>1991/92</v>
      </c>
      <c r="C130" s="53" t="s">
        <v>3</v>
      </c>
      <c r="D130" s="54">
        <v>2873000</v>
      </c>
    </row>
    <row r="131" spans="1:4" x14ac:dyDescent="0.35">
      <c r="A131" s="53">
        <v>1992</v>
      </c>
      <c r="B131" s="53" t="str">
        <f t="shared" si="2"/>
        <v>1992/93</v>
      </c>
      <c r="C131" s="53" t="s">
        <v>3</v>
      </c>
      <c r="D131" s="54">
        <v>2877700</v>
      </c>
    </row>
    <row r="132" spans="1:4" x14ac:dyDescent="0.35">
      <c r="A132" s="53">
        <v>1993</v>
      </c>
      <c r="B132" s="53" t="str">
        <f t="shared" si="2"/>
        <v>1993/94</v>
      </c>
      <c r="C132" s="53" t="s">
        <v>3</v>
      </c>
      <c r="D132" s="54">
        <v>2883600</v>
      </c>
    </row>
    <row r="133" spans="1:4" x14ac:dyDescent="0.35">
      <c r="A133" s="53">
        <v>1994</v>
      </c>
      <c r="B133" s="53" t="str">
        <f t="shared" si="2"/>
        <v>1994/95</v>
      </c>
      <c r="C133" s="53" t="s">
        <v>3</v>
      </c>
      <c r="D133" s="54">
        <v>2887400</v>
      </c>
    </row>
    <row r="134" spans="1:4" x14ac:dyDescent="0.35">
      <c r="A134" s="53">
        <v>1995</v>
      </c>
      <c r="B134" s="53" t="str">
        <f t="shared" si="2"/>
        <v>1995/96</v>
      </c>
      <c r="C134" s="53" t="s">
        <v>3</v>
      </c>
      <c r="D134" s="54">
        <v>2888500</v>
      </c>
    </row>
    <row r="135" spans="1:4" x14ac:dyDescent="0.35">
      <c r="A135" s="53">
        <v>1996</v>
      </c>
      <c r="B135" s="53" t="str">
        <f t="shared" si="2"/>
        <v>1996/97</v>
      </c>
      <c r="C135" s="53" t="s">
        <v>3</v>
      </c>
      <c r="D135" s="54">
        <v>2891300</v>
      </c>
    </row>
    <row r="136" spans="1:4" x14ac:dyDescent="0.35">
      <c r="A136" s="53">
        <v>1997</v>
      </c>
      <c r="B136" s="53" t="str">
        <f t="shared" si="2"/>
        <v>1997/98</v>
      </c>
      <c r="C136" s="53" t="s">
        <v>3</v>
      </c>
      <c r="D136" s="54">
        <v>2894900</v>
      </c>
    </row>
    <row r="137" spans="1:4" x14ac:dyDescent="0.35">
      <c r="A137" s="53">
        <v>1998</v>
      </c>
      <c r="B137" s="53" t="str">
        <f t="shared" si="2"/>
        <v>1998/99</v>
      </c>
      <c r="C137" s="53" t="s">
        <v>3</v>
      </c>
      <c r="D137" s="54">
        <v>2899500</v>
      </c>
    </row>
    <row r="138" spans="1:4" x14ac:dyDescent="0.35">
      <c r="A138" s="53">
        <v>1999</v>
      </c>
      <c r="B138" s="53" t="str">
        <f t="shared" si="2"/>
        <v>1999/00</v>
      </c>
      <c r="C138" s="53" t="s">
        <v>3</v>
      </c>
      <c r="D138" s="54">
        <v>2900600</v>
      </c>
    </row>
    <row r="139" spans="1:4" x14ac:dyDescent="0.35">
      <c r="A139" s="53">
        <v>2000</v>
      </c>
      <c r="B139" s="53" t="str">
        <f t="shared" si="2"/>
        <v>2000/01</v>
      </c>
      <c r="C139" s="53" t="s">
        <v>3</v>
      </c>
      <c r="D139" s="54">
        <v>2906900</v>
      </c>
    </row>
    <row r="140" spans="1:4" x14ac:dyDescent="0.35">
      <c r="A140" s="53">
        <v>2001</v>
      </c>
      <c r="B140" s="53" t="str">
        <f t="shared" si="2"/>
        <v>2001/02</v>
      </c>
      <c r="C140" s="53" t="s">
        <v>3</v>
      </c>
      <c r="D140" s="54">
        <v>2910200</v>
      </c>
    </row>
    <row r="141" spans="1:4" x14ac:dyDescent="0.35">
      <c r="A141" s="53">
        <v>2002</v>
      </c>
      <c r="B141" s="53" t="str">
        <f t="shared" si="2"/>
        <v>2002/03</v>
      </c>
      <c r="C141" s="53" t="s">
        <v>3</v>
      </c>
      <c r="D141" s="54">
        <v>2922900</v>
      </c>
    </row>
    <row r="142" spans="1:4" x14ac:dyDescent="0.35">
      <c r="A142" s="53">
        <v>2003</v>
      </c>
      <c r="B142" s="53" t="str">
        <f t="shared" si="2"/>
        <v>2003/04</v>
      </c>
      <c r="C142" s="53" t="s">
        <v>3</v>
      </c>
      <c r="D142" s="54">
        <v>2937700</v>
      </c>
    </row>
    <row r="143" spans="1:4" x14ac:dyDescent="0.35">
      <c r="A143" s="53">
        <v>2004</v>
      </c>
      <c r="B143" s="53" t="str">
        <f t="shared" si="2"/>
        <v>2004/05</v>
      </c>
      <c r="C143" s="53" t="s">
        <v>3</v>
      </c>
      <c r="D143" s="54">
        <v>2957400</v>
      </c>
    </row>
    <row r="144" spans="1:4" x14ac:dyDescent="0.35">
      <c r="A144" s="53">
        <v>2005</v>
      </c>
      <c r="B144" s="53" t="str">
        <f t="shared" si="2"/>
        <v>2005/06</v>
      </c>
      <c r="C144" s="53" t="s">
        <v>3</v>
      </c>
      <c r="D144" s="54">
        <v>2969300</v>
      </c>
    </row>
    <row r="145" spans="1:4" x14ac:dyDescent="0.35">
      <c r="A145" s="53">
        <v>2006</v>
      </c>
      <c r="B145" s="53" t="str">
        <f t="shared" si="2"/>
        <v>2006/07</v>
      </c>
      <c r="C145" s="53" t="s">
        <v>3</v>
      </c>
      <c r="D145" s="54">
        <v>2985700</v>
      </c>
    </row>
    <row r="146" spans="1:4" x14ac:dyDescent="0.35">
      <c r="A146" s="53">
        <v>2007</v>
      </c>
      <c r="B146" s="53" t="str">
        <f t="shared" si="2"/>
        <v>2007/08</v>
      </c>
      <c r="C146" s="53" t="s">
        <v>3</v>
      </c>
      <c r="D146" s="54">
        <v>3006300</v>
      </c>
    </row>
    <row r="147" spans="1:4" x14ac:dyDescent="0.35">
      <c r="A147" s="53">
        <v>2008</v>
      </c>
      <c r="B147" s="53" t="str">
        <f t="shared" si="2"/>
        <v>2008/09</v>
      </c>
      <c r="C147" s="53" t="s">
        <v>3</v>
      </c>
      <c r="D147" s="54">
        <v>3025900</v>
      </c>
    </row>
    <row r="148" spans="1:4" x14ac:dyDescent="0.35">
      <c r="A148" s="53">
        <v>2009</v>
      </c>
      <c r="B148" s="53" t="str">
        <f t="shared" si="2"/>
        <v>2009/10</v>
      </c>
      <c r="C148" s="53" t="s">
        <v>3</v>
      </c>
      <c r="D148" s="54">
        <v>3038900</v>
      </c>
    </row>
    <row r="149" spans="1:4" x14ac:dyDescent="0.35">
      <c r="A149" s="53">
        <v>2010</v>
      </c>
      <c r="B149" s="53" t="str">
        <f t="shared" si="2"/>
        <v>2010/11</v>
      </c>
      <c r="C149" s="53" t="s">
        <v>3</v>
      </c>
      <c r="D149" s="54">
        <v>3050000</v>
      </c>
    </row>
    <row r="150" spans="1:4" x14ac:dyDescent="0.35">
      <c r="A150" s="53">
        <v>2011</v>
      </c>
      <c r="B150" s="53" t="str">
        <f t="shared" si="2"/>
        <v>2011/12</v>
      </c>
      <c r="C150" s="53" t="s">
        <v>3</v>
      </c>
      <c r="D150" s="54">
        <v>3063800</v>
      </c>
    </row>
    <row r="151" spans="1:4" x14ac:dyDescent="0.35">
      <c r="A151" s="53">
        <v>2012</v>
      </c>
      <c r="B151" s="53" t="str">
        <f t="shared" si="2"/>
        <v>2012/13</v>
      </c>
      <c r="C151" s="53" t="s">
        <v>3</v>
      </c>
      <c r="D151" s="54">
        <v>3070900</v>
      </c>
    </row>
    <row r="152" spans="1:4" x14ac:dyDescent="0.35">
      <c r="A152" s="53">
        <v>2013</v>
      </c>
      <c r="B152" s="53" t="str">
        <f t="shared" si="2"/>
        <v>2013/14</v>
      </c>
      <c r="C152" s="53" t="s">
        <v>3</v>
      </c>
      <c r="D152" s="54">
        <v>3071100</v>
      </c>
    </row>
    <row r="153" spans="1:4" x14ac:dyDescent="0.35">
      <c r="A153" s="53">
        <v>2014</v>
      </c>
      <c r="B153" s="53" t="str">
        <f t="shared" si="2"/>
        <v>2014/15</v>
      </c>
      <c r="C153" s="53" t="s">
        <v>3</v>
      </c>
      <c r="D153" s="54">
        <v>3073800</v>
      </c>
    </row>
    <row r="154" spans="1:4" x14ac:dyDescent="0.35">
      <c r="A154" s="53">
        <v>2015</v>
      </c>
      <c r="B154" s="53" t="str">
        <f t="shared" si="2"/>
        <v>2015/16</v>
      </c>
      <c r="C154" s="53" t="s">
        <v>3</v>
      </c>
      <c r="D154" s="54">
        <v>3072700</v>
      </c>
    </row>
    <row r="155" spans="1:4" x14ac:dyDescent="0.35">
      <c r="A155" s="53">
        <v>2016</v>
      </c>
      <c r="B155" s="53" t="str">
        <f t="shared" si="2"/>
        <v>2016/17</v>
      </c>
      <c r="C155" s="53" t="s">
        <v>3</v>
      </c>
      <c r="D155" s="54">
        <v>3077200</v>
      </c>
    </row>
    <row r="156" spans="1:4" x14ac:dyDescent="0.35">
      <c r="A156" s="53">
        <v>2017</v>
      </c>
      <c r="B156" s="53" t="str">
        <f t="shared" si="2"/>
        <v>2017/18</v>
      </c>
      <c r="C156" s="53" t="s">
        <v>3</v>
      </c>
      <c r="D156" s="54">
        <v>3081400</v>
      </c>
    </row>
    <row r="157" spans="1:4" x14ac:dyDescent="0.35">
      <c r="A157" s="53">
        <v>2018</v>
      </c>
      <c r="B157" s="53" t="str">
        <f t="shared" si="2"/>
        <v>2018/19</v>
      </c>
      <c r="C157" s="53" t="s">
        <v>3</v>
      </c>
      <c r="D157" s="54">
        <v>3083800</v>
      </c>
    </row>
    <row r="158" spans="1:4" x14ac:dyDescent="0.35">
      <c r="A158" s="53">
        <v>2019</v>
      </c>
      <c r="B158" s="53" t="str">
        <f t="shared" si="2"/>
        <v>2019/20</v>
      </c>
      <c r="C158" s="53" t="s">
        <v>3</v>
      </c>
      <c r="D158" s="54">
        <v>3087700</v>
      </c>
    </row>
    <row r="159" spans="1:4" x14ac:dyDescent="0.35">
      <c r="A159" s="53">
        <v>2020</v>
      </c>
      <c r="B159" s="53" t="str">
        <f t="shared" si="2"/>
        <v>2020/21</v>
      </c>
      <c r="C159" s="53" t="s">
        <v>3</v>
      </c>
      <c r="D159" s="54">
        <v>3104500</v>
      </c>
    </row>
    <row r="160" spans="1:4" x14ac:dyDescent="0.35">
      <c r="A160" s="53">
        <v>2021</v>
      </c>
      <c r="B160" s="53" t="str">
        <f t="shared" si="2"/>
        <v>2021/22</v>
      </c>
      <c r="C160" s="53" t="s">
        <v>3</v>
      </c>
      <c r="D160" s="54">
        <v>3105600</v>
      </c>
    </row>
    <row r="161" spans="1:4" x14ac:dyDescent="0.35">
      <c r="A161" s="53">
        <v>2022</v>
      </c>
      <c r="B161" s="53" t="str">
        <f t="shared" si="2"/>
        <v>2022/23</v>
      </c>
      <c r="C161" s="53" t="s">
        <v>3</v>
      </c>
      <c r="D161" s="54">
        <v>3134200</v>
      </c>
    </row>
    <row r="162" spans="1:4" x14ac:dyDescent="0.35">
      <c r="A162" s="53">
        <v>2023</v>
      </c>
      <c r="B162" s="53" t="str">
        <f t="shared" si="2"/>
        <v>2023/24</v>
      </c>
      <c r="C162" s="53" t="s">
        <v>3</v>
      </c>
      <c r="D162" s="54">
        <v>3167300</v>
      </c>
    </row>
    <row r="163" spans="1:4" x14ac:dyDescent="0.35">
      <c r="A163" s="53">
        <v>2024</v>
      </c>
      <c r="B163" s="53" t="str">
        <f t="shared" si="2"/>
        <v>2024/25</v>
      </c>
      <c r="C163" s="53" t="s">
        <v>3</v>
      </c>
      <c r="D163" s="54">
        <v>3186600</v>
      </c>
    </row>
    <row r="164" spans="1:4" x14ac:dyDescent="0.35">
      <c r="A164" s="53">
        <v>1971</v>
      </c>
      <c r="B164" s="53" t="str">
        <f>1971+ROW(A1)-1&amp;"/"&amp;TEXT(MOD(1971+ROW(A1),100),"00")</f>
        <v>1971/72</v>
      </c>
      <c r="C164" s="53" t="s">
        <v>4</v>
      </c>
      <c r="D164" s="54">
        <v>54387600</v>
      </c>
    </row>
    <row r="165" spans="1:4" x14ac:dyDescent="0.35">
      <c r="A165" s="53">
        <v>1972</v>
      </c>
      <c r="B165" s="53" t="str">
        <f>1971+ROW(A2)-1&amp;"/"&amp;TEXT(MOD(1971+ROW(A2),100),"00")</f>
        <v>1972/73</v>
      </c>
      <c r="C165" s="53" t="s">
        <v>4</v>
      </c>
      <c r="D165" s="54">
        <v>54557700</v>
      </c>
    </row>
    <row r="166" spans="1:4" x14ac:dyDescent="0.35">
      <c r="A166" s="53">
        <v>1973</v>
      </c>
      <c r="B166" s="53" t="str">
        <f t="shared" ref="B166:B217" si="3">1971+ROW(A3)-1&amp;"/"&amp;TEXT(MOD(1971+ROW(A3),100),"00")</f>
        <v>1973/74</v>
      </c>
      <c r="C166" s="53" t="s">
        <v>4</v>
      </c>
      <c r="D166" s="54">
        <v>54692900</v>
      </c>
    </row>
    <row r="167" spans="1:4" x14ac:dyDescent="0.35">
      <c r="A167" s="53">
        <v>1974</v>
      </c>
      <c r="B167" s="53" t="str">
        <f t="shared" si="3"/>
        <v>1974/75</v>
      </c>
      <c r="C167" s="53" t="s">
        <v>4</v>
      </c>
      <c r="D167" s="54">
        <v>54708700</v>
      </c>
    </row>
    <row r="168" spans="1:4" x14ac:dyDescent="0.35">
      <c r="A168" s="53">
        <v>1975</v>
      </c>
      <c r="B168" s="53" t="str">
        <f t="shared" si="3"/>
        <v>1975/76</v>
      </c>
      <c r="C168" s="53" t="s">
        <v>4</v>
      </c>
      <c r="D168" s="54">
        <v>54702200</v>
      </c>
    </row>
    <row r="169" spans="1:4" x14ac:dyDescent="0.35">
      <c r="A169" s="53">
        <v>1976</v>
      </c>
      <c r="B169" s="53" t="str">
        <f t="shared" si="3"/>
        <v>1976/77</v>
      </c>
      <c r="C169" s="53" t="s">
        <v>4</v>
      </c>
      <c r="D169" s="54">
        <v>54692600</v>
      </c>
    </row>
    <row r="170" spans="1:4" x14ac:dyDescent="0.35">
      <c r="A170" s="53">
        <v>1977</v>
      </c>
      <c r="B170" s="53" t="str">
        <f t="shared" si="3"/>
        <v>1977/78</v>
      </c>
      <c r="C170" s="53" t="s">
        <v>4</v>
      </c>
      <c r="D170" s="54">
        <v>54666600</v>
      </c>
    </row>
    <row r="171" spans="1:4" x14ac:dyDescent="0.35">
      <c r="A171" s="53">
        <v>1978</v>
      </c>
      <c r="B171" s="53" t="str">
        <f t="shared" si="3"/>
        <v>1978/79</v>
      </c>
      <c r="C171" s="53" t="s">
        <v>4</v>
      </c>
      <c r="D171" s="54">
        <v>54654800</v>
      </c>
    </row>
    <row r="172" spans="1:4" x14ac:dyDescent="0.35">
      <c r="A172" s="53">
        <v>1979</v>
      </c>
      <c r="B172" s="53" t="str">
        <f t="shared" si="3"/>
        <v>1979/80</v>
      </c>
      <c r="C172" s="53" t="s">
        <v>4</v>
      </c>
      <c r="D172" s="54">
        <v>54711800</v>
      </c>
    </row>
    <row r="173" spans="1:4" x14ac:dyDescent="0.35">
      <c r="A173" s="53">
        <v>1980</v>
      </c>
      <c r="B173" s="53" t="str">
        <f t="shared" si="3"/>
        <v>1980/81</v>
      </c>
      <c r="C173" s="53" t="s">
        <v>4</v>
      </c>
      <c r="D173" s="54">
        <v>54796900</v>
      </c>
    </row>
    <row r="174" spans="1:4" x14ac:dyDescent="0.35">
      <c r="A174" s="53">
        <v>1981</v>
      </c>
      <c r="B174" s="53" t="str">
        <f t="shared" si="3"/>
        <v>1981/82</v>
      </c>
      <c r="C174" s="53" t="s">
        <v>4</v>
      </c>
      <c r="D174" s="54">
        <v>54814500</v>
      </c>
    </row>
    <row r="175" spans="1:4" x14ac:dyDescent="0.35">
      <c r="A175" s="53">
        <v>1982</v>
      </c>
      <c r="B175" s="53" t="str">
        <f t="shared" si="3"/>
        <v>1982/83</v>
      </c>
      <c r="C175" s="53" t="s">
        <v>4</v>
      </c>
      <c r="D175" s="54">
        <v>54746200</v>
      </c>
    </row>
    <row r="176" spans="1:4" x14ac:dyDescent="0.35">
      <c r="A176" s="53">
        <v>1983</v>
      </c>
      <c r="B176" s="53" t="str">
        <f t="shared" si="3"/>
        <v>1983/84</v>
      </c>
      <c r="C176" s="53" t="s">
        <v>4</v>
      </c>
      <c r="D176" s="54">
        <v>54765100</v>
      </c>
    </row>
    <row r="177" spans="1:4" x14ac:dyDescent="0.35">
      <c r="A177" s="53">
        <v>1984</v>
      </c>
      <c r="B177" s="53" t="str">
        <f t="shared" si="3"/>
        <v>1984/85</v>
      </c>
      <c r="C177" s="53" t="s">
        <v>4</v>
      </c>
      <c r="D177" s="54">
        <v>54852000</v>
      </c>
    </row>
    <row r="178" spans="1:4" x14ac:dyDescent="0.35">
      <c r="A178" s="53">
        <v>1985</v>
      </c>
      <c r="B178" s="53" t="str">
        <f t="shared" si="3"/>
        <v>1985/86</v>
      </c>
      <c r="C178" s="53" t="s">
        <v>4</v>
      </c>
      <c r="D178" s="54">
        <v>54988600</v>
      </c>
    </row>
    <row r="179" spans="1:4" x14ac:dyDescent="0.35">
      <c r="A179" s="53">
        <v>1986</v>
      </c>
      <c r="B179" s="53" t="str">
        <f t="shared" si="3"/>
        <v>1986/87</v>
      </c>
      <c r="C179" s="53" t="s">
        <v>4</v>
      </c>
      <c r="D179" s="54">
        <v>55110300</v>
      </c>
    </row>
    <row r="180" spans="1:4" x14ac:dyDescent="0.35">
      <c r="A180" s="53">
        <v>1987</v>
      </c>
      <c r="B180" s="53" t="str">
        <f t="shared" si="3"/>
        <v>1987/88</v>
      </c>
      <c r="C180" s="53" t="s">
        <v>4</v>
      </c>
      <c r="D180" s="54">
        <v>55222000</v>
      </c>
    </row>
    <row r="181" spans="1:4" x14ac:dyDescent="0.35">
      <c r="A181" s="53">
        <v>1988</v>
      </c>
      <c r="B181" s="53" t="str">
        <f t="shared" si="3"/>
        <v>1988/89</v>
      </c>
      <c r="C181" s="53" t="s">
        <v>4</v>
      </c>
      <c r="D181" s="54">
        <v>55331000</v>
      </c>
    </row>
    <row r="182" spans="1:4" x14ac:dyDescent="0.35">
      <c r="A182" s="53">
        <v>1989</v>
      </c>
      <c r="B182" s="53" t="str">
        <f t="shared" si="3"/>
        <v>1989/90</v>
      </c>
      <c r="C182" s="53" t="s">
        <v>4</v>
      </c>
      <c r="D182" s="54">
        <v>55486000</v>
      </c>
    </row>
    <row r="183" spans="1:4" x14ac:dyDescent="0.35">
      <c r="A183" s="53">
        <v>1990</v>
      </c>
      <c r="B183" s="53" t="str">
        <f t="shared" si="3"/>
        <v>1990/91</v>
      </c>
      <c r="C183" s="53" t="s">
        <v>4</v>
      </c>
      <c r="D183" s="54">
        <v>55641900</v>
      </c>
    </row>
    <row r="184" spans="1:4" x14ac:dyDescent="0.35">
      <c r="A184" s="53">
        <v>1991</v>
      </c>
      <c r="B184" s="53" t="str">
        <f t="shared" si="3"/>
        <v>1991/92</v>
      </c>
      <c r="C184" s="53" t="s">
        <v>4</v>
      </c>
      <c r="D184" s="54">
        <v>55831400</v>
      </c>
    </row>
    <row r="185" spans="1:4" x14ac:dyDescent="0.35">
      <c r="A185" s="53">
        <v>1992</v>
      </c>
      <c r="B185" s="53" t="str">
        <f t="shared" si="3"/>
        <v>1992/93</v>
      </c>
      <c r="C185" s="53" t="s">
        <v>4</v>
      </c>
      <c r="D185" s="54">
        <v>55961300</v>
      </c>
    </row>
    <row r="186" spans="1:4" x14ac:dyDescent="0.35">
      <c r="A186" s="53">
        <v>1993</v>
      </c>
      <c r="B186" s="53" t="str">
        <f t="shared" si="3"/>
        <v>1993/94</v>
      </c>
      <c r="C186" s="53" t="s">
        <v>4</v>
      </c>
      <c r="D186" s="54">
        <v>56078300</v>
      </c>
    </row>
    <row r="187" spans="1:4" x14ac:dyDescent="0.35">
      <c r="A187" s="53">
        <v>1994</v>
      </c>
      <c r="B187" s="53" t="str">
        <f t="shared" si="3"/>
        <v>1994/95</v>
      </c>
      <c r="C187" s="53" t="s">
        <v>4</v>
      </c>
      <c r="D187" s="54">
        <v>56218400</v>
      </c>
    </row>
    <row r="188" spans="1:4" x14ac:dyDescent="0.35">
      <c r="A188" s="53">
        <v>1995</v>
      </c>
      <c r="B188" s="53" t="str">
        <f t="shared" si="3"/>
        <v>1995/96</v>
      </c>
      <c r="C188" s="53" t="s">
        <v>4</v>
      </c>
      <c r="D188" s="54">
        <v>56375700</v>
      </c>
    </row>
    <row r="189" spans="1:4" x14ac:dyDescent="0.35">
      <c r="A189" s="53">
        <v>1996</v>
      </c>
      <c r="B189" s="53" t="str">
        <f t="shared" si="3"/>
        <v>1996/97</v>
      </c>
      <c r="C189" s="53" t="s">
        <v>4</v>
      </c>
      <c r="D189" s="54">
        <v>56502600</v>
      </c>
    </row>
    <row r="190" spans="1:4" x14ac:dyDescent="0.35">
      <c r="A190" s="53">
        <v>1997</v>
      </c>
      <c r="B190" s="53" t="str">
        <f t="shared" si="3"/>
        <v>1997/98</v>
      </c>
      <c r="C190" s="53" t="s">
        <v>4</v>
      </c>
      <c r="D190" s="54">
        <v>56643000</v>
      </c>
    </row>
    <row r="191" spans="1:4" x14ac:dyDescent="0.35">
      <c r="A191" s="53">
        <v>1998</v>
      </c>
      <c r="B191" s="53" t="str">
        <f t="shared" si="3"/>
        <v>1998/99</v>
      </c>
      <c r="C191" s="53" t="s">
        <v>4</v>
      </c>
      <c r="D191" s="54">
        <v>56797200</v>
      </c>
    </row>
    <row r="192" spans="1:4" x14ac:dyDescent="0.35">
      <c r="A192" s="53">
        <v>1999</v>
      </c>
      <c r="B192" s="53" t="str">
        <f t="shared" si="3"/>
        <v>1999/00</v>
      </c>
      <c r="C192" s="53" t="s">
        <v>4</v>
      </c>
      <c r="D192" s="54">
        <v>57005400</v>
      </c>
    </row>
    <row r="193" spans="1:4" x14ac:dyDescent="0.35">
      <c r="A193" s="53">
        <v>2000</v>
      </c>
      <c r="B193" s="53" t="str">
        <f t="shared" si="3"/>
        <v>2000/01</v>
      </c>
      <c r="C193" s="53" t="s">
        <v>4</v>
      </c>
      <c r="D193" s="54">
        <v>57203100</v>
      </c>
    </row>
    <row r="194" spans="1:4" x14ac:dyDescent="0.35">
      <c r="A194" s="53">
        <v>2001</v>
      </c>
      <c r="B194" s="53" t="str">
        <f t="shared" si="3"/>
        <v>2001/02</v>
      </c>
      <c r="C194" s="53" t="s">
        <v>4</v>
      </c>
      <c r="D194" s="54">
        <v>57424200</v>
      </c>
    </row>
    <row r="195" spans="1:4" x14ac:dyDescent="0.35">
      <c r="A195" s="53">
        <v>2002</v>
      </c>
      <c r="B195" s="53" t="str">
        <f t="shared" si="3"/>
        <v>2002/03</v>
      </c>
      <c r="C195" s="53" t="s">
        <v>4</v>
      </c>
      <c r="D195" s="54">
        <v>57668100</v>
      </c>
    </row>
    <row r="196" spans="1:4" x14ac:dyDescent="0.35">
      <c r="A196" s="53">
        <v>2003</v>
      </c>
      <c r="B196" s="53" t="str">
        <f t="shared" si="3"/>
        <v>2003/04</v>
      </c>
      <c r="C196" s="53" t="s">
        <v>4</v>
      </c>
      <c r="D196" s="54">
        <v>57931700</v>
      </c>
    </row>
    <row r="197" spans="1:4" x14ac:dyDescent="0.35">
      <c r="A197" s="53">
        <v>2004</v>
      </c>
      <c r="B197" s="53" t="str">
        <f t="shared" si="3"/>
        <v>2004/05</v>
      </c>
      <c r="C197" s="53" t="s">
        <v>4</v>
      </c>
      <c r="D197" s="54">
        <v>58236300</v>
      </c>
    </row>
    <row r="198" spans="1:4" x14ac:dyDescent="0.35">
      <c r="A198" s="53">
        <v>2005</v>
      </c>
      <c r="B198" s="53" t="str">
        <f t="shared" si="3"/>
        <v>2005/06</v>
      </c>
      <c r="C198" s="53" t="s">
        <v>4</v>
      </c>
      <c r="D198" s="54">
        <v>58685500</v>
      </c>
    </row>
    <row r="199" spans="1:4" x14ac:dyDescent="0.35">
      <c r="A199" s="53">
        <v>2006</v>
      </c>
      <c r="B199" s="53" t="str">
        <f t="shared" si="3"/>
        <v>2006/07</v>
      </c>
      <c r="C199" s="53" t="s">
        <v>4</v>
      </c>
      <c r="D199" s="54">
        <v>59083900</v>
      </c>
    </row>
    <row r="200" spans="1:4" x14ac:dyDescent="0.35">
      <c r="A200" s="53">
        <v>2007</v>
      </c>
      <c r="B200" s="53" t="str">
        <f t="shared" si="3"/>
        <v>2007/08</v>
      </c>
      <c r="C200" s="53" t="s">
        <v>4</v>
      </c>
      <c r="D200" s="54">
        <v>59557400</v>
      </c>
    </row>
    <row r="201" spans="1:4" x14ac:dyDescent="0.35">
      <c r="A201" s="53">
        <v>2008</v>
      </c>
      <c r="B201" s="53" t="str">
        <f t="shared" si="3"/>
        <v>2008/09</v>
      </c>
      <c r="C201" s="53" t="s">
        <v>4</v>
      </c>
      <c r="D201" s="54">
        <v>60044600</v>
      </c>
    </row>
    <row r="202" spans="1:4" x14ac:dyDescent="0.35">
      <c r="A202" s="53">
        <v>2009</v>
      </c>
      <c r="B202" s="53" t="str">
        <f t="shared" si="3"/>
        <v>2009/10</v>
      </c>
      <c r="C202" s="53" t="s">
        <v>4</v>
      </c>
      <c r="D202" s="54">
        <v>60467200</v>
      </c>
    </row>
    <row r="203" spans="1:4" x14ac:dyDescent="0.35">
      <c r="A203" s="53">
        <v>2010</v>
      </c>
      <c r="B203" s="53" t="str">
        <f t="shared" si="3"/>
        <v>2010/11</v>
      </c>
      <c r="C203" s="53" t="s">
        <v>4</v>
      </c>
      <c r="D203" s="54">
        <v>60954600</v>
      </c>
    </row>
    <row r="204" spans="1:4" x14ac:dyDescent="0.35">
      <c r="A204" s="53">
        <v>2011</v>
      </c>
      <c r="B204" s="53" t="str">
        <f t="shared" si="3"/>
        <v>2011/12</v>
      </c>
      <c r="C204" s="53" t="s">
        <v>4</v>
      </c>
      <c r="D204" s="54">
        <v>61470800</v>
      </c>
    </row>
    <row r="205" spans="1:4" x14ac:dyDescent="0.35">
      <c r="A205" s="53">
        <v>2012</v>
      </c>
      <c r="B205" s="53" t="str">
        <f t="shared" si="3"/>
        <v>2012/13</v>
      </c>
      <c r="C205" s="53" t="s">
        <v>4</v>
      </c>
      <c r="D205" s="54">
        <v>61885900</v>
      </c>
    </row>
    <row r="206" spans="1:4" x14ac:dyDescent="0.35">
      <c r="A206" s="53">
        <v>2013</v>
      </c>
      <c r="B206" s="53" t="str">
        <f t="shared" si="3"/>
        <v>2013/14</v>
      </c>
      <c r="C206" s="53" t="s">
        <v>4</v>
      </c>
      <c r="D206" s="54">
        <v>62306500</v>
      </c>
    </row>
    <row r="207" spans="1:4" x14ac:dyDescent="0.35">
      <c r="A207" s="53">
        <v>2014</v>
      </c>
      <c r="B207" s="53" t="str">
        <f t="shared" si="3"/>
        <v>2014/15</v>
      </c>
      <c r="C207" s="53" t="s">
        <v>4</v>
      </c>
      <c r="D207" s="54">
        <v>62775500</v>
      </c>
    </row>
    <row r="208" spans="1:4" x14ac:dyDescent="0.35">
      <c r="A208" s="53">
        <v>2015</v>
      </c>
      <c r="B208" s="53" t="str">
        <f t="shared" si="3"/>
        <v>2015/16</v>
      </c>
      <c r="C208" s="53" t="s">
        <v>4</v>
      </c>
      <c r="D208" s="54">
        <v>63232000</v>
      </c>
    </row>
    <row r="209" spans="1:4" x14ac:dyDescent="0.35">
      <c r="A209" s="53">
        <v>2016</v>
      </c>
      <c r="B209" s="53" t="str">
        <f t="shared" si="3"/>
        <v>2016/17</v>
      </c>
      <c r="C209" s="53" t="s">
        <v>4</v>
      </c>
      <c r="D209" s="54">
        <v>63739800</v>
      </c>
    </row>
    <row r="210" spans="1:4" x14ac:dyDescent="0.35">
      <c r="A210" s="53">
        <v>2017</v>
      </c>
      <c r="B210" s="53" t="str">
        <f t="shared" si="3"/>
        <v>2017/18</v>
      </c>
      <c r="C210" s="53" t="s">
        <v>4</v>
      </c>
      <c r="D210" s="54">
        <v>64089100</v>
      </c>
    </row>
    <row r="211" spans="1:4" x14ac:dyDescent="0.35">
      <c r="A211" s="53">
        <v>2018</v>
      </c>
      <c r="B211" s="53" t="str">
        <f t="shared" si="3"/>
        <v>2018/19</v>
      </c>
      <c r="C211" s="53" t="s">
        <v>4</v>
      </c>
      <c r="D211" s="54">
        <v>64400500</v>
      </c>
    </row>
    <row r="212" spans="1:4" x14ac:dyDescent="0.35">
      <c r="A212" s="53">
        <v>2019</v>
      </c>
      <c r="B212" s="53" t="str">
        <f t="shared" si="3"/>
        <v>2019/20</v>
      </c>
      <c r="C212" s="53" t="s">
        <v>4</v>
      </c>
      <c r="D212" s="54">
        <v>64729000</v>
      </c>
    </row>
    <row r="213" spans="1:4" x14ac:dyDescent="0.35">
      <c r="A213" s="53">
        <v>2020</v>
      </c>
      <c r="B213" s="53" t="str">
        <f t="shared" si="3"/>
        <v>2020/21</v>
      </c>
      <c r="C213" s="53" t="s">
        <v>4</v>
      </c>
      <c r="D213" s="54">
        <v>64839300</v>
      </c>
    </row>
    <row r="214" spans="1:4" x14ac:dyDescent="0.35">
      <c r="A214" s="53">
        <v>2021</v>
      </c>
      <c r="B214" s="53" t="str">
        <f t="shared" si="3"/>
        <v>2021/22</v>
      </c>
      <c r="C214" s="53" t="s">
        <v>4</v>
      </c>
      <c r="D214" s="54">
        <v>65073400</v>
      </c>
    </row>
    <row r="215" spans="1:4" x14ac:dyDescent="0.35">
      <c r="A215" s="53">
        <v>2022</v>
      </c>
      <c r="B215" s="53" t="str">
        <f t="shared" si="3"/>
        <v>2022/23</v>
      </c>
      <c r="C215" s="53" t="s">
        <v>4</v>
      </c>
      <c r="D215" s="54">
        <v>65725600</v>
      </c>
    </row>
    <row r="216" spans="1:4" x14ac:dyDescent="0.35">
      <c r="A216" s="53">
        <v>2023</v>
      </c>
      <c r="B216" s="53" t="str">
        <f t="shared" si="3"/>
        <v>2023/24</v>
      </c>
      <c r="C216" s="53" t="s">
        <v>4</v>
      </c>
      <c r="D216" s="54">
        <v>66605800</v>
      </c>
    </row>
    <row r="217" spans="1:4" x14ac:dyDescent="0.35">
      <c r="A217" s="53">
        <v>2024</v>
      </c>
      <c r="B217" s="53" t="str">
        <f t="shared" si="3"/>
        <v>2024/25</v>
      </c>
      <c r="C217" s="53" t="s">
        <v>4</v>
      </c>
      <c r="D217" s="54">
        <v>67353600</v>
      </c>
    </row>
    <row r="218" spans="1:4" x14ac:dyDescent="0.35">
      <c r="D218" s="18"/>
    </row>
    <row r="219" spans="1:4" x14ac:dyDescent="0.35">
      <c r="D219" s="18"/>
    </row>
    <row r="220" spans="1:4" x14ac:dyDescent="0.35">
      <c r="D220" s="18"/>
    </row>
    <row r="221" spans="1:4" x14ac:dyDescent="0.35">
      <c r="D221" s="18"/>
    </row>
    <row r="222" spans="1:4" x14ac:dyDescent="0.35">
      <c r="D222" s="18"/>
    </row>
    <row r="223" spans="1:4" x14ac:dyDescent="0.35">
      <c r="D223" s="18"/>
    </row>
    <row r="224" spans="1:4" x14ac:dyDescent="0.35">
      <c r="D224" s="18"/>
    </row>
    <row r="225" spans="4:4" x14ac:dyDescent="0.35">
      <c r="D225" s="18"/>
    </row>
    <row r="226" spans="4:4" x14ac:dyDescent="0.35">
      <c r="D226" s="18"/>
    </row>
    <row r="227" spans="4:4" x14ac:dyDescent="0.35">
      <c r="D227" s="18"/>
    </row>
    <row r="228" spans="4:4" x14ac:dyDescent="0.35">
      <c r="D228" s="18"/>
    </row>
    <row r="229" spans="4:4" x14ac:dyDescent="0.35">
      <c r="D229" s="18"/>
    </row>
    <row r="230" spans="4:4" x14ac:dyDescent="0.35">
      <c r="D230" s="18"/>
    </row>
    <row r="231" spans="4:4" x14ac:dyDescent="0.35">
      <c r="D231" s="18"/>
    </row>
    <row r="232" spans="4:4" x14ac:dyDescent="0.35">
      <c r="D232" s="18"/>
    </row>
    <row r="233" spans="4:4" x14ac:dyDescent="0.35">
      <c r="D233" s="18"/>
    </row>
    <row r="234" spans="4:4" x14ac:dyDescent="0.35">
      <c r="D234" s="18"/>
    </row>
    <row r="235" spans="4:4" x14ac:dyDescent="0.35">
      <c r="D235" s="18"/>
    </row>
    <row r="236" spans="4:4" x14ac:dyDescent="0.35">
      <c r="D236" s="18"/>
    </row>
    <row r="237" spans="4:4" x14ac:dyDescent="0.35">
      <c r="D237" s="18"/>
    </row>
    <row r="238" spans="4:4" x14ac:dyDescent="0.35">
      <c r="D238" s="18"/>
    </row>
    <row r="239" spans="4:4" x14ac:dyDescent="0.35">
      <c r="D239" s="18"/>
    </row>
    <row r="240" spans="4:4" x14ac:dyDescent="0.35">
      <c r="D240" s="18"/>
    </row>
    <row r="241" spans="4:4" x14ac:dyDescent="0.35">
      <c r="D241" s="18"/>
    </row>
    <row r="242" spans="4:4" x14ac:dyDescent="0.35">
      <c r="D242" s="18"/>
    </row>
    <row r="243" spans="4:4" x14ac:dyDescent="0.35">
      <c r="D243" s="18"/>
    </row>
    <row r="244" spans="4:4" x14ac:dyDescent="0.35">
      <c r="D244" s="18"/>
    </row>
    <row r="245" spans="4:4" x14ac:dyDescent="0.35">
      <c r="D245" s="18"/>
    </row>
    <row r="246" spans="4:4" x14ac:dyDescent="0.35">
      <c r="D246" s="18"/>
    </row>
    <row r="247" spans="4:4" x14ac:dyDescent="0.35">
      <c r="D247" s="18"/>
    </row>
    <row r="248" spans="4:4" x14ac:dyDescent="0.35">
      <c r="D248" s="18"/>
    </row>
    <row r="249" spans="4:4" x14ac:dyDescent="0.35">
      <c r="D249" s="18"/>
    </row>
    <row r="250" spans="4:4" x14ac:dyDescent="0.35">
      <c r="D250" s="18"/>
    </row>
    <row r="251" spans="4:4" x14ac:dyDescent="0.35">
      <c r="D251" s="18"/>
    </row>
    <row r="252" spans="4:4" x14ac:dyDescent="0.35">
      <c r="D252" s="18"/>
    </row>
    <row r="253" spans="4:4" x14ac:dyDescent="0.35">
      <c r="D253" s="18"/>
    </row>
    <row r="254" spans="4:4" x14ac:dyDescent="0.35">
      <c r="D254" s="18"/>
    </row>
    <row r="255" spans="4:4" x14ac:dyDescent="0.35">
      <c r="D255" s="18"/>
    </row>
    <row r="256" spans="4:4" x14ac:dyDescent="0.35">
      <c r="D256" s="18"/>
    </row>
    <row r="257" spans="4:4" x14ac:dyDescent="0.35">
      <c r="D257" s="18"/>
    </row>
    <row r="258" spans="4:4" x14ac:dyDescent="0.35">
      <c r="D258" s="18"/>
    </row>
    <row r="259" spans="4:4" x14ac:dyDescent="0.35">
      <c r="D259" s="18"/>
    </row>
    <row r="260" spans="4:4" x14ac:dyDescent="0.35">
      <c r="D260" s="18"/>
    </row>
    <row r="261" spans="4:4" x14ac:dyDescent="0.35">
      <c r="D261" s="18"/>
    </row>
    <row r="262" spans="4:4" x14ac:dyDescent="0.35">
      <c r="D262" s="18"/>
    </row>
    <row r="263" spans="4:4" x14ac:dyDescent="0.35">
      <c r="D263" s="18"/>
    </row>
    <row r="264" spans="4:4" x14ac:dyDescent="0.35">
      <c r="D264" s="18"/>
    </row>
    <row r="265" spans="4:4" x14ac:dyDescent="0.35">
      <c r="D265" s="18"/>
    </row>
    <row r="266" spans="4:4" x14ac:dyDescent="0.35">
      <c r="D266" s="18"/>
    </row>
    <row r="267" spans="4:4" x14ac:dyDescent="0.35">
      <c r="D267" s="18"/>
    </row>
    <row r="268" spans="4:4" x14ac:dyDescent="0.35">
      <c r="D268" s="18"/>
    </row>
    <row r="269" spans="4:4" x14ac:dyDescent="0.35">
      <c r="D269" s="18"/>
    </row>
    <row r="270" spans="4:4" x14ac:dyDescent="0.35">
      <c r="D270" s="18"/>
    </row>
    <row r="271" spans="4:4" x14ac:dyDescent="0.35">
      <c r="D271" s="18"/>
    </row>
    <row r="272" spans="4:4" x14ac:dyDescent="0.35">
      <c r="D272" s="18"/>
    </row>
    <row r="273" spans="4:4" x14ac:dyDescent="0.35">
      <c r="D273" s="18"/>
    </row>
    <row r="274" spans="4:4" x14ac:dyDescent="0.35">
      <c r="D274" s="18"/>
    </row>
    <row r="275" spans="4:4" x14ac:dyDescent="0.35">
      <c r="D275" s="18"/>
    </row>
    <row r="276" spans="4:4" x14ac:dyDescent="0.35">
      <c r="D276" s="18"/>
    </row>
    <row r="277" spans="4:4" x14ac:dyDescent="0.35">
      <c r="D277" s="18"/>
    </row>
    <row r="278" spans="4:4" x14ac:dyDescent="0.35">
      <c r="D278" s="18"/>
    </row>
    <row r="279" spans="4:4" x14ac:dyDescent="0.35">
      <c r="D279" s="18"/>
    </row>
    <row r="280" spans="4:4" x14ac:dyDescent="0.35">
      <c r="D280" s="18"/>
    </row>
    <row r="281" spans="4:4" x14ac:dyDescent="0.35">
      <c r="D281" s="18"/>
    </row>
    <row r="282" spans="4:4" x14ac:dyDescent="0.35">
      <c r="D282" s="18"/>
    </row>
    <row r="283" spans="4:4" x14ac:dyDescent="0.35">
      <c r="D283" s="18"/>
    </row>
    <row r="284" spans="4:4" x14ac:dyDescent="0.35">
      <c r="D284" s="18"/>
    </row>
    <row r="285" spans="4:4" x14ac:dyDescent="0.35">
      <c r="D285" s="18"/>
    </row>
    <row r="286" spans="4:4" x14ac:dyDescent="0.35">
      <c r="D286" s="18"/>
    </row>
    <row r="287" spans="4:4" x14ac:dyDescent="0.35">
      <c r="D287" s="18"/>
    </row>
    <row r="288" spans="4:4" x14ac:dyDescent="0.35">
      <c r="D288" s="18"/>
    </row>
    <row r="289" spans="4:4" x14ac:dyDescent="0.35">
      <c r="D289" s="18"/>
    </row>
    <row r="290" spans="4:4" x14ac:dyDescent="0.35">
      <c r="D290" s="18"/>
    </row>
    <row r="291" spans="4:4" x14ac:dyDescent="0.35">
      <c r="D291" s="18"/>
    </row>
    <row r="292" spans="4:4" x14ac:dyDescent="0.35">
      <c r="D292" s="18"/>
    </row>
    <row r="293" spans="4:4" x14ac:dyDescent="0.35">
      <c r="D293" s="18"/>
    </row>
    <row r="294" spans="4:4" x14ac:dyDescent="0.35">
      <c r="D294" s="18"/>
    </row>
    <row r="295" spans="4:4" x14ac:dyDescent="0.35">
      <c r="D295" s="18"/>
    </row>
    <row r="296" spans="4:4" x14ac:dyDescent="0.35">
      <c r="D296" s="18"/>
    </row>
    <row r="297" spans="4:4" x14ac:dyDescent="0.35">
      <c r="D297" s="18"/>
    </row>
    <row r="298" spans="4:4" x14ac:dyDescent="0.35">
      <c r="D298" s="18"/>
    </row>
    <row r="299" spans="4:4" x14ac:dyDescent="0.35">
      <c r="D299" s="18"/>
    </row>
    <row r="300" spans="4:4" x14ac:dyDescent="0.35">
      <c r="D300" s="18"/>
    </row>
    <row r="301" spans="4:4" x14ac:dyDescent="0.35">
      <c r="D301" s="18"/>
    </row>
    <row r="302" spans="4:4" x14ac:dyDescent="0.35">
      <c r="D302" s="18"/>
    </row>
    <row r="303" spans="4:4" x14ac:dyDescent="0.35">
      <c r="D303" s="18"/>
    </row>
    <row r="304" spans="4:4" x14ac:dyDescent="0.35">
      <c r="D304" s="18"/>
    </row>
    <row r="305" spans="4:4" x14ac:dyDescent="0.35">
      <c r="D305" s="18"/>
    </row>
    <row r="306" spans="4:4" x14ac:dyDescent="0.35">
      <c r="D306" s="18"/>
    </row>
    <row r="307" spans="4:4" x14ac:dyDescent="0.35">
      <c r="D307" s="18"/>
    </row>
    <row r="308" spans="4:4" x14ac:dyDescent="0.35">
      <c r="D308" s="18"/>
    </row>
    <row r="309" spans="4:4" x14ac:dyDescent="0.35">
      <c r="D309" s="18"/>
    </row>
    <row r="310" spans="4:4" x14ac:dyDescent="0.35">
      <c r="D310" s="18"/>
    </row>
    <row r="311" spans="4:4" x14ac:dyDescent="0.35">
      <c r="D311" s="18"/>
    </row>
    <row r="312" spans="4:4" x14ac:dyDescent="0.35">
      <c r="D312" s="18"/>
    </row>
    <row r="313" spans="4:4" x14ac:dyDescent="0.35">
      <c r="D313" s="18"/>
    </row>
    <row r="314" spans="4:4" x14ac:dyDescent="0.35">
      <c r="D314" s="18"/>
    </row>
    <row r="315" spans="4:4" x14ac:dyDescent="0.35">
      <c r="D315" s="18"/>
    </row>
    <row r="316" spans="4:4" x14ac:dyDescent="0.35">
      <c r="D316" s="18"/>
    </row>
    <row r="317" spans="4:4" x14ac:dyDescent="0.35">
      <c r="D317" s="18"/>
    </row>
    <row r="318" spans="4:4" x14ac:dyDescent="0.35">
      <c r="D318" s="18"/>
    </row>
    <row r="319" spans="4:4" x14ac:dyDescent="0.35">
      <c r="D319" s="18"/>
    </row>
    <row r="320" spans="4:4" x14ac:dyDescent="0.35">
      <c r="D320" s="18"/>
    </row>
    <row r="321" spans="4:4" x14ac:dyDescent="0.35">
      <c r="D321" s="18"/>
    </row>
    <row r="322" spans="4:4" x14ac:dyDescent="0.35">
      <c r="D322" s="18"/>
    </row>
    <row r="323" spans="4:4" x14ac:dyDescent="0.35">
      <c r="D323" s="18"/>
    </row>
    <row r="324" spans="4:4" x14ac:dyDescent="0.35">
      <c r="D324" s="18"/>
    </row>
    <row r="325" spans="4:4" x14ac:dyDescent="0.35">
      <c r="D325" s="18"/>
    </row>
    <row r="326" spans="4:4" x14ac:dyDescent="0.35">
      <c r="D326" s="18"/>
    </row>
    <row r="327" spans="4:4" x14ac:dyDescent="0.35">
      <c r="D327" s="18"/>
    </row>
    <row r="328" spans="4:4" x14ac:dyDescent="0.35">
      <c r="D328" s="18"/>
    </row>
    <row r="329" spans="4:4" x14ac:dyDescent="0.35">
      <c r="D329" s="18"/>
    </row>
    <row r="330" spans="4:4" x14ac:dyDescent="0.35">
      <c r="D330" s="18"/>
    </row>
    <row r="331" spans="4:4" x14ac:dyDescent="0.35">
      <c r="D331" s="18"/>
    </row>
    <row r="332" spans="4:4" x14ac:dyDescent="0.35">
      <c r="D332" s="18"/>
    </row>
    <row r="333" spans="4:4" x14ac:dyDescent="0.35">
      <c r="D333" s="18"/>
    </row>
    <row r="334" spans="4:4" x14ac:dyDescent="0.35">
      <c r="D334" s="18"/>
    </row>
    <row r="335" spans="4:4" x14ac:dyDescent="0.35">
      <c r="D335" s="18"/>
    </row>
    <row r="336" spans="4:4" x14ac:dyDescent="0.35">
      <c r="D336" s="18"/>
    </row>
    <row r="337" spans="4:4" x14ac:dyDescent="0.35">
      <c r="D337" s="18"/>
    </row>
    <row r="338" spans="4:4" x14ac:dyDescent="0.35">
      <c r="D338" s="18"/>
    </row>
    <row r="339" spans="4:4" x14ac:dyDescent="0.35">
      <c r="D339" s="18"/>
    </row>
    <row r="340" spans="4:4" x14ac:dyDescent="0.35">
      <c r="D340" s="18"/>
    </row>
    <row r="341" spans="4:4" x14ac:dyDescent="0.35">
      <c r="D341" s="18"/>
    </row>
    <row r="342" spans="4:4" x14ac:dyDescent="0.35">
      <c r="D342" s="18"/>
    </row>
    <row r="343" spans="4:4" x14ac:dyDescent="0.35">
      <c r="D343" s="18"/>
    </row>
    <row r="344" spans="4:4" x14ac:dyDescent="0.35">
      <c r="D344" s="18"/>
    </row>
    <row r="345" spans="4:4" x14ac:dyDescent="0.35">
      <c r="D345" s="18"/>
    </row>
    <row r="346" spans="4:4" x14ac:dyDescent="0.35">
      <c r="D346" s="18"/>
    </row>
    <row r="347" spans="4:4" x14ac:dyDescent="0.35">
      <c r="D347" s="18"/>
    </row>
    <row r="348" spans="4:4" x14ac:dyDescent="0.35">
      <c r="D348" s="18"/>
    </row>
    <row r="349" spans="4:4" x14ac:dyDescent="0.35">
      <c r="D349" s="18"/>
    </row>
    <row r="350" spans="4:4" x14ac:dyDescent="0.35">
      <c r="D350" s="18"/>
    </row>
    <row r="351" spans="4:4" x14ac:dyDescent="0.35">
      <c r="D351" s="18"/>
    </row>
    <row r="352" spans="4:4" x14ac:dyDescent="0.35">
      <c r="D352" s="18"/>
    </row>
    <row r="353" spans="4:4" x14ac:dyDescent="0.35">
      <c r="D353" s="18"/>
    </row>
    <row r="354" spans="4:4" x14ac:dyDescent="0.35">
      <c r="D354" s="18"/>
    </row>
    <row r="355" spans="4:4" x14ac:dyDescent="0.35">
      <c r="D355" s="18"/>
    </row>
    <row r="356" spans="4:4" x14ac:dyDescent="0.35">
      <c r="D356" s="18"/>
    </row>
    <row r="357" spans="4:4" x14ac:dyDescent="0.35">
      <c r="D357" s="18"/>
    </row>
    <row r="358" spans="4:4" x14ac:dyDescent="0.35">
      <c r="D358" s="18"/>
    </row>
    <row r="359" spans="4:4" x14ac:dyDescent="0.35">
      <c r="D359" s="18"/>
    </row>
    <row r="360" spans="4:4" x14ac:dyDescent="0.35">
      <c r="D360" s="18"/>
    </row>
    <row r="361" spans="4:4" x14ac:dyDescent="0.35">
      <c r="D361" s="18"/>
    </row>
    <row r="362" spans="4:4" x14ac:dyDescent="0.35">
      <c r="D362" s="18"/>
    </row>
    <row r="363" spans="4:4" x14ac:dyDescent="0.35">
      <c r="D363" s="18"/>
    </row>
    <row r="364" spans="4:4" x14ac:dyDescent="0.35">
      <c r="D364" s="18"/>
    </row>
    <row r="365" spans="4:4" x14ac:dyDescent="0.35">
      <c r="D365" s="18"/>
    </row>
    <row r="366" spans="4:4" x14ac:dyDescent="0.35">
      <c r="D366" s="18"/>
    </row>
    <row r="367" spans="4:4" x14ac:dyDescent="0.35">
      <c r="D367" s="18"/>
    </row>
    <row r="368" spans="4:4" x14ac:dyDescent="0.35">
      <c r="D368" s="18"/>
    </row>
    <row r="369" spans="4:4" x14ac:dyDescent="0.35">
      <c r="D369" s="18"/>
    </row>
    <row r="370" spans="4:4" x14ac:dyDescent="0.35">
      <c r="D370" s="18"/>
    </row>
    <row r="371" spans="4:4" x14ac:dyDescent="0.35">
      <c r="D371" s="18"/>
    </row>
    <row r="372" spans="4:4" x14ac:dyDescent="0.35">
      <c r="D372" s="18"/>
    </row>
    <row r="373" spans="4:4" x14ac:dyDescent="0.35">
      <c r="D373" s="18"/>
    </row>
    <row r="374" spans="4:4" x14ac:dyDescent="0.35">
      <c r="D374" s="18"/>
    </row>
    <row r="375" spans="4:4" x14ac:dyDescent="0.35">
      <c r="D375" s="18"/>
    </row>
    <row r="376" spans="4:4" x14ac:dyDescent="0.35">
      <c r="D376" s="18"/>
    </row>
    <row r="377" spans="4:4" x14ac:dyDescent="0.35">
      <c r="D377" s="18"/>
    </row>
    <row r="378" spans="4:4" x14ac:dyDescent="0.35">
      <c r="D378" s="18"/>
    </row>
    <row r="379" spans="4:4" x14ac:dyDescent="0.35">
      <c r="D379" s="18"/>
    </row>
    <row r="380" spans="4:4" x14ac:dyDescent="0.35">
      <c r="D380" s="18"/>
    </row>
    <row r="381" spans="4:4" x14ac:dyDescent="0.35">
      <c r="D381" s="18"/>
    </row>
    <row r="382" spans="4:4" x14ac:dyDescent="0.35">
      <c r="D382" s="18"/>
    </row>
    <row r="383" spans="4:4" x14ac:dyDescent="0.35">
      <c r="D383" s="18"/>
    </row>
    <row r="384" spans="4:4" x14ac:dyDescent="0.35">
      <c r="D384" s="18"/>
    </row>
    <row r="385" spans="4:4" x14ac:dyDescent="0.35">
      <c r="D385" s="18"/>
    </row>
    <row r="386" spans="4:4" x14ac:dyDescent="0.35">
      <c r="D386" s="18"/>
    </row>
    <row r="387" spans="4:4" x14ac:dyDescent="0.35">
      <c r="D387" s="18"/>
    </row>
    <row r="388" spans="4:4" x14ac:dyDescent="0.35">
      <c r="D388" s="18"/>
    </row>
    <row r="389" spans="4:4" x14ac:dyDescent="0.35">
      <c r="D389" s="18"/>
    </row>
    <row r="390" spans="4:4" x14ac:dyDescent="0.35">
      <c r="D390" s="18"/>
    </row>
    <row r="391" spans="4:4" x14ac:dyDescent="0.35">
      <c r="D391" s="18"/>
    </row>
    <row r="392" spans="4:4" x14ac:dyDescent="0.35">
      <c r="D392" s="18"/>
    </row>
    <row r="393" spans="4:4" x14ac:dyDescent="0.35">
      <c r="D393" s="18"/>
    </row>
    <row r="394" spans="4:4" x14ac:dyDescent="0.35">
      <c r="D394" s="18"/>
    </row>
    <row r="395" spans="4:4" x14ac:dyDescent="0.35">
      <c r="D395" s="18"/>
    </row>
    <row r="396" spans="4:4" x14ac:dyDescent="0.35">
      <c r="D396" s="18"/>
    </row>
    <row r="397" spans="4:4" x14ac:dyDescent="0.35">
      <c r="D397" s="18"/>
    </row>
    <row r="398" spans="4:4" x14ac:dyDescent="0.35">
      <c r="D398" s="18"/>
    </row>
    <row r="399" spans="4:4" x14ac:dyDescent="0.35">
      <c r="D399" s="18"/>
    </row>
    <row r="400" spans="4:4" x14ac:dyDescent="0.35">
      <c r="D400" s="18"/>
    </row>
    <row r="401" spans="4:4" x14ac:dyDescent="0.35">
      <c r="D401" s="18"/>
    </row>
    <row r="402" spans="4:4" x14ac:dyDescent="0.35">
      <c r="D402" s="18"/>
    </row>
    <row r="403" spans="4:4" x14ac:dyDescent="0.35">
      <c r="D403" s="18"/>
    </row>
    <row r="404" spans="4:4" x14ac:dyDescent="0.35">
      <c r="D404" s="18"/>
    </row>
    <row r="405" spans="4:4" x14ac:dyDescent="0.35">
      <c r="D405" s="18"/>
    </row>
    <row r="406" spans="4:4" x14ac:dyDescent="0.35">
      <c r="D406" s="18"/>
    </row>
    <row r="407" spans="4:4" x14ac:dyDescent="0.35">
      <c r="D407" s="18"/>
    </row>
    <row r="408" spans="4:4" x14ac:dyDescent="0.35">
      <c r="D408" s="18"/>
    </row>
    <row r="409" spans="4:4" x14ac:dyDescent="0.35">
      <c r="D409" s="18"/>
    </row>
    <row r="410" spans="4:4" x14ac:dyDescent="0.35">
      <c r="D410" s="18"/>
    </row>
    <row r="411" spans="4:4" x14ac:dyDescent="0.35">
      <c r="D411" s="18"/>
    </row>
    <row r="412" spans="4:4" x14ac:dyDescent="0.35">
      <c r="D412" s="18"/>
    </row>
    <row r="413" spans="4:4" x14ac:dyDescent="0.35">
      <c r="D413" s="18"/>
    </row>
    <row r="414" spans="4:4" x14ac:dyDescent="0.35">
      <c r="D414" s="18"/>
    </row>
    <row r="415" spans="4:4" x14ac:dyDescent="0.35">
      <c r="D415" s="18"/>
    </row>
    <row r="416" spans="4:4" x14ac:dyDescent="0.35">
      <c r="D416" s="18"/>
    </row>
    <row r="417" spans="4:4" x14ac:dyDescent="0.35">
      <c r="D417" s="18"/>
    </row>
    <row r="418" spans="4:4" x14ac:dyDescent="0.35">
      <c r="D418" s="18"/>
    </row>
    <row r="419" spans="4:4" x14ac:dyDescent="0.35">
      <c r="D419" s="18"/>
    </row>
    <row r="420" spans="4:4" x14ac:dyDescent="0.35">
      <c r="D420" s="18"/>
    </row>
    <row r="421" spans="4:4" x14ac:dyDescent="0.35">
      <c r="D421" s="18"/>
    </row>
    <row r="422" spans="4:4" x14ac:dyDescent="0.35">
      <c r="D422" s="18"/>
    </row>
    <row r="423" spans="4:4" x14ac:dyDescent="0.35">
      <c r="D423" s="18"/>
    </row>
    <row r="424" spans="4:4" x14ac:dyDescent="0.35">
      <c r="D424" s="18"/>
    </row>
    <row r="425" spans="4:4" x14ac:dyDescent="0.35">
      <c r="D425" s="18"/>
    </row>
    <row r="426" spans="4:4" x14ac:dyDescent="0.35">
      <c r="D426" s="18"/>
    </row>
    <row r="427" spans="4:4" x14ac:dyDescent="0.35">
      <c r="D427" s="18"/>
    </row>
    <row r="428" spans="4:4" x14ac:dyDescent="0.35">
      <c r="D428" s="18"/>
    </row>
    <row r="429" spans="4:4" x14ac:dyDescent="0.35">
      <c r="D429" s="18"/>
    </row>
    <row r="430" spans="4:4" x14ac:dyDescent="0.35">
      <c r="D430" s="18"/>
    </row>
    <row r="431" spans="4:4" x14ac:dyDescent="0.35">
      <c r="D431" s="18"/>
    </row>
    <row r="432" spans="4:4" x14ac:dyDescent="0.35">
      <c r="D432" s="18"/>
    </row>
    <row r="433" spans="4:4" x14ac:dyDescent="0.35">
      <c r="D433" s="18"/>
    </row>
    <row r="434" spans="4:4" x14ac:dyDescent="0.35">
      <c r="D434" s="18"/>
    </row>
    <row r="435" spans="4:4" x14ac:dyDescent="0.35">
      <c r="D435" s="18"/>
    </row>
    <row r="436" spans="4:4" x14ac:dyDescent="0.35">
      <c r="D436" s="18"/>
    </row>
    <row r="437" spans="4:4" x14ac:dyDescent="0.35">
      <c r="D437" s="18"/>
    </row>
    <row r="438" spans="4:4" x14ac:dyDescent="0.35">
      <c r="D438" s="18"/>
    </row>
    <row r="439" spans="4:4" x14ac:dyDescent="0.35">
      <c r="D439" s="18"/>
    </row>
    <row r="440" spans="4:4" x14ac:dyDescent="0.35">
      <c r="D440" s="18"/>
    </row>
    <row r="441" spans="4:4" x14ac:dyDescent="0.35">
      <c r="D441" s="18"/>
    </row>
    <row r="442" spans="4:4" x14ac:dyDescent="0.35">
      <c r="D442" s="18"/>
    </row>
    <row r="443" spans="4:4" x14ac:dyDescent="0.35">
      <c r="D443" s="18"/>
    </row>
    <row r="444" spans="4:4" x14ac:dyDescent="0.35">
      <c r="D444" s="18"/>
    </row>
    <row r="445" spans="4:4" x14ac:dyDescent="0.35">
      <c r="D445" s="18"/>
    </row>
    <row r="446" spans="4:4" x14ac:dyDescent="0.35">
      <c r="D446" s="18"/>
    </row>
    <row r="447" spans="4:4" x14ac:dyDescent="0.35">
      <c r="D447" s="18"/>
    </row>
    <row r="448" spans="4:4" x14ac:dyDescent="0.35">
      <c r="D448" s="18"/>
    </row>
    <row r="449" spans="4:4" x14ac:dyDescent="0.35">
      <c r="D449" s="18"/>
    </row>
    <row r="450" spans="4:4" x14ac:dyDescent="0.35">
      <c r="D450" s="18"/>
    </row>
    <row r="451" spans="4:4" x14ac:dyDescent="0.35">
      <c r="D451" s="18"/>
    </row>
    <row r="452" spans="4:4" x14ac:dyDescent="0.35">
      <c r="D452" s="18"/>
    </row>
    <row r="453" spans="4:4" x14ac:dyDescent="0.35">
      <c r="D453" s="18"/>
    </row>
    <row r="454" spans="4:4" x14ac:dyDescent="0.35">
      <c r="D454" s="18"/>
    </row>
    <row r="455" spans="4:4" x14ac:dyDescent="0.35">
      <c r="D455" s="18"/>
    </row>
    <row r="456" spans="4:4" x14ac:dyDescent="0.35">
      <c r="D456" s="18"/>
    </row>
    <row r="457" spans="4:4" x14ac:dyDescent="0.35">
      <c r="D457" s="18"/>
    </row>
    <row r="458" spans="4:4" x14ac:dyDescent="0.35">
      <c r="D458" s="18"/>
    </row>
    <row r="459" spans="4:4" x14ac:dyDescent="0.35">
      <c r="D459" s="18"/>
    </row>
    <row r="460" spans="4:4" x14ac:dyDescent="0.35">
      <c r="D460" s="18"/>
    </row>
    <row r="461" spans="4:4" x14ac:dyDescent="0.35">
      <c r="D461" s="18"/>
    </row>
    <row r="462" spans="4:4" x14ac:dyDescent="0.35">
      <c r="D462" s="18"/>
    </row>
    <row r="463" spans="4:4" x14ac:dyDescent="0.35">
      <c r="D463" s="18"/>
    </row>
    <row r="464" spans="4:4" x14ac:dyDescent="0.35">
      <c r="D464" s="18"/>
    </row>
    <row r="465" spans="4:4" x14ac:dyDescent="0.35">
      <c r="D465" s="18"/>
    </row>
    <row r="466" spans="4:4" x14ac:dyDescent="0.35">
      <c r="D466" s="18"/>
    </row>
    <row r="467" spans="4:4" x14ac:dyDescent="0.35">
      <c r="D467" s="18"/>
    </row>
    <row r="468" spans="4:4" x14ac:dyDescent="0.35">
      <c r="D468" s="18"/>
    </row>
    <row r="469" spans="4:4" x14ac:dyDescent="0.35">
      <c r="D469" s="18"/>
    </row>
    <row r="470" spans="4:4" x14ac:dyDescent="0.35">
      <c r="D470" s="18"/>
    </row>
    <row r="471" spans="4:4" x14ac:dyDescent="0.35">
      <c r="D471" s="18"/>
    </row>
    <row r="472" spans="4:4" x14ac:dyDescent="0.35">
      <c r="D472" s="18"/>
    </row>
    <row r="473" spans="4:4" x14ac:dyDescent="0.35">
      <c r="D473" s="18"/>
    </row>
    <row r="474" spans="4:4" x14ac:dyDescent="0.35">
      <c r="D474" s="18"/>
    </row>
    <row r="475" spans="4:4" x14ac:dyDescent="0.35">
      <c r="D475" s="18"/>
    </row>
    <row r="476" spans="4:4" x14ac:dyDescent="0.35">
      <c r="D476" s="18"/>
    </row>
    <row r="477" spans="4:4" x14ac:dyDescent="0.35">
      <c r="D477" s="18"/>
    </row>
    <row r="478" spans="4:4" x14ac:dyDescent="0.35">
      <c r="D478" s="18"/>
    </row>
    <row r="479" spans="4:4" x14ac:dyDescent="0.35">
      <c r="D479" s="18"/>
    </row>
    <row r="480" spans="4:4" x14ac:dyDescent="0.35">
      <c r="D480" s="18"/>
    </row>
    <row r="481" spans="4:4" x14ac:dyDescent="0.35">
      <c r="D481" s="18"/>
    </row>
    <row r="482" spans="4:4" x14ac:dyDescent="0.35">
      <c r="D482" s="18"/>
    </row>
    <row r="483" spans="4:4" x14ac:dyDescent="0.35">
      <c r="D483" s="18"/>
    </row>
    <row r="484" spans="4:4" x14ac:dyDescent="0.35">
      <c r="D484" s="18"/>
    </row>
    <row r="485" spans="4:4" x14ac:dyDescent="0.35">
      <c r="D485" s="18"/>
    </row>
    <row r="486" spans="4:4" x14ac:dyDescent="0.35">
      <c r="D486" s="18"/>
    </row>
    <row r="487" spans="4:4" x14ac:dyDescent="0.35">
      <c r="D487" s="18"/>
    </row>
    <row r="488" spans="4:4" x14ac:dyDescent="0.35">
      <c r="D488" s="18"/>
    </row>
    <row r="489" spans="4:4" x14ac:dyDescent="0.35">
      <c r="D489" s="18"/>
    </row>
    <row r="490" spans="4:4" x14ac:dyDescent="0.35">
      <c r="D490" s="18"/>
    </row>
    <row r="491" spans="4:4" x14ac:dyDescent="0.35">
      <c r="D491" s="18"/>
    </row>
    <row r="492" spans="4:4" x14ac:dyDescent="0.35">
      <c r="D492" s="18"/>
    </row>
    <row r="493" spans="4:4" x14ac:dyDescent="0.35">
      <c r="D493" s="18"/>
    </row>
    <row r="494" spans="4:4" x14ac:dyDescent="0.35">
      <c r="D494" s="18"/>
    </row>
    <row r="495" spans="4:4" x14ac:dyDescent="0.35">
      <c r="D495" s="18"/>
    </row>
    <row r="496" spans="4:4" x14ac:dyDescent="0.35">
      <c r="D496" s="18"/>
    </row>
    <row r="497" spans="4:4" x14ac:dyDescent="0.35">
      <c r="D497" s="18"/>
    </row>
    <row r="498" spans="4:4" x14ac:dyDescent="0.35">
      <c r="D498" s="18"/>
    </row>
    <row r="499" spans="4:4" x14ac:dyDescent="0.35">
      <c r="D499" s="18"/>
    </row>
    <row r="500" spans="4:4" x14ac:dyDescent="0.35">
      <c r="D500" s="18"/>
    </row>
    <row r="501" spans="4:4" x14ac:dyDescent="0.35">
      <c r="D501" s="18"/>
    </row>
    <row r="502" spans="4:4" x14ac:dyDescent="0.35">
      <c r="D502" s="18"/>
    </row>
    <row r="503" spans="4:4" x14ac:dyDescent="0.35">
      <c r="D503" s="18"/>
    </row>
    <row r="504" spans="4:4" x14ac:dyDescent="0.35">
      <c r="D504" s="18"/>
    </row>
    <row r="505" spans="4:4" x14ac:dyDescent="0.35">
      <c r="D505" s="18"/>
    </row>
    <row r="506" spans="4:4" x14ac:dyDescent="0.35">
      <c r="D506" s="18"/>
    </row>
    <row r="507" spans="4:4" x14ac:dyDescent="0.35">
      <c r="D507" s="18"/>
    </row>
    <row r="508" spans="4:4" x14ac:dyDescent="0.35">
      <c r="D508" s="18"/>
    </row>
    <row r="509" spans="4:4" x14ac:dyDescent="0.35">
      <c r="D509" s="18"/>
    </row>
    <row r="510" spans="4:4" x14ac:dyDescent="0.35">
      <c r="D510" s="18"/>
    </row>
    <row r="511" spans="4:4" x14ac:dyDescent="0.35">
      <c r="D511" s="18"/>
    </row>
    <row r="512" spans="4:4" x14ac:dyDescent="0.35">
      <c r="D512" s="18"/>
    </row>
    <row r="513" spans="4:4" x14ac:dyDescent="0.35">
      <c r="D513" s="18"/>
    </row>
    <row r="514" spans="4:4" x14ac:dyDescent="0.35">
      <c r="D514" s="18"/>
    </row>
    <row r="515" spans="4:4" x14ac:dyDescent="0.35">
      <c r="D515" s="18"/>
    </row>
    <row r="516" spans="4:4" x14ac:dyDescent="0.35">
      <c r="D516" s="18"/>
    </row>
    <row r="517" spans="4:4" x14ac:dyDescent="0.35">
      <c r="D517" s="18"/>
    </row>
    <row r="518" spans="4:4" x14ac:dyDescent="0.35">
      <c r="D518" s="18"/>
    </row>
    <row r="519" spans="4:4" x14ac:dyDescent="0.35">
      <c r="D519" s="18"/>
    </row>
    <row r="520" spans="4:4" x14ac:dyDescent="0.35">
      <c r="D520" s="18"/>
    </row>
    <row r="521" spans="4:4" x14ac:dyDescent="0.35">
      <c r="D521" s="18"/>
    </row>
    <row r="522" spans="4:4" x14ac:dyDescent="0.35">
      <c r="D522" s="18"/>
    </row>
    <row r="523" spans="4:4" x14ac:dyDescent="0.35">
      <c r="D523" s="18"/>
    </row>
    <row r="524" spans="4:4" x14ac:dyDescent="0.35">
      <c r="D524" s="18"/>
    </row>
    <row r="525" spans="4:4" x14ac:dyDescent="0.35">
      <c r="D525" s="18"/>
    </row>
    <row r="526" spans="4:4" x14ac:dyDescent="0.35">
      <c r="D526" s="18"/>
    </row>
    <row r="527" spans="4:4" x14ac:dyDescent="0.35">
      <c r="D527" s="18"/>
    </row>
    <row r="528" spans="4:4" x14ac:dyDescent="0.35">
      <c r="D528" s="18"/>
    </row>
    <row r="529" spans="4:4" x14ac:dyDescent="0.35">
      <c r="D529" s="18"/>
    </row>
    <row r="530" spans="4:4" x14ac:dyDescent="0.35">
      <c r="D530" s="18"/>
    </row>
    <row r="531" spans="4:4" x14ac:dyDescent="0.35">
      <c r="D531" s="18"/>
    </row>
    <row r="532" spans="4:4" x14ac:dyDescent="0.35">
      <c r="D532" s="18"/>
    </row>
    <row r="533" spans="4:4" x14ac:dyDescent="0.35">
      <c r="D533" s="18"/>
    </row>
    <row r="534" spans="4:4" x14ac:dyDescent="0.35">
      <c r="D534" s="18"/>
    </row>
    <row r="535" spans="4:4" x14ac:dyDescent="0.35">
      <c r="D535" s="18"/>
    </row>
    <row r="536" spans="4:4" x14ac:dyDescent="0.35">
      <c r="D536" s="18"/>
    </row>
    <row r="537" spans="4:4" x14ac:dyDescent="0.35">
      <c r="D537" s="18"/>
    </row>
    <row r="538" spans="4:4" x14ac:dyDescent="0.35">
      <c r="D538" s="18"/>
    </row>
    <row r="539" spans="4:4" x14ac:dyDescent="0.35">
      <c r="D539" s="18"/>
    </row>
    <row r="540" spans="4:4" x14ac:dyDescent="0.35">
      <c r="D540" s="18"/>
    </row>
    <row r="541" spans="4:4" x14ac:dyDescent="0.35">
      <c r="D541" s="18"/>
    </row>
    <row r="542" spans="4:4" x14ac:dyDescent="0.35">
      <c r="D542" s="18"/>
    </row>
    <row r="543" spans="4:4" x14ac:dyDescent="0.35">
      <c r="D543" s="18"/>
    </row>
    <row r="544" spans="4:4" x14ac:dyDescent="0.35">
      <c r="D544" s="18"/>
    </row>
    <row r="545" spans="4:4" x14ac:dyDescent="0.35">
      <c r="D545" s="18"/>
    </row>
    <row r="546" spans="4:4" x14ac:dyDescent="0.35">
      <c r="D546" s="18"/>
    </row>
    <row r="547" spans="4:4" x14ac:dyDescent="0.35">
      <c r="D547" s="18"/>
    </row>
    <row r="548" spans="4:4" x14ac:dyDescent="0.35">
      <c r="D548" s="18"/>
    </row>
    <row r="549" spans="4:4" x14ac:dyDescent="0.35">
      <c r="D549" s="18"/>
    </row>
    <row r="550" spans="4:4" x14ac:dyDescent="0.35">
      <c r="D550" s="18"/>
    </row>
    <row r="551" spans="4:4" x14ac:dyDescent="0.35">
      <c r="D551" s="18"/>
    </row>
    <row r="552" spans="4:4" x14ac:dyDescent="0.35">
      <c r="D552" s="18"/>
    </row>
    <row r="553" spans="4:4" x14ac:dyDescent="0.35">
      <c r="D553" s="18"/>
    </row>
    <row r="554" spans="4:4" x14ac:dyDescent="0.35">
      <c r="D554" s="18"/>
    </row>
    <row r="555" spans="4:4" x14ac:dyDescent="0.35">
      <c r="D555" s="18"/>
    </row>
    <row r="556" spans="4:4" x14ac:dyDescent="0.35">
      <c r="D556" s="18"/>
    </row>
    <row r="557" spans="4:4" x14ac:dyDescent="0.35">
      <c r="D557" s="18"/>
    </row>
    <row r="558" spans="4:4" x14ac:dyDescent="0.35">
      <c r="D558" s="18"/>
    </row>
    <row r="559" spans="4:4" x14ac:dyDescent="0.35">
      <c r="D559" s="18"/>
    </row>
    <row r="560" spans="4:4" x14ac:dyDescent="0.35">
      <c r="D560" s="18"/>
    </row>
    <row r="561" spans="4:4" x14ac:dyDescent="0.35">
      <c r="D561" s="18"/>
    </row>
    <row r="562" spans="4:4" x14ac:dyDescent="0.35">
      <c r="D562" s="18"/>
    </row>
    <row r="563" spans="4:4" x14ac:dyDescent="0.35">
      <c r="D563" s="18"/>
    </row>
    <row r="564" spans="4:4" x14ac:dyDescent="0.35">
      <c r="D564" s="18"/>
    </row>
    <row r="565" spans="4:4" x14ac:dyDescent="0.35">
      <c r="D565" s="18"/>
    </row>
    <row r="566" spans="4:4" x14ac:dyDescent="0.35">
      <c r="D566" s="18"/>
    </row>
    <row r="567" spans="4:4" x14ac:dyDescent="0.35">
      <c r="D567" s="18"/>
    </row>
    <row r="568" spans="4:4" x14ac:dyDescent="0.35">
      <c r="D568" s="18"/>
    </row>
    <row r="569" spans="4:4" x14ac:dyDescent="0.35">
      <c r="D569" s="18"/>
    </row>
    <row r="570" spans="4:4" x14ac:dyDescent="0.35">
      <c r="D570" s="18"/>
    </row>
    <row r="571" spans="4:4" x14ac:dyDescent="0.35">
      <c r="D571" s="18"/>
    </row>
    <row r="572" spans="4:4" x14ac:dyDescent="0.35">
      <c r="D572" s="18"/>
    </row>
    <row r="573" spans="4:4" x14ac:dyDescent="0.35">
      <c r="D573" s="18"/>
    </row>
    <row r="574" spans="4:4" x14ac:dyDescent="0.35">
      <c r="D574" s="18"/>
    </row>
    <row r="575" spans="4:4" x14ac:dyDescent="0.35">
      <c r="D575" s="18"/>
    </row>
    <row r="576" spans="4:4" x14ac:dyDescent="0.35">
      <c r="D576" s="18"/>
    </row>
    <row r="577" spans="4:4" x14ac:dyDescent="0.35">
      <c r="D577" s="18"/>
    </row>
    <row r="578" spans="4:4" x14ac:dyDescent="0.35">
      <c r="D578" s="18"/>
    </row>
    <row r="579" spans="4:4" x14ac:dyDescent="0.35">
      <c r="D579" s="18"/>
    </row>
    <row r="580" spans="4:4" x14ac:dyDescent="0.35">
      <c r="D580" s="18"/>
    </row>
    <row r="581" spans="4:4" x14ac:dyDescent="0.35">
      <c r="D581" s="18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V49"/>
  <sheetViews>
    <sheetView topLeftCell="G22" zoomScaleNormal="100" workbookViewId="0">
      <selection activeCell="O4" sqref="O4:O49"/>
    </sheetView>
  </sheetViews>
  <sheetFormatPr defaultColWidth="9.1796875" defaultRowHeight="15.5" x14ac:dyDescent="0.35"/>
  <cols>
    <col min="1" max="5" width="9.1796875" style="20"/>
    <col min="6" max="6" width="43.54296875" style="60" customWidth="1"/>
    <col min="7" max="10" width="9.1796875" style="20"/>
    <col min="11" max="14" width="15.81640625" style="20" customWidth="1"/>
    <col min="15" max="15" width="10.1796875" style="20" bestFit="1" customWidth="1"/>
    <col min="16" max="16384" width="9.1796875" style="20"/>
  </cols>
  <sheetData>
    <row r="1" spans="1:22" x14ac:dyDescent="0.35">
      <c r="A1" s="19"/>
    </row>
    <row r="3" spans="1:22" x14ac:dyDescent="0.35">
      <c r="A3" s="57"/>
      <c r="B3" s="57" t="str">
        <f>FIRE0501!A3</f>
        <v>Total fire-related fatalities</v>
      </c>
      <c r="C3" s="57"/>
      <c r="D3" s="57"/>
      <c r="E3" s="57"/>
      <c r="F3" s="56"/>
      <c r="G3" s="57"/>
      <c r="H3" s="57"/>
      <c r="I3" s="57"/>
      <c r="J3" s="57"/>
      <c r="K3" s="57"/>
      <c r="L3" s="57" t="s">
        <v>96</v>
      </c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2" x14ac:dyDescent="0.35">
      <c r="A4" s="57" t="s">
        <v>0</v>
      </c>
      <c r="B4" s="57" t="s">
        <v>1</v>
      </c>
      <c r="C4" s="57" t="s">
        <v>2</v>
      </c>
      <c r="D4" s="57" t="s">
        <v>3</v>
      </c>
      <c r="E4" s="57" t="s">
        <v>4</v>
      </c>
      <c r="F4" s="56" t="s">
        <v>1</v>
      </c>
      <c r="G4" s="57" t="s">
        <v>2</v>
      </c>
      <c r="H4" s="57" t="s">
        <v>3</v>
      </c>
      <c r="I4" s="57" t="s">
        <v>4</v>
      </c>
      <c r="J4" s="57"/>
      <c r="K4" s="61" t="s">
        <v>1</v>
      </c>
      <c r="L4" s="61" t="s">
        <v>2</v>
      </c>
      <c r="M4" s="61" t="s">
        <v>3</v>
      </c>
      <c r="N4" s="62" t="s">
        <v>4</v>
      </c>
      <c r="O4" s="61" t="s">
        <v>116</v>
      </c>
      <c r="P4" s="57"/>
      <c r="Q4" s="57"/>
      <c r="R4" s="57"/>
      <c r="S4" s="57"/>
      <c r="T4" s="57"/>
      <c r="U4" s="57"/>
      <c r="V4" s="57"/>
    </row>
    <row r="5" spans="1:22" x14ac:dyDescent="0.35">
      <c r="A5" s="57" t="s">
        <v>5</v>
      </c>
      <c r="B5" s="56" cm="1">
        <f t="array" ref="B5">IF($B$3="Total non-fatal casualties",IF(SUMPRODUCT(('Data - victims'!$A$2:$A$39816=B$4)*('Data - victims'!$B$2:$B$39816=$A5)*('Data - victims'!$C$2:$C$39816="Total non-fatal casualties")*('Data - victims'!$D$2:$D$39816))+SUMPRODUCT(('Data - victims'!$A$2:$A$39816=B$4)*('Data - victims'!$B$2:$B$39816=$A5)*('Data - victims'!$C$2:$C$39816="Hospital severe")*('Data - victims'!$D$2:$D$39816))+SUMPRODUCT(('Data - victims'!$A$2:$A$39816=B$4)*('Data - victims'!$B$2:$B$39816=$A5)*('Data - victims'!$C$2:$C$39816="Hospital slight")*('Data - victims'!$D$2:$D$39816))+SUMPRODUCT(('Data - victims'!$A$2:$A$39816=B$4)*('Data - victims'!$B$2:$B$39816=$A5)*('Data - victims'!$C$2:$C$39816="First aid")*('Data - victims'!$D$2:$D$39816))+SUMPRODUCT(('Data - victims'!$A$2:$A$39816=B$4)*('Data - victims'!$B$2:$B$39816=$A5)*('Data - victims'!$C$2:$C$39816="Precautionary checks")*('Data - victims'!$D$2:$D$39816))=0,"..",SUMPRODUCT(('Data - victims'!$A$2:$A$39816=B$4)*('Data - victims'!$B$2:$B$39816=$A5)*('Data - victims'!$C$2:$C$39816="Total non-fatal casualties")*('Data - victims'!$D$2:$D$39816))+SUMPRODUCT(('Data - victims'!$A$2:$A$39816=B$4)*('Data - victims'!$B$2:$B$39816=$A5)*('Data - victims'!$C$2:$C$39816="Hospital severe")*('Data - victims'!$D$2:$D$39816))+SUMPRODUCT(('Data - victims'!$A$2:$A$39816=B$4)*('Data - victims'!$B$2:$B$39816=$A5)*('Data - victims'!$C$2:$C$39816="Hospital slight")*('Data - victims'!$D$2:$D$39816))+SUMPRODUCT(('Data - victims'!$A$2:$A$39816=B$4)*('Data - victims'!$B$2:$B$39816=$A5)*('Data - victims'!$C$2:$C$39816="First aid")*('Data - victims'!$D$2:$D$39816))+SUMPRODUCT(('Data - victims'!$A$2:$A$39816=B$4)*('Data - victims'!$B$2:$B$39816=$A5)*('Data - victims'!$C$2:$C$39816="Precautionary checks")*('Data - victims'!$D$2:$D$39816))),IF($B$3="Total casualties requiring hospital treatment",IF(SUMPRODUCT(('Data - victims'!$A$2:$A$39816=B$4)*('Data - victims'!$B$2:$B$39816=$A5)*('Data - victims'!$C$2:$C$39816="Total casualties requiring hospital treatment")*('Data - victims'!$D$2:$D$39816))+SUMPRODUCT(('Data - victims'!$A$2:$A$39816=B$4)*('Data - victims'!$B$2:$B$39816=$A5)*('Data - victims'!$C$2:$C$39816="Hospital severe")*('Data - victims'!$D$2:$D$39816))+SUMPRODUCT(('Data - victims'!$A$2:$A$39816=B$4)*('Data - victims'!$B$2:$B$39816=$A5)*('Data - victims'!$C$2:$C$39816="Hospital slight")*('Data - victims'!$D$2:$D$39816))=0,"..",SUMPRODUCT(('Data - victims'!$A$2:$A$39816=B$4)*('Data - victims'!$B$2:$B$39816=$A5)*('Data - victims'!$C$2:$C$39816="Total casualties requiring hospital treatment")*('Data - victims'!$D$2:$D$39816))+SUMPRODUCT(('Data - victims'!$A$2:$A$39816=B$4)*('Data - victims'!$B$2:$B$39816=$A5)*('Data - victims'!$C$2:$C$39816="Hospital severe")*('Data - victims'!$D$2:$D$39816))+SUMPRODUCT(('Data - victims'!$A$2:$A$39816=B$4)*('Data - victims'!$B$2:$B$39816=$A5)*('Data - victims'!$C$2:$C$39816="Hospital slight")*('Data - victims'!$D$2:$D$39816))),IF(SUMPRODUCT(('Data - victims'!$A$2:$A$39816=B$4)*('Data - victims'!$B$2:$B$39816=$A5)*('Data - victims'!$C$2:$C$39816=$B$3)*('Data - victims'!$D$2:$D$39816))=0,"..",SUMPRODUCT(('Data - victims'!$A$2:$A$39816=B$4)*('Data - victims'!$B$2:$B$39816=$A5)*('Data - victims'!$C$2:$C$39816=$B$3)*('Data - victims'!$D$2:$D$39816)))))</f>
        <v>755</v>
      </c>
      <c r="C5" s="56" t="str" cm="1">
        <f t="array" ref="C5">IF($B$3="Total non-fatal casualties",IF(SUMPRODUCT(('Data - victims'!$A$2:$A$39816=C$4)*('Data - victims'!$B$2:$B$39816=$A5)*('Data - victims'!$C$2:$C$39816="Total non-fatal casualties")*('Data - victims'!$D$2:$D$39816))+SUMPRODUCT(('Data - victims'!$A$2:$A$39816=C$4)*('Data - victims'!$B$2:$B$39816=$A5)*('Data - victims'!$C$2:$C$39816="Hospital severe")*('Data - victims'!$D$2:$D$39816))+SUMPRODUCT(('Data - victims'!$A$2:$A$39816=C$4)*('Data - victims'!$B$2:$B$39816=$A5)*('Data - victims'!$C$2:$C$39816="Hospital slight")*('Data - victims'!$D$2:$D$39816))+SUMPRODUCT(('Data - victims'!$A$2:$A$39816=C$4)*('Data - victims'!$B$2:$B$39816=$A5)*('Data - victims'!$C$2:$C$39816="First aid")*('Data - victims'!$D$2:$D$39816))+SUMPRODUCT(('Data - victims'!$A$2:$A$39816=C$4)*('Data - victims'!$B$2:$B$39816=$A5)*('Data - victims'!$C$2:$C$39816="Precautionary checks")*('Data - victims'!$D$2:$D$39816))=0,"..",SUMPRODUCT(('Data - victims'!$A$2:$A$39816=C$4)*('Data - victims'!$B$2:$B$39816=$A5)*('Data - victims'!$C$2:$C$39816="Total non-fatal casualties")*('Data - victims'!$D$2:$D$39816))+SUMPRODUCT(('Data - victims'!$A$2:$A$39816=C$4)*('Data - victims'!$B$2:$B$39816=$A5)*('Data - victims'!$C$2:$C$39816="Hospital severe")*('Data - victims'!$D$2:$D$39816))+SUMPRODUCT(('Data - victims'!$A$2:$A$39816=C$4)*('Data - victims'!$B$2:$B$39816=$A5)*('Data - victims'!$C$2:$C$39816="Hospital slight")*('Data - victims'!$D$2:$D$39816))+SUMPRODUCT(('Data - victims'!$A$2:$A$39816=C$4)*('Data - victims'!$B$2:$B$39816=$A5)*('Data - victims'!$C$2:$C$39816="First aid")*('Data - victims'!$D$2:$D$39816))+SUMPRODUCT(('Data - victims'!$A$2:$A$39816=C$4)*('Data - victims'!$B$2:$B$39816=$A5)*('Data - victims'!$C$2:$C$39816="Precautionary checks")*('Data - victims'!$D$2:$D$39816))),IF($B$3="Total casualties requiring hospital treatment",IF(SUMPRODUCT(('Data - victims'!$A$2:$A$39816=C$4)*('Data - victims'!$B$2:$B$39816=$A5)*('Data - victims'!$C$2:$C$39816="Total casualties requiring hospital treatment")*('Data - victims'!$D$2:$D$39816))+SUMPRODUCT(('Data - victims'!$A$2:$A$39816=C$4)*('Data - victims'!$B$2:$B$39816=$A5)*('Data - victims'!$C$2:$C$39816="Hospital severe")*('Data - victims'!$D$2:$D$39816))+SUMPRODUCT(('Data - victims'!$A$2:$A$39816=C$4)*('Data - victims'!$B$2:$B$39816=$A5)*('Data - victims'!$C$2:$C$39816="Hospital slight")*('Data - victims'!$D$2:$D$39816))=0,"..",SUMPRODUCT(('Data - victims'!$A$2:$A$39816=C$4)*('Data - victims'!$B$2:$B$39816=$A5)*('Data - victims'!$C$2:$C$39816="Total casualties requiring hospital treatment")*('Data - victims'!$D$2:$D$39816))+SUMPRODUCT(('Data - victims'!$A$2:$A$39816=C$4)*('Data - victims'!$B$2:$B$39816=$A5)*('Data - victims'!$C$2:$C$39816="Hospital severe")*('Data - victims'!$D$2:$D$39816))+SUMPRODUCT(('Data - victims'!$A$2:$A$39816=C$4)*('Data - victims'!$B$2:$B$39816=$A5)*('Data - victims'!$C$2:$C$39816="Hospital slight")*('Data - victims'!$D$2:$D$39816))),IF(SUMPRODUCT(('Data - victims'!$A$2:$A$39816=C$4)*('Data - victims'!$B$2:$B$39816=$A5)*('Data - victims'!$C$2:$C$39816=$B$3)*('Data - victims'!$D$2:$D$39816))=0,"..",SUMPRODUCT(('Data - victims'!$A$2:$A$39816=C$4)*('Data - victims'!$B$2:$B$39816=$A5)*('Data - victims'!$C$2:$C$39816=$B$3)*('Data - victims'!$D$2:$D$39816)))))</f>
        <v>..</v>
      </c>
      <c r="D5" s="56" t="str" cm="1">
        <f t="array" ref="D5">IF($B$3="Total non-fatal casualties",IF(SUMPRODUCT(('Data - victims'!$A$2:$A$39816=D$4)*('Data - victims'!$B$2:$B$39816=$A5)*('Data - victims'!$C$2:$C$39816="Total non-fatal casualties")*('Data - victims'!$D$2:$D$39816))+SUMPRODUCT(('Data - victims'!$A$2:$A$39816=D$4)*('Data - victims'!$B$2:$B$39816=$A5)*('Data - victims'!$C$2:$C$39816="Hospital severe")*('Data - victims'!$D$2:$D$39816))+SUMPRODUCT(('Data - victims'!$A$2:$A$39816=D$4)*('Data - victims'!$B$2:$B$39816=$A5)*('Data - victims'!$C$2:$C$39816="Hospital slight")*('Data - victims'!$D$2:$D$39816))+SUMPRODUCT(('Data - victims'!$A$2:$A$39816=D$4)*('Data - victims'!$B$2:$B$39816=$A5)*('Data - victims'!$C$2:$C$39816="First aid")*('Data - victims'!$D$2:$D$39816))+SUMPRODUCT(('Data - victims'!$A$2:$A$39816=D$4)*('Data - victims'!$B$2:$B$39816=$A5)*('Data - victims'!$C$2:$C$39816="Precautionary checks")*('Data - victims'!$D$2:$D$39816))=0,"..",SUMPRODUCT(('Data - victims'!$A$2:$A$39816=D$4)*('Data - victims'!$B$2:$B$39816=$A5)*('Data - victims'!$C$2:$C$39816="Total non-fatal casualties")*('Data - victims'!$D$2:$D$39816))+SUMPRODUCT(('Data - victims'!$A$2:$A$39816=D$4)*('Data - victims'!$B$2:$B$39816=$A5)*('Data - victims'!$C$2:$C$39816="Hospital severe")*('Data - victims'!$D$2:$D$39816))+SUMPRODUCT(('Data - victims'!$A$2:$A$39816=D$4)*('Data - victims'!$B$2:$B$39816=$A5)*('Data - victims'!$C$2:$C$39816="Hospital slight")*('Data - victims'!$D$2:$D$39816))+SUMPRODUCT(('Data - victims'!$A$2:$A$39816=D$4)*('Data - victims'!$B$2:$B$39816=$A5)*('Data - victims'!$C$2:$C$39816="First aid")*('Data - victims'!$D$2:$D$39816))+SUMPRODUCT(('Data - victims'!$A$2:$A$39816=D$4)*('Data - victims'!$B$2:$B$39816=$A5)*('Data - victims'!$C$2:$C$39816="Precautionary checks")*('Data - victims'!$D$2:$D$39816))),IF($B$3="Total casualties requiring hospital treatment",IF(SUMPRODUCT(('Data - victims'!$A$2:$A$39816=D$4)*('Data - victims'!$B$2:$B$39816=$A5)*('Data - victims'!$C$2:$C$39816="Total casualties requiring hospital treatment")*('Data - victims'!$D$2:$D$39816))+SUMPRODUCT(('Data - victims'!$A$2:$A$39816=D$4)*('Data - victims'!$B$2:$B$39816=$A5)*('Data - victims'!$C$2:$C$39816="Hospital severe")*('Data - victims'!$D$2:$D$39816))+SUMPRODUCT(('Data - victims'!$A$2:$A$39816=D$4)*('Data - victims'!$B$2:$B$39816=$A5)*('Data - victims'!$C$2:$C$39816="Hospital slight")*('Data - victims'!$D$2:$D$39816))=0,"..",SUMPRODUCT(('Data - victims'!$A$2:$A$39816=D$4)*('Data - victims'!$B$2:$B$39816=$A5)*('Data - victims'!$C$2:$C$39816="Total casualties requiring hospital treatment")*('Data - victims'!$D$2:$D$39816))+SUMPRODUCT(('Data - victims'!$A$2:$A$39816=D$4)*('Data - victims'!$B$2:$B$39816=$A5)*('Data - victims'!$C$2:$C$39816="Hospital severe")*('Data - victims'!$D$2:$D$39816))+SUMPRODUCT(('Data - victims'!$A$2:$A$39816=D$4)*('Data - victims'!$B$2:$B$39816=$A5)*('Data - victims'!$C$2:$C$39816="Hospital slight")*('Data - victims'!$D$2:$D$39816))),IF(SUMPRODUCT(('Data - victims'!$A$2:$A$39816=D$4)*('Data - victims'!$B$2:$B$39816=$A5)*('Data - victims'!$C$2:$C$39816=$B$3)*('Data - victims'!$D$2:$D$39816))=0,"..",SUMPRODUCT(('Data - victims'!$A$2:$A$39816=D$4)*('Data - victims'!$B$2:$B$39816=$A5)*('Data - victims'!$C$2:$C$39816=$B$3)*('Data - victims'!$D$2:$D$39816)))))</f>
        <v>..</v>
      </c>
      <c r="E5" s="56" cm="1">
        <f t="array" ref="E5">IF(SUMPRODUCT(('Data - victims'!$A$2:$A$39816=E$4)*('Data - victims'!$B$2:$B$39816=$A5)*('Data - victims'!$C$2:$C$39816=$B$3)*('Data - victims'!$D$2:$D$39816))=0,IF(OR(B5="..",C5="..",D5=".."),"..",IF(B5+C5+D5=0,"..",B5+C5+D5)),SUMPRODUCT(('Data - victims'!$A$2:$A$39816=E$4)*('Data - victims'!$B$2:$B$39816=$A5)*('Data - victims'!$C$2:$C$39816=$B$3)*('Data - victims'!$D$2:$D$39816)))</f>
        <v>937</v>
      </c>
      <c r="F5" s="56">
        <f>IF(OR(B5="..",K5=".."),"..",ROUND(1000000*(B5/K5),0))</f>
        <v>16</v>
      </c>
      <c r="G5" s="56" t="str">
        <f>IF(OR(C5="..",L5=".."),"..",ROUND(1000000*(C5/L5),0))</f>
        <v>..</v>
      </c>
      <c r="H5" s="56" t="str">
        <f>IF(OR(D5="..",M5=".."),"..",ROUND(1000000*(D5/M5),0))</f>
        <v>..</v>
      </c>
      <c r="I5" s="56">
        <f>IF(OR(E5="..",N5=".."),"..",ROUND(1000000*(E5/N5),0))</f>
        <v>17</v>
      </c>
      <c r="J5" s="57"/>
      <c r="K5" s="56" cm="1">
        <f t="array" ref="K5">IF(SUMPRODUCT(('Data - population'!$B$2:$B$2784=$A5)*('Data - population'!$C$2:$C$2784=K$4)*('Data - population'!$D$2:$D$2784)),SUMPRODUCT(('Data - population'!$B$2:$B$2784=$A5)*('Data - population'!$C$2:$C$2784=K$4)*('Data - population'!$D$2:$D$2784)),"..")</f>
        <v>46820800</v>
      </c>
      <c r="L5" s="56" cm="1">
        <f t="array" ref="L5">IF(SUMPRODUCT(('Data - population'!$B$2:$B$2784=$A5)*('Data - population'!$C$2:$C$2784=L$4)*('Data - population'!$D$2:$D$2784)),SUMPRODUCT(('Data - population'!$B$2:$B$2784=$A5)*('Data - population'!$C$2:$C$2784=L$4)*('Data - population'!$D$2:$D$2784)),"..")</f>
        <v>5180200</v>
      </c>
      <c r="M5" s="56" cm="1">
        <f t="array" ref="M5">IF(SUMPRODUCT(('Data - population'!$B$2:$B$2784=$A5)*('Data - population'!$C$2:$C$2784=M$4)*('Data - population'!$D$2:$D$2784)),SUMPRODUCT(('Data - population'!$B$2:$B$2784=$A5)*('Data - population'!$C$2:$C$2784=M$4)*('Data - population'!$D$2:$D$2784)),"..")</f>
        <v>2813500</v>
      </c>
      <c r="N5" s="56" cm="1">
        <f t="array" ref="N5">IF(SUMPRODUCT(('Data - population'!$B$2:$B$2784=$A5)*('Data - population'!$C$2:$C$2784=N$4)*('Data - population'!$D$2:$D$2784)),SUMPRODUCT(('Data - population'!$B$2:$B$2784=$A5)*('Data - population'!$C$2:$C$2784=N$4)*('Data - population'!$D$2:$D$2784)),"..")</f>
        <v>54814500</v>
      </c>
      <c r="O5" s="57">
        <f>K5+L5+M5-N5</f>
        <v>0</v>
      </c>
      <c r="P5" s="56"/>
      <c r="Q5" s="57"/>
      <c r="R5" s="57"/>
      <c r="S5" s="57"/>
      <c r="T5" s="57"/>
      <c r="U5" s="57"/>
      <c r="V5" s="57"/>
    </row>
    <row r="6" spans="1:22" x14ac:dyDescent="0.35">
      <c r="A6" s="57" t="s">
        <v>6</v>
      </c>
      <c r="B6" s="56" cm="1">
        <f t="array" ref="B6">IF($B$3="Total non-fatal casualties",IF(SUMPRODUCT(('Data - victims'!$A$2:$A$39816=B$4)*('Data - victims'!$B$2:$B$39816=$A6)*('Data - victims'!$C$2:$C$39816="Total non-fatal casualties")*('Data - victims'!$D$2:$D$39816))+SUMPRODUCT(('Data - victims'!$A$2:$A$39816=B$4)*('Data - victims'!$B$2:$B$39816=$A6)*('Data - victims'!$C$2:$C$39816="Hospital severe")*('Data - victims'!$D$2:$D$39816))+SUMPRODUCT(('Data - victims'!$A$2:$A$39816=B$4)*('Data - victims'!$B$2:$B$39816=$A6)*('Data - victims'!$C$2:$C$39816="Hospital slight")*('Data - victims'!$D$2:$D$39816))+SUMPRODUCT(('Data - victims'!$A$2:$A$39816=B$4)*('Data - victims'!$B$2:$B$39816=$A6)*('Data - victims'!$C$2:$C$39816="First aid")*('Data - victims'!$D$2:$D$39816))+SUMPRODUCT(('Data - victims'!$A$2:$A$39816=B$4)*('Data - victims'!$B$2:$B$39816=$A6)*('Data - victims'!$C$2:$C$39816="Precautionary checks")*('Data - victims'!$D$2:$D$39816))=0,"..",SUMPRODUCT(('Data - victims'!$A$2:$A$39816=B$4)*('Data - victims'!$B$2:$B$39816=$A6)*('Data - victims'!$C$2:$C$39816="Total non-fatal casualties")*('Data - victims'!$D$2:$D$39816))+SUMPRODUCT(('Data - victims'!$A$2:$A$39816=B$4)*('Data - victims'!$B$2:$B$39816=$A6)*('Data - victims'!$C$2:$C$39816="Hospital severe")*('Data - victims'!$D$2:$D$39816))+SUMPRODUCT(('Data - victims'!$A$2:$A$39816=B$4)*('Data - victims'!$B$2:$B$39816=$A6)*('Data - victims'!$C$2:$C$39816="Hospital slight")*('Data - victims'!$D$2:$D$39816))+SUMPRODUCT(('Data - victims'!$A$2:$A$39816=B$4)*('Data - victims'!$B$2:$B$39816=$A6)*('Data - victims'!$C$2:$C$39816="First aid")*('Data - victims'!$D$2:$D$39816))+SUMPRODUCT(('Data - victims'!$A$2:$A$39816=B$4)*('Data - victims'!$B$2:$B$39816=$A6)*('Data - victims'!$C$2:$C$39816="Precautionary checks")*('Data - victims'!$D$2:$D$39816))),IF($B$3="Total casualties requiring hospital treatment",IF(SUMPRODUCT(('Data - victims'!$A$2:$A$39816=B$4)*('Data - victims'!$B$2:$B$39816=$A6)*('Data - victims'!$C$2:$C$39816="Total casualties requiring hospital treatment")*('Data - victims'!$D$2:$D$39816))+SUMPRODUCT(('Data - victims'!$A$2:$A$39816=B$4)*('Data - victims'!$B$2:$B$39816=$A6)*('Data - victims'!$C$2:$C$39816="Hospital severe")*('Data - victims'!$D$2:$D$39816))+SUMPRODUCT(('Data - victims'!$A$2:$A$39816=B$4)*('Data - victims'!$B$2:$B$39816=$A6)*('Data - victims'!$C$2:$C$39816="Hospital slight")*('Data - victims'!$D$2:$D$39816))=0,"..",SUMPRODUCT(('Data - victims'!$A$2:$A$39816=B$4)*('Data - victims'!$B$2:$B$39816=$A6)*('Data - victims'!$C$2:$C$39816="Total casualties requiring hospital treatment")*('Data - victims'!$D$2:$D$39816))+SUMPRODUCT(('Data - victims'!$A$2:$A$39816=B$4)*('Data - victims'!$B$2:$B$39816=$A6)*('Data - victims'!$C$2:$C$39816="Hospital severe")*('Data - victims'!$D$2:$D$39816))+SUMPRODUCT(('Data - victims'!$A$2:$A$39816=B$4)*('Data - victims'!$B$2:$B$39816=$A6)*('Data - victims'!$C$2:$C$39816="Hospital slight")*('Data - victims'!$D$2:$D$39816))),IF(SUMPRODUCT(('Data - victims'!$A$2:$A$39816=B$4)*('Data - victims'!$B$2:$B$39816=$A6)*('Data - victims'!$C$2:$C$39816=$B$3)*('Data - victims'!$D$2:$D$39816))=0,"..",SUMPRODUCT(('Data - victims'!$A$2:$A$39816=B$4)*('Data - victims'!$B$2:$B$39816=$A6)*('Data - victims'!$C$2:$C$39816=$B$3)*('Data - victims'!$D$2:$D$39816)))))</f>
        <v>707</v>
      </c>
      <c r="C6" s="56" t="str" cm="1">
        <f t="array" ref="C6">IF($B$3="Total non-fatal casualties",IF(SUMPRODUCT(('Data - victims'!$A$2:$A$39816=C$4)*('Data - victims'!$B$2:$B$39816=$A6)*('Data - victims'!$C$2:$C$39816="Total non-fatal casualties")*('Data - victims'!$D$2:$D$39816))+SUMPRODUCT(('Data - victims'!$A$2:$A$39816=C$4)*('Data - victims'!$B$2:$B$39816=$A6)*('Data - victims'!$C$2:$C$39816="Hospital severe")*('Data - victims'!$D$2:$D$39816))+SUMPRODUCT(('Data - victims'!$A$2:$A$39816=C$4)*('Data - victims'!$B$2:$B$39816=$A6)*('Data - victims'!$C$2:$C$39816="Hospital slight")*('Data - victims'!$D$2:$D$39816))+SUMPRODUCT(('Data - victims'!$A$2:$A$39816=C$4)*('Data - victims'!$B$2:$B$39816=$A6)*('Data - victims'!$C$2:$C$39816="First aid")*('Data - victims'!$D$2:$D$39816))+SUMPRODUCT(('Data - victims'!$A$2:$A$39816=C$4)*('Data - victims'!$B$2:$B$39816=$A6)*('Data - victims'!$C$2:$C$39816="Precautionary checks")*('Data - victims'!$D$2:$D$39816))=0,"..",SUMPRODUCT(('Data - victims'!$A$2:$A$39816=C$4)*('Data - victims'!$B$2:$B$39816=$A6)*('Data - victims'!$C$2:$C$39816="Total non-fatal casualties")*('Data - victims'!$D$2:$D$39816))+SUMPRODUCT(('Data - victims'!$A$2:$A$39816=C$4)*('Data - victims'!$B$2:$B$39816=$A6)*('Data - victims'!$C$2:$C$39816="Hospital severe")*('Data - victims'!$D$2:$D$39816))+SUMPRODUCT(('Data - victims'!$A$2:$A$39816=C$4)*('Data - victims'!$B$2:$B$39816=$A6)*('Data - victims'!$C$2:$C$39816="Hospital slight")*('Data - victims'!$D$2:$D$39816))+SUMPRODUCT(('Data - victims'!$A$2:$A$39816=C$4)*('Data - victims'!$B$2:$B$39816=$A6)*('Data - victims'!$C$2:$C$39816="First aid")*('Data - victims'!$D$2:$D$39816))+SUMPRODUCT(('Data - victims'!$A$2:$A$39816=C$4)*('Data - victims'!$B$2:$B$39816=$A6)*('Data - victims'!$C$2:$C$39816="Precautionary checks")*('Data - victims'!$D$2:$D$39816))),IF($B$3="Total casualties requiring hospital treatment",IF(SUMPRODUCT(('Data - victims'!$A$2:$A$39816=C$4)*('Data - victims'!$B$2:$B$39816=$A6)*('Data - victims'!$C$2:$C$39816="Total casualties requiring hospital treatment")*('Data - victims'!$D$2:$D$39816))+SUMPRODUCT(('Data - victims'!$A$2:$A$39816=C$4)*('Data - victims'!$B$2:$B$39816=$A6)*('Data - victims'!$C$2:$C$39816="Hospital severe")*('Data - victims'!$D$2:$D$39816))+SUMPRODUCT(('Data - victims'!$A$2:$A$39816=C$4)*('Data - victims'!$B$2:$B$39816=$A6)*('Data - victims'!$C$2:$C$39816="Hospital slight")*('Data - victims'!$D$2:$D$39816))=0,"..",SUMPRODUCT(('Data - victims'!$A$2:$A$39816=C$4)*('Data - victims'!$B$2:$B$39816=$A6)*('Data - victims'!$C$2:$C$39816="Total casualties requiring hospital treatment")*('Data - victims'!$D$2:$D$39816))+SUMPRODUCT(('Data - victims'!$A$2:$A$39816=C$4)*('Data - victims'!$B$2:$B$39816=$A6)*('Data - victims'!$C$2:$C$39816="Hospital severe")*('Data - victims'!$D$2:$D$39816))+SUMPRODUCT(('Data - victims'!$A$2:$A$39816=C$4)*('Data - victims'!$B$2:$B$39816=$A6)*('Data - victims'!$C$2:$C$39816="Hospital slight")*('Data - victims'!$D$2:$D$39816))),IF(SUMPRODUCT(('Data - victims'!$A$2:$A$39816=C$4)*('Data - victims'!$B$2:$B$39816=$A6)*('Data - victims'!$C$2:$C$39816=$B$3)*('Data - victims'!$D$2:$D$39816))=0,"..",SUMPRODUCT(('Data - victims'!$A$2:$A$39816=C$4)*('Data - victims'!$B$2:$B$39816=$A6)*('Data - victims'!$C$2:$C$39816=$B$3)*('Data - victims'!$D$2:$D$39816)))))</f>
        <v>..</v>
      </c>
      <c r="D6" s="56" t="str" cm="1">
        <f t="array" ref="D6">IF($B$3="Total non-fatal casualties",IF(SUMPRODUCT(('Data - victims'!$A$2:$A$39816=D$4)*('Data - victims'!$B$2:$B$39816=$A6)*('Data - victims'!$C$2:$C$39816="Total non-fatal casualties")*('Data - victims'!$D$2:$D$39816))+SUMPRODUCT(('Data - victims'!$A$2:$A$39816=D$4)*('Data - victims'!$B$2:$B$39816=$A6)*('Data - victims'!$C$2:$C$39816="Hospital severe")*('Data - victims'!$D$2:$D$39816))+SUMPRODUCT(('Data - victims'!$A$2:$A$39816=D$4)*('Data - victims'!$B$2:$B$39816=$A6)*('Data - victims'!$C$2:$C$39816="Hospital slight")*('Data - victims'!$D$2:$D$39816))+SUMPRODUCT(('Data - victims'!$A$2:$A$39816=D$4)*('Data - victims'!$B$2:$B$39816=$A6)*('Data - victims'!$C$2:$C$39816="First aid")*('Data - victims'!$D$2:$D$39816))+SUMPRODUCT(('Data - victims'!$A$2:$A$39816=D$4)*('Data - victims'!$B$2:$B$39816=$A6)*('Data - victims'!$C$2:$C$39816="Precautionary checks")*('Data - victims'!$D$2:$D$39816))=0,"..",SUMPRODUCT(('Data - victims'!$A$2:$A$39816=D$4)*('Data - victims'!$B$2:$B$39816=$A6)*('Data - victims'!$C$2:$C$39816="Total non-fatal casualties")*('Data - victims'!$D$2:$D$39816))+SUMPRODUCT(('Data - victims'!$A$2:$A$39816=D$4)*('Data - victims'!$B$2:$B$39816=$A6)*('Data - victims'!$C$2:$C$39816="Hospital severe")*('Data - victims'!$D$2:$D$39816))+SUMPRODUCT(('Data - victims'!$A$2:$A$39816=D$4)*('Data - victims'!$B$2:$B$39816=$A6)*('Data - victims'!$C$2:$C$39816="Hospital slight")*('Data - victims'!$D$2:$D$39816))+SUMPRODUCT(('Data - victims'!$A$2:$A$39816=D$4)*('Data - victims'!$B$2:$B$39816=$A6)*('Data - victims'!$C$2:$C$39816="First aid")*('Data - victims'!$D$2:$D$39816))+SUMPRODUCT(('Data - victims'!$A$2:$A$39816=D$4)*('Data - victims'!$B$2:$B$39816=$A6)*('Data - victims'!$C$2:$C$39816="Precautionary checks")*('Data - victims'!$D$2:$D$39816))),IF($B$3="Total casualties requiring hospital treatment",IF(SUMPRODUCT(('Data - victims'!$A$2:$A$39816=D$4)*('Data - victims'!$B$2:$B$39816=$A6)*('Data - victims'!$C$2:$C$39816="Total casualties requiring hospital treatment")*('Data - victims'!$D$2:$D$39816))+SUMPRODUCT(('Data - victims'!$A$2:$A$39816=D$4)*('Data - victims'!$B$2:$B$39816=$A6)*('Data - victims'!$C$2:$C$39816="Hospital severe")*('Data - victims'!$D$2:$D$39816))+SUMPRODUCT(('Data - victims'!$A$2:$A$39816=D$4)*('Data - victims'!$B$2:$B$39816=$A6)*('Data - victims'!$C$2:$C$39816="Hospital slight")*('Data - victims'!$D$2:$D$39816))=0,"..",SUMPRODUCT(('Data - victims'!$A$2:$A$39816=D$4)*('Data - victims'!$B$2:$B$39816=$A6)*('Data - victims'!$C$2:$C$39816="Total casualties requiring hospital treatment")*('Data - victims'!$D$2:$D$39816))+SUMPRODUCT(('Data - victims'!$A$2:$A$39816=D$4)*('Data - victims'!$B$2:$B$39816=$A6)*('Data - victims'!$C$2:$C$39816="Hospital severe")*('Data - victims'!$D$2:$D$39816))+SUMPRODUCT(('Data - victims'!$A$2:$A$39816=D$4)*('Data - victims'!$B$2:$B$39816=$A6)*('Data - victims'!$C$2:$C$39816="Hospital slight")*('Data - victims'!$D$2:$D$39816))),IF(SUMPRODUCT(('Data - victims'!$A$2:$A$39816=D$4)*('Data - victims'!$B$2:$B$39816=$A6)*('Data - victims'!$C$2:$C$39816=$B$3)*('Data - victims'!$D$2:$D$39816))=0,"..",SUMPRODUCT(('Data - victims'!$A$2:$A$39816=D$4)*('Data - victims'!$B$2:$B$39816=$A6)*('Data - victims'!$C$2:$C$39816=$B$3)*('Data - victims'!$D$2:$D$39816)))))</f>
        <v>..</v>
      </c>
      <c r="E6" s="56" cm="1">
        <f t="array" ref="E6">IF(SUMPRODUCT(('Data - victims'!$A$2:$A$39816=E$4)*('Data - victims'!$B$2:$B$39816=$A6)*('Data - victims'!$C$2:$C$39816=$B$3)*('Data - victims'!$D$2:$D$39816))=0,IF(OR(B6="..",C6="..",D6=".."),"..",IF(B6+C6+D6=0,"..",B6+C6+D6)),SUMPRODUCT(('Data - victims'!$A$2:$A$39816=E$4)*('Data - victims'!$B$2:$B$39816=$A6)*('Data - victims'!$C$2:$C$39816=$B$3)*('Data - victims'!$D$2:$D$39816)))</f>
        <v>892</v>
      </c>
      <c r="F6" s="56">
        <f t="shared" ref="F6:F49" si="0">IF(OR(B6="..",K6=".."),"..",ROUND(1000000*(B6/K6),0))</f>
        <v>15</v>
      </c>
      <c r="G6" s="56" t="str">
        <f t="shared" ref="G6:G49" si="1">IF(OR(C6="..",L6=".."),"..",ROUND(1000000*(C6/L6),0))</f>
        <v>..</v>
      </c>
      <c r="H6" s="56" t="str">
        <f t="shared" ref="H6:H49" si="2">IF(OR(D6="..",M6=".."),"..",ROUND(1000000*(D6/M6),0))</f>
        <v>..</v>
      </c>
      <c r="I6" s="56">
        <f t="shared" ref="I6:I49" si="3">IF(OR(E6="..",N6=".."),"..",ROUND(1000000*(E6/N6),0))</f>
        <v>16</v>
      </c>
      <c r="J6" s="57"/>
      <c r="K6" s="56" cm="1">
        <f t="array" ref="K6">IF(SUMPRODUCT(('Data - population'!$B$2:$B$2784=$A6)*('Data - population'!$C$2:$C$2784=K$4)*('Data - population'!$D$2:$D$2784)),SUMPRODUCT(('Data - population'!$B$2:$B$2784=$A6)*('Data - population'!$C$2:$C$2784=K$4)*('Data - population'!$D$2:$D$2784)),"..")</f>
        <v>46777300</v>
      </c>
      <c r="L6" s="56" cm="1">
        <f t="array" ref="L6">IF(SUMPRODUCT(('Data - population'!$B$2:$B$2784=$A6)*('Data - population'!$C$2:$C$2784=L$4)*('Data - population'!$D$2:$D$2784)),SUMPRODUCT(('Data - population'!$B$2:$B$2784=$A6)*('Data - population'!$C$2:$C$2784=L$4)*('Data - population'!$D$2:$D$2784)),"..")</f>
        <v>5164500</v>
      </c>
      <c r="M6" s="56" cm="1">
        <f t="array" ref="M6">IF(SUMPRODUCT(('Data - population'!$B$2:$B$2784=$A6)*('Data - population'!$C$2:$C$2784=M$4)*('Data - population'!$D$2:$D$2784)),SUMPRODUCT(('Data - population'!$B$2:$B$2784=$A6)*('Data - population'!$C$2:$C$2784=M$4)*('Data - population'!$D$2:$D$2784)),"..")</f>
        <v>2804300</v>
      </c>
      <c r="N6" s="56" cm="1">
        <f t="array" ref="N6">IF(SUMPRODUCT(('Data - population'!$B$2:$B$2784=$A6)*('Data - population'!$C$2:$C$2784=N$4)*('Data - population'!$D$2:$D$2784)),SUMPRODUCT(('Data - population'!$B$2:$B$2784=$A6)*('Data - population'!$C$2:$C$2784=N$4)*('Data - population'!$D$2:$D$2784)),"..")</f>
        <v>54746200</v>
      </c>
      <c r="O6" s="57">
        <f t="shared" ref="O6:O49" si="4">K6+L6+M6-N6</f>
        <v>-100</v>
      </c>
      <c r="P6" s="56"/>
      <c r="Q6" s="57"/>
      <c r="R6" s="57"/>
      <c r="S6" s="57"/>
      <c r="T6" s="57"/>
      <c r="U6" s="57"/>
      <c r="V6" s="57"/>
    </row>
    <row r="7" spans="1:22" x14ac:dyDescent="0.35">
      <c r="A7" s="57" t="s">
        <v>7</v>
      </c>
      <c r="B7" s="56" cm="1">
        <f t="array" ref="B7">IF($B$3="Total non-fatal casualties",IF(SUMPRODUCT(('Data - victims'!$A$2:$A$39816=B$4)*('Data - victims'!$B$2:$B$39816=$A7)*('Data - victims'!$C$2:$C$39816="Total non-fatal casualties")*('Data - victims'!$D$2:$D$39816))+SUMPRODUCT(('Data - victims'!$A$2:$A$39816=B$4)*('Data - victims'!$B$2:$B$39816=$A7)*('Data - victims'!$C$2:$C$39816="Hospital severe")*('Data - victims'!$D$2:$D$39816))+SUMPRODUCT(('Data - victims'!$A$2:$A$39816=B$4)*('Data - victims'!$B$2:$B$39816=$A7)*('Data - victims'!$C$2:$C$39816="Hospital slight")*('Data - victims'!$D$2:$D$39816))+SUMPRODUCT(('Data - victims'!$A$2:$A$39816=B$4)*('Data - victims'!$B$2:$B$39816=$A7)*('Data - victims'!$C$2:$C$39816="First aid")*('Data - victims'!$D$2:$D$39816))+SUMPRODUCT(('Data - victims'!$A$2:$A$39816=B$4)*('Data - victims'!$B$2:$B$39816=$A7)*('Data - victims'!$C$2:$C$39816="Precautionary checks")*('Data - victims'!$D$2:$D$39816))=0,"..",SUMPRODUCT(('Data - victims'!$A$2:$A$39816=B$4)*('Data - victims'!$B$2:$B$39816=$A7)*('Data - victims'!$C$2:$C$39816="Total non-fatal casualties")*('Data - victims'!$D$2:$D$39816))+SUMPRODUCT(('Data - victims'!$A$2:$A$39816=B$4)*('Data - victims'!$B$2:$B$39816=$A7)*('Data - victims'!$C$2:$C$39816="Hospital severe")*('Data - victims'!$D$2:$D$39816))+SUMPRODUCT(('Data - victims'!$A$2:$A$39816=B$4)*('Data - victims'!$B$2:$B$39816=$A7)*('Data - victims'!$C$2:$C$39816="Hospital slight")*('Data - victims'!$D$2:$D$39816))+SUMPRODUCT(('Data - victims'!$A$2:$A$39816=B$4)*('Data - victims'!$B$2:$B$39816=$A7)*('Data - victims'!$C$2:$C$39816="First aid")*('Data - victims'!$D$2:$D$39816))+SUMPRODUCT(('Data - victims'!$A$2:$A$39816=B$4)*('Data - victims'!$B$2:$B$39816=$A7)*('Data - victims'!$C$2:$C$39816="Precautionary checks")*('Data - victims'!$D$2:$D$39816))),IF($B$3="Total casualties requiring hospital treatment",IF(SUMPRODUCT(('Data - victims'!$A$2:$A$39816=B$4)*('Data - victims'!$B$2:$B$39816=$A7)*('Data - victims'!$C$2:$C$39816="Total casualties requiring hospital treatment")*('Data - victims'!$D$2:$D$39816))+SUMPRODUCT(('Data - victims'!$A$2:$A$39816=B$4)*('Data - victims'!$B$2:$B$39816=$A7)*('Data - victims'!$C$2:$C$39816="Hospital severe")*('Data - victims'!$D$2:$D$39816))+SUMPRODUCT(('Data - victims'!$A$2:$A$39816=B$4)*('Data - victims'!$B$2:$B$39816=$A7)*('Data - victims'!$C$2:$C$39816="Hospital slight")*('Data - victims'!$D$2:$D$39816))=0,"..",SUMPRODUCT(('Data - victims'!$A$2:$A$39816=B$4)*('Data - victims'!$B$2:$B$39816=$A7)*('Data - victims'!$C$2:$C$39816="Total casualties requiring hospital treatment")*('Data - victims'!$D$2:$D$39816))+SUMPRODUCT(('Data - victims'!$A$2:$A$39816=B$4)*('Data - victims'!$B$2:$B$39816=$A7)*('Data - victims'!$C$2:$C$39816="Hospital severe")*('Data - victims'!$D$2:$D$39816))+SUMPRODUCT(('Data - victims'!$A$2:$A$39816=B$4)*('Data - victims'!$B$2:$B$39816=$A7)*('Data - victims'!$C$2:$C$39816="Hospital slight")*('Data - victims'!$D$2:$D$39816))),IF(SUMPRODUCT(('Data - victims'!$A$2:$A$39816=B$4)*('Data - victims'!$B$2:$B$39816=$A7)*('Data - victims'!$C$2:$C$39816=$B$3)*('Data - victims'!$D$2:$D$39816))=0,"..",SUMPRODUCT(('Data - victims'!$A$2:$A$39816=B$4)*('Data - victims'!$B$2:$B$39816=$A7)*('Data - victims'!$C$2:$C$39816=$B$3)*('Data - victims'!$D$2:$D$39816)))))</f>
        <v>652</v>
      </c>
      <c r="C7" s="56" t="str" cm="1">
        <f t="array" ref="C7">IF($B$3="Total non-fatal casualties",IF(SUMPRODUCT(('Data - victims'!$A$2:$A$39816=C$4)*('Data - victims'!$B$2:$B$39816=$A7)*('Data - victims'!$C$2:$C$39816="Total non-fatal casualties")*('Data - victims'!$D$2:$D$39816))+SUMPRODUCT(('Data - victims'!$A$2:$A$39816=C$4)*('Data - victims'!$B$2:$B$39816=$A7)*('Data - victims'!$C$2:$C$39816="Hospital severe")*('Data - victims'!$D$2:$D$39816))+SUMPRODUCT(('Data - victims'!$A$2:$A$39816=C$4)*('Data - victims'!$B$2:$B$39816=$A7)*('Data - victims'!$C$2:$C$39816="Hospital slight")*('Data - victims'!$D$2:$D$39816))+SUMPRODUCT(('Data - victims'!$A$2:$A$39816=C$4)*('Data - victims'!$B$2:$B$39816=$A7)*('Data - victims'!$C$2:$C$39816="First aid")*('Data - victims'!$D$2:$D$39816))+SUMPRODUCT(('Data - victims'!$A$2:$A$39816=C$4)*('Data - victims'!$B$2:$B$39816=$A7)*('Data - victims'!$C$2:$C$39816="Precautionary checks")*('Data - victims'!$D$2:$D$39816))=0,"..",SUMPRODUCT(('Data - victims'!$A$2:$A$39816=C$4)*('Data - victims'!$B$2:$B$39816=$A7)*('Data - victims'!$C$2:$C$39816="Total non-fatal casualties")*('Data - victims'!$D$2:$D$39816))+SUMPRODUCT(('Data - victims'!$A$2:$A$39816=C$4)*('Data - victims'!$B$2:$B$39816=$A7)*('Data - victims'!$C$2:$C$39816="Hospital severe")*('Data - victims'!$D$2:$D$39816))+SUMPRODUCT(('Data - victims'!$A$2:$A$39816=C$4)*('Data - victims'!$B$2:$B$39816=$A7)*('Data - victims'!$C$2:$C$39816="Hospital slight")*('Data - victims'!$D$2:$D$39816))+SUMPRODUCT(('Data - victims'!$A$2:$A$39816=C$4)*('Data - victims'!$B$2:$B$39816=$A7)*('Data - victims'!$C$2:$C$39816="First aid")*('Data - victims'!$D$2:$D$39816))+SUMPRODUCT(('Data - victims'!$A$2:$A$39816=C$4)*('Data - victims'!$B$2:$B$39816=$A7)*('Data - victims'!$C$2:$C$39816="Precautionary checks")*('Data - victims'!$D$2:$D$39816))),IF($B$3="Total casualties requiring hospital treatment",IF(SUMPRODUCT(('Data - victims'!$A$2:$A$39816=C$4)*('Data - victims'!$B$2:$B$39816=$A7)*('Data - victims'!$C$2:$C$39816="Total casualties requiring hospital treatment")*('Data - victims'!$D$2:$D$39816))+SUMPRODUCT(('Data - victims'!$A$2:$A$39816=C$4)*('Data - victims'!$B$2:$B$39816=$A7)*('Data - victims'!$C$2:$C$39816="Hospital severe")*('Data - victims'!$D$2:$D$39816))+SUMPRODUCT(('Data - victims'!$A$2:$A$39816=C$4)*('Data - victims'!$B$2:$B$39816=$A7)*('Data - victims'!$C$2:$C$39816="Hospital slight")*('Data - victims'!$D$2:$D$39816))=0,"..",SUMPRODUCT(('Data - victims'!$A$2:$A$39816=C$4)*('Data - victims'!$B$2:$B$39816=$A7)*('Data - victims'!$C$2:$C$39816="Total casualties requiring hospital treatment")*('Data - victims'!$D$2:$D$39816))+SUMPRODUCT(('Data - victims'!$A$2:$A$39816=C$4)*('Data - victims'!$B$2:$B$39816=$A7)*('Data - victims'!$C$2:$C$39816="Hospital severe")*('Data - victims'!$D$2:$D$39816))+SUMPRODUCT(('Data - victims'!$A$2:$A$39816=C$4)*('Data - victims'!$B$2:$B$39816=$A7)*('Data - victims'!$C$2:$C$39816="Hospital slight")*('Data - victims'!$D$2:$D$39816))),IF(SUMPRODUCT(('Data - victims'!$A$2:$A$39816=C$4)*('Data - victims'!$B$2:$B$39816=$A7)*('Data - victims'!$C$2:$C$39816=$B$3)*('Data - victims'!$D$2:$D$39816))=0,"..",SUMPRODUCT(('Data - victims'!$A$2:$A$39816=C$4)*('Data - victims'!$B$2:$B$39816=$A7)*('Data - victims'!$C$2:$C$39816=$B$3)*('Data - victims'!$D$2:$D$39816)))))</f>
        <v>..</v>
      </c>
      <c r="D7" s="56" t="str" cm="1">
        <f t="array" ref="D7">IF($B$3="Total non-fatal casualties",IF(SUMPRODUCT(('Data - victims'!$A$2:$A$39816=D$4)*('Data - victims'!$B$2:$B$39816=$A7)*('Data - victims'!$C$2:$C$39816="Total non-fatal casualties")*('Data - victims'!$D$2:$D$39816))+SUMPRODUCT(('Data - victims'!$A$2:$A$39816=D$4)*('Data - victims'!$B$2:$B$39816=$A7)*('Data - victims'!$C$2:$C$39816="Hospital severe")*('Data - victims'!$D$2:$D$39816))+SUMPRODUCT(('Data - victims'!$A$2:$A$39816=D$4)*('Data - victims'!$B$2:$B$39816=$A7)*('Data - victims'!$C$2:$C$39816="Hospital slight")*('Data - victims'!$D$2:$D$39816))+SUMPRODUCT(('Data - victims'!$A$2:$A$39816=D$4)*('Data - victims'!$B$2:$B$39816=$A7)*('Data - victims'!$C$2:$C$39816="First aid")*('Data - victims'!$D$2:$D$39816))+SUMPRODUCT(('Data - victims'!$A$2:$A$39816=D$4)*('Data - victims'!$B$2:$B$39816=$A7)*('Data - victims'!$C$2:$C$39816="Precautionary checks")*('Data - victims'!$D$2:$D$39816))=0,"..",SUMPRODUCT(('Data - victims'!$A$2:$A$39816=D$4)*('Data - victims'!$B$2:$B$39816=$A7)*('Data - victims'!$C$2:$C$39816="Total non-fatal casualties")*('Data - victims'!$D$2:$D$39816))+SUMPRODUCT(('Data - victims'!$A$2:$A$39816=D$4)*('Data - victims'!$B$2:$B$39816=$A7)*('Data - victims'!$C$2:$C$39816="Hospital severe")*('Data - victims'!$D$2:$D$39816))+SUMPRODUCT(('Data - victims'!$A$2:$A$39816=D$4)*('Data - victims'!$B$2:$B$39816=$A7)*('Data - victims'!$C$2:$C$39816="Hospital slight")*('Data - victims'!$D$2:$D$39816))+SUMPRODUCT(('Data - victims'!$A$2:$A$39816=D$4)*('Data - victims'!$B$2:$B$39816=$A7)*('Data - victims'!$C$2:$C$39816="First aid")*('Data - victims'!$D$2:$D$39816))+SUMPRODUCT(('Data - victims'!$A$2:$A$39816=D$4)*('Data - victims'!$B$2:$B$39816=$A7)*('Data - victims'!$C$2:$C$39816="Precautionary checks")*('Data - victims'!$D$2:$D$39816))),IF($B$3="Total casualties requiring hospital treatment",IF(SUMPRODUCT(('Data - victims'!$A$2:$A$39816=D$4)*('Data - victims'!$B$2:$B$39816=$A7)*('Data - victims'!$C$2:$C$39816="Total casualties requiring hospital treatment")*('Data - victims'!$D$2:$D$39816))+SUMPRODUCT(('Data - victims'!$A$2:$A$39816=D$4)*('Data - victims'!$B$2:$B$39816=$A7)*('Data - victims'!$C$2:$C$39816="Hospital severe")*('Data - victims'!$D$2:$D$39816))+SUMPRODUCT(('Data - victims'!$A$2:$A$39816=D$4)*('Data - victims'!$B$2:$B$39816=$A7)*('Data - victims'!$C$2:$C$39816="Hospital slight")*('Data - victims'!$D$2:$D$39816))=0,"..",SUMPRODUCT(('Data - victims'!$A$2:$A$39816=D$4)*('Data - victims'!$B$2:$B$39816=$A7)*('Data - victims'!$C$2:$C$39816="Total casualties requiring hospital treatment")*('Data - victims'!$D$2:$D$39816))+SUMPRODUCT(('Data - victims'!$A$2:$A$39816=D$4)*('Data - victims'!$B$2:$B$39816=$A7)*('Data - victims'!$C$2:$C$39816="Hospital severe")*('Data - victims'!$D$2:$D$39816))+SUMPRODUCT(('Data - victims'!$A$2:$A$39816=D$4)*('Data - victims'!$B$2:$B$39816=$A7)*('Data - victims'!$C$2:$C$39816="Hospital slight")*('Data - victims'!$D$2:$D$39816))),IF(SUMPRODUCT(('Data - victims'!$A$2:$A$39816=D$4)*('Data - victims'!$B$2:$B$39816=$A7)*('Data - victims'!$C$2:$C$39816=$B$3)*('Data - victims'!$D$2:$D$39816))=0,"..",SUMPRODUCT(('Data - victims'!$A$2:$A$39816=D$4)*('Data - victims'!$B$2:$B$39816=$A7)*('Data - victims'!$C$2:$C$39816=$B$3)*('Data - victims'!$D$2:$D$39816)))))</f>
        <v>..</v>
      </c>
      <c r="E7" s="56" cm="1">
        <f t="array" ref="E7">IF(SUMPRODUCT(('Data - victims'!$A$2:$A$39816=E$4)*('Data - victims'!$B$2:$B$39816=$A7)*('Data - victims'!$C$2:$C$39816=$B$3)*('Data - victims'!$D$2:$D$39816))=0,IF(OR(B7="..",C7="..",D7=".."),"..",IF(B7+C7+D7=0,"..",B7+C7+D7)),SUMPRODUCT(('Data - victims'!$A$2:$A$39816=E$4)*('Data - victims'!$B$2:$B$39816=$A7)*('Data - victims'!$C$2:$C$39816=$B$3)*('Data - victims'!$D$2:$D$39816)))</f>
        <v>851</v>
      </c>
      <c r="F7" s="56">
        <f t="shared" si="0"/>
        <v>14</v>
      </c>
      <c r="G7" s="56" t="str">
        <f t="shared" si="1"/>
        <v>..</v>
      </c>
      <c r="H7" s="56" t="str">
        <f t="shared" si="2"/>
        <v>..</v>
      </c>
      <c r="I7" s="56">
        <f t="shared" si="3"/>
        <v>16</v>
      </c>
      <c r="J7" s="57"/>
      <c r="K7" s="56" cm="1">
        <f t="array" ref="K7">IF(SUMPRODUCT(('Data - population'!$B$2:$B$2784=$A7)*('Data - population'!$C$2:$C$2784=K$4)*('Data - population'!$D$2:$D$2784)),SUMPRODUCT(('Data - population'!$B$2:$B$2784=$A7)*('Data - population'!$C$2:$C$2784=K$4)*('Data - population'!$D$2:$D$2784)),"..")</f>
        <v>46813700</v>
      </c>
      <c r="L7" s="56" cm="1">
        <f t="array" ref="L7">IF(SUMPRODUCT(('Data - population'!$B$2:$B$2784=$A7)*('Data - population'!$C$2:$C$2784=L$4)*('Data - population'!$D$2:$D$2784)),SUMPRODUCT(('Data - population'!$B$2:$B$2784=$A7)*('Data - population'!$C$2:$C$2784=L$4)*('Data - population'!$D$2:$D$2784)),"..")</f>
        <v>5148100</v>
      </c>
      <c r="M7" s="56" cm="1">
        <f t="array" ref="M7">IF(SUMPRODUCT(('Data - population'!$B$2:$B$2784=$A7)*('Data - population'!$C$2:$C$2784=M$4)*('Data - population'!$D$2:$D$2784)),SUMPRODUCT(('Data - population'!$B$2:$B$2784=$A7)*('Data - population'!$C$2:$C$2784=M$4)*('Data - population'!$D$2:$D$2784)),"..")</f>
        <v>2803300</v>
      </c>
      <c r="N7" s="56" cm="1">
        <f t="array" ref="N7">IF(SUMPRODUCT(('Data - population'!$B$2:$B$2784=$A7)*('Data - population'!$C$2:$C$2784=N$4)*('Data - population'!$D$2:$D$2784)),SUMPRODUCT(('Data - population'!$B$2:$B$2784=$A7)*('Data - population'!$C$2:$C$2784=N$4)*('Data - population'!$D$2:$D$2784)),"..")</f>
        <v>54765100</v>
      </c>
      <c r="O7" s="57">
        <f t="shared" si="4"/>
        <v>0</v>
      </c>
      <c r="P7" s="56"/>
      <c r="Q7" s="57"/>
      <c r="R7" s="57"/>
      <c r="S7" s="57"/>
      <c r="T7" s="57"/>
      <c r="U7" s="57"/>
      <c r="V7" s="57"/>
    </row>
    <row r="8" spans="1:22" x14ac:dyDescent="0.35">
      <c r="A8" s="57" t="s">
        <v>8</v>
      </c>
      <c r="B8" s="56" cm="1">
        <f t="array" ref="B8">IF($B$3="Total non-fatal casualties",IF(SUMPRODUCT(('Data - victims'!$A$2:$A$39816=B$4)*('Data - victims'!$B$2:$B$39816=$A8)*('Data - victims'!$C$2:$C$39816="Total non-fatal casualties")*('Data - victims'!$D$2:$D$39816))+SUMPRODUCT(('Data - victims'!$A$2:$A$39816=B$4)*('Data - victims'!$B$2:$B$39816=$A8)*('Data - victims'!$C$2:$C$39816="Hospital severe")*('Data - victims'!$D$2:$D$39816))+SUMPRODUCT(('Data - victims'!$A$2:$A$39816=B$4)*('Data - victims'!$B$2:$B$39816=$A8)*('Data - victims'!$C$2:$C$39816="Hospital slight")*('Data - victims'!$D$2:$D$39816))+SUMPRODUCT(('Data - victims'!$A$2:$A$39816=B$4)*('Data - victims'!$B$2:$B$39816=$A8)*('Data - victims'!$C$2:$C$39816="First aid")*('Data - victims'!$D$2:$D$39816))+SUMPRODUCT(('Data - victims'!$A$2:$A$39816=B$4)*('Data - victims'!$B$2:$B$39816=$A8)*('Data - victims'!$C$2:$C$39816="Precautionary checks")*('Data - victims'!$D$2:$D$39816))=0,"..",SUMPRODUCT(('Data - victims'!$A$2:$A$39816=B$4)*('Data - victims'!$B$2:$B$39816=$A8)*('Data - victims'!$C$2:$C$39816="Total non-fatal casualties")*('Data - victims'!$D$2:$D$39816))+SUMPRODUCT(('Data - victims'!$A$2:$A$39816=B$4)*('Data - victims'!$B$2:$B$39816=$A8)*('Data - victims'!$C$2:$C$39816="Hospital severe")*('Data - victims'!$D$2:$D$39816))+SUMPRODUCT(('Data - victims'!$A$2:$A$39816=B$4)*('Data - victims'!$B$2:$B$39816=$A8)*('Data - victims'!$C$2:$C$39816="Hospital slight")*('Data - victims'!$D$2:$D$39816))+SUMPRODUCT(('Data - victims'!$A$2:$A$39816=B$4)*('Data - victims'!$B$2:$B$39816=$A8)*('Data - victims'!$C$2:$C$39816="First aid")*('Data - victims'!$D$2:$D$39816))+SUMPRODUCT(('Data - victims'!$A$2:$A$39816=B$4)*('Data - victims'!$B$2:$B$39816=$A8)*('Data - victims'!$C$2:$C$39816="Precautionary checks")*('Data - victims'!$D$2:$D$39816))),IF($B$3="Total casualties requiring hospital treatment",IF(SUMPRODUCT(('Data - victims'!$A$2:$A$39816=B$4)*('Data - victims'!$B$2:$B$39816=$A8)*('Data - victims'!$C$2:$C$39816="Total casualties requiring hospital treatment")*('Data - victims'!$D$2:$D$39816))+SUMPRODUCT(('Data - victims'!$A$2:$A$39816=B$4)*('Data - victims'!$B$2:$B$39816=$A8)*('Data - victims'!$C$2:$C$39816="Hospital severe")*('Data - victims'!$D$2:$D$39816))+SUMPRODUCT(('Data - victims'!$A$2:$A$39816=B$4)*('Data - victims'!$B$2:$B$39816=$A8)*('Data - victims'!$C$2:$C$39816="Hospital slight")*('Data - victims'!$D$2:$D$39816))=0,"..",SUMPRODUCT(('Data - victims'!$A$2:$A$39816=B$4)*('Data - victims'!$B$2:$B$39816=$A8)*('Data - victims'!$C$2:$C$39816="Total casualties requiring hospital treatment")*('Data - victims'!$D$2:$D$39816))+SUMPRODUCT(('Data - victims'!$A$2:$A$39816=B$4)*('Data - victims'!$B$2:$B$39816=$A8)*('Data - victims'!$C$2:$C$39816="Hospital severe")*('Data - victims'!$D$2:$D$39816))+SUMPRODUCT(('Data - victims'!$A$2:$A$39816=B$4)*('Data - victims'!$B$2:$B$39816=$A8)*('Data - victims'!$C$2:$C$39816="Hospital slight")*('Data - victims'!$D$2:$D$39816))),IF(SUMPRODUCT(('Data - victims'!$A$2:$A$39816=B$4)*('Data - victims'!$B$2:$B$39816=$A8)*('Data - victims'!$C$2:$C$39816=$B$3)*('Data - victims'!$D$2:$D$39816))=0,"..",SUMPRODUCT(('Data - victims'!$A$2:$A$39816=B$4)*('Data - victims'!$B$2:$B$39816=$A8)*('Data - victims'!$C$2:$C$39816=$B$3)*('Data - victims'!$D$2:$D$39816)))))</f>
        <v>726</v>
      </c>
      <c r="C8" s="56" t="str" cm="1">
        <f t="array" ref="C8">IF($B$3="Total non-fatal casualties",IF(SUMPRODUCT(('Data - victims'!$A$2:$A$39816=C$4)*('Data - victims'!$B$2:$B$39816=$A8)*('Data - victims'!$C$2:$C$39816="Total non-fatal casualties")*('Data - victims'!$D$2:$D$39816))+SUMPRODUCT(('Data - victims'!$A$2:$A$39816=C$4)*('Data - victims'!$B$2:$B$39816=$A8)*('Data - victims'!$C$2:$C$39816="Hospital severe")*('Data - victims'!$D$2:$D$39816))+SUMPRODUCT(('Data - victims'!$A$2:$A$39816=C$4)*('Data - victims'!$B$2:$B$39816=$A8)*('Data - victims'!$C$2:$C$39816="Hospital slight")*('Data - victims'!$D$2:$D$39816))+SUMPRODUCT(('Data - victims'!$A$2:$A$39816=C$4)*('Data - victims'!$B$2:$B$39816=$A8)*('Data - victims'!$C$2:$C$39816="First aid")*('Data - victims'!$D$2:$D$39816))+SUMPRODUCT(('Data - victims'!$A$2:$A$39816=C$4)*('Data - victims'!$B$2:$B$39816=$A8)*('Data - victims'!$C$2:$C$39816="Precautionary checks")*('Data - victims'!$D$2:$D$39816))=0,"..",SUMPRODUCT(('Data - victims'!$A$2:$A$39816=C$4)*('Data - victims'!$B$2:$B$39816=$A8)*('Data - victims'!$C$2:$C$39816="Total non-fatal casualties")*('Data - victims'!$D$2:$D$39816))+SUMPRODUCT(('Data - victims'!$A$2:$A$39816=C$4)*('Data - victims'!$B$2:$B$39816=$A8)*('Data - victims'!$C$2:$C$39816="Hospital severe")*('Data - victims'!$D$2:$D$39816))+SUMPRODUCT(('Data - victims'!$A$2:$A$39816=C$4)*('Data - victims'!$B$2:$B$39816=$A8)*('Data - victims'!$C$2:$C$39816="Hospital slight")*('Data - victims'!$D$2:$D$39816))+SUMPRODUCT(('Data - victims'!$A$2:$A$39816=C$4)*('Data - victims'!$B$2:$B$39816=$A8)*('Data - victims'!$C$2:$C$39816="First aid")*('Data - victims'!$D$2:$D$39816))+SUMPRODUCT(('Data - victims'!$A$2:$A$39816=C$4)*('Data - victims'!$B$2:$B$39816=$A8)*('Data - victims'!$C$2:$C$39816="Precautionary checks")*('Data - victims'!$D$2:$D$39816))),IF($B$3="Total casualties requiring hospital treatment",IF(SUMPRODUCT(('Data - victims'!$A$2:$A$39816=C$4)*('Data - victims'!$B$2:$B$39816=$A8)*('Data - victims'!$C$2:$C$39816="Total casualties requiring hospital treatment")*('Data - victims'!$D$2:$D$39816))+SUMPRODUCT(('Data - victims'!$A$2:$A$39816=C$4)*('Data - victims'!$B$2:$B$39816=$A8)*('Data - victims'!$C$2:$C$39816="Hospital severe")*('Data - victims'!$D$2:$D$39816))+SUMPRODUCT(('Data - victims'!$A$2:$A$39816=C$4)*('Data - victims'!$B$2:$B$39816=$A8)*('Data - victims'!$C$2:$C$39816="Hospital slight")*('Data - victims'!$D$2:$D$39816))=0,"..",SUMPRODUCT(('Data - victims'!$A$2:$A$39816=C$4)*('Data - victims'!$B$2:$B$39816=$A8)*('Data - victims'!$C$2:$C$39816="Total casualties requiring hospital treatment")*('Data - victims'!$D$2:$D$39816))+SUMPRODUCT(('Data - victims'!$A$2:$A$39816=C$4)*('Data - victims'!$B$2:$B$39816=$A8)*('Data - victims'!$C$2:$C$39816="Hospital severe")*('Data - victims'!$D$2:$D$39816))+SUMPRODUCT(('Data - victims'!$A$2:$A$39816=C$4)*('Data - victims'!$B$2:$B$39816=$A8)*('Data - victims'!$C$2:$C$39816="Hospital slight")*('Data - victims'!$D$2:$D$39816))),IF(SUMPRODUCT(('Data - victims'!$A$2:$A$39816=C$4)*('Data - victims'!$B$2:$B$39816=$A8)*('Data - victims'!$C$2:$C$39816=$B$3)*('Data - victims'!$D$2:$D$39816))=0,"..",SUMPRODUCT(('Data - victims'!$A$2:$A$39816=C$4)*('Data - victims'!$B$2:$B$39816=$A8)*('Data - victims'!$C$2:$C$39816=$B$3)*('Data - victims'!$D$2:$D$39816)))))</f>
        <v>..</v>
      </c>
      <c r="D8" s="56" t="str" cm="1">
        <f t="array" ref="D8">IF($B$3="Total non-fatal casualties",IF(SUMPRODUCT(('Data - victims'!$A$2:$A$39816=D$4)*('Data - victims'!$B$2:$B$39816=$A8)*('Data - victims'!$C$2:$C$39816="Total non-fatal casualties")*('Data - victims'!$D$2:$D$39816))+SUMPRODUCT(('Data - victims'!$A$2:$A$39816=D$4)*('Data - victims'!$B$2:$B$39816=$A8)*('Data - victims'!$C$2:$C$39816="Hospital severe")*('Data - victims'!$D$2:$D$39816))+SUMPRODUCT(('Data - victims'!$A$2:$A$39816=D$4)*('Data - victims'!$B$2:$B$39816=$A8)*('Data - victims'!$C$2:$C$39816="Hospital slight")*('Data - victims'!$D$2:$D$39816))+SUMPRODUCT(('Data - victims'!$A$2:$A$39816=D$4)*('Data - victims'!$B$2:$B$39816=$A8)*('Data - victims'!$C$2:$C$39816="First aid")*('Data - victims'!$D$2:$D$39816))+SUMPRODUCT(('Data - victims'!$A$2:$A$39816=D$4)*('Data - victims'!$B$2:$B$39816=$A8)*('Data - victims'!$C$2:$C$39816="Precautionary checks")*('Data - victims'!$D$2:$D$39816))=0,"..",SUMPRODUCT(('Data - victims'!$A$2:$A$39816=D$4)*('Data - victims'!$B$2:$B$39816=$A8)*('Data - victims'!$C$2:$C$39816="Total non-fatal casualties")*('Data - victims'!$D$2:$D$39816))+SUMPRODUCT(('Data - victims'!$A$2:$A$39816=D$4)*('Data - victims'!$B$2:$B$39816=$A8)*('Data - victims'!$C$2:$C$39816="Hospital severe")*('Data - victims'!$D$2:$D$39816))+SUMPRODUCT(('Data - victims'!$A$2:$A$39816=D$4)*('Data - victims'!$B$2:$B$39816=$A8)*('Data - victims'!$C$2:$C$39816="Hospital slight")*('Data - victims'!$D$2:$D$39816))+SUMPRODUCT(('Data - victims'!$A$2:$A$39816=D$4)*('Data - victims'!$B$2:$B$39816=$A8)*('Data - victims'!$C$2:$C$39816="First aid")*('Data - victims'!$D$2:$D$39816))+SUMPRODUCT(('Data - victims'!$A$2:$A$39816=D$4)*('Data - victims'!$B$2:$B$39816=$A8)*('Data - victims'!$C$2:$C$39816="Precautionary checks")*('Data - victims'!$D$2:$D$39816))),IF($B$3="Total casualties requiring hospital treatment",IF(SUMPRODUCT(('Data - victims'!$A$2:$A$39816=D$4)*('Data - victims'!$B$2:$B$39816=$A8)*('Data - victims'!$C$2:$C$39816="Total casualties requiring hospital treatment")*('Data - victims'!$D$2:$D$39816))+SUMPRODUCT(('Data - victims'!$A$2:$A$39816=D$4)*('Data - victims'!$B$2:$B$39816=$A8)*('Data - victims'!$C$2:$C$39816="Hospital severe")*('Data - victims'!$D$2:$D$39816))+SUMPRODUCT(('Data - victims'!$A$2:$A$39816=D$4)*('Data - victims'!$B$2:$B$39816=$A8)*('Data - victims'!$C$2:$C$39816="Hospital slight")*('Data - victims'!$D$2:$D$39816))=0,"..",SUMPRODUCT(('Data - victims'!$A$2:$A$39816=D$4)*('Data - victims'!$B$2:$B$39816=$A8)*('Data - victims'!$C$2:$C$39816="Total casualties requiring hospital treatment")*('Data - victims'!$D$2:$D$39816))+SUMPRODUCT(('Data - victims'!$A$2:$A$39816=D$4)*('Data - victims'!$B$2:$B$39816=$A8)*('Data - victims'!$C$2:$C$39816="Hospital severe")*('Data - victims'!$D$2:$D$39816))+SUMPRODUCT(('Data - victims'!$A$2:$A$39816=D$4)*('Data - victims'!$B$2:$B$39816=$A8)*('Data - victims'!$C$2:$C$39816="Hospital slight")*('Data - victims'!$D$2:$D$39816))),IF(SUMPRODUCT(('Data - victims'!$A$2:$A$39816=D$4)*('Data - victims'!$B$2:$B$39816=$A8)*('Data - victims'!$C$2:$C$39816=$B$3)*('Data - victims'!$D$2:$D$39816))=0,"..",SUMPRODUCT(('Data - victims'!$A$2:$A$39816=D$4)*('Data - victims'!$B$2:$B$39816=$A8)*('Data - victims'!$C$2:$C$39816=$B$3)*('Data - victims'!$D$2:$D$39816)))))</f>
        <v>..</v>
      </c>
      <c r="E8" s="56" cm="1">
        <f t="array" ref="E8">IF(SUMPRODUCT(('Data - victims'!$A$2:$A$39816=E$4)*('Data - victims'!$B$2:$B$39816=$A8)*('Data - victims'!$C$2:$C$39816=$B$3)*('Data - victims'!$D$2:$D$39816))=0,IF(OR(B8="..",C8="..",D8=".."),"..",IF(B8+C8+D8=0,"..",B8+C8+D8)),SUMPRODUCT(('Data - victims'!$A$2:$A$39816=E$4)*('Data - victims'!$B$2:$B$39816=$A8)*('Data - victims'!$C$2:$C$39816=$B$3)*('Data - victims'!$D$2:$D$39816)))</f>
        <v>921</v>
      </c>
      <c r="F8" s="56">
        <f t="shared" si="0"/>
        <v>15</v>
      </c>
      <c r="G8" s="56" t="str">
        <f t="shared" si="1"/>
        <v>..</v>
      </c>
      <c r="H8" s="56" t="str">
        <f t="shared" si="2"/>
        <v>..</v>
      </c>
      <c r="I8" s="56">
        <f t="shared" si="3"/>
        <v>17</v>
      </c>
      <c r="J8" s="57"/>
      <c r="K8" s="56" cm="1">
        <f t="array" ref="K8">IF(SUMPRODUCT(('Data - population'!$B$2:$B$2784=$A8)*('Data - population'!$C$2:$C$2784=K$4)*('Data - population'!$D$2:$D$2784)),SUMPRODUCT(('Data - population'!$B$2:$B$2784=$A8)*('Data - population'!$C$2:$C$2784=K$4)*('Data - population'!$D$2:$D$2784)),"..")</f>
        <v>46912400</v>
      </c>
      <c r="L8" s="56" cm="1">
        <f t="array" ref="L8">IF(SUMPRODUCT(('Data - population'!$B$2:$B$2784=$A8)*('Data - population'!$C$2:$C$2784=L$4)*('Data - population'!$D$2:$D$2784)),SUMPRODUCT(('Data - population'!$B$2:$B$2784=$A8)*('Data - population'!$C$2:$C$2784=L$4)*('Data - population'!$D$2:$D$2784)),"..")</f>
        <v>5138900</v>
      </c>
      <c r="M8" s="56" cm="1">
        <f t="array" ref="M8">IF(SUMPRODUCT(('Data - population'!$B$2:$B$2784=$A8)*('Data - population'!$C$2:$C$2784=M$4)*('Data - population'!$D$2:$D$2784)),SUMPRODUCT(('Data - population'!$B$2:$B$2784=$A8)*('Data - population'!$C$2:$C$2784=M$4)*('Data - population'!$D$2:$D$2784)),"..")</f>
        <v>2800700</v>
      </c>
      <c r="N8" s="56" cm="1">
        <f t="array" ref="N8">IF(SUMPRODUCT(('Data - population'!$B$2:$B$2784=$A8)*('Data - population'!$C$2:$C$2784=N$4)*('Data - population'!$D$2:$D$2784)),SUMPRODUCT(('Data - population'!$B$2:$B$2784=$A8)*('Data - population'!$C$2:$C$2784=N$4)*('Data - population'!$D$2:$D$2784)),"..")</f>
        <v>54852000</v>
      </c>
      <c r="O8" s="57">
        <f t="shared" si="4"/>
        <v>0</v>
      </c>
      <c r="P8" s="56"/>
      <c r="Q8" s="57"/>
      <c r="R8" s="57"/>
      <c r="S8" s="57"/>
      <c r="T8" s="57"/>
      <c r="U8" s="57"/>
      <c r="V8" s="57"/>
    </row>
    <row r="9" spans="1:22" x14ac:dyDescent="0.35">
      <c r="A9" s="57" t="s">
        <v>9</v>
      </c>
      <c r="B9" s="56" cm="1">
        <f t="array" ref="B9">IF($B$3="Total non-fatal casualties",IF(SUMPRODUCT(('Data - victims'!$A$2:$A$39816=B$4)*('Data - victims'!$B$2:$B$39816=$A9)*('Data - victims'!$C$2:$C$39816="Total non-fatal casualties")*('Data - victims'!$D$2:$D$39816))+SUMPRODUCT(('Data - victims'!$A$2:$A$39816=B$4)*('Data - victims'!$B$2:$B$39816=$A9)*('Data - victims'!$C$2:$C$39816="Hospital severe")*('Data - victims'!$D$2:$D$39816))+SUMPRODUCT(('Data - victims'!$A$2:$A$39816=B$4)*('Data - victims'!$B$2:$B$39816=$A9)*('Data - victims'!$C$2:$C$39816="Hospital slight")*('Data - victims'!$D$2:$D$39816))+SUMPRODUCT(('Data - victims'!$A$2:$A$39816=B$4)*('Data - victims'!$B$2:$B$39816=$A9)*('Data - victims'!$C$2:$C$39816="First aid")*('Data - victims'!$D$2:$D$39816))+SUMPRODUCT(('Data - victims'!$A$2:$A$39816=B$4)*('Data - victims'!$B$2:$B$39816=$A9)*('Data - victims'!$C$2:$C$39816="Precautionary checks")*('Data - victims'!$D$2:$D$39816))=0,"..",SUMPRODUCT(('Data - victims'!$A$2:$A$39816=B$4)*('Data - victims'!$B$2:$B$39816=$A9)*('Data - victims'!$C$2:$C$39816="Total non-fatal casualties")*('Data - victims'!$D$2:$D$39816))+SUMPRODUCT(('Data - victims'!$A$2:$A$39816=B$4)*('Data - victims'!$B$2:$B$39816=$A9)*('Data - victims'!$C$2:$C$39816="Hospital severe")*('Data - victims'!$D$2:$D$39816))+SUMPRODUCT(('Data - victims'!$A$2:$A$39816=B$4)*('Data - victims'!$B$2:$B$39816=$A9)*('Data - victims'!$C$2:$C$39816="Hospital slight")*('Data - victims'!$D$2:$D$39816))+SUMPRODUCT(('Data - victims'!$A$2:$A$39816=B$4)*('Data - victims'!$B$2:$B$39816=$A9)*('Data - victims'!$C$2:$C$39816="First aid")*('Data - victims'!$D$2:$D$39816))+SUMPRODUCT(('Data - victims'!$A$2:$A$39816=B$4)*('Data - victims'!$B$2:$B$39816=$A9)*('Data - victims'!$C$2:$C$39816="Precautionary checks")*('Data - victims'!$D$2:$D$39816))),IF($B$3="Total casualties requiring hospital treatment",IF(SUMPRODUCT(('Data - victims'!$A$2:$A$39816=B$4)*('Data - victims'!$B$2:$B$39816=$A9)*('Data - victims'!$C$2:$C$39816="Total casualties requiring hospital treatment")*('Data - victims'!$D$2:$D$39816))+SUMPRODUCT(('Data - victims'!$A$2:$A$39816=B$4)*('Data - victims'!$B$2:$B$39816=$A9)*('Data - victims'!$C$2:$C$39816="Hospital severe")*('Data - victims'!$D$2:$D$39816))+SUMPRODUCT(('Data - victims'!$A$2:$A$39816=B$4)*('Data - victims'!$B$2:$B$39816=$A9)*('Data - victims'!$C$2:$C$39816="Hospital slight")*('Data - victims'!$D$2:$D$39816))=0,"..",SUMPRODUCT(('Data - victims'!$A$2:$A$39816=B$4)*('Data - victims'!$B$2:$B$39816=$A9)*('Data - victims'!$C$2:$C$39816="Total casualties requiring hospital treatment")*('Data - victims'!$D$2:$D$39816))+SUMPRODUCT(('Data - victims'!$A$2:$A$39816=B$4)*('Data - victims'!$B$2:$B$39816=$A9)*('Data - victims'!$C$2:$C$39816="Hospital severe")*('Data - victims'!$D$2:$D$39816))+SUMPRODUCT(('Data - victims'!$A$2:$A$39816=B$4)*('Data - victims'!$B$2:$B$39816=$A9)*('Data - victims'!$C$2:$C$39816="Hospital slight")*('Data - victims'!$D$2:$D$39816))),IF(SUMPRODUCT(('Data - victims'!$A$2:$A$39816=B$4)*('Data - victims'!$B$2:$B$39816=$A9)*('Data - victims'!$C$2:$C$39816=$B$3)*('Data - victims'!$D$2:$D$39816))=0,"..",SUMPRODUCT(('Data - victims'!$A$2:$A$39816=B$4)*('Data - victims'!$B$2:$B$39816=$A9)*('Data - victims'!$C$2:$C$39816=$B$3)*('Data - victims'!$D$2:$D$39816)))))</f>
        <v>765</v>
      </c>
      <c r="C9" s="56" t="str" cm="1">
        <f t="array" ref="C9">IF($B$3="Total non-fatal casualties",IF(SUMPRODUCT(('Data - victims'!$A$2:$A$39816=C$4)*('Data - victims'!$B$2:$B$39816=$A9)*('Data - victims'!$C$2:$C$39816="Total non-fatal casualties")*('Data - victims'!$D$2:$D$39816))+SUMPRODUCT(('Data - victims'!$A$2:$A$39816=C$4)*('Data - victims'!$B$2:$B$39816=$A9)*('Data - victims'!$C$2:$C$39816="Hospital severe")*('Data - victims'!$D$2:$D$39816))+SUMPRODUCT(('Data - victims'!$A$2:$A$39816=C$4)*('Data - victims'!$B$2:$B$39816=$A9)*('Data - victims'!$C$2:$C$39816="Hospital slight")*('Data - victims'!$D$2:$D$39816))+SUMPRODUCT(('Data - victims'!$A$2:$A$39816=C$4)*('Data - victims'!$B$2:$B$39816=$A9)*('Data - victims'!$C$2:$C$39816="First aid")*('Data - victims'!$D$2:$D$39816))+SUMPRODUCT(('Data - victims'!$A$2:$A$39816=C$4)*('Data - victims'!$B$2:$B$39816=$A9)*('Data - victims'!$C$2:$C$39816="Precautionary checks")*('Data - victims'!$D$2:$D$39816))=0,"..",SUMPRODUCT(('Data - victims'!$A$2:$A$39816=C$4)*('Data - victims'!$B$2:$B$39816=$A9)*('Data - victims'!$C$2:$C$39816="Total non-fatal casualties")*('Data - victims'!$D$2:$D$39816))+SUMPRODUCT(('Data - victims'!$A$2:$A$39816=C$4)*('Data - victims'!$B$2:$B$39816=$A9)*('Data - victims'!$C$2:$C$39816="Hospital severe")*('Data - victims'!$D$2:$D$39816))+SUMPRODUCT(('Data - victims'!$A$2:$A$39816=C$4)*('Data - victims'!$B$2:$B$39816=$A9)*('Data - victims'!$C$2:$C$39816="Hospital slight")*('Data - victims'!$D$2:$D$39816))+SUMPRODUCT(('Data - victims'!$A$2:$A$39816=C$4)*('Data - victims'!$B$2:$B$39816=$A9)*('Data - victims'!$C$2:$C$39816="First aid")*('Data - victims'!$D$2:$D$39816))+SUMPRODUCT(('Data - victims'!$A$2:$A$39816=C$4)*('Data - victims'!$B$2:$B$39816=$A9)*('Data - victims'!$C$2:$C$39816="Precautionary checks")*('Data - victims'!$D$2:$D$39816))),IF($B$3="Total casualties requiring hospital treatment",IF(SUMPRODUCT(('Data - victims'!$A$2:$A$39816=C$4)*('Data - victims'!$B$2:$B$39816=$A9)*('Data - victims'!$C$2:$C$39816="Total casualties requiring hospital treatment")*('Data - victims'!$D$2:$D$39816))+SUMPRODUCT(('Data - victims'!$A$2:$A$39816=C$4)*('Data - victims'!$B$2:$B$39816=$A9)*('Data - victims'!$C$2:$C$39816="Hospital severe")*('Data - victims'!$D$2:$D$39816))+SUMPRODUCT(('Data - victims'!$A$2:$A$39816=C$4)*('Data - victims'!$B$2:$B$39816=$A9)*('Data - victims'!$C$2:$C$39816="Hospital slight")*('Data - victims'!$D$2:$D$39816))=0,"..",SUMPRODUCT(('Data - victims'!$A$2:$A$39816=C$4)*('Data - victims'!$B$2:$B$39816=$A9)*('Data - victims'!$C$2:$C$39816="Total casualties requiring hospital treatment")*('Data - victims'!$D$2:$D$39816))+SUMPRODUCT(('Data - victims'!$A$2:$A$39816=C$4)*('Data - victims'!$B$2:$B$39816=$A9)*('Data - victims'!$C$2:$C$39816="Hospital severe")*('Data - victims'!$D$2:$D$39816))+SUMPRODUCT(('Data - victims'!$A$2:$A$39816=C$4)*('Data - victims'!$B$2:$B$39816=$A9)*('Data - victims'!$C$2:$C$39816="Hospital slight")*('Data - victims'!$D$2:$D$39816))),IF(SUMPRODUCT(('Data - victims'!$A$2:$A$39816=C$4)*('Data - victims'!$B$2:$B$39816=$A9)*('Data - victims'!$C$2:$C$39816=$B$3)*('Data - victims'!$D$2:$D$39816))=0,"..",SUMPRODUCT(('Data - victims'!$A$2:$A$39816=C$4)*('Data - victims'!$B$2:$B$39816=$A9)*('Data - victims'!$C$2:$C$39816=$B$3)*('Data - victims'!$D$2:$D$39816)))))</f>
        <v>..</v>
      </c>
      <c r="D9" s="56" t="str" cm="1">
        <f t="array" ref="D9">IF($B$3="Total non-fatal casualties",IF(SUMPRODUCT(('Data - victims'!$A$2:$A$39816=D$4)*('Data - victims'!$B$2:$B$39816=$A9)*('Data - victims'!$C$2:$C$39816="Total non-fatal casualties")*('Data - victims'!$D$2:$D$39816))+SUMPRODUCT(('Data - victims'!$A$2:$A$39816=D$4)*('Data - victims'!$B$2:$B$39816=$A9)*('Data - victims'!$C$2:$C$39816="Hospital severe")*('Data - victims'!$D$2:$D$39816))+SUMPRODUCT(('Data - victims'!$A$2:$A$39816=D$4)*('Data - victims'!$B$2:$B$39816=$A9)*('Data - victims'!$C$2:$C$39816="Hospital slight")*('Data - victims'!$D$2:$D$39816))+SUMPRODUCT(('Data - victims'!$A$2:$A$39816=D$4)*('Data - victims'!$B$2:$B$39816=$A9)*('Data - victims'!$C$2:$C$39816="First aid")*('Data - victims'!$D$2:$D$39816))+SUMPRODUCT(('Data - victims'!$A$2:$A$39816=D$4)*('Data - victims'!$B$2:$B$39816=$A9)*('Data - victims'!$C$2:$C$39816="Precautionary checks")*('Data - victims'!$D$2:$D$39816))=0,"..",SUMPRODUCT(('Data - victims'!$A$2:$A$39816=D$4)*('Data - victims'!$B$2:$B$39816=$A9)*('Data - victims'!$C$2:$C$39816="Total non-fatal casualties")*('Data - victims'!$D$2:$D$39816))+SUMPRODUCT(('Data - victims'!$A$2:$A$39816=D$4)*('Data - victims'!$B$2:$B$39816=$A9)*('Data - victims'!$C$2:$C$39816="Hospital severe")*('Data - victims'!$D$2:$D$39816))+SUMPRODUCT(('Data - victims'!$A$2:$A$39816=D$4)*('Data - victims'!$B$2:$B$39816=$A9)*('Data - victims'!$C$2:$C$39816="Hospital slight")*('Data - victims'!$D$2:$D$39816))+SUMPRODUCT(('Data - victims'!$A$2:$A$39816=D$4)*('Data - victims'!$B$2:$B$39816=$A9)*('Data - victims'!$C$2:$C$39816="First aid")*('Data - victims'!$D$2:$D$39816))+SUMPRODUCT(('Data - victims'!$A$2:$A$39816=D$4)*('Data - victims'!$B$2:$B$39816=$A9)*('Data - victims'!$C$2:$C$39816="Precautionary checks")*('Data - victims'!$D$2:$D$39816))),IF($B$3="Total casualties requiring hospital treatment",IF(SUMPRODUCT(('Data - victims'!$A$2:$A$39816=D$4)*('Data - victims'!$B$2:$B$39816=$A9)*('Data - victims'!$C$2:$C$39816="Total casualties requiring hospital treatment")*('Data - victims'!$D$2:$D$39816))+SUMPRODUCT(('Data - victims'!$A$2:$A$39816=D$4)*('Data - victims'!$B$2:$B$39816=$A9)*('Data - victims'!$C$2:$C$39816="Hospital severe")*('Data - victims'!$D$2:$D$39816))+SUMPRODUCT(('Data - victims'!$A$2:$A$39816=D$4)*('Data - victims'!$B$2:$B$39816=$A9)*('Data - victims'!$C$2:$C$39816="Hospital slight")*('Data - victims'!$D$2:$D$39816))=0,"..",SUMPRODUCT(('Data - victims'!$A$2:$A$39816=D$4)*('Data - victims'!$B$2:$B$39816=$A9)*('Data - victims'!$C$2:$C$39816="Total casualties requiring hospital treatment")*('Data - victims'!$D$2:$D$39816))+SUMPRODUCT(('Data - victims'!$A$2:$A$39816=D$4)*('Data - victims'!$B$2:$B$39816=$A9)*('Data - victims'!$C$2:$C$39816="Hospital severe")*('Data - victims'!$D$2:$D$39816))+SUMPRODUCT(('Data - victims'!$A$2:$A$39816=D$4)*('Data - victims'!$B$2:$B$39816=$A9)*('Data - victims'!$C$2:$C$39816="Hospital slight")*('Data - victims'!$D$2:$D$39816))),IF(SUMPRODUCT(('Data - victims'!$A$2:$A$39816=D$4)*('Data - victims'!$B$2:$B$39816=$A9)*('Data - victims'!$C$2:$C$39816=$B$3)*('Data - victims'!$D$2:$D$39816))=0,"..",SUMPRODUCT(('Data - victims'!$A$2:$A$39816=D$4)*('Data - victims'!$B$2:$B$39816=$A9)*('Data - victims'!$C$2:$C$39816=$B$3)*('Data - victims'!$D$2:$D$39816)))))</f>
        <v>..</v>
      </c>
      <c r="E9" s="56" cm="1">
        <f t="array" ref="E9">IF(SUMPRODUCT(('Data - victims'!$A$2:$A$39816=E$4)*('Data - victims'!$B$2:$B$39816=$A9)*('Data - victims'!$C$2:$C$39816=$B$3)*('Data - victims'!$D$2:$D$39816))=0,IF(OR(B9="..",C9="..",D9=".."),"..",IF(B9+C9+D9=0,"..",B9+C9+D9)),SUMPRODUCT(('Data - victims'!$A$2:$A$39816=E$4)*('Data - victims'!$B$2:$B$39816=$A9)*('Data - victims'!$C$2:$C$39816=$B$3)*('Data - victims'!$D$2:$D$39816)))</f>
        <v>967</v>
      </c>
      <c r="F9" s="56">
        <f t="shared" si="0"/>
        <v>16</v>
      </c>
      <c r="G9" s="56" t="str">
        <f t="shared" si="1"/>
        <v>..</v>
      </c>
      <c r="H9" s="56" t="str">
        <f t="shared" si="2"/>
        <v>..</v>
      </c>
      <c r="I9" s="56">
        <f t="shared" si="3"/>
        <v>18</v>
      </c>
      <c r="J9" s="57"/>
      <c r="K9" s="56" cm="1">
        <f t="array" ref="K9">IF(SUMPRODUCT(('Data - population'!$B$2:$B$2784=$A9)*('Data - population'!$C$2:$C$2784=K$4)*('Data - population'!$D$2:$D$2784)),SUMPRODUCT(('Data - population'!$B$2:$B$2784=$A9)*('Data - population'!$C$2:$C$2784=K$4)*('Data - population'!$D$2:$D$2784)),"..")</f>
        <v>47057400</v>
      </c>
      <c r="L9" s="56" cm="1">
        <f t="array" ref="L9">IF(SUMPRODUCT(('Data - population'!$B$2:$B$2784=$A9)*('Data - population'!$C$2:$C$2784=L$4)*('Data - population'!$D$2:$D$2784)),SUMPRODUCT(('Data - population'!$B$2:$B$2784=$A9)*('Data - population'!$C$2:$C$2784=L$4)*('Data - population'!$D$2:$D$2784)),"..")</f>
        <v>5127900</v>
      </c>
      <c r="M9" s="56" cm="1">
        <f t="array" ref="M9">IF(SUMPRODUCT(('Data - population'!$B$2:$B$2784=$A9)*('Data - population'!$C$2:$C$2784=M$4)*('Data - population'!$D$2:$D$2784)),SUMPRODUCT(('Data - population'!$B$2:$B$2784=$A9)*('Data - population'!$C$2:$C$2784=M$4)*('Data - population'!$D$2:$D$2784)),"..")</f>
        <v>2803400</v>
      </c>
      <c r="N9" s="56" cm="1">
        <f t="array" ref="N9">IF(SUMPRODUCT(('Data - population'!$B$2:$B$2784=$A9)*('Data - population'!$C$2:$C$2784=N$4)*('Data - population'!$D$2:$D$2784)),SUMPRODUCT(('Data - population'!$B$2:$B$2784=$A9)*('Data - population'!$C$2:$C$2784=N$4)*('Data - population'!$D$2:$D$2784)),"..")</f>
        <v>54988600</v>
      </c>
      <c r="O9" s="57">
        <f t="shared" si="4"/>
        <v>100</v>
      </c>
      <c r="P9" s="56"/>
      <c r="Q9" s="57"/>
      <c r="R9" s="57"/>
      <c r="S9" s="57"/>
      <c r="T9" s="57"/>
      <c r="U9" s="57"/>
      <c r="V9" s="57"/>
    </row>
    <row r="10" spans="1:22" x14ac:dyDescent="0.35">
      <c r="A10" s="57" t="s">
        <v>10</v>
      </c>
      <c r="B10" s="56" cm="1">
        <f t="array" ref="B10">IF($B$3="Total non-fatal casualties",IF(SUMPRODUCT(('Data - victims'!$A$2:$A$39816=B$4)*('Data - victims'!$B$2:$B$39816=$A10)*('Data - victims'!$C$2:$C$39816="Total non-fatal casualties")*('Data - victims'!$D$2:$D$39816))+SUMPRODUCT(('Data - victims'!$A$2:$A$39816=B$4)*('Data - victims'!$B$2:$B$39816=$A10)*('Data - victims'!$C$2:$C$39816="Hospital severe")*('Data - victims'!$D$2:$D$39816))+SUMPRODUCT(('Data - victims'!$A$2:$A$39816=B$4)*('Data - victims'!$B$2:$B$39816=$A10)*('Data - victims'!$C$2:$C$39816="Hospital slight")*('Data - victims'!$D$2:$D$39816))+SUMPRODUCT(('Data - victims'!$A$2:$A$39816=B$4)*('Data - victims'!$B$2:$B$39816=$A10)*('Data - victims'!$C$2:$C$39816="First aid")*('Data - victims'!$D$2:$D$39816))+SUMPRODUCT(('Data - victims'!$A$2:$A$39816=B$4)*('Data - victims'!$B$2:$B$39816=$A10)*('Data - victims'!$C$2:$C$39816="Precautionary checks")*('Data - victims'!$D$2:$D$39816))=0,"..",SUMPRODUCT(('Data - victims'!$A$2:$A$39816=B$4)*('Data - victims'!$B$2:$B$39816=$A10)*('Data - victims'!$C$2:$C$39816="Total non-fatal casualties")*('Data - victims'!$D$2:$D$39816))+SUMPRODUCT(('Data - victims'!$A$2:$A$39816=B$4)*('Data - victims'!$B$2:$B$39816=$A10)*('Data - victims'!$C$2:$C$39816="Hospital severe")*('Data - victims'!$D$2:$D$39816))+SUMPRODUCT(('Data - victims'!$A$2:$A$39816=B$4)*('Data - victims'!$B$2:$B$39816=$A10)*('Data - victims'!$C$2:$C$39816="Hospital slight")*('Data - victims'!$D$2:$D$39816))+SUMPRODUCT(('Data - victims'!$A$2:$A$39816=B$4)*('Data - victims'!$B$2:$B$39816=$A10)*('Data - victims'!$C$2:$C$39816="First aid")*('Data - victims'!$D$2:$D$39816))+SUMPRODUCT(('Data - victims'!$A$2:$A$39816=B$4)*('Data - victims'!$B$2:$B$39816=$A10)*('Data - victims'!$C$2:$C$39816="Precautionary checks")*('Data - victims'!$D$2:$D$39816))),IF($B$3="Total casualties requiring hospital treatment",IF(SUMPRODUCT(('Data - victims'!$A$2:$A$39816=B$4)*('Data - victims'!$B$2:$B$39816=$A10)*('Data - victims'!$C$2:$C$39816="Total casualties requiring hospital treatment")*('Data - victims'!$D$2:$D$39816))+SUMPRODUCT(('Data - victims'!$A$2:$A$39816=B$4)*('Data - victims'!$B$2:$B$39816=$A10)*('Data - victims'!$C$2:$C$39816="Hospital severe")*('Data - victims'!$D$2:$D$39816))+SUMPRODUCT(('Data - victims'!$A$2:$A$39816=B$4)*('Data - victims'!$B$2:$B$39816=$A10)*('Data - victims'!$C$2:$C$39816="Hospital slight")*('Data - victims'!$D$2:$D$39816))=0,"..",SUMPRODUCT(('Data - victims'!$A$2:$A$39816=B$4)*('Data - victims'!$B$2:$B$39816=$A10)*('Data - victims'!$C$2:$C$39816="Total casualties requiring hospital treatment")*('Data - victims'!$D$2:$D$39816))+SUMPRODUCT(('Data - victims'!$A$2:$A$39816=B$4)*('Data - victims'!$B$2:$B$39816=$A10)*('Data - victims'!$C$2:$C$39816="Hospital severe")*('Data - victims'!$D$2:$D$39816))+SUMPRODUCT(('Data - victims'!$A$2:$A$39816=B$4)*('Data - victims'!$B$2:$B$39816=$A10)*('Data - victims'!$C$2:$C$39816="Hospital slight")*('Data - victims'!$D$2:$D$39816))),IF(SUMPRODUCT(('Data - victims'!$A$2:$A$39816=B$4)*('Data - victims'!$B$2:$B$39816=$A10)*('Data - victims'!$C$2:$C$39816=$B$3)*('Data - victims'!$D$2:$D$39816))=0,"..",SUMPRODUCT(('Data - victims'!$A$2:$A$39816=B$4)*('Data - victims'!$B$2:$B$39816=$A10)*('Data - victims'!$C$2:$C$39816=$B$3)*('Data - victims'!$D$2:$D$39816)))))</f>
        <v>682</v>
      </c>
      <c r="C10" s="56" t="str" cm="1">
        <f t="array" ref="C10">IF($B$3="Total non-fatal casualties",IF(SUMPRODUCT(('Data - victims'!$A$2:$A$39816=C$4)*('Data - victims'!$B$2:$B$39816=$A10)*('Data - victims'!$C$2:$C$39816="Total non-fatal casualties")*('Data - victims'!$D$2:$D$39816))+SUMPRODUCT(('Data - victims'!$A$2:$A$39816=C$4)*('Data - victims'!$B$2:$B$39816=$A10)*('Data - victims'!$C$2:$C$39816="Hospital severe")*('Data - victims'!$D$2:$D$39816))+SUMPRODUCT(('Data - victims'!$A$2:$A$39816=C$4)*('Data - victims'!$B$2:$B$39816=$A10)*('Data - victims'!$C$2:$C$39816="Hospital slight")*('Data - victims'!$D$2:$D$39816))+SUMPRODUCT(('Data - victims'!$A$2:$A$39816=C$4)*('Data - victims'!$B$2:$B$39816=$A10)*('Data - victims'!$C$2:$C$39816="First aid")*('Data - victims'!$D$2:$D$39816))+SUMPRODUCT(('Data - victims'!$A$2:$A$39816=C$4)*('Data - victims'!$B$2:$B$39816=$A10)*('Data - victims'!$C$2:$C$39816="Precautionary checks")*('Data - victims'!$D$2:$D$39816))=0,"..",SUMPRODUCT(('Data - victims'!$A$2:$A$39816=C$4)*('Data - victims'!$B$2:$B$39816=$A10)*('Data - victims'!$C$2:$C$39816="Total non-fatal casualties")*('Data - victims'!$D$2:$D$39816))+SUMPRODUCT(('Data - victims'!$A$2:$A$39816=C$4)*('Data - victims'!$B$2:$B$39816=$A10)*('Data - victims'!$C$2:$C$39816="Hospital severe")*('Data - victims'!$D$2:$D$39816))+SUMPRODUCT(('Data - victims'!$A$2:$A$39816=C$4)*('Data - victims'!$B$2:$B$39816=$A10)*('Data - victims'!$C$2:$C$39816="Hospital slight")*('Data - victims'!$D$2:$D$39816))+SUMPRODUCT(('Data - victims'!$A$2:$A$39816=C$4)*('Data - victims'!$B$2:$B$39816=$A10)*('Data - victims'!$C$2:$C$39816="First aid")*('Data - victims'!$D$2:$D$39816))+SUMPRODUCT(('Data - victims'!$A$2:$A$39816=C$4)*('Data - victims'!$B$2:$B$39816=$A10)*('Data - victims'!$C$2:$C$39816="Precautionary checks")*('Data - victims'!$D$2:$D$39816))),IF($B$3="Total casualties requiring hospital treatment",IF(SUMPRODUCT(('Data - victims'!$A$2:$A$39816=C$4)*('Data - victims'!$B$2:$B$39816=$A10)*('Data - victims'!$C$2:$C$39816="Total casualties requiring hospital treatment")*('Data - victims'!$D$2:$D$39816))+SUMPRODUCT(('Data - victims'!$A$2:$A$39816=C$4)*('Data - victims'!$B$2:$B$39816=$A10)*('Data - victims'!$C$2:$C$39816="Hospital severe")*('Data - victims'!$D$2:$D$39816))+SUMPRODUCT(('Data - victims'!$A$2:$A$39816=C$4)*('Data - victims'!$B$2:$B$39816=$A10)*('Data - victims'!$C$2:$C$39816="Hospital slight")*('Data - victims'!$D$2:$D$39816))=0,"..",SUMPRODUCT(('Data - victims'!$A$2:$A$39816=C$4)*('Data - victims'!$B$2:$B$39816=$A10)*('Data - victims'!$C$2:$C$39816="Total casualties requiring hospital treatment")*('Data - victims'!$D$2:$D$39816))+SUMPRODUCT(('Data - victims'!$A$2:$A$39816=C$4)*('Data - victims'!$B$2:$B$39816=$A10)*('Data - victims'!$C$2:$C$39816="Hospital severe")*('Data - victims'!$D$2:$D$39816))+SUMPRODUCT(('Data - victims'!$A$2:$A$39816=C$4)*('Data - victims'!$B$2:$B$39816=$A10)*('Data - victims'!$C$2:$C$39816="Hospital slight")*('Data - victims'!$D$2:$D$39816))),IF(SUMPRODUCT(('Data - victims'!$A$2:$A$39816=C$4)*('Data - victims'!$B$2:$B$39816=$A10)*('Data - victims'!$C$2:$C$39816=$B$3)*('Data - victims'!$D$2:$D$39816))=0,"..",SUMPRODUCT(('Data - victims'!$A$2:$A$39816=C$4)*('Data - victims'!$B$2:$B$39816=$A10)*('Data - victims'!$C$2:$C$39816=$B$3)*('Data - victims'!$D$2:$D$39816)))))</f>
        <v>..</v>
      </c>
      <c r="D10" s="56" t="str" cm="1">
        <f t="array" ref="D10">IF($B$3="Total non-fatal casualties",IF(SUMPRODUCT(('Data - victims'!$A$2:$A$39816=D$4)*('Data - victims'!$B$2:$B$39816=$A10)*('Data - victims'!$C$2:$C$39816="Total non-fatal casualties")*('Data - victims'!$D$2:$D$39816))+SUMPRODUCT(('Data - victims'!$A$2:$A$39816=D$4)*('Data - victims'!$B$2:$B$39816=$A10)*('Data - victims'!$C$2:$C$39816="Hospital severe")*('Data - victims'!$D$2:$D$39816))+SUMPRODUCT(('Data - victims'!$A$2:$A$39816=D$4)*('Data - victims'!$B$2:$B$39816=$A10)*('Data - victims'!$C$2:$C$39816="Hospital slight")*('Data - victims'!$D$2:$D$39816))+SUMPRODUCT(('Data - victims'!$A$2:$A$39816=D$4)*('Data - victims'!$B$2:$B$39816=$A10)*('Data - victims'!$C$2:$C$39816="First aid")*('Data - victims'!$D$2:$D$39816))+SUMPRODUCT(('Data - victims'!$A$2:$A$39816=D$4)*('Data - victims'!$B$2:$B$39816=$A10)*('Data - victims'!$C$2:$C$39816="Precautionary checks")*('Data - victims'!$D$2:$D$39816))=0,"..",SUMPRODUCT(('Data - victims'!$A$2:$A$39816=D$4)*('Data - victims'!$B$2:$B$39816=$A10)*('Data - victims'!$C$2:$C$39816="Total non-fatal casualties")*('Data - victims'!$D$2:$D$39816))+SUMPRODUCT(('Data - victims'!$A$2:$A$39816=D$4)*('Data - victims'!$B$2:$B$39816=$A10)*('Data - victims'!$C$2:$C$39816="Hospital severe")*('Data - victims'!$D$2:$D$39816))+SUMPRODUCT(('Data - victims'!$A$2:$A$39816=D$4)*('Data - victims'!$B$2:$B$39816=$A10)*('Data - victims'!$C$2:$C$39816="Hospital slight")*('Data - victims'!$D$2:$D$39816))+SUMPRODUCT(('Data - victims'!$A$2:$A$39816=D$4)*('Data - victims'!$B$2:$B$39816=$A10)*('Data - victims'!$C$2:$C$39816="First aid")*('Data - victims'!$D$2:$D$39816))+SUMPRODUCT(('Data - victims'!$A$2:$A$39816=D$4)*('Data - victims'!$B$2:$B$39816=$A10)*('Data - victims'!$C$2:$C$39816="Precautionary checks")*('Data - victims'!$D$2:$D$39816))),IF($B$3="Total casualties requiring hospital treatment",IF(SUMPRODUCT(('Data - victims'!$A$2:$A$39816=D$4)*('Data - victims'!$B$2:$B$39816=$A10)*('Data - victims'!$C$2:$C$39816="Total casualties requiring hospital treatment")*('Data - victims'!$D$2:$D$39816))+SUMPRODUCT(('Data - victims'!$A$2:$A$39816=D$4)*('Data - victims'!$B$2:$B$39816=$A10)*('Data - victims'!$C$2:$C$39816="Hospital severe")*('Data - victims'!$D$2:$D$39816))+SUMPRODUCT(('Data - victims'!$A$2:$A$39816=D$4)*('Data - victims'!$B$2:$B$39816=$A10)*('Data - victims'!$C$2:$C$39816="Hospital slight")*('Data - victims'!$D$2:$D$39816))=0,"..",SUMPRODUCT(('Data - victims'!$A$2:$A$39816=D$4)*('Data - victims'!$B$2:$B$39816=$A10)*('Data - victims'!$C$2:$C$39816="Total casualties requiring hospital treatment")*('Data - victims'!$D$2:$D$39816))+SUMPRODUCT(('Data - victims'!$A$2:$A$39816=D$4)*('Data - victims'!$B$2:$B$39816=$A10)*('Data - victims'!$C$2:$C$39816="Hospital severe")*('Data - victims'!$D$2:$D$39816))+SUMPRODUCT(('Data - victims'!$A$2:$A$39816=D$4)*('Data - victims'!$B$2:$B$39816=$A10)*('Data - victims'!$C$2:$C$39816="Hospital slight")*('Data - victims'!$D$2:$D$39816))),IF(SUMPRODUCT(('Data - victims'!$A$2:$A$39816=D$4)*('Data - victims'!$B$2:$B$39816=$A10)*('Data - victims'!$C$2:$C$39816=$B$3)*('Data - victims'!$D$2:$D$39816))=0,"..",SUMPRODUCT(('Data - victims'!$A$2:$A$39816=D$4)*('Data - victims'!$B$2:$B$39816=$A10)*('Data - victims'!$C$2:$C$39816=$B$3)*('Data - victims'!$D$2:$D$39816)))))</f>
        <v>..</v>
      </c>
      <c r="E10" s="56" cm="1">
        <f t="array" ref="E10">IF(SUMPRODUCT(('Data - victims'!$A$2:$A$39816=E$4)*('Data - victims'!$B$2:$B$39816=$A10)*('Data - victims'!$C$2:$C$39816=$B$3)*('Data - victims'!$D$2:$D$39816))=0,IF(OR(B10="..",C10="..",D10=".."),"..",IF(B10+C10+D10=0,"..",B10+C10+D10)),SUMPRODUCT(('Data - victims'!$A$2:$A$39816=E$4)*('Data - victims'!$B$2:$B$39816=$A10)*('Data - victims'!$C$2:$C$39816=$B$3)*('Data - victims'!$D$2:$D$39816)))</f>
        <v>859</v>
      </c>
      <c r="F10" s="56">
        <f t="shared" si="0"/>
        <v>14</v>
      </c>
      <c r="G10" s="56" t="str">
        <f t="shared" si="1"/>
        <v>..</v>
      </c>
      <c r="H10" s="56" t="str">
        <f t="shared" si="2"/>
        <v>..</v>
      </c>
      <c r="I10" s="56">
        <f t="shared" si="3"/>
        <v>16</v>
      </c>
      <c r="J10" s="57"/>
      <c r="K10" s="56" cm="1">
        <f t="array" ref="K10">IF(SUMPRODUCT(('Data - population'!$B$2:$B$2784=$A10)*('Data - population'!$C$2:$C$2784=K$4)*('Data - population'!$D$2:$D$2784)),SUMPRODUCT(('Data - population'!$B$2:$B$2784=$A10)*('Data - population'!$C$2:$C$2784=K$4)*('Data - population'!$D$2:$D$2784)),"..")</f>
        <v>47187600</v>
      </c>
      <c r="L10" s="56" cm="1">
        <f t="array" ref="L10">IF(SUMPRODUCT(('Data - population'!$B$2:$B$2784=$A10)*('Data - population'!$C$2:$C$2784=L$4)*('Data - population'!$D$2:$D$2784)),SUMPRODUCT(('Data - population'!$B$2:$B$2784=$A10)*('Data - population'!$C$2:$C$2784=L$4)*('Data - population'!$D$2:$D$2784)),"..")</f>
        <v>5111800</v>
      </c>
      <c r="M10" s="56" cm="1">
        <f t="array" ref="M10">IF(SUMPRODUCT(('Data - population'!$B$2:$B$2784=$A10)*('Data - population'!$C$2:$C$2784=M$4)*('Data - population'!$D$2:$D$2784)),SUMPRODUCT(('Data - population'!$B$2:$B$2784=$A10)*('Data - population'!$C$2:$C$2784=M$4)*('Data - population'!$D$2:$D$2784)),"..")</f>
        <v>2810900</v>
      </c>
      <c r="N10" s="56" cm="1">
        <f t="array" ref="N10">IF(SUMPRODUCT(('Data - population'!$B$2:$B$2784=$A10)*('Data - population'!$C$2:$C$2784=N$4)*('Data - population'!$D$2:$D$2784)),SUMPRODUCT(('Data - population'!$B$2:$B$2784=$A10)*('Data - population'!$C$2:$C$2784=N$4)*('Data - population'!$D$2:$D$2784)),"..")</f>
        <v>55110300</v>
      </c>
      <c r="O10" s="57">
        <f t="shared" si="4"/>
        <v>0</v>
      </c>
      <c r="P10" s="56"/>
      <c r="Q10" s="57"/>
      <c r="R10" s="57"/>
      <c r="S10" s="57"/>
      <c r="T10" s="57"/>
      <c r="U10" s="57"/>
      <c r="V10" s="57"/>
    </row>
    <row r="11" spans="1:22" x14ac:dyDescent="0.35">
      <c r="A11" s="57" t="s">
        <v>11</v>
      </c>
      <c r="B11" s="56" cm="1">
        <f t="array" ref="B11">IF($B$3="Total non-fatal casualties",IF(SUMPRODUCT(('Data - victims'!$A$2:$A$39816=B$4)*('Data - victims'!$B$2:$B$39816=$A11)*('Data - victims'!$C$2:$C$39816="Total non-fatal casualties")*('Data - victims'!$D$2:$D$39816))+SUMPRODUCT(('Data - victims'!$A$2:$A$39816=B$4)*('Data - victims'!$B$2:$B$39816=$A11)*('Data - victims'!$C$2:$C$39816="Hospital severe")*('Data - victims'!$D$2:$D$39816))+SUMPRODUCT(('Data - victims'!$A$2:$A$39816=B$4)*('Data - victims'!$B$2:$B$39816=$A11)*('Data - victims'!$C$2:$C$39816="Hospital slight")*('Data - victims'!$D$2:$D$39816))+SUMPRODUCT(('Data - victims'!$A$2:$A$39816=B$4)*('Data - victims'!$B$2:$B$39816=$A11)*('Data - victims'!$C$2:$C$39816="First aid")*('Data - victims'!$D$2:$D$39816))+SUMPRODUCT(('Data - victims'!$A$2:$A$39816=B$4)*('Data - victims'!$B$2:$B$39816=$A11)*('Data - victims'!$C$2:$C$39816="Precautionary checks")*('Data - victims'!$D$2:$D$39816))=0,"..",SUMPRODUCT(('Data - victims'!$A$2:$A$39816=B$4)*('Data - victims'!$B$2:$B$39816=$A11)*('Data - victims'!$C$2:$C$39816="Total non-fatal casualties")*('Data - victims'!$D$2:$D$39816))+SUMPRODUCT(('Data - victims'!$A$2:$A$39816=B$4)*('Data - victims'!$B$2:$B$39816=$A11)*('Data - victims'!$C$2:$C$39816="Hospital severe")*('Data - victims'!$D$2:$D$39816))+SUMPRODUCT(('Data - victims'!$A$2:$A$39816=B$4)*('Data - victims'!$B$2:$B$39816=$A11)*('Data - victims'!$C$2:$C$39816="Hospital slight")*('Data - victims'!$D$2:$D$39816))+SUMPRODUCT(('Data - victims'!$A$2:$A$39816=B$4)*('Data - victims'!$B$2:$B$39816=$A11)*('Data - victims'!$C$2:$C$39816="First aid")*('Data - victims'!$D$2:$D$39816))+SUMPRODUCT(('Data - victims'!$A$2:$A$39816=B$4)*('Data - victims'!$B$2:$B$39816=$A11)*('Data - victims'!$C$2:$C$39816="Precautionary checks")*('Data - victims'!$D$2:$D$39816))),IF($B$3="Total casualties requiring hospital treatment",IF(SUMPRODUCT(('Data - victims'!$A$2:$A$39816=B$4)*('Data - victims'!$B$2:$B$39816=$A11)*('Data - victims'!$C$2:$C$39816="Total casualties requiring hospital treatment")*('Data - victims'!$D$2:$D$39816))+SUMPRODUCT(('Data - victims'!$A$2:$A$39816=B$4)*('Data - victims'!$B$2:$B$39816=$A11)*('Data - victims'!$C$2:$C$39816="Hospital severe")*('Data - victims'!$D$2:$D$39816))+SUMPRODUCT(('Data - victims'!$A$2:$A$39816=B$4)*('Data - victims'!$B$2:$B$39816=$A11)*('Data - victims'!$C$2:$C$39816="Hospital slight")*('Data - victims'!$D$2:$D$39816))=0,"..",SUMPRODUCT(('Data - victims'!$A$2:$A$39816=B$4)*('Data - victims'!$B$2:$B$39816=$A11)*('Data - victims'!$C$2:$C$39816="Total casualties requiring hospital treatment")*('Data - victims'!$D$2:$D$39816))+SUMPRODUCT(('Data - victims'!$A$2:$A$39816=B$4)*('Data - victims'!$B$2:$B$39816=$A11)*('Data - victims'!$C$2:$C$39816="Hospital severe")*('Data - victims'!$D$2:$D$39816))+SUMPRODUCT(('Data - victims'!$A$2:$A$39816=B$4)*('Data - victims'!$B$2:$B$39816=$A11)*('Data - victims'!$C$2:$C$39816="Hospital slight")*('Data - victims'!$D$2:$D$39816))),IF(SUMPRODUCT(('Data - victims'!$A$2:$A$39816=B$4)*('Data - victims'!$B$2:$B$39816=$A11)*('Data - victims'!$C$2:$C$39816=$B$3)*('Data - victims'!$D$2:$D$39816))=0,"..",SUMPRODUCT(('Data - victims'!$A$2:$A$39816=B$4)*('Data - victims'!$B$2:$B$39816=$A11)*('Data - victims'!$C$2:$C$39816=$B$3)*('Data - victims'!$D$2:$D$39816)))))</f>
        <v>665</v>
      </c>
      <c r="C11" s="56" t="str" cm="1">
        <f t="array" ref="C11">IF($B$3="Total non-fatal casualties",IF(SUMPRODUCT(('Data - victims'!$A$2:$A$39816=C$4)*('Data - victims'!$B$2:$B$39816=$A11)*('Data - victims'!$C$2:$C$39816="Total non-fatal casualties")*('Data - victims'!$D$2:$D$39816))+SUMPRODUCT(('Data - victims'!$A$2:$A$39816=C$4)*('Data - victims'!$B$2:$B$39816=$A11)*('Data - victims'!$C$2:$C$39816="Hospital severe")*('Data - victims'!$D$2:$D$39816))+SUMPRODUCT(('Data - victims'!$A$2:$A$39816=C$4)*('Data - victims'!$B$2:$B$39816=$A11)*('Data - victims'!$C$2:$C$39816="Hospital slight")*('Data - victims'!$D$2:$D$39816))+SUMPRODUCT(('Data - victims'!$A$2:$A$39816=C$4)*('Data - victims'!$B$2:$B$39816=$A11)*('Data - victims'!$C$2:$C$39816="First aid")*('Data - victims'!$D$2:$D$39816))+SUMPRODUCT(('Data - victims'!$A$2:$A$39816=C$4)*('Data - victims'!$B$2:$B$39816=$A11)*('Data - victims'!$C$2:$C$39816="Precautionary checks")*('Data - victims'!$D$2:$D$39816))=0,"..",SUMPRODUCT(('Data - victims'!$A$2:$A$39816=C$4)*('Data - victims'!$B$2:$B$39816=$A11)*('Data - victims'!$C$2:$C$39816="Total non-fatal casualties")*('Data - victims'!$D$2:$D$39816))+SUMPRODUCT(('Data - victims'!$A$2:$A$39816=C$4)*('Data - victims'!$B$2:$B$39816=$A11)*('Data - victims'!$C$2:$C$39816="Hospital severe")*('Data - victims'!$D$2:$D$39816))+SUMPRODUCT(('Data - victims'!$A$2:$A$39816=C$4)*('Data - victims'!$B$2:$B$39816=$A11)*('Data - victims'!$C$2:$C$39816="Hospital slight")*('Data - victims'!$D$2:$D$39816))+SUMPRODUCT(('Data - victims'!$A$2:$A$39816=C$4)*('Data - victims'!$B$2:$B$39816=$A11)*('Data - victims'!$C$2:$C$39816="First aid")*('Data - victims'!$D$2:$D$39816))+SUMPRODUCT(('Data - victims'!$A$2:$A$39816=C$4)*('Data - victims'!$B$2:$B$39816=$A11)*('Data - victims'!$C$2:$C$39816="Precautionary checks")*('Data - victims'!$D$2:$D$39816))),IF($B$3="Total casualties requiring hospital treatment",IF(SUMPRODUCT(('Data - victims'!$A$2:$A$39816=C$4)*('Data - victims'!$B$2:$B$39816=$A11)*('Data - victims'!$C$2:$C$39816="Total casualties requiring hospital treatment")*('Data - victims'!$D$2:$D$39816))+SUMPRODUCT(('Data - victims'!$A$2:$A$39816=C$4)*('Data - victims'!$B$2:$B$39816=$A11)*('Data - victims'!$C$2:$C$39816="Hospital severe")*('Data - victims'!$D$2:$D$39816))+SUMPRODUCT(('Data - victims'!$A$2:$A$39816=C$4)*('Data - victims'!$B$2:$B$39816=$A11)*('Data - victims'!$C$2:$C$39816="Hospital slight")*('Data - victims'!$D$2:$D$39816))=0,"..",SUMPRODUCT(('Data - victims'!$A$2:$A$39816=C$4)*('Data - victims'!$B$2:$B$39816=$A11)*('Data - victims'!$C$2:$C$39816="Total casualties requiring hospital treatment")*('Data - victims'!$D$2:$D$39816))+SUMPRODUCT(('Data - victims'!$A$2:$A$39816=C$4)*('Data - victims'!$B$2:$B$39816=$A11)*('Data - victims'!$C$2:$C$39816="Hospital severe")*('Data - victims'!$D$2:$D$39816))+SUMPRODUCT(('Data - victims'!$A$2:$A$39816=C$4)*('Data - victims'!$B$2:$B$39816=$A11)*('Data - victims'!$C$2:$C$39816="Hospital slight")*('Data - victims'!$D$2:$D$39816))),IF(SUMPRODUCT(('Data - victims'!$A$2:$A$39816=C$4)*('Data - victims'!$B$2:$B$39816=$A11)*('Data - victims'!$C$2:$C$39816=$B$3)*('Data - victims'!$D$2:$D$39816))=0,"..",SUMPRODUCT(('Data - victims'!$A$2:$A$39816=C$4)*('Data - victims'!$B$2:$B$39816=$A11)*('Data - victims'!$C$2:$C$39816=$B$3)*('Data - victims'!$D$2:$D$39816)))))</f>
        <v>..</v>
      </c>
      <c r="D11" s="56" t="str" cm="1">
        <f t="array" ref="D11">IF($B$3="Total non-fatal casualties",IF(SUMPRODUCT(('Data - victims'!$A$2:$A$39816=D$4)*('Data - victims'!$B$2:$B$39816=$A11)*('Data - victims'!$C$2:$C$39816="Total non-fatal casualties")*('Data - victims'!$D$2:$D$39816))+SUMPRODUCT(('Data - victims'!$A$2:$A$39816=D$4)*('Data - victims'!$B$2:$B$39816=$A11)*('Data - victims'!$C$2:$C$39816="Hospital severe")*('Data - victims'!$D$2:$D$39816))+SUMPRODUCT(('Data - victims'!$A$2:$A$39816=D$4)*('Data - victims'!$B$2:$B$39816=$A11)*('Data - victims'!$C$2:$C$39816="Hospital slight")*('Data - victims'!$D$2:$D$39816))+SUMPRODUCT(('Data - victims'!$A$2:$A$39816=D$4)*('Data - victims'!$B$2:$B$39816=$A11)*('Data - victims'!$C$2:$C$39816="First aid")*('Data - victims'!$D$2:$D$39816))+SUMPRODUCT(('Data - victims'!$A$2:$A$39816=D$4)*('Data - victims'!$B$2:$B$39816=$A11)*('Data - victims'!$C$2:$C$39816="Precautionary checks")*('Data - victims'!$D$2:$D$39816))=0,"..",SUMPRODUCT(('Data - victims'!$A$2:$A$39816=D$4)*('Data - victims'!$B$2:$B$39816=$A11)*('Data - victims'!$C$2:$C$39816="Total non-fatal casualties")*('Data - victims'!$D$2:$D$39816))+SUMPRODUCT(('Data - victims'!$A$2:$A$39816=D$4)*('Data - victims'!$B$2:$B$39816=$A11)*('Data - victims'!$C$2:$C$39816="Hospital severe")*('Data - victims'!$D$2:$D$39816))+SUMPRODUCT(('Data - victims'!$A$2:$A$39816=D$4)*('Data - victims'!$B$2:$B$39816=$A11)*('Data - victims'!$C$2:$C$39816="Hospital slight")*('Data - victims'!$D$2:$D$39816))+SUMPRODUCT(('Data - victims'!$A$2:$A$39816=D$4)*('Data - victims'!$B$2:$B$39816=$A11)*('Data - victims'!$C$2:$C$39816="First aid")*('Data - victims'!$D$2:$D$39816))+SUMPRODUCT(('Data - victims'!$A$2:$A$39816=D$4)*('Data - victims'!$B$2:$B$39816=$A11)*('Data - victims'!$C$2:$C$39816="Precautionary checks")*('Data - victims'!$D$2:$D$39816))),IF($B$3="Total casualties requiring hospital treatment",IF(SUMPRODUCT(('Data - victims'!$A$2:$A$39816=D$4)*('Data - victims'!$B$2:$B$39816=$A11)*('Data - victims'!$C$2:$C$39816="Total casualties requiring hospital treatment")*('Data - victims'!$D$2:$D$39816))+SUMPRODUCT(('Data - victims'!$A$2:$A$39816=D$4)*('Data - victims'!$B$2:$B$39816=$A11)*('Data - victims'!$C$2:$C$39816="Hospital severe")*('Data - victims'!$D$2:$D$39816))+SUMPRODUCT(('Data - victims'!$A$2:$A$39816=D$4)*('Data - victims'!$B$2:$B$39816=$A11)*('Data - victims'!$C$2:$C$39816="Hospital slight")*('Data - victims'!$D$2:$D$39816))=0,"..",SUMPRODUCT(('Data - victims'!$A$2:$A$39816=D$4)*('Data - victims'!$B$2:$B$39816=$A11)*('Data - victims'!$C$2:$C$39816="Total casualties requiring hospital treatment")*('Data - victims'!$D$2:$D$39816))+SUMPRODUCT(('Data - victims'!$A$2:$A$39816=D$4)*('Data - victims'!$B$2:$B$39816=$A11)*('Data - victims'!$C$2:$C$39816="Hospital severe")*('Data - victims'!$D$2:$D$39816))+SUMPRODUCT(('Data - victims'!$A$2:$A$39816=D$4)*('Data - victims'!$B$2:$B$39816=$A11)*('Data - victims'!$C$2:$C$39816="Hospital slight")*('Data - victims'!$D$2:$D$39816))),IF(SUMPRODUCT(('Data - victims'!$A$2:$A$39816=D$4)*('Data - victims'!$B$2:$B$39816=$A11)*('Data - victims'!$C$2:$C$39816=$B$3)*('Data - victims'!$D$2:$D$39816))=0,"..",SUMPRODUCT(('Data - victims'!$A$2:$A$39816=D$4)*('Data - victims'!$B$2:$B$39816=$A11)*('Data - victims'!$C$2:$C$39816=$B$3)*('Data - victims'!$D$2:$D$39816)))))</f>
        <v>..</v>
      </c>
      <c r="E11" s="56" cm="1">
        <f t="array" ref="E11">IF(SUMPRODUCT(('Data - victims'!$A$2:$A$39816=E$4)*('Data - victims'!$B$2:$B$39816=$A11)*('Data - victims'!$C$2:$C$39816=$B$3)*('Data - victims'!$D$2:$D$39816))=0,IF(OR(B11="..",C11="..",D11=".."),"..",IF(B11+C11+D11=0,"..",B11+C11+D11)),SUMPRODUCT(('Data - victims'!$A$2:$A$39816=E$4)*('Data - victims'!$B$2:$B$39816=$A11)*('Data - victims'!$C$2:$C$39816=$B$3)*('Data - victims'!$D$2:$D$39816)))</f>
        <v>834</v>
      </c>
      <c r="F11" s="56">
        <f t="shared" si="0"/>
        <v>14</v>
      </c>
      <c r="G11" s="56" t="str">
        <f t="shared" si="1"/>
        <v>..</v>
      </c>
      <c r="H11" s="56" t="str">
        <f t="shared" si="2"/>
        <v>..</v>
      </c>
      <c r="I11" s="56">
        <f t="shared" si="3"/>
        <v>15</v>
      </c>
      <c r="J11" s="57"/>
      <c r="K11" s="56" cm="1">
        <f t="array" ref="K11">IF(SUMPRODUCT(('Data - population'!$B$2:$B$2784=$A11)*('Data - population'!$C$2:$C$2784=K$4)*('Data - population'!$D$2:$D$2784)),SUMPRODUCT(('Data - population'!$B$2:$B$2784=$A11)*('Data - population'!$C$2:$C$2784=K$4)*('Data - population'!$D$2:$D$2784)),"..")</f>
        <v>47300400</v>
      </c>
      <c r="L11" s="56" cm="1">
        <f t="array" ref="L11">IF(SUMPRODUCT(('Data - population'!$B$2:$B$2784=$A11)*('Data - population'!$C$2:$C$2784=L$4)*('Data - population'!$D$2:$D$2784)),SUMPRODUCT(('Data - population'!$B$2:$B$2784=$A11)*('Data - population'!$C$2:$C$2784=L$4)*('Data - population'!$D$2:$D$2784)),"..")</f>
        <v>5099000</v>
      </c>
      <c r="M11" s="56" cm="1">
        <f t="array" ref="M11">IF(SUMPRODUCT(('Data - population'!$B$2:$B$2784=$A11)*('Data - population'!$C$2:$C$2784=M$4)*('Data - population'!$D$2:$D$2784)),SUMPRODUCT(('Data - population'!$B$2:$B$2784=$A11)*('Data - population'!$C$2:$C$2784=M$4)*('Data - population'!$D$2:$D$2784)),"..")</f>
        <v>2822600</v>
      </c>
      <c r="N11" s="56" cm="1">
        <f t="array" ref="N11">IF(SUMPRODUCT(('Data - population'!$B$2:$B$2784=$A11)*('Data - population'!$C$2:$C$2784=N$4)*('Data - population'!$D$2:$D$2784)),SUMPRODUCT(('Data - population'!$B$2:$B$2784=$A11)*('Data - population'!$C$2:$C$2784=N$4)*('Data - population'!$D$2:$D$2784)),"..")</f>
        <v>55222000</v>
      </c>
      <c r="O11" s="57">
        <f t="shared" si="4"/>
        <v>0</v>
      </c>
      <c r="P11" s="56"/>
      <c r="Q11" s="57"/>
      <c r="R11" s="57"/>
      <c r="S11" s="57"/>
      <c r="T11" s="57"/>
      <c r="U11" s="57"/>
      <c r="V11" s="57"/>
    </row>
    <row r="12" spans="1:22" x14ac:dyDescent="0.35">
      <c r="A12" s="57" t="s">
        <v>12</v>
      </c>
      <c r="B12" s="56" cm="1">
        <f t="array" ref="B12">IF($B$3="Total non-fatal casualties",IF(SUMPRODUCT(('Data - victims'!$A$2:$A$39816=B$4)*('Data - victims'!$B$2:$B$39816=$A12)*('Data - victims'!$C$2:$C$39816="Total non-fatal casualties")*('Data - victims'!$D$2:$D$39816))+SUMPRODUCT(('Data - victims'!$A$2:$A$39816=B$4)*('Data - victims'!$B$2:$B$39816=$A12)*('Data - victims'!$C$2:$C$39816="Hospital severe")*('Data - victims'!$D$2:$D$39816))+SUMPRODUCT(('Data - victims'!$A$2:$A$39816=B$4)*('Data - victims'!$B$2:$B$39816=$A12)*('Data - victims'!$C$2:$C$39816="Hospital slight")*('Data - victims'!$D$2:$D$39816))+SUMPRODUCT(('Data - victims'!$A$2:$A$39816=B$4)*('Data - victims'!$B$2:$B$39816=$A12)*('Data - victims'!$C$2:$C$39816="First aid")*('Data - victims'!$D$2:$D$39816))+SUMPRODUCT(('Data - victims'!$A$2:$A$39816=B$4)*('Data - victims'!$B$2:$B$39816=$A12)*('Data - victims'!$C$2:$C$39816="Precautionary checks")*('Data - victims'!$D$2:$D$39816))=0,"..",SUMPRODUCT(('Data - victims'!$A$2:$A$39816=B$4)*('Data - victims'!$B$2:$B$39816=$A12)*('Data - victims'!$C$2:$C$39816="Total non-fatal casualties")*('Data - victims'!$D$2:$D$39816))+SUMPRODUCT(('Data - victims'!$A$2:$A$39816=B$4)*('Data - victims'!$B$2:$B$39816=$A12)*('Data - victims'!$C$2:$C$39816="Hospital severe")*('Data - victims'!$D$2:$D$39816))+SUMPRODUCT(('Data - victims'!$A$2:$A$39816=B$4)*('Data - victims'!$B$2:$B$39816=$A12)*('Data - victims'!$C$2:$C$39816="Hospital slight")*('Data - victims'!$D$2:$D$39816))+SUMPRODUCT(('Data - victims'!$A$2:$A$39816=B$4)*('Data - victims'!$B$2:$B$39816=$A12)*('Data - victims'!$C$2:$C$39816="First aid")*('Data - victims'!$D$2:$D$39816))+SUMPRODUCT(('Data - victims'!$A$2:$A$39816=B$4)*('Data - victims'!$B$2:$B$39816=$A12)*('Data - victims'!$C$2:$C$39816="Precautionary checks")*('Data - victims'!$D$2:$D$39816))),IF($B$3="Total casualties requiring hospital treatment",IF(SUMPRODUCT(('Data - victims'!$A$2:$A$39816=B$4)*('Data - victims'!$B$2:$B$39816=$A12)*('Data - victims'!$C$2:$C$39816="Total casualties requiring hospital treatment")*('Data - victims'!$D$2:$D$39816))+SUMPRODUCT(('Data - victims'!$A$2:$A$39816=B$4)*('Data - victims'!$B$2:$B$39816=$A12)*('Data - victims'!$C$2:$C$39816="Hospital severe")*('Data - victims'!$D$2:$D$39816))+SUMPRODUCT(('Data - victims'!$A$2:$A$39816=B$4)*('Data - victims'!$B$2:$B$39816=$A12)*('Data - victims'!$C$2:$C$39816="Hospital slight")*('Data - victims'!$D$2:$D$39816))=0,"..",SUMPRODUCT(('Data - victims'!$A$2:$A$39816=B$4)*('Data - victims'!$B$2:$B$39816=$A12)*('Data - victims'!$C$2:$C$39816="Total casualties requiring hospital treatment")*('Data - victims'!$D$2:$D$39816))+SUMPRODUCT(('Data - victims'!$A$2:$A$39816=B$4)*('Data - victims'!$B$2:$B$39816=$A12)*('Data - victims'!$C$2:$C$39816="Hospital severe")*('Data - victims'!$D$2:$D$39816))+SUMPRODUCT(('Data - victims'!$A$2:$A$39816=B$4)*('Data - victims'!$B$2:$B$39816=$A12)*('Data - victims'!$C$2:$C$39816="Hospital slight")*('Data - victims'!$D$2:$D$39816))),IF(SUMPRODUCT(('Data - victims'!$A$2:$A$39816=B$4)*('Data - victims'!$B$2:$B$39816=$A12)*('Data - victims'!$C$2:$C$39816=$B$3)*('Data - victims'!$D$2:$D$39816))=0,"..",SUMPRODUCT(('Data - victims'!$A$2:$A$39816=B$4)*('Data - victims'!$B$2:$B$39816=$A12)*('Data - victims'!$C$2:$C$39816=$B$3)*('Data - victims'!$D$2:$D$39816)))))</f>
        <v>681</v>
      </c>
      <c r="C12" s="56" t="str" cm="1">
        <f t="array" ref="C12">IF($B$3="Total non-fatal casualties",IF(SUMPRODUCT(('Data - victims'!$A$2:$A$39816=C$4)*('Data - victims'!$B$2:$B$39816=$A12)*('Data - victims'!$C$2:$C$39816="Total non-fatal casualties")*('Data - victims'!$D$2:$D$39816))+SUMPRODUCT(('Data - victims'!$A$2:$A$39816=C$4)*('Data - victims'!$B$2:$B$39816=$A12)*('Data - victims'!$C$2:$C$39816="Hospital severe")*('Data - victims'!$D$2:$D$39816))+SUMPRODUCT(('Data - victims'!$A$2:$A$39816=C$4)*('Data - victims'!$B$2:$B$39816=$A12)*('Data - victims'!$C$2:$C$39816="Hospital slight")*('Data - victims'!$D$2:$D$39816))+SUMPRODUCT(('Data - victims'!$A$2:$A$39816=C$4)*('Data - victims'!$B$2:$B$39816=$A12)*('Data - victims'!$C$2:$C$39816="First aid")*('Data - victims'!$D$2:$D$39816))+SUMPRODUCT(('Data - victims'!$A$2:$A$39816=C$4)*('Data - victims'!$B$2:$B$39816=$A12)*('Data - victims'!$C$2:$C$39816="Precautionary checks")*('Data - victims'!$D$2:$D$39816))=0,"..",SUMPRODUCT(('Data - victims'!$A$2:$A$39816=C$4)*('Data - victims'!$B$2:$B$39816=$A12)*('Data - victims'!$C$2:$C$39816="Total non-fatal casualties")*('Data - victims'!$D$2:$D$39816))+SUMPRODUCT(('Data - victims'!$A$2:$A$39816=C$4)*('Data - victims'!$B$2:$B$39816=$A12)*('Data - victims'!$C$2:$C$39816="Hospital severe")*('Data - victims'!$D$2:$D$39816))+SUMPRODUCT(('Data - victims'!$A$2:$A$39816=C$4)*('Data - victims'!$B$2:$B$39816=$A12)*('Data - victims'!$C$2:$C$39816="Hospital slight")*('Data - victims'!$D$2:$D$39816))+SUMPRODUCT(('Data - victims'!$A$2:$A$39816=C$4)*('Data - victims'!$B$2:$B$39816=$A12)*('Data - victims'!$C$2:$C$39816="First aid")*('Data - victims'!$D$2:$D$39816))+SUMPRODUCT(('Data - victims'!$A$2:$A$39816=C$4)*('Data - victims'!$B$2:$B$39816=$A12)*('Data - victims'!$C$2:$C$39816="Precautionary checks")*('Data - victims'!$D$2:$D$39816))),IF($B$3="Total casualties requiring hospital treatment",IF(SUMPRODUCT(('Data - victims'!$A$2:$A$39816=C$4)*('Data - victims'!$B$2:$B$39816=$A12)*('Data - victims'!$C$2:$C$39816="Total casualties requiring hospital treatment")*('Data - victims'!$D$2:$D$39816))+SUMPRODUCT(('Data - victims'!$A$2:$A$39816=C$4)*('Data - victims'!$B$2:$B$39816=$A12)*('Data - victims'!$C$2:$C$39816="Hospital severe")*('Data - victims'!$D$2:$D$39816))+SUMPRODUCT(('Data - victims'!$A$2:$A$39816=C$4)*('Data - victims'!$B$2:$B$39816=$A12)*('Data - victims'!$C$2:$C$39816="Hospital slight")*('Data - victims'!$D$2:$D$39816))=0,"..",SUMPRODUCT(('Data - victims'!$A$2:$A$39816=C$4)*('Data - victims'!$B$2:$B$39816=$A12)*('Data - victims'!$C$2:$C$39816="Total casualties requiring hospital treatment")*('Data - victims'!$D$2:$D$39816))+SUMPRODUCT(('Data - victims'!$A$2:$A$39816=C$4)*('Data - victims'!$B$2:$B$39816=$A12)*('Data - victims'!$C$2:$C$39816="Hospital severe")*('Data - victims'!$D$2:$D$39816))+SUMPRODUCT(('Data - victims'!$A$2:$A$39816=C$4)*('Data - victims'!$B$2:$B$39816=$A12)*('Data - victims'!$C$2:$C$39816="Hospital slight")*('Data - victims'!$D$2:$D$39816))),IF(SUMPRODUCT(('Data - victims'!$A$2:$A$39816=C$4)*('Data - victims'!$B$2:$B$39816=$A12)*('Data - victims'!$C$2:$C$39816=$B$3)*('Data - victims'!$D$2:$D$39816))=0,"..",SUMPRODUCT(('Data - victims'!$A$2:$A$39816=C$4)*('Data - victims'!$B$2:$B$39816=$A12)*('Data - victims'!$C$2:$C$39816=$B$3)*('Data - victims'!$D$2:$D$39816)))))</f>
        <v>..</v>
      </c>
      <c r="D12" s="56" t="str" cm="1">
        <f t="array" ref="D12">IF($B$3="Total non-fatal casualties",IF(SUMPRODUCT(('Data - victims'!$A$2:$A$39816=D$4)*('Data - victims'!$B$2:$B$39816=$A12)*('Data - victims'!$C$2:$C$39816="Total non-fatal casualties")*('Data - victims'!$D$2:$D$39816))+SUMPRODUCT(('Data - victims'!$A$2:$A$39816=D$4)*('Data - victims'!$B$2:$B$39816=$A12)*('Data - victims'!$C$2:$C$39816="Hospital severe")*('Data - victims'!$D$2:$D$39816))+SUMPRODUCT(('Data - victims'!$A$2:$A$39816=D$4)*('Data - victims'!$B$2:$B$39816=$A12)*('Data - victims'!$C$2:$C$39816="Hospital slight")*('Data - victims'!$D$2:$D$39816))+SUMPRODUCT(('Data - victims'!$A$2:$A$39816=D$4)*('Data - victims'!$B$2:$B$39816=$A12)*('Data - victims'!$C$2:$C$39816="First aid")*('Data - victims'!$D$2:$D$39816))+SUMPRODUCT(('Data - victims'!$A$2:$A$39816=D$4)*('Data - victims'!$B$2:$B$39816=$A12)*('Data - victims'!$C$2:$C$39816="Precautionary checks")*('Data - victims'!$D$2:$D$39816))=0,"..",SUMPRODUCT(('Data - victims'!$A$2:$A$39816=D$4)*('Data - victims'!$B$2:$B$39816=$A12)*('Data - victims'!$C$2:$C$39816="Total non-fatal casualties")*('Data - victims'!$D$2:$D$39816))+SUMPRODUCT(('Data - victims'!$A$2:$A$39816=D$4)*('Data - victims'!$B$2:$B$39816=$A12)*('Data - victims'!$C$2:$C$39816="Hospital severe")*('Data - victims'!$D$2:$D$39816))+SUMPRODUCT(('Data - victims'!$A$2:$A$39816=D$4)*('Data - victims'!$B$2:$B$39816=$A12)*('Data - victims'!$C$2:$C$39816="Hospital slight")*('Data - victims'!$D$2:$D$39816))+SUMPRODUCT(('Data - victims'!$A$2:$A$39816=D$4)*('Data - victims'!$B$2:$B$39816=$A12)*('Data - victims'!$C$2:$C$39816="First aid")*('Data - victims'!$D$2:$D$39816))+SUMPRODUCT(('Data - victims'!$A$2:$A$39816=D$4)*('Data - victims'!$B$2:$B$39816=$A12)*('Data - victims'!$C$2:$C$39816="Precautionary checks")*('Data - victims'!$D$2:$D$39816))),IF($B$3="Total casualties requiring hospital treatment",IF(SUMPRODUCT(('Data - victims'!$A$2:$A$39816=D$4)*('Data - victims'!$B$2:$B$39816=$A12)*('Data - victims'!$C$2:$C$39816="Total casualties requiring hospital treatment")*('Data - victims'!$D$2:$D$39816))+SUMPRODUCT(('Data - victims'!$A$2:$A$39816=D$4)*('Data - victims'!$B$2:$B$39816=$A12)*('Data - victims'!$C$2:$C$39816="Hospital severe")*('Data - victims'!$D$2:$D$39816))+SUMPRODUCT(('Data - victims'!$A$2:$A$39816=D$4)*('Data - victims'!$B$2:$B$39816=$A12)*('Data - victims'!$C$2:$C$39816="Hospital slight")*('Data - victims'!$D$2:$D$39816))=0,"..",SUMPRODUCT(('Data - victims'!$A$2:$A$39816=D$4)*('Data - victims'!$B$2:$B$39816=$A12)*('Data - victims'!$C$2:$C$39816="Total casualties requiring hospital treatment")*('Data - victims'!$D$2:$D$39816))+SUMPRODUCT(('Data - victims'!$A$2:$A$39816=D$4)*('Data - victims'!$B$2:$B$39816=$A12)*('Data - victims'!$C$2:$C$39816="Hospital severe")*('Data - victims'!$D$2:$D$39816))+SUMPRODUCT(('Data - victims'!$A$2:$A$39816=D$4)*('Data - victims'!$B$2:$B$39816=$A12)*('Data - victims'!$C$2:$C$39816="Hospital slight")*('Data - victims'!$D$2:$D$39816))),IF(SUMPRODUCT(('Data - victims'!$A$2:$A$39816=D$4)*('Data - victims'!$B$2:$B$39816=$A12)*('Data - victims'!$C$2:$C$39816=$B$3)*('Data - victims'!$D$2:$D$39816))=0,"..",SUMPRODUCT(('Data - victims'!$A$2:$A$39816=D$4)*('Data - victims'!$B$2:$B$39816=$A12)*('Data - victims'!$C$2:$C$39816=$B$3)*('Data - victims'!$D$2:$D$39816)))))</f>
        <v>..</v>
      </c>
      <c r="E12" s="56" cm="1">
        <f t="array" ref="E12">IF(SUMPRODUCT(('Data - victims'!$A$2:$A$39816=E$4)*('Data - victims'!$B$2:$B$39816=$A12)*('Data - victims'!$C$2:$C$39816=$B$3)*('Data - victims'!$D$2:$D$39816))=0,IF(OR(B12="..",C12="..",D12=".."),"..",IF(B12+C12+D12=0,"..",B12+C12+D12)),SUMPRODUCT(('Data - victims'!$A$2:$A$39816=E$4)*('Data - victims'!$B$2:$B$39816=$A12)*('Data - victims'!$C$2:$C$39816=$B$3)*('Data - victims'!$D$2:$D$39816)))</f>
        <v>855</v>
      </c>
      <c r="F12" s="56">
        <f t="shared" si="0"/>
        <v>14</v>
      </c>
      <c r="G12" s="56" t="str">
        <f t="shared" si="1"/>
        <v>..</v>
      </c>
      <c r="H12" s="56" t="str">
        <f t="shared" si="2"/>
        <v>..</v>
      </c>
      <c r="I12" s="56">
        <f t="shared" si="3"/>
        <v>15</v>
      </c>
      <c r="J12" s="57"/>
      <c r="K12" s="56" cm="1">
        <f t="array" ref="K12">IF(SUMPRODUCT(('Data - population'!$B$2:$B$2784=$A12)*('Data - population'!$C$2:$C$2784=K$4)*('Data - population'!$D$2:$D$2784)),SUMPRODUCT(('Data - population'!$B$2:$B$2784=$A12)*('Data - population'!$C$2:$C$2784=K$4)*('Data - population'!$D$2:$D$2784)),"..")</f>
        <v>47412300</v>
      </c>
      <c r="L12" s="56" cm="1">
        <f t="array" ref="L12">IF(SUMPRODUCT(('Data - population'!$B$2:$B$2784=$A12)*('Data - population'!$C$2:$C$2784=L$4)*('Data - population'!$D$2:$D$2784)),SUMPRODUCT(('Data - population'!$B$2:$B$2784=$A12)*('Data - population'!$C$2:$C$2784=L$4)*('Data - population'!$D$2:$D$2784)),"..")</f>
        <v>5077400</v>
      </c>
      <c r="M12" s="56" cm="1">
        <f t="array" ref="M12">IF(SUMPRODUCT(('Data - population'!$B$2:$B$2784=$A12)*('Data - population'!$C$2:$C$2784=M$4)*('Data - population'!$D$2:$D$2784)),SUMPRODUCT(('Data - population'!$B$2:$B$2784=$A12)*('Data - population'!$C$2:$C$2784=M$4)*('Data - population'!$D$2:$D$2784)),"..")</f>
        <v>2841200</v>
      </c>
      <c r="N12" s="56" cm="1">
        <f t="array" ref="N12">IF(SUMPRODUCT(('Data - population'!$B$2:$B$2784=$A12)*('Data - population'!$C$2:$C$2784=N$4)*('Data - population'!$D$2:$D$2784)),SUMPRODUCT(('Data - population'!$B$2:$B$2784=$A12)*('Data - population'!$C$2:$C$2784=N$4)*('Data - population'!$D$2:$D$2784)),"..")</f>
        <v>55331000</v>
      </c>
      <c r="O12" s="57">
        <f t="shared" si="4"/>
        <v>-100</v>
      </c>
      <c r="P12" s="56"/>
      <c r="Q12" s="57"/>
      <c r="R12" s="57"/>
      <c r="S12" s="57"/>
      <c r="T12" s="57"/>
      <c r="U12" s="57"/>
      <c r="V12" s="57"/>
    </row>
    <row r="13" spans="1:22" x14ac:dyDescent="0.35">
      <c r="A13" s="57" t="s">
        <v>13</v>
      </c>
      <c r="B13" s="56" cm="1">
        <f t="array" ref="B13">IF($B$3="Total non-fatal casualties",IF(SUMPRODUCT(('Data - victims'!$A$2:$A$39816=B$4)*('Data - victims'!$B$2:$B$39816=$A13)*('Data - victims'!$C$2:$C$39816="Total non-fatal casualties")*('Data - victims'!$D$2:$D$39816))+SUMPRODUCT(('Data - victims'!$A$2:$A$39816=B$4)*('Data - victims'!$B$2:$B$39816=$A13)*('Data - victims'!$C$2:$C$39816="Hospital severe")*('Data - victims'!$D$2:$D$39816))+SUMPRODUCT(('Data - victims'!$A$2:$A$39816=B$4)*('Data - victims'!$B$2:$B$39816=$A13)*('Data - victims'!$C$2:$C$39816="Hospital slight")*('Data - victims'!$D$2:$D$39816))+SUMPRODUCT(('Data - victims'!$A$2:$A$39816=B$4)*('Data - victims'!$B$2:$B$39816=$A13)*('Data - victims'!$C$2:$C$39816="First aid")*('Data - victims'!$D$2:$D$39816))+SUMPRODUCT(('Data - victims'!$A$2:$A$39816=B$4)*('Data - victims'!$B$2:$B$39816=$A13)*('Data - victims'!$C$2:$C$39816="Precautionary checks")*('Data - victims'!$D$2:$D$39816))=0,"..",SUMPRODUCT(('Data - victims'!$A$2:$A$39816=B$4)*('Data - victims'!$B$2:$B$39816=$A13)*('Data - victims'!$C$2:$C$39816="Total non-fatal casualties")*('Data - victims'!$D$2:$D$39816))+SUMPRODUCT(('Data - victims'!$A$2:$A$39816=B$4)*('Data - victims'!$B$2:$B$39816=$A13)*('Data - victims'!$C$2:$C$39816="Hospital severe")*('Data - victims'!$D$2:$D$39816))+SUMPRODUCT(('Data - victims'!$A$2:$A$39816=B$4)*('Data - victims'!$B$2:$B$39816=$A13)*('Data - victims'!$C$2:$C$39816="Hospital slight")*('Data - victims'!$D$2:$D$39816))+SUMPRODUCT(('Data - victims'!$A$2:$A$39816=B$4)*('Data - victims'!$B$2:$B$39816=$A13)*('Data - victims'!$C$2:$C$39816="First aid")*('Data - victims'!$D$2:$D$39816))+SUMPRODUCT(('Data - victims'!$A$2:$A$39816=B$4)*('Data - victims'!$B$2:$B$39816=$A13)*('Data - victims'!$C$2:$C$39816="Precautionary checks")*('Data - victims'!$D$2:$D$39816))),IF($B$3="Total casualties requiring hospital treatment",IF(SUMPRODUCT(('Data - victims'!$A$2:$A$39816=B$4)*('Data - victims'!$B$2:$B$39816=$A13)*('Data - victims'!$C$2:$C$39816="Total casualties requiring hospital treatment")*('Data - victims'!$D$2:$D$39816))+SUMPRODUCT(('Data - victims'!$A$2:$A$39816=B$4)*('Data - victims'!$B$2:$B$39816=$A13)*('Data - victims'!$C$2:$C$39816="Hospital severe")*('Data - victims'!$D$2:$D$39816))+SUMPRODUCT(('Data - victims'!$A$2:$A$39816=B$4)*('Data - victims'!$B$2:$B$39816=$A13)*('Data - victims'!$C$2:$C$39816="Hospital slight")*('Data - victims'!$D$2:$D$39816))=0,"..",SUMPRODUCT(('Data - victims'!$A$2:$A$39816=B$4)*('Data - victims'!$B$2:$B$39816=$A13)*('Data - victims'!$C$2:$C$39816="Total casualties requiring hospital treatment")*('Data - victims'!$D$2:$D$39816))+SUMPRODUCT(('Data - victims'!$A$2:$A$39816=B$4)*('Data - victims'!$B$2:$B$39816=$A13)*('Data - victims'!$C$2:$C$39816="Hospital severe")*('Data - victims'!$D$2:$D$39816))+SUMPRODUCT(('Data - victims'!$A$2:$A$39816=B$4)*('Data - victims'!$B$2:$B$39816=$A13)*('Data - victims'!$C$2:$C$39816="Hospital slight")*('Data - victims'!$D$2:$D$39816))),IF(SUMPRODUCT(('Data - victims'!$A$2:$A$39816=B$4)*('Data - victims'!$B$2:$B$39816=$A13)*('Data - victims'!$C$2:$C$39816=$B$3)*('Data - victims'!$D$2:$D$39816))=0,"..",SUMPRODUCT(('Data - victims'!$A$2:$A$39816=B$4)*('Data - victims'!$B$2:$B$39816=$A13)*('Data - victims'!$C$2:$C$39816=$B$3)*('Data - victims'!$D$2:$D$39816)))))</f>
        <v>700</v>
      </c>
      <c r="C13" s="56" cm="1">
        <f t="array" ref="C13">IF($B$3="Total non-fatal casualties",IF(SUMPRODUCT(('Data - victims'!$A$2:$A$39816=C$4)*('Data - victims'!$B$2:$B$39816=$A13)*('Data - victims'!$C$2:$C$39816="Total non-fatal casualties")*('Data - victims'!$D$2:$D$39816))+SUMPRODUCT(('Data - victims'!$A$2:$A$39816=C$4)*('Data - victims'!$B$2:$B$39816=$A13)*('Data - victims'!$C$2:$C$39816="Hospital severe")*('Data - victims'!$D$2:$D$39816))+SUMPRODUCT(('Data - victims'!$A$2:$A$39816=C$4)*('Data - victims'!$B$2:$B$39816=$A13)*('Data - victims'!$C$2:$C$39816="Hospital slight")*('Data - victims'!$D$2:$D$39816))+SUMPRODUCT(('Data - victims'!$A$2:$A$39816=C$4)*('Data - victims'!$B$2:$B$39816=$A13)*('Data - victims'!$C$2:$C$39816="First aid")*('Data - victims'!$D$2:$D$39816))+SUMPRODUCT(('Data - victims'!$A$2:$A$39816=C$4)*('Data - victims'!$B$2:$B$39816=$A13)*('Data - victims'!$C$2:$C$39816="Precautionary checks")*('Data - victims'!$D$2:$D$39816))=0,"..",SUMPRODUCT(('Data - victims'!$A$2:$A$39816=C$4)*('Data - victims'!$B$2:$B$39816=$A13)*('Data - victims'!$C$2:$C$39816="Total non-fatal casualties")*('Data - victims'!$D$2:$D$39816))+SUMPRODUCT(('Data - victims'!$A$2:$A$39816=C$4)*('Data - victims'!$B$2:$B$39816=$A13)*('Data - victims'!$C$2:$C$39816="Hospital severe")*('Data - victims'!$D$2:$D$39816))+SUMPRODUCT(('Data - victims'!$A$2:$A$39816=C$4)*('Data - victims'!$B$2:$B$39816=$A13)*('Data - victims'!$C$2:$C$39816="Hospital slight")*('Data - victims'!$D$2:$D$39816))+SUMPRODUCT(('Data - victims'!$A$2:$A$39816=C$4)*('Data - victims'!$B$2:$B$39816=$A13)*('Data - victims'!$C$2:$C$39816="First aid")*('Data - victims'!$D$2:$D$39816))+SUMPRODUCT(('Data - victims'!$A$2:$A$39816=C$4)*('Data - victims'!$B$2:$B$39816=$A13)*('Data - victims'!$C$2:$C$39816="Precautionary checks")*('Data - victims'!$D$2:$D$39816))),IF($B$3="Total casualties requiring hospital treatment",IF(SUMPRODUCT(('Data - victims'!$A$2:$A$39816=C$4)*('Data - victims'!$B$2:$B$39816=$A13)*('Data - victims'!$C$2:$C$39816="Total casualties requiring hospital treatment")*('Data - victims'!$D$2:$D$39816))+SUMPRODUCT(('Data - victims'!$A$2:$A$39816=C$4)*('Data - victims'!$B$2:$B$39816=$A13)*('Data - victims'!$C$2:$C$39816="Hospital severe")*('Data - victims'!$D$2:$D$39816))+SUMPRODUCT(('Data - victims'!$A$2:$A$39816=C$4)*('Data - victims'!$B$2:$B$39816=$A13)*('Data - victims'!$C$2:$C$39816="Hospital slight")*('Data - victims'!$D$2:$D$39816))=0,"..",SUMPRODUCT(('Data - victims'!$A$2:$A$39816=C$4)*('Data - victims'!$B$2:$B$39816=$A13)*('Data - victims'!$C$2:$C$39816="Total casualties requiring hospital treatment")*('Data - victims'!$D$2:$D$39816))+SUMPRODUCT(('Data - victims'!$A$2:$A$39816=C$4)*('Data - victims'!$B$2:$B$39816=$A13)*('Data - victims'!$C$2:$C$39816="Hospital severe")*('Data - victims'!$D$2:$D$39816))+SUMPRODUCT(('Data - victims'!$A$2:$A$39816=C$4)*('Data - victims'!$B$2:$B$39816=$A13)*('Data - victims'!$C$2:$C$39816="Hospital slight")*('Data - victims'!$D$2:$D$39816))),IF(SUMPRODUCT(('Data - victims'!$A$2:$A$39816=C$4)*('Data - victims'!$B$2:$B$39816=$A13)*('Data - victims'!$C$2:$C$39816=$B$3)*('Data - victims'!$D$2:$D$39816))=0,"..",SUMPRODUCT(('Data - victims'!$A$2:$A$39816=C$4)*('Data - victims'!$B$2:$B$39816=$A13)*('Data - victims'!$C$2:$C$39816=$B$3)*('Data - victims'!$D$2:$D$39816)))))</f>
        <v>115</v>
      </c>
      <c r="D13" s="56" t="str" cm="1">
        <f t="array" ref="D13">IF($B$3="Total non-fatal casualties",IF(SUMPRODUCT(('Data - victims'!$A$2:$A$39816=D$4)*('Data - victims'!$B$2:$B$39816=$A13)*('Data - victims'!$C$2:$C$39816="Total non-fatal casualties")*('Data - victims'!$D$2:$D$39816))+SUMPRODUCT(('Data - victims'!$A$2:$A$39816=D$4)*('Data - victims'!$B$2:$B$39816=$A13)*('Data - victims'!$C$2:$C$39816="Hospital severe")*('Data - victims'!$D$2:$D$39816))+SUMPRODUCT(('Data - victims'!$A$2:$A$39816=D$4)*('Data - victims'!$B$2:$B$39816=$A13)*('Data - victims'!$C$2:$C$39816="Hospital slight")*('Data - victims'!$D$2:$D$39816))+SUMPRODUCT(('Data - victims'!$A$2:$A$39816=D$4)*('Data - victims'!$B$2:$B$39816=$A13)*('Data - victims'!$C$2:$C$39816="First aid")*('Data - victims'!$D$2:$D$39816))+SUMPRODUCT(('Data - victims'!$A$2:$A$39816=D$4)*('Data - victims'!$B$2:$B$39816=$A13)*('Data - victims'!$C$2:$C$39816="Precautionary checks")*('Data - victims'!$D$2:$D$39816))=0,"..",SUMPRODUCT(('Data - victims'!$A$2:$A$39816=D$4)*('Data - victims'!$B$2:$B$39816=$A13)*('Data - victims'!$C$2:$C$39816="Total non-fatal casualties")*('Data - victims'!$D$2:$D$39816))+SUMPRODUCT(('Data - victims'!$A$2:$A$39816=D$4)*('Data - victims'!$B$2:$B$39816=$A13)*('Data - victims'!$C$2:$C$39816="Hospital severe")*('Data - victims'!$D$2:$D$39816))+SUMPRODUCT(('Data - victims'!$A$2:$A$39816=D$4)*('Data - victims'!$B$2:$B$39816=$A13)*('Data - victims'!$C$2:$C$39816="Hospital slight")*('Data - victims'!$D$2:$D$39816))+SUMPRODUCT(('Data - victims'!$A$2:$A$39816=D$4)*('Data - victims'!$B$2:$B$39816=$A13)*('Data - victims'!$C$2:$C$39816="First aid")*('Data - victims'!$D$2:$D$39816))+SUMPRODUCT(('Data - victims'!$A$2:$A$39816=D$4)*('Data - victims'!$B$2:$B$39816=$A13)*('Data - victims'!$C$2:$C$39816="Precautionary checks")*('Data - victims'!$D$2:$D$39816))),IF($B$3="Total casualties requiring hospital treatment",IF(SUMPRODUCT(('Data - victims'!$A$2:$A$39816=D$4)*('Data - victims'!$B$2:$B$39816=$A13)*('Data - victims'!$C$2:$C$39816="Total casualties requiring hospital treatment")*('Data - victims'!$D$2:$D$39816))+SUMPRODUCT(('Data - victims'!$A$2:$A$39816=D$4)*('Data - victims'!$B$2:$B$39816=$A13)*('Data - victims'!$C$2:$C$39816="Hospital severe")*('Data - victims'!$D$2:$D$39816))+SUMPRODUCT(('Data - victims'!$A$2:$A$39816=D$4)*('Data - victims'!$B$2:$B$39816=$A13)*('Data - victims'!$C$2:$C$39816="Hospital slight")*('Data - victims'!$D$2:$D$39816))=0,"..",SUMPRODUCT(('Data - victims'!$A$2:$A$39816=D$4)*('Data - victims'!$B$2:$B$39816=$A13)*('Data - victims'!$C$2:$C$39816="Total casualties requiring hospital treatment")*('Data - victims'!$D$2:$D$39816))+SUMPRODUCT(('Data - victims'!$A$2:$A$39816=D$4)*('Data - victims'!$B$2:$B$39816=$A13)*('Data - victims'!$C$2:$C$39816="Hospital severe")*('Data - victims'!$D$2:$D$39816))+SUMPRODUCT(('Data - victims'!$A$2:$A$39816=D$4)*('Data - victims'!$B$2:$B$39816=$A13)*('Data - victims'!$C$2:$C$39816="Hospital slight")*('Data - victims'!$D$2:$D$39816))),IF(SUMPRODUCT(('Data - victims'!$A$2:$A$39816=D$4)*('Data - victims'!$B$2:$B$39816=$A13)*('Data - victims'!$C$2:$C$39816=$B$3)*('Data - victims'!$D$2:$D$39816))=0,"..",SUMPRODUCT(('Data - victims'!$A$2:$A$39816=D$4)*('Data - victims'!$B$2:$B$39816=$A13)*('Data - victims'!$C$2:$C$39816=$B$3)*('Data - victims'!$D$2:$D$39816)))))</f>
        <v>..</v>
      </c>
      <c r="E13" s="56" cm="1">
        <f t="array" ref="E13">IF(SUMPRODUCT(('Data - victims'!$A$2:$A$39816=E$4)*('Data - victims'!$B$2:$B$39816=$A13)*('Data - victims'!$C$2:$C$39816=$B$3)*('Data - victims'!$D$2:$D$39816))=0,IF(OR(B13="..",C13="..",D13=".."),"..",IF(B13+C13+D13=0,"..",B13+C13+D13)),SUMPRODUCT(('Data - victims'!$A$2:$A$39816=E$4)*('Data - victims'!$B$2:$B$39816=$A13)*('Data - victims'!$C$2:$C$39816=$B$3)*('Data - victims'!$D$2:$D$39816)))</f>
        <v>841</v>
      </c>
      <c r="F13" s="56">
        <f t="shared" si="0"/>
        <v>15</v>
      </c>
      <c r="G13" s="56">
        <f t="shared" si="1"/>
        <v>23</v>
      </c>
      <c r="H13" s="56" t="str">
        <f t="shared" si="2"/>
        <v>..</v>
      </c>
      <c r="I13" s="56">
        <f t="shared" si="3"/>
        <v>15</v>
      </c>
      <c r="J13" s="57"/>
      <c r="K13" s="56" cm="1">
        <f t="array" ref="K13">IF(SUMPRODUCT(('Data - population'!$B$2:$B$2784=$A13)*('Data - population'!$C$2:$C$2784=K$4)*('Data - population'!$D$2:$D$2784)),SUMPRODUCT(('Data - population'!$B$2:$B$2784=$A13)*('Data - population'!$C$2:$C$2784=K$4)*('Data - population'!$D$2:$D$2784)),"..")</f>
        <v>47552700</v>
      </c>
      <c r="L13" s="56" cm="1">
        <f t="array" ref="L13">IF(SUMPRODUCT(('Data - population'!$B$2:$B$2784=$A13)*('Data - population'!$C$2:$C$2784=L$4)*('Data - population'!$D$2:$D$2784)),SUMPRODUCT(('Data - population'!$B$2:$B$2784=$A13)*('Data - population'!$C$2:$C$2784=L$4)*('Data - population'!$D$2:$D$2784)),"..")</f>
        <v>5078200</v>
      </c>
      <c r="M13" s="56" cm="1">
        <f t="array" ref="M13">IF(SUMPRODUCT(('Data - population'!$B$2:$B$2784=$A13)*('Data - population'!$C$2:$C$2784=M$4)*('Data - population'!$D$2:$D$2784)),SUMPRODUCT(('Data - population'!$B$2:$B$2784=$A13)*('Data - population'!$C$2:$C$2784=M$4)*('Data - population'!$D$2:$D$2784)),"..")</f>
        <v>2855200</v>
      </c>
      <c r="N13" s="56" cm="1">
        <f t="array" ref="N13">IF(SUMPRODUCT(('Data - population'!$B$2:$B$2784=$A13)*('Data - population'!$C$2:$C$2784=N$4)*('Data - population'!$D$2:$D$2784)),SUMPRODUCT(('Data - population'!$B$2:$B$2784=$A13)*('Data - population'!$C$2:$C$2784=N$4)*('Data - population'!$D$2:$D$2784)),"..")</f>
        <v>55486000</v>
      </c>
      <c r="O13" s="57">
        <f t="shared" si="4"/>
        <v>100</v>
      </c>
      <c r="P13" s="56"/>
      <c r="Q13" s="57"/>
      <c r="R13" s="57"/>
      <c r="S13" s="57"/>
      <c r="T13" s="57"/>
      <c r="U13" s="57"/>
      <c r="V13" s="57"/>
    </row>
    <row r="14" spans="1:22" x14ac:dyDescent="0.35">
      <c r="A14" s="57" t="s">
        <v>14</v>
      </c>
      <c r="B14" s="56" cm="1">
        <f t="array" ref="B14">IF($B$3="Total non-fatal casualties",IF(SUMPRODUCT(('Data - victims'!$A$2:$A$39816=B$4)*('Data - victims'!$B$2:$B$39816=$A14)*('Data - victims'!$C$2:$C$39816="Total non-fatal casualties")*('Data - victims'!$D$2:$D$39816))+SUMPRODUCT(('Data - victims'!$A$2:$A$39816=B$4)*('Data - victims'!$B$2:$B$39816=$A14)*('Data - victims'!$C$2:$C$39816="Hospital severe")*('Data - victims'!$D$2:$D$39816))+SUMPRODUCT(('Data - victims'!$A$2:$A$39816=B$4)*('Data - victims'!$B$2:$B$39816=$A14)*('Data - victims'!$C$2:$C$39816="Hospital slight")*('Data - victims'!$D$2:$D$39816))+SUMPRODUCT(('Data - victims'!$A$2:$A$39816=B$4)*('Data - victims'!$B$2:$B$39816=$A14)*('Data - victims'!$C$2:$C$39816="First aid")*('Data - victims'!$D$2:$D$39816))+SUMPRODUCT(('Data - victims'!$A$2:$A$39816=B$4)*('Data - victims'!$B$2:$B$39816=$A14)*('Data - victims'!$C$2:$C$39816="Precautionary checks")*('Data - victims'!$D$2:$D$39816))=0,"..",SUMPRODUCT(('Data - victims'!$A$2:$A$39816=B$4)*('Data - victims'!$B$2:$B$39816=$A14)*('Data - victims'!$C$2:$C$39816="Total non-fatal casualties")*('Data - victims'!$D$2:$D$39816))+SUMPRODUCT(('Data - victims'!$A$2:$A$39816=B$4)*('Data - victims'!$B$2:$B$39816=$A14)*('Data - victims'!$C$2:$C$39816="Hospital severe")*('Data - victims'!$D$2:$D$39816))+SUMPRODUCT(('Data - victims'!$A$2:$A$39816=B$4)*('Data - victims'!$B$2:$B$39816=$A14)*('Data - victims'!$C$2:$C$39816="Hospital slight")*('Data - victims'!$D$2:$D$39816))+SUMPRODUCT(('Data - victims'!$A$2:$A$39816=B$4)*('Data - victims'!$B$2:$B$39816=$A14)*('Data - victims'!$C$2:$C$39816="First aid")*('Data - victims'!$D$2:$D$39816))+SUMPRODUCT(('Data - victims'!$A$2:$A$39816=B$4)*('Data - victims'!$B$2:$B$39816=$A14)*('Data - victims'!$C$2:$C$39816="Precautionary checks")*('Data - victims'!$D$2:$D$39816))),IF($B$3="Total casualties requiring hospital treatment",IF(SUMPRODUCT(('Data - victims'!$A$2:$A$39816=B$4)*('Data - victims'!$B$2:$B$39816=$A14)*('Data - victims'!$C$2:$C$39816="Total casualties requiring hospital treatment")*('Data - victims'!$D$2:$D$39816))+SUMPRODUCT(('Data - victims'!$A$2:$A$39816=B$4)*('Data - victims'!$B$2:$B$39816=$A14)*('Data - victims'!$C$2:$C$39816="Hospital severe")*('Data - victims'!$D$2:$D$39816))+SUMPRODUCT(('Data - victims'!$A$2:$A$39816=B$4)*('Data - victims'!$B$2:$B$39816=$A14)*('Data - victims'!$C$2:$C$39816="Hospital slight")*('Data - victims'!$D$2:$D$39816))=0,"..",SUMPRODUCT(('Data - victims'!$A$2:$A$39816=B$4)*('Data - victims'!$B$2:$B$39816=$A14)*('Data - victims'!$C$2:$C$39816="Total casualties requiring hospital treatment")*('Data - victims'!$D$2:$D$39816))+SUMPRODUCT(('Data - victims'!$A$2:$A$39816=B$4)*('Data - victims'!$B$2:$B$39816=$A14)*('Data - victims'!$C$2:$C$39816="Hospital severe")*('Data - victims'!$D$2:$D$39816))+SUMPRODUCT(('Data - victims'!$A$2:$A$39816=B$4)*('Data - victims'!$B$2:$B$39816=$A14)*('Data - victims'!$C$2:$C$39816="Hospital slight")*('Data - victims'!$D$2:$D$39816))),IF(SUMPRODUCT(('Data - victims'!$A$2:$A$39816=B$4)*('Data - victims'!$B$2:$B$39816=$A14)*('Data - victims'!$C$2:$C$39816=$B$3)*('Data - victims'!$D$2:$D$39816))=0,"..",SUMPRODUCT(('Data - victims'!$A$2:$A$39816=B$4)*('Data - victims'!$B$2:$B$39816=$A14)*('Data - victims'!$C$2:$C$39816=$B$3)*('Data - victims'!$D$2:$D$39816)))))</f>
        <v>688</v>
      </c>
      <c r="C14" s="56" cm="1">
        <f t="array" ref="C14">IF($B$3="Total non-fatal casualties",IF(SUMPRODUCT(('Data - victims'!$A$2:$A$39816=C$4)*('Data - victims'!$B$2:$B$39816=$A14)*('Data - victims'!$C$2:$C$39816="Total non-fatal casualties")*('Data - victims'!$D$2:$D$39816))+SUMPRODUCT(('Data - victims'!$A$2:$A$39816=C$4)*('Data - victims'!$B$2:$B$39816=$A14)*('Data - victims'!$C$2:$C$39816="Hospital severe")*('Data - victims'!$D$2:$D$39816))+SUMPRODUCT(('Data - victims'!$A$2:$A$39816=C$4)*('Data - victims'!$B$2:$B$39816=$A14)*('Data - victims'!$C$2:$C$39816="Hospital slight")*('Data - victims'!$D$2:$D$39816))+SUMPRODUCT(('Data - victims'!$A$2:$A$39816=C$4)*('Data - victims'!$B$2:$B$39816=$A14)*('Data - victims'!$C$2:$C$39816="First aid")*('Data - victims'!$D$2:$D$39816))+SUMPRODUCT(('Data - victims'!$A$2:$A$39816=C$4)*('Data - victims'!$B$2:$B$39816=$A14)*('Data - victims'!$C$2:$C$39816="Precautionary checks")*('Data - victims'!$D$2:$D$39816))=0,"..",SUMPRODUCT(('Data - victims'!$A$2:$A$39816=C$4)*('Data - victims'!$B$2:$B$39816=$A14)*('Data - victims'!$C$2:$C$39816="Total non-fatal casualties")*('Data - victims'!$D$2:$D$39816))+SUMPRODUCT(('Data - victims'!$A$2:$A$39816=C$4)*('Data - victims'!$B$2:$B$39816=$A14)*('Data - victims'!$C$2:$C$39816="Hospital severe")*('Data - victims'!$D$2:$D$39816))+SUMPRODUCT(('Data - victims'!$A$2:$A$39816=C$4)*('Data - victims'!$B$2:$B$39816=$A14)*('Data - victims'!$C$2:$C$39816="Hospital slight")*('Data - victims'!$D$2:$D$39816))+SUMPRODUCT(('Data - victims'!$A$2:$A$39816=C$4)*('Data - victims'!$B$2:$B$39816=$A14)*('Data - victims'!$C$2:$C$39816="First aid")*('Data - victims'!$D$2:$D$39816))+SUMPRODUCT(('Data - victims'!$A$2:$A$39816=C$4)*('Data - victims'!$B$2:$B$39816=$A14)*('Data - victims'!$C$2:$C$39816="Precautionary checks")*('Data - victims'!$D$2:$D$39816))),IF($B$3="Total casualties requiring hospital treatment",IF(SUMPRODUCT(('Data - victims'!$A$2:$A$39816=C$4)*('Data - victims'!$B$2:$B$39816=$A14)*('Data - victims'!$C$2:$C$39816="Total casualties requiring hospital treatment")*('Data - victims'!$D$2:$D$39816))+SUMPRODUCT(('Data - victims'!$A$2:$A$39816=C$4)*('Data - victims'!$B$2:$B$39816=$A14)*('Data - victims'!$C$2:$C$39816="Hospital severe")*('Data - victims'!$D$2:$D$39816))+SUMPRODUCT(('Data - victims'!$A$2:$A$39816=C$4)*('Data - victims'!$B$2:$B$39816=$A14)*('Data - victims'!$C$2:$C$39816="Hospital slight")*('Data - victims'!$D$2:$D$39816))=0,"..",SUMPRODUCT(('Data - victims'!$A$2:$A$39816=C$4)*('Data - victims'!$B$2:$B$39816=$A14)*('Data - victims'!$C$2:$C$39816="Total casualties requiring hospital treatment")*('Data - victims'!$D$2:$D$39816))+SUMPRODUCT(('Data - victims'!$A$2:$A$39816=C$4)*('Data - victims'!$B$2:$B$39816=$A14)*('Data - victims'!$C$2:$C$39816="Hospital severe")*('Data - victims'!$D$2:$D$39816))+SUMPRODUCT(('Data - victims'!$A$2:$A$39816=C$4)*('Data - victims'!$B$2:$B$39816=$A14)*('Data - victims'!$C$2:$C$39816="Hospital slight")*('Data - victims'!$D$2:$D$39816))),IF(SUMPRODUCT(('Data - victims'!$A$2:$A$39816=C$4)*('Data - victims'!$B$2:$B$39816=$A14)*('Data - victims'!$C$2:$C$39816=$B$3)*('Data - victims'!$D$2:$D$39816))=0,"..",SUMPRODUCT(('Data - victims'!$A$2:$A$39816=C$4)*('Data - victims'!$B$2:$B$39816=$A14)*('Data - victims'!$C$2:$C$39816=$B$3)*('Data - victims'!$D$2:$D$39816)))))</f>
        <v>137</v>
      </c>
      <c r="D14" s="56" t="str" cm="1">
        <f t="array" ref="D14">IF($B$3="Total non-fatal casualties",IF(SUMPRODUCT(('Data - victims'!$A$2:$A$39816=D$4)*('Data - victims'!$B$2:$B$39816=$A14)*('Data - victims'!$C$2:$C$39816="Total non-fatal casualties")*('Data - victims'!$D$2:$D$39816))+SUMPRODUCT(('Data - victims'!$A$2:$A$39816=D$4)*('Data - victims'!$B$2:$B$39816=$A14)*('Data - victims'!$C$2:$C$39816="Hospital severe")*('Data - victims'!$D$2:$D$39816))+SUMPRODUCT(('Data - victims'!$A$2:$A$39816=D$4)*('Data - victims'!$B$2:$B$39816=$A14)*('Data - victims'!$C$2:$C$39816="Hospital slight")*('Data - victims'!$D$2:$D$39816))+SUMPRODUCT(('Data - victims'!$A$2:$A$39816=D$4)*('Data - victims'!$B$2:$B$39816=$A14)*('Data - victims'!$C$2:$C$39816="First aid")*('Data - victims'!$D$2:$D$39816))+SUMPRODUCT(('Data - victims'!$A$2:$A$39816=D$4)*('Data - victims'!$B$2:$B$39816=$A14)*('Data - victims'!$C$2:$C$39816="Precautionary checks")*('Data - victims'!$D$2:$D$39816))=0,"..",SUMPRODUCT(('Data - victims'!$A$2:$A$39816=D$4)*('Data - victims'!$B$2:$B$39816=$A14)*('Data - victims'!$C$2:$C$39816="Total non-fatal casualties")*('Data - victims'!$D$2:$D$39816))+SUMPRODUCT(('Data - victims'!$A$2:$A$39816=D$4)*('Data - victims'!$B$2:$B$39816=$A14)*('Data - victims'!$C$2:$C$39816="Hospital severe")*('Data - victims'!$D$2:$D$39816))+SUMPRODUCT(('Data - victims'!$A$2:$A$39816=D$4)*('Data - victims'!$B$2:$B$39816=$A14)*('Data - victims'!$C$2:$C$39816="Hospital slight")*('Data - victims'!$D$2:$D$39816))+SUMPRODUCT(('Data - victims'!$A$2:$A$39816=D$4)*('Data - victims'!$B$2:$B$39816=$A14)*('Data - victims'!$C$2:$C$39816="First aid")*('Data - victims'!$D$2:$D$39816))+SUMPRODUCT(('Data - victims'!$A$2:$A$39816=D$4)*('Data - victims'!$B$2:$B$39816=$A14)*('Data - victims'!$C$2:$C$39816="Precautionary checks")*('Data - victims'!$D$2:$D$39816))),IF($B$3="Total casualties requiring hospital treatment",IF(SUMPRODUCT(('Data - victims'!$A$2:$A$39816=D$4)*('Data - victims'!$B$2:$B$39816=$A14)*('Data - victims'!$C$2:$C$39816="Total casualties requiring hospital treatment")*('Data - victims'!$D$2:$D$39816))+SUMPRODUCT(('Data - victims'!$A$2:$A$39816=D$4)*('Data - victims'!$B$2:$B$39816=$A14)*('Data - victims'!$C$2:$C$39816="Hospital severe")*('Data - victims'!$D$2:$D$39816))+SUMPRODUCT(('Data - victims'!$A$2:$A$39816=D$4)*('Data - victims'!$B$2:$B$39816=$A14)*('Data - victims'!$C$2:$C$39816="Hospital slight")*('Data - victims'!$D$2:$D$39816))=0,"..",SUMPRODUCT(('Data - victims'!$A$2:$A$39816=D$4)*('Data - victims'!$B$2:$B$39816=$A14)*('Data - victims'!$C$2:$C$39816="Total casualties requiring hospital treatment")*('Data - victims'!$D$2:$D$39816))+SUMPRODUCT(('Data - victims'!$A$2:$A$39816=D$4)*('Data - victims'!$B$2:$B$39816=$A14)*('Data - victims'!$C$2:$C$39816="Hospital severe")*('Data - victims'!$D$2:$D$39816))+SUMPRODUCT(('Data - victims'!$A$2:$A$39816=D$4)*('Data - victims'!$B$2:$B$39816=$A14)*('Data - victims'!$C$2:$C$39816="Hospital slight")*('Data - victims'!$D$2:$D$39816))),IF(SUMPRODUCT(('Data - victims'!$A$2:$A$39816=D$4)*('Data - victims'!$B$2:$B$39816=$A14)*('Data - victims'!$C$2:$C$39816=$B$3)*('Data - victims'!$D$2:$D$39816))=0,"..",SUMPRODUCT(('Data - victims'!$A$2:$A$39816=D$4)*('Data - victims'!$B$2:$B$39816=$A14)*('Data - victims'!$C$2:$C$39816=$B$3)*('Data - victims'!$D$2:$D$39816)))))</f>
        <v>..</v>
      </c>
      <c r="E14" s="56" cm="1">
        <f t="array" ref="E14">IF(SUMPRODUCT(('Data - victims'!$A$2:$A$39816=E$4)*('Data - victims'!$B$2:$B$39816=$A14)*('Data - victims'!$C$2:$C$39816=$B$3)*('Data - victims'!$D$2:$D$39816))=0,IF(OR(B14="..",C14="..",D14=".."),"..",IF(B14+C14+D14=0,"..",B14+C14+D14)),SUMPRODUCT(('Data - victims'!$A$2:$A$39816=E$4)*('Data - victims'!$B$2:$B$39816=$A14)*('Data - victims'!$C$2:$C$39816=$B$3)*('Data - victims'!$D$2:$D$39816)))</f>
        <v>853</v>
      </c>
      <c r="F14" s="56">
        <f t="shared" si="0"/>
        <v>14</v>
      </c>
      <c r="G14" s="56">
        <f t="shared" si="1"/>
        <v>27</v>
      </c>
      <c r="H14" s="56" t="str">
        <f t="shared" si="2"/>
        <v>..</v>
      </c>
      <c r="I14" s="56">
        <f t="shared" si="3"/>
        <v>15</v>
      </c>
      <c r="J14" s="57"/>
      <c r="K14" s="56" cm="1">
        <f t="array" ref="K14">IF(SUMPRODUCT(('Data - population'!$B$2:$B$2784=$A14)*('Data - population'!$C$2:$C$2784=K$4)*('Data - population'!$D$2:$D$2784)),SUMPRODUCT(('Data - population'!$B$2:$B$2784=$A14)*('Data - population'!$C$2:$C$2784=K$4)*('Data - population'!$D$2:$D$2784)),"..")</f>
        <v>47699100</v>
      </c>
      <c r="L14" s="56" cm="1">
        <f t="array" ref="L14">IF(SUMPRODUCT(('Data - population'!$B$2:$B$2784=$A14)*('Data - population'!$C$2:$C$2784=L$4)*('Data - population'!$D$2:$D$2784)),SUMPRODUCT(('Data - population'!$B$2:$B$2784=$A14)*('Data - population'!$C$2:$C$2784=L$4)*('Data - population'!$D$2:$D$2784)),"..")</f>
        <v>5081300</v>
      </c>
      <c r="M14" s="56" cm="1">
        <f t="array" ref="M14">IF(SUMPRODUCT(('Data - population'!$B$2:$B$2784=$A14)*('Data - population'!$C$2:$C$2784=M$4)*('Data - population'!$D$2:$D$2784)),SUMPRODUCT(('Data - population'!$B$2:$B$2784=$A14)*('Data - population'!$C$2:$C$2784=M$4)*('Data - population'!$D$2:$D$2784)),"..")</f>
        <v>2861500</v>
      </c>
      <c r="N14" s="56" cm="1">
        <f t="array" ref="N14">IF(SUMPRODUCT(('Data - population'!$B$2:$B$2784=$A14)*('Data - population'!$C$2:$C$2784=N$4)*('Data - population'!$D$2:$D$2784)),SUMPRODUCT(('Data - population'!$B$2:$B$2784=$A14)*('Data - population'!$C$2:$C$2784=N$4)*('Data - population'!$D$2:$D$2784)),"..")</f>
        <v>55641900</v>
      </c>
      <c r="O14" s="57">
        <f t="shared" si="4"/>
        <v>0</v>
      </c>
      <c r="P14" s="56"/>
      <c r="Q14" s="57"/>
      <c r="R14" s="57"/>
      <c r="S14" s="57"/>
      <c r="T14" s="57"/>
      <c r="U14" s="57"/>
      <c r="V14" s="57"/>
    </row>
    <row r="15" spans="1:22" x14ac:dyDescent="0.35">
      <c r="A15" s="57" t="s">
        <v>15</v>
      </c>
      <c r="B15" s="56" cm="1">
        <f t="array" ref="B15">IF($B$3="Total non-fatal casualties",IF(SUMPRODUCT(('Data - victims'!$A$2:$A$39816=B$4)*('Data - victims'!$B$2:$B$39816=$A15)*('Data - victims'!$C$2:$C$39816="Total non-fatal casualties")*('Data - victims'!$D$2:$D$39816))+SUMPRODUCT(('Data - victims'!$A$2:$A$39816=B$4)*('Data - victims'!$B$2:$B$39816=$A15)*('Data - victims'!$C$2:$C$39816="Hospital severe")*('Data - victims'!$D$2:$D$39816))+SUMPRODUCT(('Data - victims'!$A$2:$A$39816=B$4)*('Data - victims'!$B$2:$B$39816=$A15)*('Data - victims'!$C$2:$C$39816="Hospital slight")*('Data - victims'!$D$2:$D$39816))+SUMPRODUCT(('Data - victims'!$A$2:$A$39816=B$4)*('Data - victims'!$B$2:$B$39816=$A15)*('Data - victims'!$C$2:$C$39816="First aid")*('Data - victims'!$D$2:$D$39816))+SUMPRODUCT(('Data - victims'!$A$2:$A$39816=B$4)*('Data - victims'!$B$2:$B$39816=$A15)*('Data - victims'!$C$2:$C$39816="Precautionary checks")*('Data - victims'!$D$2:$D$39816))=0,"..",SUMPRODUCT(('Data - victims'!$A$2:$A$39816=B$4)*('Data - victims'!$B$2:$B$39816=$A15)*('Data - victims'!$C$2:$C$39816="Total non-fatal casualties")*('Data - victims'!$D$2:$D$39816))+SUMPRODUCT(('Data - victims'!$A$2:$A$39816=B$4)*('Data - victims'!$B$2:$B$39816=$A15)*('Data - victims'!$C$2:$C$39816="Hospital severe")*('Data - victims'!$D$2:$D$39816))+SUMPRODUCT(('Data - victims'!$A$2:$A$39816=B$4)*('Data - victims'!$B$2:$B$39816=$A15)*('Data - victims'!$C$2:$C$39816="Hospital slight")*('Data - victims'!$D$2:$D$39816))+SUMPRODUCT(('Data - victims'!$A$2:$A$39816=B$4)*('Data - victims'!$B$2:$B$39816=$A15)*('Data - victims'!$C$2:$C$39816="First aid")*('Data - victims'!$D$2:$D$39816))+SUMPRODUCT(('Data - victims'!$A$2:$A$39816=B$4)*('Data - victims'!$B$2:$B$39816=$A15)*('Data - victims'!$C$2:$C$39816="Precautionary checks")*('Data - victims'!$D$2:$D$39816))),IF($B$3="Total casualties requiring hospital treatment",IF(SUMPRODUCT(('Data - victims'!$A$2:$A$39816=B$4)*('Data - victims'!$B$2:$B$39816=$A15)*('Data - victims'!$C$2:$C$39816="Total casualties requiring hospital treatment")*('Data - victims'!$D$2:$D$39816))+SUMPRODUCT(('Data - victims'!$A$2:$A$39816=B$4)*('Data - victims'!$B$2:$B$39816=$A15)*('Data - victims'!$C$2:$C$39816="Hospital severe")*('Data - victims'!$D$2:$D$39816))+SUMPRODUCT(('Data - victims'!$A$2:$A$39816=B$4)*('Data - victims'!$B$2:$B$39816=$A15)*('Data - victims'!$C$2:$C$39816="Hospital slight")*('Data - victims'!$D$2:$D$39816))=0,"..",SUMPRODUCT(('Data - victims'!$A$2:$A$39816=B$4)*('Data - victims'!$B$2:$B$39816=$A15)*('Data - victims'!$C$2:$C$39816="Total casualties requiring hospital treatment")*('Data - victims'!$D$2:$D$39816))+SUMPRODUCT(('Data - victims'!$A$2:$A$39816=B$4)*('Data - victims'!$B$2:$B$39816=$A15)*('Data - victims'!$C$2:$C$39816="Hospital severe")*('Data - victims'!$D$2:$D$39816))+SUMPRODUCT(('Data - victims'!$A$2:$A$39816=B$4)*('Data - victims'!$B$2:$B$39816=$A15)*('Data - victims'!$C$2:$C$39816="Hospital slight")*('Data - victims'!$D$2:$D$39816))),IF(SUMPRODUCT(('Data - victims'!$A$2:$A$39816=B$4)*('Data - victims'!$B$2:$B$39816=$A15)*('Data - victims'!$C$2:$C$39816=$B$3)*('Data - victims'!$D$2:$D$39816))=0,"..",SUMPRODUCT(('Data - victims'!$A$2:$A$39816=B$4)*('Data - victims'!$B$2:$B$39816=$A15)*('Data - victims'!$C$2:$C$39816=$B$3)*('Data - victims'!$D$2:$D$39816)))))</f>
        <v>589</v>
      </c>
      <c r="C15" s="56" cm="1">
        <f t="array" ref="C15">IF($B$3="Total non-fatal casualties",IF(SUMPRODUCT(('Data - victims'!$A$2:$A$39816=C$4)*('Data - victims'!$B$2:$B$39816=$A15)*('Data - victims'!$C$2:$C$39816="Total non-fatal casualties")*('Data - victims'!$D$2:$D$39816))+SUMPRODUCT(('Data - victims'!$A$2:$A$39816=C$4)*('Data - victims'!$B$2:$B$39816=$A15)*('Data - victims'!$C$2:$C$39816="Hospital severe")*('Data - victims'!$D$2:$D$39816))+SUMPRODUCT(('Data - victims'!$A$2:$A$39816=C$4)*('Data - victims'!$B$2:$B$39816=$A15)*('Data - victims'!$C$2:$C$39816="Hospital slight")*('Data - victims'!$D$2:$D$39816))+SUMPRODUCT(('Data - victims'!$A$2:$A$39816=C$4)*('Data - victims'!$B$2:$B$39816=$A15)*('Data - victims'!$C$2:$C$39816="First aid")*('Data - victims'!$D$2:$D$39816))+SUMPRODUCT(('Data - victims'!$A$2:$A$39816=C$4)*('Data - victims'!$B$2:$B$39816=$A15)*('Data - victims'!$C$2:$C$39816="Precautionary checks")*('Data - victims'!$D$2:$D$39816))=0,"..",SUMPRODUCT(('Data - victims'!$A$2:$A$39816=C$4)*('Data - victims'!$B$2:$B$39816=$A15)*('Data - victims'!$C$2:$C$39816="Total non-fatal casualties")*('Data - victims'!$D$2:$D$39816))+SUMPRODUCT(('Data - victims'!$A$2:$A$39816=C$4)*('Data - victims'!$B$2:$B$39816=$A15)*('Data - victims'!$C$2:$C$39816="Hospital severe")*('Data - victims'!$D$2:$D$39816))+SUMPRODUCT(('Data - victims'!$A$2:$A$39816=C$4)*('Data - victims'!$B$2:$B$39816=$A15)*('Data - victims'!$C$2:$C$39816="Hospital slight")*('Data - victims'!$D$2:$D$39816))+SUMPRODUCT(('Data - victims'!$A$2:$A$39816=C$4)*('Data - victims'!$B$2:$B$39816=$A15)*('Data - victims'!$C$2:$C$39816="First aid")*('Data - victims'!$D$2:$D$39816))+SUMPRODUCT(('Data - victims'!$A$2:$A$39816=C$4)*('Data - victims'!$B$2:$B$39816=$A15)*('Data - victims'!$C$2:$C$39816="Precautionary checks")*('Data - victims'!$D$2:$D$39816))),IF($B$3="Total casualties requiring hospital treatment",IF(SUMPRODUCT(('Data - victims'!$A$2:$A$39816=C$4)*('Data - victims'!$B$2:$B$39816=$A15)*('Data - victims'!$C$2:$C$39816="Total casualties requiring hospital treatment")*('Data - victims'!$D$2:$D$39816))+SUMPRODUCT(('Data - victims'!$A$2:$A$39816=C$4)*('Data - victims'!$B$2:$B$39816=$A15)*('Data - victims'!$C$2:$C$39816="Hospital severe")*('Data - victims'!$D$2:$D$39816))+SUMPRODUCT(('Data - victims'!$A$2:$A$39816=C$4)*('Data - victims'!$B$2:$B$39816=$A15)*('Data - victims'!$C$2:$C$39816="Hospital slight")*('Data - victims'!$D$2:$D$39816))=0,"..",SUMPRODUCT(('Data - victims'!$A$2:$A$39816=C$4)*('Data - victims'!$B$2:$B$39816=$A15)*('Data - victims'!$C$2:$C$39816="Total casualties requiring hospital treatment")*('Data - victims'!$D$2:$D$39816))+SUMPRODUCT(('Data - victims'!$A$2:$A$39816=C$4)*('Data - victims'!$B$2:$B$39816=$A15)*('Data - victims'!$C$2:$C$39816="Hospital severe")*('Data - victims'!$D$2:$D$39816))+SUMPRODUCT(('Data - victims'!$A$2:$A$39816=C$4)*('Data - victims'!$B$2:$B$39816=$A15)*('Data - victims'!$C$2:$C$39816="Hospital slight")*('Data - victims'!$D$2:$D$39816))),IF(SUMPRODUCT(('Data - victims'!$A$2:$A$39816=C$4)*('Data - victims'!$B$2:$B$39816=$A15)*('Data - victims'!$C$2:$C$39816=$B$3)*('Data - victims'!$D$2:$D$39816))=0,"..",SUMPRODUCT(('Data - victims'!$A$2:$A$39816=C$4)*('Data - victims'!$B$2:$B$39816=$A15)*('Data - victims'!$C$2:$C$39816=$B$3)*('Data - victims'!$D$2:$D$39816)))))</f>
        <v>102</v>
      </c>
      <c r="D15" s="56" t="str" cm="1">
        <f t="array" ref="D15">IF($B$3="Total non-fatal casualties",IF(SUMPRODUCT(('Data - victims'!$A$2:$A$39816=D$4)*('Data - victims'!$B$2:$B$39816=$A15)*('Data - victims'!$C$2:$C$39816="Total non-fatal casualties")*('Data - victims'!$D$2:$D$39816))+SUMPRODUCT(('Data - victims'!$A$2:$A$39816=D$4)*('Data - victims'!$B$2:$B$39816=$A15)*('Data - victims'!$C$2:$C$39816="Hospital severe")*('Data - victims'!$D$2:$D$39816))+SUMPRODUCT(('Data - victims'!$A$2:$A$39816=D$4)*('Data - victims'!$B$2:$B$39816=$A15)*('Data - victims'!$C$2:$C$39816="Hospital slight")*('Data - victims'!$D$2:$D$39816))+SUMPRODUCT(('Data - victims'!$A$2:$A$39816=D$4)*('Data - victims'!$B$2:$B$39816=$A15)*('Data - victims'!$C$2:$C$39816="First aid")*('Data - victims'!$D$2:$D$39816))+SUMPRODUCT(('Data - victims'!$A$2:$A$39816=D$4)*('Data - victims'!$B$2:$B$39816=$A15)*('Data - victims'!$C$2:$C$39816="Precautionary checks")*('Data - victims'!$D$2:$D$39816))=0,"..",SUMPRODUCT(('Data - victims'!$A$2:$A$39816=D$4)*('Data - victims'!$B$2:$B$39816=$A15)*('Data - victims'!$C$2:$C$39816="Total non-fatal casualties")*('Data - victims'!$D$2:$D$39816))+SUMPRODUCT(('Data - victims'!$A$2:$A$39816=D$4)*('Data - victims'!$B$2:$B$39816=$A15)*('Data - victims'!$C$2:$C$39816="Hospital severe")*('Data - victims'!$D$2:$D$39816))+SUMPRODUCT(('Data - victims'!$A$2:$A$39816=D$4)*('Data - victims'!$B$2:$B$39816=$A15)*('Data - victims'!$C$2:$C$39816="Hospital slight")*('Data - victims'!$D$2:$D$39816))+SUMPRODUCT(('Data - victims'!$A$2:$A$39816=D$4)*('Data - victims'!$B$2:$B$39816=$A15)*('Data - victims'!$C$2:$C$39816="First aid")*('Data - victims'!$D$2:$D$39816))+SUMPRODUCT(('Data - victims'!$A$2:$A$39816=D$4)*('Data - victims'!$B$2:$B$39816=$A15)*('Data - victims'!$C$2:$C$39816="Precautionary checks")*('Data - victims'!$D$2:$D$39816))),IF($B$3="Total casualties requiring hospital treatment",IF(SUMPRODUCT(('Data - victims'!$A$2:$A$39816=D$4)*('Data - victims'!$B$2:$B$39816=$A15)*('Data - victims'!$C$2:$C$39816="Total casualties requiring hospital treatment")*('Data - victims'!$D$2:$D$39816))+SUMPRODUCT(('Data - victims'!$A$2:$A$39816=D$4)*('Data - victims'!$B$2:$B$39816=$A15)*('Data - victims'!$C$2:$C$39816="Hospital severe")*('Data - victims'!$D$2:$D$39816))+SUMPRODUCT(('Data - victims'!$A$2:$A$39816=D$4)*('Data - victims'!$B$2:$B$39816=$A15)*('Data - victims'!$C$2:$C$39816="Hospital slight")*('Data - victims'!$D$2:$D$39816))=0,"..",SUMPRODUCT(('Data - victims'!$A$2:$A$39816=D$4)*('Data - victims'!$B$2:$B$39816=$A15)*('Data - victims'!$C$2:$C$39816="Total casualties requiring hospital treatment")*('Data - victims'!$D$2:$D$39816))+SUMPRODUCT(('Data - victims'!$A$2:$A$39816=D$4)*('Data - victims'!$B$2:$B$39816=$A15)*('Data - victims'!$C$2:$C$39816="Hospital severe")*('Data - victims'!$D$2:$D$39816))+SUMPRODUCT(('Data - victims'!$A$2:$A$39816=D$4)*('Data - victims'!$B$2:$B$39816=$A15)*('Data - victims'!$C$2:$C$39816="Hospital slight")*('Data - victims'!$D$2:$D$39816))),IF(SUMPRODUCT(('Data - victims'!$A$2:$A$39816=D$4)*('Data - victims'!$B$2:$B$39816=$A15)*('Data - victims'!$C$2:$C$39816=$B$3)*('Data - victims'!$D$2:$D$39816))=0,"..",SUMPRODUCT(('Data - victims'!$A$2:$A$39816=D$4)*('Data - victims'!$B$2:$B$39816=$A15)*('Data - victims'!$C$2:$C$39816=$B$3)*('Data - victims'!$D$2:$D$39816)))))</f>
        <v>..</v>
      </c>
      <c r="E15" s="56" cm="1">
        <f t="array" ref="E15">IF(SUMPRODUCT(('Data - victims'!$A$2:$A$39816=E$4)*('Data - victims'!$B$2:$B$39816=$A15)*('Data - victims'!$C$2:$C$39816=$B$3)*('Data - victims'!$D$2:$D$39816))=0,IF(OR(B15="..",C15="..",D15=".."),"..",IF(B15+C15+D15=0,"..",B15+C15+D15)),SUMPRODUCT(('Data - victims'!$A$2:$A$39816=E$4)*('Data - victims'!$B$2:$B$39816=$A15)*('Data - victims'!$C$2:$C$39816=$B$3)*('Data - victims'!$D$2:$D$39816)))</f>
        <v>767</v>
      </c>
      <c r="F15" s="56">
        <f t="shared" si="0"/>
        <v>12</v>
      </c>
      <c r="G15" s="56">
        <f t="shared" si="1"/>
        <v>20</v>
      </c>
      <c r="H15" s="56" t="str">
        <f t="shared" si="2"/>
        <v>..</v>
      </c>
      <c r="I15" s="56">
        <f t="shared" si="3"/>
        <v>14</v>
      </c>
      <c r="J15" s="57"/>
      <c r="K15" s="56" cm="1">
        <f t="array" ref="K15">IF(SUMPRODUCT(('Data - population'!$B$2:$B$2784=$A15)*('Data - population'!$C$2:$C$2784=K$4)*('Data - population'!$D$2:$D$2784)),SUMPRODUCT(('Data - population'!$B$2:$B$2784=$A15)*('Data - population'!$C$2:$C$2784=K$4)*('Data - population'!$D$2:$D$2784)),"..")</f>
        <v>47875000</v>
      </c>
      <c r="L15" s="56" cm="1">
        <f t="array" ref="L15">IF(SUMPRODUCT(('Data - population'!$B$2:$B$2784=$A15)*('Data - population'!$C$2:$C$2784=L$4)*('Data - population'!$D$2:$D$2784)),SUMPRODUCT(('Data - population'!$B$2:$B$2784=$A15)*('Data - population'!$C$2:$C$2784=L$4)*('Data - population'!$D$2:$D$2784)),"..")</f>
        <v>5083300</v>
      </c>
      <c r="M15" s="56" cm="1">
        <f t="array" ref="M15">IF(SUMPRODUCT(('Data - population'!$B$2:$B$2784=$A15)*('Data - population'!$C$2:$C$2784=M$4)*('Data - population'!$D$2:$D$2784)),SUMPRODUCT(('Data - population'!$B$2:$B$2784=$A15)*('Data - population'!$C$2:$C$2784=M$4)*('Data - population'!$D$2:$D$2784)),"..")</f>
        <v>2873000</v>
      </c>
      <c r="N15" s="56" cm="1">
        <f t="array" ref="N15">IF(SUMPRODUCT(('Data - population'!$B$2:$B$2784=$A15)*('Data - population'!$C$2:$C$2784=N$4)*('Data - population'!$D$2:$D$2784)),SUMPRODUCT(('Data - population'!$B$2:$B$2784=$A15)*('Data - population'!$C$2:$C$2784=N$4)*('Data - population'!$D$2:$D$2784)),"..")</f>
        <v>55831400</v>
      </c>
      <c r="O15" s="57">
        <f t="shared" si="4"/>
        <v>-100</v>
      </c>
      <c r="P15" s="56"/>
      <c r="Q15" s="57"/>
      <c r="R15" s="57"/>
      <c r="S15" s="57"/>
      <c r="T15" s="57"/>
      <c r="U15" s="57"/>
      <c r="V15" s="57"/>
    </row>
    <row r="16" spans="1:22" x14ac:dyDescent="0.35">
      <c r="A16" s="57" t="s">
        <v>16</v>
      </c>
      <c r="B16" s="56" cm="1">
        <f t="array" ref="B16">IF($B$3="Total non-fatal casualties",IF(SUMPRODUCT(('Data - victims'!$A$2:$A$39816=B$4)*('Data - victims'!$B$2:$B$39816=$A16)*('Data - victims'!$C$2:$C$39816="Total non-fatal casualties")*('Data - victims'!$D$2:$D$39816))+SUMPRODUCT(('Data - victims'!$A$2:$A$39816=B$4)*('Data - victims'!$B$2:$B$39816=$A16)*('Data - victims'!$C$2:$C$39816="Hospital severe")*('Data - victims'!$D$2:$D$39816))+SUMPRODUCT(('Data - victims'!$A$2:$A$39816=B$4)*('Data - victims'!$B$2:$B$39816=$A16)*('Data - victims'!$C$2:$C$39816="Hospital slight")*('Data - victims'!$D$2:$D$39816))+SUMPRODUCT(('Data - victims'!$A$2:$A$39816=B$4)*('Data - victims'!$B$2:$B$39816=$A16)*('Data - victims'!$C$2:$C$39816="First aid")*('Data - victims'!$D$2:$D$39816))+SUMPRODUCT(('Data - victims'!$A$2:$A$39816=B$4)*('Data - victims'!$B$2:$B$39816=$A16)*('Data - victims'!$C$2:$C$39816="Precautionary checks")*('Data - victims'!$D$2:$D$39816))=0,"..",SUMPRODUCT(('Data - victims'!$A$2:$A$39816=B$4)*('Data - victims'!$B$2:$B$39816=$A16)*('Data - victims'!$C$2:$C$39816="Total non-fatal casualties")*('Data - victims'!$D$2:$D$39816))+SUMPRODUCT(('Data - victims'!$A$2:$A$39816=B$4)*('Data - victims'!$B$2:$B$39816=$A16)*('Data - victims'!$C$2:$C$39816="Hospital severe")*('Data - victims'!$D$2:$D$39816))+SUMPRODUCT(('Data - victims'!$A$2:$A$39816=B$4)*('Data - victims'!$B$2:$B$39816=$A16)*('Data - victims'!$C$2:$C$39816="Hospital slight")*('Data - victims'!$D$2:$D$39816))+SUMPRODUCT(('Data - victims'!$A$2:$A$39816=B$4)*('Data - victims'!$B$2:$B$39816=$A16)*('Data - victims'!$C$2:$C$39816="First aid")*('Data - victims'!$D$2:$D$39816))+SUMPRODUCT(('Data - victims'!$A$2:$A$39816=B$4)*('Data - victims'!$B$2:$B$39816=$A16)*('Data - victims'!$C$2:$C$39816="Precautionary checks")*('Data - victims'!$D$2:$D$39816))),IF($B$3="Total casualties requiring hospital treatment",IF(SUMPRODUCT(('Data - victims'!$A$2:$A$39816=B$4)*('Data - victims'!$B$2:$B$39816=$A16)*('Data - victims'!$C$2:$C$39816="Total casualties requiring hospital treatment")*('Data - victims'!$D$2:$D$39816))+SUMPRODUCT(('Data - victims'!$A$2:$A$39816=B$4)*('Data - victims'!$B$2:$B$39816=$A16)*('Data - victims'!$C$2:$C$39816="Hospital severe")*('Data - victims'!$D$2:$D$39816))+SUMPRODUCT(('Data - victims'!$A$2:$A$39816=B$4)*('Data - victims'!$B$2:$B$39816=$A16)*('Data - victims'!$C$2:$C$39816="Hospital slight")*('Data - victims'!$D$2:$D$39816))=0,"..",SUMPRODUCT(('Data - victims'!$A$2:$A$39816=B$4)*('Data - victims'!$B$2:$B$39816=$A16)*('Data - victims'!$C$2:$C$39816="Total casualties requiring hospital treatment")*('Data - victims'!$D$2:$D$39816))+SUMPRODUCT(('Data - victims'!$A$2:$A$39816=B$4)*('Data - victims'!$B$2:$B$39816=$A16)*('Data - victims'!$C$2:$C$39816="Hospital severe")*('Data - victims'!$D$2:$D$39816))+SUMPRODUCT(('Data - victims'!$A$2:$A$39816=B$4)*('Data - victims'!$B$2:$B$39816=$A16)*('Data - victims'!$C$2:$C$39816="Hospital slight")*('Data - victims'!$D$2:$D$39816))),IF(SUMPRODUCT(('Data - victims'!$A$2:$A$39816=B$4)*('Data - victims'!$B$2:$B$39816=$A16)*('Data - victims'!$C$2:$C$39816=$B$3)*('Data - victims'!$D$2:$D$39816))=0,"..",SUMPRODUCT(('Data - victims'!$A$2:$A$39816=B$4)*('Data - victims'!$B$2:$B$39816=$A16)*('Data - victims'!$C$2:$C$39816=$B$3)*('Data - victims'!$D$2:$D$39816)))))</f>
        <v>529</v>
      </c>
      <c r="C16" s="56" cm="1">
        <f t="array" ref="C16">IF($B$3="Total non-fatal casualties",IF(SUMPRODUCT(('Data - victims'!$A$2:$A$39816=C$4)*('Data - victims'!$B$2:$B$39816=$A16)*('Data - victims'!$C$2:$C$39816="Total non-fatal casualties")*('Data - victims'!$D$2:$D$39816))+SUMPRODUCT(('Data - victims'!$A$2:$A$39816=C$4)*('Data - victims'!$B$2:$B$39816=$A16)*('Data - victims'!$C$2:$C$39816="Hospital severe")*('Data - victims'!$D$2:$D$39816))+SUMPRODUCT(('Data - victims'!$A$2:$A$39816=C$4)*('Data - victims'!$B$2:$B$39816=$A16)*('Data - victims'!$C$2:$C$39816="Hospital slight")*('Data - victims'!$D$2:$D$39816))+SUMPRODUCT(('Data - victims'!$A$2:$A$39816=C$4)*('Data - victims'!$B$2:$B$39816=$A16)*('Data - victims'!$C$2:$C$39816="First aid")*('Data - victims'!$D$2:$D$39816))+SUMPRODUCT(('Data - victims'!$A$2:$A$39816=C$4)*('Data - victims'!$B$2:$B$39816=$A16)*('Data - victims'!$C$2:$C$39816="Precautionary checks")*('Data - victims'!$D$2:$D$39816))=0,"..",SUMPRODUCT(('Data - victims'!$A$2:$A$39816=C$4)*('Data - victims'!$B$2:$B$39816=$A16)*('Data - victims'!$C$2:$C$39816="Total non-fatal casualties")*('Data - victims'!$D$2:$D$39816))+SUMPRODUCT(('Data - victims'!$A$2:$A$39816=C$4)*('Data - victims'!$B$2:$B$39816=$A16)*('Data - victims'!$C$2:$C$39816="Hospital severe")*('Data - victims'!$D$2:$D$39816))+SUMPRODUCT(('Data - victims'!$A$2:$A$39816=C$4)*('Data - victims'!$B$2:$B$39816=$A16)*('Data - victims'!$C$2:$C$39816="Hospital slight")*('Data - victims'!$D$2:$D$39816))+SUMPRODUCT(('Data - victims'!$A$2:$A$39816=C$4)*('Data - victims'!$B$2:$B$39816=$A16)*('Data - victims'!$C$2:$C$39816="First aid")*('Data - victims'!$D$2:$D$39816))+SUMPRODUCT(('Data - victims'!$A$2:$A$39816=C$4)*('Data - victims'!$B$2:$B$39816=$A16)*('Data - victims'!$C$2:$C$39816="Precautionary checks")*('Data - victims'!$D$2:$D$39816))),IF($B$3="Total casualties requiring hospital treatment",IF(SUMPRODUCT(('Data - victims'!$A$2:$A$39816=C$4)*('Data - victims'!$B$2:$B$39816=$A16)*('Data - victims'!$C$2:$C$39816="Total casualties requiring hospital treatment")*('Data - victims'!$D$2:$D$39816))+SUMPRODUCT(('Data - victims'!$A$2:$A$39816=C$4)*('Data - victims'!$B$2:$B$39816=$A16)*('Data - victims'!$C$2:$C$39816="Hospital severe")*('Data - victims'!$D$2:$D$39816))+SUMPRODUCT(('Data - victims'!$A$2:$A$39816=C$4)*('Data - victims'!$B$2:$B$39816=$A16)*('Data - victims'!$C$2:$C$39816="Hospital slight")*('Data - victims'!$D$2:$D$39816))=0,"..",SUMPRODUCT(('Data - victims'!$A$2:$A$39816=C$4)*('Data - victims'!$B$2:$B$39816=$A16)*('Data - victims'!$C$2:$C$39816="Total casualties requiring hospital treatment")*('Data - victims'!$D$2:$D$39816))+SUMPRODUCT(('Data - victims'!$A$2:$A$39816=C$4)*('Data - victims'!$B$2:$B$39816=$A16)*('Data - victims'!$C$2:$C$39816="Hospital severe")*('Data - victims'!$D$2:$D$39816))+SUMPRODUCT(('Data - victims'!$A$2:$A$39816=C$4)*('Data - victims'!$B$2:$B$39816=$A16)*('Data - victims'!$C$2:$C$39816="Hospital slight")*('Data - victims'!$D$2:$D$39816))),IF(SUMPRODUCT(('Data - victims'!$A$2:$A$39816=C$4)*('Data - victims'!$B$2:$B$39816=$A16)*('Data - victims'!$C$2:$C$39816=$B$3)*('Data - victims'!$D$2:$D$39816))=0,"..",SUMPRODUCT(('Data - victims'!$A$2:$A$39816=C$4)*('Data - victims'!$B$2:$B$39816=$A16)*('Data - victims'!$C$2:$C$39816=$B$3)*('Data - victims'!$D$2:$D$39816)))))</f>
        <v>127</v>
      </c>
      <c r="D16" s="56" t="str" cm="1">
        <f t="array" ref="D16">IF($B$3="Total non-fatal casualties",IF(SUMPRODUCT(('Data - victims'!$A$2:$A$39816=D$4)*('Data - victims'!$B$2:$B$39816=$A16)*('Data - victims'!$C$2:$C$39816="Total non-fatal casualties")*('Data - victims'!$D$2:$D$39816))+SUMPRODUCT(('Data - victims'!$A$2:$A$39816=D$4)*('Data - victims'!$B$2:$B$39816=$A16)*('Data - victims'!$C$2:$C$39816="Hospital severe")*('Data - victims'!$D$2:$D$39816))+SUMPRODUCT(('Data - victims'!$A$2:$A$39816=D$4)*('Data - victims'!$B$2:$B$39816=$A16)*('Data - victims'!$C$2:$C$39816="Hospital slight")*('Data - victims'!$D$2:$D$39816))+SUMPRODUCT(('Data - victims'!$A$2:$A$39816=D$4)*('Data - victims'!$B$2:$B$39816=$A16)*('Data - victims'!$C$2:$C$39816="First aid")*('Data - victims'!$D$2:$D$39816))+SUMPRODUCT(('Data - victims'!$A$2:$A$39816=D$4)*('Data - victims'!$B$2:$B$39816=$A16)*('Data - victims'!$C$2:$C$39816="Precautionary checks")*('Data - victims'!$D$2:$D$39816))=0,"..",SUMPRODUCT(('Data - victims'!$A$2:$A$39816=D$4)*('Data - victims'!$B$2:$B$39816=$A16)*('Data - victims'!$C$2:$C$39816="Total non-fatal casualties")*('Data - victims'!$D$2:$D$39816))+SUMPRODUCT(('Data - victims'!$A$2:$A$39816=D$4)*('Data - victims'!$B$2:$B$39816=$A16)*('Data - victims'!$C$2:$C$39816="Hospital severe")*('Data - victims'!$D$2:$D$39816))+SUMPRODUCT(('Data - victims'!$A$2:$A$39816=D$4)*('Data - victims'!$B$2:$B$39816=$A16)*('Data - victims'!$C$2:$C$39816="Hospital slight")*('Data - victims'!$D$2:$D$39816))+SUMPRODUCT(('Data - victims'!$A$2:$A$39816=D$4)*('Data - victims'!$B$2:$B$39816=$A16)*('Data - victims'!$C$2:$C$39816="First aid")*('Data - victims'!$D$2:$D$39816))+SUMPRODUCT(('Data - victims'!$A$2:$A$39816=D$4)*('Data - victims'!$B$2:$B$39816=$A16)*('Data - victims'!$C$2:$C$39816="Precautionary checks")*('Data - victims'!$D$2:$D$39816))),IF($B$3="Total casualties requiring hospital treatment",IF(SUMPRODUCT(('Data - victims'!$A$2:$A$39816=D$4)*('Data - victims'!$B$2:$B$39816=$A16)*('Data - victims'!$C$2:$C$39816="Total casualties requiring hospital treatment")*('Data - victims'!$D$2:$D$39816))+SUMPRODUCT(('Data - victims'!$A$2:$A$39816=D$4)*('Data - victims'!$B$2:$B$39816=$A16)*('Data - victims'!$C$2:$C$39816="Hospital severe")*('Data - victims'!$D$2:$D$39816))+SUMPRODUCT(('Data - victims'!$A$2:$A$39816=D$4)*('Data - victims'!$B$2:$B$39816=$A16)*('Data - victims'!$C$2:$C$39816="Hospital slight")*('Data - victims'!$D$2:$D$39816))=0,"..",SUMPRODUCT(('Data - victims'!$A$2:$A$39816=D$4)*('Data - victims'!$B$2:$B$39816=$A16)*('Data - victims'!$C$2:$C$39816="Total casualties requiring hospital treatment")*('Data - victims'!$D$2:$D$39816))+SUMPRODUCT(('Data - victims'!$A$2:$A$39816=D$4)*('Data - victims'!$B$2:$B$39816=$A16)*('Data - victims'!$C$2:$C$39816="Hospital severe")*('Data - victims'!$D$2:$D$39816))+SUMPRODUCT(('Data - victims'!$A$2:$A$39816=D$4)*('Data - victims'!$B$2:$B$39816=$A16)*('Data - victims'!$C$2:$C$39816="Hospital slight")*('Data - victims'!$D$2:$D$39816))),IF(SUMPRODUCT(('Data - victims'!$A$2:$A$39816=D$4)*('Data - victims'!$B$2:$B$39816=$A16)*('Data - victims'!$C$2:$C$39816=$B$3)*('Data - victims'!$D$2:$D$39816))=0,"..",SUMPRODUCT(('Data - victims'!$A$2:$A$39816=D$4)*('Data - victims'!$B$2:$B$39816=$A16)*('Data - victims'!$C$2:$C$39816=$B$3)*('Data - victims'!$D$2:$D$39816)))))</f>
        <v>..</v>
      </c>
      <c r="E16" s="56" cm="1">
        <f t="array" ref="E16">IF(SUMPRODUCT(('Data - victims'!$A$2:$A$39816=E$4)*('Data - victims'!$B$2:$B$39816=$A16)*('Data - victims'!$C$2:$C$39816=$B$3)*('Data - victims'!$D$2:$D$39816))=0,IF(OR(B16="..",C16="..",D16=".."),"..",IF(B16+C16+D16=0,"..",B16+C16+D16)),SUMPRODUCT(('Data - victims'!$A$2:$A$39816=E$4)*('Data - victims'!$B$2:$B$39816=$A16)*('Data - victims'!$C$2:$C$39816=$B$3)*('Data - victims'!$D$2:$D$39816)))</f>
        <v>693</v>
      </c>
      <c r="F16" s="56">
        <f t="shared" si="0"/>
        <v>11</v>
      </c>
      <c r="G16" s="56">
        <f t="shared" si="1"/>
        <v>25</v>
      </c>
      <c r="H16" s="56" t="str">
        <f t="shared" si="2"/>
        <v>..</v>
      </c>
      <c r="I16" s="56">
        <f t="shared" si="3"/>
        <v>12</v>
      </c>
      <c r="J16" s="57"/>
      <c r="K16" s="56" cm="1">
        <f t="array" ref="K16">IF(SUMPRODUCT(('Data - population'!$B$2:$B$2784=$A16)*('Data - population'!$C$2:$C$2784=K$4)*('Data - population'!$D$2:$D$2784)),SUMPRODUCT(('Data - population'!$B$2:$B$2784=$A16)*('Data - population'!$C$2:$C$2784=K$4)*('Data - population'!$D$2:$D$2784)),"..")</f>
        <v>47998000</v>
      </c>
      <c r="L16" s="56" cm="1">
        <f t="array" ref="L16">IF(SUMPRODUCT(('Data - population'!$B$2:$B$2784=$A16)*('Data - population'!$C$2:$C$2784=L$4)*('Data - population'!$D$2:$D$2784)),SUMPRODUCT(('Data - population'!$B$2:$B$2784=$A16)*('Data - population'!$C$2:$C$2784=L$4)*('Data - population'!$D$2:$D$2784)),"..")</f>
        <v>5085600</v>
      </c>
      <c r="M16" s="56" cm="1">
        <f t="array" ref="M16">IF(SUMPRODUCT(('Data - population'!$B$2:$B$2784=$A16)*('Data - population'!$C$2:$C$2784=M$4)*('Data - population'!$D$2:$D$2784)),SUMPRODUCT(('Data - population'!$B$2:$B$2784=$A16)*('Data - population'!$C$2:$C$2784=M$4)*('Data - population'!$D$2:$D$2784)),"..")</f>
        <v>2877700</v>
      </c>
      <c r="N16" s="56" cm="1">
        <f t="array" ref="N16">IF(SUMPRODUCT(('Data - population'!$B$2:$B$2784=$A16)*('Data - population'!$C$2:$C$2784=N$4)*('Data - population'!$D$2:$D$2784)),SUMPRODUCT(('Data - population'!$B$2:$B$2784=$A16)*('Data - population'!$C$2:$C$2784=N$4)*('Data - population'!$D$2:$D$2784)),"..")</f>
        <v>55961300</v>
      </c>
      <c r="O16" s="57">
        <f t="shared" si="4"/>
        <v>0</v>
      </c>
      <c r="P16" s="56"/>
      <c r="Q16" s="57"/>
      <c r="R16" s="57"/>
      <c r="S16" s="57"/>
      <c r="T16" s="57"/>
      <c r="U16" s="57"/>
      <c r="V16" s="57"/>
    </row>
    <row r="17" spans="1:22" x14ac:dyDescent="0.35">
      <c r="A17" s="57" t="s">
        <v>17</v>
      </c>
      <c r="B17" s="56" cm="1">
        <f t="array" ref="B17">IF($B$3="Total non-fatal casualties",IF(SUMPRODUCT(('Data - victims'!$A$2:$A$39816=B$4)*('Data - victims'!$B$2:$B$39816=$A17)*('Data - victims'!$C$2:$C$39816="Total non-fatal casualties")*('Data - victims'!$D$2:$D$39816))+SUMPRODUCT(('Data - victims'!$A$2:$A$39816=B$4)*('Data - victims'!$B$2:$B$39816=$A17)*('Data - victims'!$C$2:$C$39816="Hospital severe")*('Data - victims'!$D$2:$D$39816))+SUMPRODUCT(('Data - victims'!$A$2:$A$39816=B$4)*('Data - victims'!$B$2:$B$39816=$A17)*('Data - victims'!$C$2:$C$39816="Hospital slight")*('Data - victims'!$D$2:$D$39816))+SUMPRODUCT(('Data - victims'!$A$2:$A$39816=B$4)*('Data - victims'!$B$2:$B$39816=$A17)*('Data - victims'!$C$2:$C$39816="First aid")*('Data - victims'!$D$2:$D$39816))+SUMPRODUCT(('Data - victims'!$A$2:$A$39816=B$4)*('Data - victims'!$B$2:$B$39816=$A17)*('Data - victims'!$C$2:$C$39816="Precautionary checks")*('Data - victims'!$D$2:$D$39816))=0,"..",SUMPRODUCT(('Data - victims'!$A$2:$A$39816=B$4)*('Data - victims'!$B$2:$B$39816=$A17)*('Data - victims'!$C$2:$C$39816="Total non-fatal casualties")*('Data - victims'!$D$2:$D$39816))+SUMPRODUCT(('Data - victims'!$A$2:$A$39816=B$4)*('Data - victims'!$B$2:$B$39816=$A17)*('Data - victims'!$C$2:$C$39816="Hospital severe")*('Data - victims'!$D$2:$D$39816))+SUMPRODUCT(('Data - victims'!$A$2:$A$39816=B$4)*('Data - victims'!$B$2:$B$39816=$A17)*('Data - victims'!$C$2:$C$39816="Hospital slight")*('Data - victims'!$D$2:$D$39816))+SUMPRODUCT(('Data - victims'!$A$2:$A$39816=B$4)*('Data - victims'!$B$2:$B$39816=$A17)*('Data - victims'!$C$2:$C$39816="First aid")*('Data - victims'!$D$2:$D$39816))+SUMPRODUCT(('Data - victims'!$A$2:$A$39816=B$4)*('Data - victims'!$B$2:$B$39816=$A17)*('Data - victims'!$C$2:$C$39816="Precautionary checks")*('Data - victims'!$D$2:$D$39816))),IF($B$3="Total casualties requiring hospital treatment",IF(SUMPRODUCT(('Data - victims'!$A$2:$A$39816=B$4)*('Data - victims'!$B$2:$B$39816=$A17)*('Data - victims'!$C$2:$C$39816="Total casualties requiring hospital treatment")*('Data - victims'!$D$2:$D$39816))+SUMPRODUCT(('Data - victims'!$A$2:$A$39816=B$4)*('Data - victims'!$B$2:$B$39816=$A17)*('Data - victims'!$C$2:$C$39816="Hospital severe")*('Data - victims'!$D$2:$D$39816))+SUMPRODUCT(('Data - victims'!$A$2:$A$39816=B$4)*('Data - victims'!$B$2:$B$39816=$A17)*('Data - victims'!$C$2:$C$39816="Hospital slight")*('Data - victims'!$D$2:$D$39816))=0,"..",SUMPRODUCT(('Data - victims'!$A$2:$A$39816=B$4)*('Data - victims'!$B$2:$B$39816=$A17)*('Data - victims'!$C$2:$C$39816="Total casualties requiring hospital treatment")*('Data - victims'!$D$2:$D$39816))+SUMPRODUCT(('Data - victims'!$A$2:$A$39816=B$4)*('Data - victims'!$B$2:$B$39816=$A17)*('Data - victims'!$C$2:$C$39816="Hospital severe")*('Data - victims'!$D$2:$D$39816))+SUMPRODUCT(('Data - victims'!$A$2:$A$39816=B$4)*('Data - victims'!$B$2:$B$39816=$A17)*('Data - victims'!$C$2:$C$39816="Hospital slight")*('Data - victims'!$D$2:$D$39816))),IF(SUMPRODUCT(('Data - victims'!$A$2:$A$39816=B$4)*('Data - victims'!$B$2:$B$39816=$A17)*('Data - victims'!$C$2:$C$39816=$B$3)*('Data - victims'!$D$2:$D$39816))=0,"..",SUMPRODUCT(('Data - victims'!$A$2:$A$39816=B$4)*('Data - victims'!$B$2:$B$39816=$A17)*('Data - victims'!$C$2:$C$39816=$B$3)*('Data - victims'!$D$2:$D$39816)))))</f>
        <v>558</v>
      </c>
      <c r="C17" s="56" t="str" cm="1">
        <f t="array" ref="C17">IF($B$3="Total non-fatal casualties",IF(SUMPRODUCT(('Data - victims'!$A$2:$A$39816=C$4)*('Data - victims'!$B$2:$B$39816=$A17)*('Data - victims'!$C$2:$C$39816="Total non-fatal casualties")*('Data - victims'!$D$2:$D$39816))+SUMPRODUCT(('Data - victims'!$A$2:$A$39816=C$4)*('Data - victims'!$B$2:$B$39816=$A17)*('Data - victims'!$C$2:$C$39816="Hospital severe")*('Data - victims'!$D$2:$D$39816))+SUMPRODUCT(('Data - victims'!$A$2:$A$39816=C$4)*('Data - victims'!$B$2:$B$39816=$A17)*('Data - victims'!$C$2:$C$39816="Hospital slight")*('Data - victims'!$D$2:$D$39816))+SUMPRODUCT(('Data - victims'!$A$2:$A$39816=C$4)*('Data - victims'!$B$2:$B$39816=$A17)*('Data - victims'!$C$2:$C$39816="First aid")*('Data - victims'!$D$2:$D$39816))+SUMPRODUCT(('Data - victims'!$A$2:$A$39816=C$4)*('Data - victims'!$B$2:$B$39816=$A17)*('Data - victims'!$C$2:$C$39816="Precautionary checks")*('Data - victims'!$D$2:$D$39816))=0,"..",SUMPRODUCT(('Data - victims'!$A$2:$A$39816=C$4)*('Data - victims'!$B$2:$B$39816=$A17)*('Data - victims'!$C$2:$C$39816="Total non-fatal casualties")*('Data - victims'!$D$2:$D$39816))+SUMPRODUCT(('Data - victims'!$A$2:$A$39816=C$4)*('Data - victims'!$B$2:$B$39816=$A17)*('Data - victims'!$C$2:$C$39816="Hospital severe")*('Data - victims'!$D$2:$D$39816))+SUMPRODUCT(('Data - victims'!$A$2:$A$39816=C$4)*('Data - victims'!$B$2:$B$39816=$A17)*('Data - victims'!$C$2:$C$39816="Hospital slight")*('Data - victims'!$D$2:$D$39816))+SUMPRODUCT(('Data - victims'!$A$2:$A$39816=C$4)*('Data - victims'!$B$2:$B$39816=$A17)*('Data - victims'!$C$2:$C$39816="First aid")*('Data - victims'!$D$2:$D$39816))+SUMPRODUCT(('Data - victims'!$A$2:$A$39816=C$4)*('Data - victims'!$B$2:$B$39816=$A17)*('Data - victims'!$C$2:$C$39816="Precautionary checks")*('Data - victims'!$D$2:$D$39816))),IF($B$3="Total casualties requiring hospital treatment",IF(SUMPRODUCT(('Data - victims'!$A$2:$A$39816=C$4)*('Data - victims'!$B$2:$B$39816=$A17)*('Data - victims'!$C$2:$C$39816="Total casualties requiring hospital treatment")*('Data - victims'!$D$2:$D$39816))+SUMPRODUCT(('Data - victims'!$A$2:$A$39816=C$4)*('Data - victims'!$B$2:$B$39816=$A17)*('Data - victims'!$C$2:$C$39816="Hospital severe")*('Data - victims'!$D$2:$D$39816))+SUMPRODUCT(('Data - victims'!$A$2:$A$39816=C$4)*('Data - victims'!$B$2:$B$39816=$A17)*('Data - victims'!$C$2:$C$39816="Hospital slight")*('Data - victims'!$D$2:$D$39816))=0,"..",SUMPRODUCT(('Data - victims'!$A$2:$A$39816=C$4)*('Data - victims'!$B$2:$B$39816=$A17)*('Data - victims'!$C$2:$C$39816="Total casualties requiring hospital treatment")*('Data - victims'!$D$2:$D$39816))+SUMPRODUCT(('Data - victims'!$A$2:$A$39816=C$4)*('Data - victims'!$B$2:$B$39816=$A17)*('Data - victims'!$C$2:$C$39816="Hospital severe")*('Data - victims'!$D$2:$D$39816))+SUMPRODUCT(('Data - victims'!$A$2:$A$39816=C$4)*('Data - victims'!$B$2:$B$39816=$A17)*('Data - victims'!$C$2:$C$39816="Hospital slight")*('Data - victims'!$D$2:$D$39816))),IF(SUMPRODUCT(('Data - victims'!$A$2:$A$39816=C$4)*('Data - victims'!$B$2:$B$39816=$A17)*('Data - victims'!$C$2:$C$39816=$B$3)*('Data - victims'!$D$2:$D$39816))=0,"..",SUMPRODUCT(('Data - victims'!$A$2:$A$39816=C$4)*('Data - victims'!$B$2:$B$39816=$A17)*('Data - victims'!$C$2:$C$39816=$B$3)*('Data - victims'!$D$2:$D$39816)))))</f>
        <v>..</v>
      </c>
      <c r="D17" s="56" t="str" cm="1">
        <f t="array" ref="D17">IF($B$3="Total non-fatal casualties",IF(SUMPRODUCT(('Data - victims'!$A$2:$A$39816=D$4)*('Data - victims'!$B$2:$B$39816=$A17)*('Data - victims'!$C$2:$C$39816="Total non-fatal casualties")*('Data - victims'!$D$2:$D$39816))+SUMPRODUCT(('Data - victims'!$A$2:$A$39816=D$4)*('Data - victims'!$B$2:$B$39816=$A17)*('Data - victims'!$C$2:$C$39816="Hospital severe")*('Data - victims'!$D$2:$D$39816))+SUMPRODUCT(('Data - victims'!$A$2:$A$39816=D$4)*('Data - victims'!$B$2:$B$39816=$A17)*('Data - victims'!$C$2:$C$39816="Hospital slight")*('Data - victims'!$D$2:$D$39816))+SUMPRODUCT(('Data - victims'!$A$2:$A$39816=D$4)*('Data - victims'!$B$2:$B$39816=$A17)*('Data - victims'!$C$2:$C$39816="First aid")*('Data - victims'!$D$2:$D$39816))+SUMPRODUCT(('Data - victims'!$A$2:$A$39816=D$4)*('Data - victims'!$B$2:$B$39816=$A17)*('Data - victims'!$C$2:$C$39816="Precautionary checks")*('Data - victims'!$D$2:$D$39816))=0,"..",SUMPRODUCT(('Data - victims'!$A$2:$A$39816=D$4)*('Data - victims'!$B$2:$B$39816=$A17)*('Data - victims'!$C$2:$C$39816="Total non-fatal casualties")*('Data - victims'!$D$2:$D$39816))+SUMPRODUCT(('Data - victims'!$A$2:$A$39816=D$4)*('Data - victims'!$B$2:$B$39816=$A17)*('Data - victims'!$C$2:$C$39816="Hospital severe")*('Data - victims'!$D$2:$D$39816))+SUMPRODUCT(('Data - victims'!$A$2:$A$39816=D$4)*('Data - victims'!$B$2:$B$39816=$A17)*('Data - victims'!$C$2:$C$39816="Hospital slight")*('Data - victims'!$D$2:$D$39816))+SUMPRODUCT(('Data - victims'!$A$2:$A$39816=D$4)*('Data - victims'!$B$2:$B$39816=$A17)*('Data - victims'!$C$2:$C$39816="First aid")*('Data - victims'!$D$2:$D$39816))+SUMPRODUCT(('Data - victims'!$A$2:$A$39816=D$4)*('Data - victims'!$B$2:$B$39816=$A17)*('Data - victims'!$C$2:$C$39816="Precautionary checks")*('Data - victims'!$D$2:$D$39816))),IF($B$3="Total casualties requiring hospital treatment",IF(SUMPRODUCT(('Data - victims'!$A$2:$A$39816=D$4)*('Data - victims'!$B$2:$B$39816=$A17)*('Data - victims'!$C$2:$C$39816="Total casualties requiring hospital treatment")*('Data - victims'!$D$2:$D$39816))+SUMPRODUCT(('Data - victims'!$A$2:$A$39816=D$4)*('Data - victims'!$B$2:$B$39816=$A17)*('Data - victims'!$C$2:$C$39816="Hospital severe")*('Data - victims'!$D$2:$D$39816))+SUMPRODUCT(('Data - victims'!$A$2:$A$39816=D$4)*('Data - victims'!$B$2:$B$39816=$A17)*('Data - victims'!$C$2:$C$39816="Hospital slight")*('Data - victims'!$D$2:$D$39816))=0,"..",SUMPRODUCT(('Data - victims'!$A$2:$A$39816=D$4)*('Data - victims'!$B$2:$B$39816=$A17)*('Data - victims'!$C$2:$C$39816="Total casualties requiring hospital treatment")*('Data - victims'!$D$2:$D$39816))+SUMPRODUCT(('Data - victims'!$A$2:$A$39816=D$4)*('Data - victims'!$B$2:$B$39816=$A17)*('Data - victims'!$C$2:$C$39816="Hospital severe")*('Data - victims'!$D$2:$D$39816))+SUMPRODUCT(('Data - victims'!$A$2:$A$39816=D$4)*('Data - victims'!$B$2:$B$39816=$A17)*('Data - victims'!$C$2:$C$39816="Hospital slight")*('Data - victims'!$D$2:$D$39816))),IF(SUMPRODUCT(('Data - victims'!$A$2:$A$39816=D$4)*('Data - victims'!$B$2:$B$39816=$A17)*('Data - victims'!$C$2:$C$39816=$B$3)*('Data - victims'!$D$2:$D$39816))=0,"..",SUMPRODUCT(('Data - victims'!$A$2:$A$39816=D$4)*('Data - victims'!$B$2:$B$39816=$A17)*('Data - victims'!$C$2:$C$39816=$B$3)*('Data - victims'!$D$2:$D$39816)))))</f>
        <v>..</v>
      </c>
      <c r="E17" s="56" cm="1">
        <f t="array" ref="E17">IF(SUMPRODUCT(('Data - victims'!$A$2:$A$39816=E$4)*('Data - victims'!$B$2:$B$39816=$A17)*('Data - victims'!$C$2:$C$39816=$B$3)*('Data - victims'!$D$2:$D$39816))=0,IF(OR(B17="..",C17="..",D17=".."),"..",IF(B17+C17+D17=0,"..",B17+C17+D17)),SUMPRODUCT(('Data - victims'!$A$2:$A$39816=E$4)*('Data - victims'!$B$2:$B$39816=$A17)*('Data - victims'!$C$2:$C$39816=$B$3)*('Data - victims'!$D$2:$D$39816)))</f>
        <v>686</v>
      </c>
      <c r="F17" s="56">
        <f t="shared" si="0"/>
        <v>12</v>
      </c>
      <c r="G17" s="56" t="str">
        <f t="shared" si="1"/>
        <v>..</v>
      </c>
      <c r="H17" s="56" t="str">
        <f t="shared" si="2"/>
        <v>..</v>
      </c>
      <c r="I17" s="56">
        <f t="shared" si="3"/>
        <v>12</v>
      </c>
      <c r="J17" s="57"/>
      <c r="K17" s="56" cm="1">
        <f t="array" ref="K17">IF(SUMPRODUCT(('Data - population'!$B$2:$B$2784=$A17)*('Data - population'!$C$2:$C$2784=K$4)*('Data - population'!$D$2:$D$2784)),SUMPRODUCT(('Data - population'!$B$2:$B$2784=$A17)*('Data - population'!$C$2:$C$2784=K$4)*('Data - population'!$D$2:$D$2784)),"..")</f>
        <v>48102300</v>
      </c>
      <c r="L17" s="56" cm="1">
        <f t="array" ref="L17">IF(SUMPRODUCT(('Data - population'!$B$2:$B$2784=$A17)*('Data - population'!$C$2:$C$2784=L$4)*('Data - population'!$D$2:$D$2784)),SUMPRODUCT(('Data - population'!$B$2:$B$2784=$A17)*('Data - population'!$C$2:$C$2784=L$4)*('Data - population'!$D$2:$D$2784)),"..")</f>
        <v>5092500</v>
      </c>
      <c r="M17" s="56" cm="1">
        <f t="array" ref="M17">IF(SUMPRODUCT(('Data - population'!$B$2:$B$2784=$A17)*('Data - population'!$C$2:$C$2784=M$4)*('Data - population'!$D$2:$D$2784)),SUMPRODUCT(('Data - population'!$B$2:$B$2784=$A17)*('Data - population'!$C$2:$C$2784=M$4)*('Data - population'!$D$2:$D$2784)),"..")</f>
        <v>2883600</v>
      </c>
      <c r="N17" s="56" cm="1">
        <f t="array" ref="N17">IF(SUMPRODUCT(('Data - population'!$B$2:$B$2784=$A17)*('Data - population'!$C$2:$C$2784=N$4)*('Data - population'!$D$2:$D$2784)),SUMPRODUCT(('Data - population'!$B$2:$B$2784=$A17)*('Data - population'!$C$2:$C$2784=N$4)*('Data - population'!$D$2:$D$2784)),"..")</f>
        <v>56078300</v>
      </c>
      <c r="O17" s="57">
        <f t="shared" si="4"/>
        <v>100</v>
      </c>
      <c r="P17" s="56"/>
      <c r="Q17" s="57"/>
      <c r="R17" s="57"/>
      <c r="S17" s="57"/>
      <c r="T17" s="57"/>
      <c r="U17" s="57"/>
      <c r="V17" s="57"/>
    </row>
    <row r="18" spans="1:22" x14ac:dyDescent="0.35">
      <c r="A18" s="57" t="s">
        <v>18</v>
      </c>
      <c r="B18" s="56" cm="1">
        <f t="array" ref="B18">IF($B$3="Total non-fatal casualties",IF(SUMPRODUCT(('Data - victims'!$A$2:$A$39816=B$4)*('Data - victims'!$B$2:$B$39816=$A18)*('Data - victims'!$C$2:$C$39816="Total non-fatal casualties")*('Data - victims'!$D$2:$D$39816))+SUMPRODUCT(('Data - victims'!$A$2:$A$39816=B$4)*('Data - victims'!$B$2:$B$39816=$A18)*('Data - victims'!$C$2:$C$39816="Hospital severe")*('Data - victims'!$D$2:$D$39816))+SUMPRODUCT(('Data - victims'!$A$2:$A$39816=B$4)*('Data - victims'!$B$2:$B$39816=$A18)*('Data - victims'!$C$2:$C$39816="Hospital slight")*('Data - victims'!$D$2:$D$39816))+SUMPRODUCT(('Data - victims'!$A$2:$A$39816=B$4)*('Data - victims'!$B$2:$B$39816=$A18)*('Data - victims'!$C$2:$C$39816="First aid")*('Data - victims'!$D$2:$D$39816))+SUMPRODUCT(('Data - victims'!$A$2:$A$39816=B$4)*('Data - victims'!$B$2:$B$39816=$A18)*('Data - victims'!$C$2:$C$39816="Precautionary checks")*('Data - victims'!$D$2:$D$39816))=0,"..",SUMPRODUCT(('Data - victims'!$A$2:$A$39816=B$4)*('Data - victims'!$B$2:$B$39816=$A18)*('Data - victims'!$C$2:$C$39816="Total non-fatal casualties")*('Data - victims'!$D$2:$D$39816))+SUMPRODUCT(('Data - victims'!$A$2:$A$39816=B$4)*('Data - victims'!$B$2:$B$39816=$A18)*('Data - victims'!$C$2:$C$39816="Hospital severe")*('Data - victims'!$D$2:$D$39816))+SUMPRODUCT(('Data - victims'!$A$2:$A$39816=B$4)*('Data - victims'!$B$2:$B$39816=$A18)*('Data - victims'!$C$2:$C$39816="Hospital slight")*('Data - victims'!$D$2:$D$39816))+SUMPRODUCT(('Data - victims'!$A$2:$A$39816=B$4)*('Data - victims'!$B$2:$B$39816=$A18)*('Data - victims'!$C$2:$C$39816="First aid")*('Data - victims'!$D$2:$D$39816))+SUMPRODUCT(('Data - victims'!$A$2:$A$39816=B$4)*('Data - victims'!$B$2:$B$39816=$A18)*('Data - victims'!$C$2:$C$39816="Precautionary checks")*('Data - victims'!$D$2:$D$39816))),IF($B$3="Total casualties requiring hospital treatment",IF(SUMPRODUCT(('Data - victims'!$A$2:$A$39816=B$4)*('Data - victims'!$B$2:$B$39816=$A18)*('Data - victims'!$C$2:$C$39816="Total casualties requiring hospital treatment")*('Data - victims'!$D$2:$D$39816))+SUMPRODUCT(('Data - victims'!$A$2:$A$39816=B$4)*('Data - victims'!$B$2:$B$39816=$A18)*('Data - victims'!$C$2:$C$39816="Hospital severe")*('Data - victims'!$D$2:$D$39816))+SUMPRODUCT(('Data - victims'!$A$2:$A$39816=B$4)*('Data - victims'!$B$2:$B$39816=$A18)*('Data - victims'!$C$2:$C$39816="Hospital slight")*('Data - victims'!$D$2:$D$39816))=0,"..",SUMPRODUCT(('Data - victims'!$A$2:$A$39816=B$4)*('Data - victims'!$B$2:$B$39816=$A18)*('Data - victims'!$C$2:$C$39816="Total casualties requiring hospital treatment")*('Data - victims'!$D$2:$D$39816))+SUMPRODUCT(('Data - victims'!$A$2:$A$39816=B$4)*('Data - victims'!$B$2:$B$39816=$A18)*('Data - victims'!$C$2:$C$39816="Hospital severe")*('Data - victims'!$D$2:$D$39816))+SUMPRODUCT(('Data - victims'!$A$2:$A$39816=B$4)*('Data - victims'!$B$2:$B$39816=$A18)*('Data - victims'!$C$2:$C$39816="Hospital slight")*('Data - victims'!$D$2:$D$39816))),IF(SUMPRODUCT(('Data - victims'!$A$2:$A$39816=B$4)*('Data - victims'!$B$2:$B$39816=$A18)*('Data - victims'!$C$2:$C$39816=$B$3)*('Data - victims'!$D$2:$D$39816))=0,"..",SUMPRODUCT(('Data - victims'!$A$2:$A$39816=B$4)*('Data - victims'!$B$2:$B$39816=$A18)*('Data - victims'!$C$2:$C$39816=$B$3)*('Data - victims'!$D$2:$D$39816)))))</f>
        <v>488</v>
      </c>
      <c r="C18" s="56" cm="1">
        <f t="array" ref="C18">IF($B$3="Total non-fatal casualties",IF(SUMPRODUCT(('Data - victims'!$A$2:$A$39816=C$4)*('Data - victims'!$B$2:$B$39816=$A18)*('Data - victims'!$C$2:$C$39816="Total non-fatal casualties")*('Data - victims'!$D$2:$D$39816))+SUMPRODUCT(('Data - victims'!$A$2:$A$39816=C$4)*('Data - victims'!$B$2:$B$39816=$A18)*('Data - victims'!$C$2:$C$39816="Hospital severe")*('Data - victims'!$D$2:$D$39816))+SUMPRODUCT(('Data - victims'!$A$2:$A$39816=C$4)*('Data - victims'!$B$2:$B$39816=$A18)*('Data - victims'!$C$2:$C$39816="Hospital slight")*('Data - victims'!$D$2:$D$39816))+SUMPRODUCT(('Data - victims'!$A$2:$A$39816=C$4)*('Data - victims'!$B$2:$B$39816=$A18)*('Data - victims'!$C$2:$C$39816="First aid")*('Data - victims'!$D$2:$D$39816))+SUMPRODUCT(('Data - victims'!$A$2:$A$39816=C$4)*('Data - victims'!$B$2:$B$39816=$A18)*('Data - victims'!$C$2:$C$39816="Precautionary checks")*('Data - victims'!$D$2:$D$39816))=0,"..",SUMPRODUCT(('Data - victims'!$A$2:$A$39816=C$4)*('Data - victims'!$B$2:$B$39816=$A18)*('Data - victims'!$C$2:$C$39816="Total non-fatal casualties")*('Data - victims'!$D$2:$D$39816))+SUMPRODUCT(('Data - victims'!$A$2:$A$39816=C$4)*('Data - victims'!$B$2:$B$39816=$A18)*('Data - victims'!$C$2:$C$39816="Hospital severe")*('Data - victims'!$D$2:$D$39816))+SUMPRODUCT(('Data - victims'!$A$2:$A$39816=C$4)*('Data - victims'!$B$2:$B$39816=$A18)*('Data - victims'!$C$2:$C$39816="Hospital slight")*('Data - victims'!$D$2:$D$39816))+SUMPRODUCT(('Data - victims'!$A$2:$A$39816=C$4)*('Data - victims'!$B$2:$B$39816=$A18)*('Data - victims'!$C$2:$C$39816="First aid")*('Data - victims'!$D$2:$D$39816))+SUMPRODUCT(('Data - victims'!$A$2:$A$39816=C$4)*('Data - victims'!$B$2:$B$39816=$A18)*('Data - victims'!$C$2:$C$39816="Precautionary checks")*('Data - victims'!$D$2:$D$39816))),IF($B$3="Total casualties requiring hospital treatment",IF(SUMPRODUCT(('Data - victims'!$A$2:$A$39816=C$4)*('Data - victims'!$B$2:$B$39816=$A18)*('Data - victims'!$C$2:$C$39816="Total casualties requiring hospital treatment")*('Data - victims'!$D$2:$D$39816))+SUMPRODUCT(('Data - victims'!$A$2:$A$39816=C$4)*('Data - victims'!$B$2:$B$39816=$A18)*('Data - victims'!$C$2:$C$39816="Hospital severe")*('Data - victims'!$D$2:$D$39816))+SUMPRODUCT(('Data - victims'!$A$2:$A$39816=C$4)*('Data - victims'!$B$2:$B$39816=$A18)*('Data - victims'!$C$2:$C$39816="Hospital slight")*('Data - victims'!$D$2:$D$39816))=0,"..",SUMPRODUCT(('Data - victims'!$A$2:$A$39816=C$4)*('Data - victims'!$B$2:$B$39816=$A18)*('Data - victims'!$C$2:$C$39816="Total casualties requiring hospital treatment")*('Data - victims'!$D$2:$D$39816))+SUMPRODUCT(('Data - victims'!$A$2:$A$39816=C$4)*('Data - victims'!$B$2:$B$39816=$A18)*('Data - victims'!$C$2:$C$39816="Hospital severe")*('Data - victims'!$D$2:$D$39816))+SUMPRODUCT(('Data - victims'!$A$2:$A$39816=C$4)*('Data - victims'!$B$2:$B$39816=$A18)*('Data - victims'!$C$2:$C$39816="Hospital slight")*('Data - victims'!$D$2:$D$39816))),IF(SUMPRODUCT(('Data - victims'!$A$2:$A$39816=C$4)*('Data - victims'!$B$2:$B$39816=$A18)*('Data - victims'!$C$2:$C$39816=$B$3)*('Data - victims'!$D$2:$D$39816))=0,"..",SUMPRODUCT(('Data - victims'!$A$2:$A$39816=C$4)*('Data - victims'!$B$2:$B$39816=$A18)*('Data - victims'!$C$2:$C$39816=$B$3)*('Data - victims'!$D$2:$D$39816)))))</f>
        <v>84</v>
      </c>
      <c r="D18" s="56" cm="1">
        <f t="array" ref="D18">IF($B$3="Total non-fatal casualties",IF(SUMPRODUCT(('Data - victims'!$A$2:$A$39816=D$4)*('Data - victims'!$B$2:$B$39816=$A18)*('Data - victims'!$C$2:$C$39816="Total non-fatal casualties")*('Data - victims'!$D$2:$D$39816))+SUMPRODUCT(('Data - victims'!$A$2:$A$39816=D$4)*('Data - victims'!$B$2:$B$39816=$A18)*('Data - victims'!$C$2:$C$39816="Hospital severe")*('Data - victims'!$D$2:$D$39816))+SUMPRODUCT(('Data - victims'!$A$2:$A$39816=D$4)*('Data - victims'!$B$2:$B$39816=$A18)*('Data - victims'!$C$2:$C$39816="Hospital slight")*('Data - victims'!$D$2:$D$39816))+SUMPRODUCT(('Data - victims'!$A$2:$A$39816=D$4)*('Data - victims'!$B$2:$B$39816=$A18)*('Data - victims'!$C$2:$C$39816="First aid")*('Data - victims'!$D$2:$D$39816))+SUMPRODUCT(('Data - victims'!$A$2:$A$39816=D$4)*('Data - victims'!$B$2:$B$39816=$A18)*('Data - victims'!$C$2:$C$39816="Precautionary checks")*('Data - victims'!$D$2:$D$39816))=0,"..",SUMPRODUCT(('Data - victims'!$A$2:$A$39816=D$4)*('Data - victims'!$B$2:$B$39816=$A18)*('Data - victims'!$C$2:$C$39816="Total non-fatal casualties")*('Data - victims'!$D$2:$D$39816))+SUMPRODUCT(('Data - victims'!$A$2:$A$39816=D$4)*('Data - victims'!$B$2:$B$39816=$A18)*('Data - victims'!$C$2:$C$39816="Hospital severe")*('Data - victims'!$D$2:$D$39816))+SUMPRODUCT(('Data - victims'!$A$2:$A$39816=D$4)*('Data - victims'!$B$2:$B$39816=$A18)*('Data - victims'!$C$2:$C$39816="Hospital slight")*('Data - victims'!$D$2:$D$39816))+SUMPRODUCT(('Data - victims'!$A$2:$A$39816=D$4)*('Data - victims'!$B$2:$B$39816=$A18)*('Data - victims'!$C$2:$C$39816="First aid")*('Data - victims'!$D$2:$D$39816))+SUMPRODUCT(('Data - victims'!$A$2:$A$39816=D$4)*('Data - victims'!$B$2:$B$39816=$A18)*('Data - victims'!$C$2:$C$39816="Precautionary checks")*('Data - victims'!$D$2:$D$39816))),IF($B$3="Total casualties requiring hospital treatment",IF(SUMPRODUCT(('Data - victims'!$A$2:$A$39816=D$4)*('Data - victims'!$B$2:$B$39816=$A18)*('Data - victims'!$C$2:$C$39816="Total casualties requiring hospital treatment")*('Data - victims'!$D$2:$D$39816))+SUMPRODUCT(('Data - victims'!$A$2:$A$39816=D$4)*('Data - victims'!$B$2:$B$39816=$A18)*('Data - victims'!$C$2:$C$39816="Hospital severe")*('Data - victims'!$D$2:$D$39816))+SUMPRODUCT(('Data - victims'!$A$2:$A$39816=D$4)*('Data - victims'!$B$2:$B$39816=$A18)*('Data - victims'!$C$2:$C$39816="Hospital slight")*('Data - victims'!$D$2:$D$39816))=0,"..",SUMPRODUCT(('Data - victims'!$A$2:$A$39816=D$4)*('Data - victims'!$B$2:$B$39816=$A18)*('Data - victims'!$C$2:$C$39816="Total casualties requiring hospital treatment")*('Data - victims'!$D$2:$D$39816))+SUMPRODUCT(('Data - victims'!$A$2:$A$39816=D$4)*('Data - victims'!$B$2:$B$39816=$A18)*('Data - victims'!$C$2:$C$39816="Hospital severe")*('Data - victims'!$D$2:$D$39816))+SUMPRODUCT(('Data - victims'!$A$2:$A$39816=D$4)*('Data - victims'!$B$2:$B$39816=$A18)*('Data - victims'!$C$2:$C$39816="Hospital slight")*('Data - victims'!$D$2:$D$39816))),IF(SUMPRODUCT(('Data - victims'!$A$2:$A$39816=D$4)*('Data - victims'!$B$2:$B$39816=$A18)*('Data - victims'!$C$2:$C$39816=$B$3)*('Data - victims'!$D$2:$D$39816))=0,"..",SUMPRODUCT(('Data - victims'!$A$2:$A$39816=D$4)*('Data - victims'!$B$2:$B$39816=$A18)*('Data - victims'!$C$2:$C$39816=$B$3)*('Data - victims'!$D$2:$D$39816)))))</f>
        <v>32</v>
      </c>
      <c r="E18" s="56" cm="1">
        <f t="array" ref="E18">IF(SUMPRODUCT(('Data - victims'!$A$2:$A$39816=E$4)*('Data - victims'!$B$2:$B$39816=$A18)*('Data - victims'!$C$2:$C$39816=$B$3)*('Data - victims'!$D$2:$D$39816))=0,IF(OR(B18="..",C18="..",D18=".."),"..",IF(B18+C18+D18=0,"..",B18+C18+D18)),SUMPRODUCT(('Data - victims'!$A$2:$A$39816=E$4)*('Data - victims'!$B$2:$B$39816=$A18)*('Data - victims'!$C$2:$C$39816=$B$3)*('Data - victims'!$D$2:$D$39816)))</f>
        <v>604</v>
      </c>
      <c r="F18" s="56">
        <f t="shared" si="0"/>
        <v>10</v>
      </c>
      <c r="G18" s="56">
        <f t="shared" si="1"/>
        <v>16</v>
      </c>
      <c r="H18" s="56">
        <f t="shared" si="2"/>
        <v>11</v>
      </c>
      <c r="I18" s="56">
        <f t="shared" si="3"/>
        <v>11</v>
      </c>
      <c r="J18" s="57"/>
      <c r="K18" s="56" cm="1">
        <f t="array" ref="K18">IF(SUMPRODUCT(('Data - population'!$B$2:$B$2784=$A18)*('Data - population'!$C$2:$C$2784=K$4)*('Data - population'!$D$2:$D$2784)),SUMPRODUCT(('Data - population'!$B$2:$B$2784=$A18)*('Data - population'!$C$2:$C$2784=K$4)*('Data - population'!$D$2:$D$2784)),"..")</f>
        <v>48228800</v>
      </c>
      <c r="L18" s="56" cm="1">
        <f t="array" ref="L18">IF(SUMPRODUCT(('Data - population'!$B$2:$B$2784=$A18)*('Data - population'!$C$2:$C$2784=L$4)*('Data - population'!$D$2:$D$2784)),SUMPRODUCT(('Data - population'!$B$2:$B$2784=$A18)*('Data - population'!$C$2:$C$2784=L$4)*('Data - population'!$D$2:$D$2784)),"..")</f>
        <v>5102200</v>
      </c>
      <c r="M18" s="56" cm="1">
        <f t="array" ref="M18">IF(SUMPRODUCT(('Data - population'!$B$2:$B$2784=$A18)*('Data - population'!$C$2:$C$2784=M$4)*('Data - population'!$D$2:$D$2784)),SUMPRODUCT(('Data - population'!$B$2:$B$2784=$A18)*('Data - population'!$C$2:$C$2784=M$4)*('Data - population'!$D$2:$D$2784)),"..")</f>
        <v>2887400</v>
      </c>
      <c r="N18" s="56" cm="1">
        <f t="array" ref="N18">IF(SUMPRODUCT(('Data - population'!$B$2:$B$2784=$A18)*('Data - population'!$C$2:$C$2784=N$4)*('Data - population'!$D$2:$D$2784)),SUMPRODUCT(('Data - population'!$B$2:$B$2784=$A18)*('Data - population'!$C$2:$C$2784=N$4)*('Data - population'!$D$2:$D$2784)),"..")</f>
        <v>56218400</v>
      </c>
      <c r="O18" s="57">
        <f t="shared" si="4"/>
        <v>0</v>
      </c>
      <c r="P18" s="56"/>
      <c r="Q18" s="57"/>
      <c r="R18" s="57"/>
      <c r="S18" s="57"/>
      <c r="T18" s="57"/>
      <c r="U18" s="57"/>
      <c r="V18" s="57"/>
    </row>
    <row r="19" spans="1:22" x14ac:dyDescent="0.35">
      <c r="A19" s="57" t="s">
        <v>19</v>
      </c>
      <c r="B19" s="56" cm="1">
        <f t="array" ref="B19">IF($B$3="Total non-fatal casualties",IF(SUMPRODUCT(('Data - victims'!$A$2:$A$39816=B$4)*('Data - victims'!$B$2:$B$39816=$A19)*('Data - victims'!$C$2:$C$39816="Total non-fatal casualties")*('Data - victims'!$D$2:$D$39816))+SUMPRODUCT(('Data - victims'!$A$2:$A$39816=B$4)*('Data - victims'!$B$2:$B$39816=$A19)*('Data - victims'!$C$2:$C$39816="Hospital severe")*('Data - victims'!$D$2:$D$39816))+SUMPRODUCT(('Data - victims'!$A$2:$A$39816=B$4)*('Data - victims'!$B$2:$B$39816=$A19)*('Data - victims'!$C$2:$C$39816="Hospital slight")*('Data - victims'!$D$2:$D$39816))+SUMPRODUCT(('Data - victims'!$A$2:$A$39816=B$4)*('Data - victims'!$B$2:$B$39816=$A19)*('Data - victims'!$C$2:$C$39816="First aid")*('Data - victims'!$D$2:$D$39816))+SUMPRODUCT(('Data - victims'!$A$2:$A$39816=B$4)*('Data - victims'!$B$2:$B$39816=$A19)*('Data - victims'!$C$2:$C$39816="Precautionary checks")*('Data - victims'!$D$2:$D$39816))=0,"..",SUMPRODUCT(('Data - victims'!$A$2:$A$39816=B$4)*('Data - victims'!$B$2:$B$39816=$A19)*('Data - victims'!$C$2:$C$39816="Total non-fatal casualties")*('Data - victims'!$D$2:$D$39816))+SUMPRODUCT(('Data - victims'!$A$2:$A$39816=B$4)*('Data - victims'!$B$2:$B$39816=$A19)*('Data - victims'!$C$2:$C$39816="Hospital severe")*('Data - victims'!$D$2:$D$39816))+SUMPRODUCT(('Data - victims'!$A$2:$A$39816=B$4)*('Data - victims'!$B$2:$B$39816=$A19)*('Data - victims'!$C$2:$C$39816="Hospital slight")*('Data - victims'!$D$2:$D$39816))+SUMPRODUCT(('Data - victims'!$A$2:$A$39816=B$4)*('Data - victims'!$B$2:$B$39816=$A19)*('Data - victims'!$C$2:$C$39816="First aid")*('Data - victims'!$D$2:$D$39816))+SUMPRODUCT(('Data - victims'!$A$2:$A$39816=B$4)*('Data - victims'!$B$2:$B$39816=$A19)*('Data - victims'!$C$2:$C$39816="Precautionary checks")*('Data - victims'!$D$2:$D$39816))),IF($B$3="Total casualties requiring hospital treatment",IF(SUMPRODUCT(('Data - victims'!$A$2:$A$39816=B$4)*('Data - victims'!$B$2:$B$39816=$A19)*('Data - victims'!$C$2:$C$39816="Total casualties requiring hospital treatment")*('Data - victims'!$D$2:$D$39816))+SUMPRODUCT(('Data - victims'!$A$2:$A$39816=B$4)*('Data - victims'!$B$2:$B$39816=$A19)*('Data - victims'!$C$2:$C$39816="Hospital severe")*('Data - victims'!$D$2:$D$39816))+SUMPRODUCT(('Data - victims'!$A$2:$A$39816=B$4)*('Data - victims'!$B$2:$B$39816=$A19)*('Data - victims'!$C$2:$C$39816="Hospital slight")*('Data - victims'!$D$2:$D$39816))=0,"..",SUMPRODUCT(('Data - victims'!$A$2:$A$39816=B$4)*('Data - victims'!$B$2:$B$39816=$A19)*('Data - victims'!$C$2:$C$39816="Total casualties requiring hospital treatment")*('Data - victims'!$D$2:$D$39816))+SUMPRODUCT(('Data - victims'!$A$2:$A$39816=B$4)*('Data - victims'!$B$2:$B$39816=$A19)*('Data - victims'!$C$2:$C$39816="Hospital severe")*('Data - victims'!$D$2:$D$39816))+SUMPRODUCT(('Data - victims'!$A$2:$A$39816=B$4)*('Data - victims'!$B$2:$B$39816=$A19)*('Data - victims'!$C$2:$C$39816="Hospital slight")*('Data - victims'!$D$2:$D$39816))),IF(SUMPRODUCT(('Data - victims'!$A$2:$A$39816=B$4)*('Data - victims'!$B$2:$B$39816=$A19)*('Data - victims'!$C$2:$C$39816=$B$3)*('Data - victims'!$D$2:$D$39816))=0,"..",SUMPRODUCT(('Data - victims'!$A$2:$A$39816=B$4)*('Data - victims'!$B$2:$B$39816=$A19)*('Data - victims'!$C$2:$C$39816=$B$3)*('Data - victims'!$D$2:$D$39816)))))</f>
        <v>561</v>
      </c>
      <c r="C19" s="56" cm="1">
        <f t="array" ref="C19">IF($B$3="Total non-fatal casualties",IF(SUMPRODUCT(('Data - victims'!$A$2:$A$39816=C$4)*('Data - victims'!$B$2:$B$39816=$A19)*('Data - victims'!$C$2:$C$39816="Total non-fatal casualties")*('Data - victims'!$D$2:$D$39816))+SUMPRODUCT(('Data - victims'!$A$2:$A$39816=C$4)*('Data - victims'!$B$2:$B$39816=$A19)*('Data - victims'!$C$2:$C$39816="Hospital severe")*('Data - victims'!$D$2:$D$39816))+SUMPRODUCT(('Data - victims'!$A$2:$A$39816=C$4)*('Data - victims'!$B$2:$B$39816=$A19)*('Data - victims'!$C$2:$C$39816="Hospital slight")*('Data - victims'!$D$2:$D$39816))+SUMPRODUCT(('Data - victims'!$A$2:$A$39816=C$4)*('Data - victims'!$B$2:$B$39816=$A19)*('Data - victims'!$C$2:$C$39816="First aid")*('Data - victims'!$D$2:$D$39816))+SUMPRODUCT(('Data - victims'!$A$2:$A$39816=C$4)*('Data - victims'!$B$2:$B$39816=$A19)*('Data - victims'!$C$2:$C$39816="Precautionary checks")*('Data - victims'!$D$2:$D$39816))=0,"..",SUMPRODUCT(('Data - victims'!$A$2:$A$39816=C$4)*('Data - victims'!$B$2:$B$39816=$A19)*('Data - victims'!$C$2:$C$39816="Total non-fatal casualties")*('Data - victims'!$D$2:$D$39816))+SUMPRODUCT(('Data - victims'!$A$2:$A$39816=C$4)*('Data - victims'!$B$2:$B$39816=$A19)*('Data - victims'!$C$2:$C$39816="Hospital severe")*('Data - victims'!$D$2:$D$39816))+SUMPRODUCT(('Data - victims'!$A$2:$A$39816=C$4)*('Data - victims'!$B$2:$B$39816=$A19)*('Data - victims'!$C$2:$C$39816="Hospital slight")*('Data - victims'!$D$2:$D$39816))+SUMPRODUCT(('Data - victims'!$A$2:$A$39816=C$4)*('Data - victims'!$B$2:$B$39816=$A19)*('Data - victims'!$C$2:$C$39816="First aid")*('Data - victims'!$D$2:$D$39816))+SUMPRODUCT(('Data - victims'!$A$2:$A$39816=C$4)*('Data - victims'!$B$2:$B$39816=$A19)*('Data - victims'!$C$2:$C$39816="Precautionary checks")*('Data - victims'!$D$2:$D$39816))),IF($B$3="Total casualties requiring hospital treatment",IF(SUMPRODUCT(('Data - victims'!$A$2:$A$39816=C$4)*('Data - victims'!$B$2:$B$39816=$A19)*('Data - victims'!$C$2:$C$39816="Total casualties requiring hospital treatment")*('Data - victims'!$D$2:$D$39816))+SUMPRODUCT(('Data - victims'!$A$2:$A$39816=C$4)*('Data - victims'!$B$2:$B$39816=$A19)*('Data - victims'!$C$2:$C$39816="Hospital severe")*('Data - victims'!$D$2:$D$39816))+SUMPRODUCT(('Data - victims'!$A$2:$A$39816=C$4)*('Data - victims'!$B$2:$B$39816=$A19)*('Data - victims'!$C$2:$C$39816="Hospital slight")*('Data - victims'!$D$2:$D$39816))=0,"..",SUMPRODUCT(('Data - victims'!$A$2:$A$39816=C$4)*('Data - victims'!$B$2:$B$39816=$A19)*('Data - victims'!$C$2:$C$39816="Total casualties requiring hospital treatment")*('Data - victims'!$D$2:$D$39816))+SUMPRODUCT(('Data - victims'!$A$2:$A$39816=C$4)*('Data - victims'!$B$2:$B$39816=$A19)*('Data - victims'!$C$2:$C$39816="Hospital severe")*('Data - victims'!$D$2:$D$39816))+SUMPRODUCT(('Data - victims'!$A$2:$A$39816=C$4)*('Data - victims'!$B$2:$B$39816=$A19)*('Data - victims'!$C$2:$C$39816="Hospital slight")*('Data - victims'!$D$2:$D$39816))),IF(SUMPRODUCT(('Data - victims'!$A$2:$A$39816=C$4)*('Data - victims'!$B$2:$B$39816=$A19)*('Data - victims'!$C$2:$C$39816=$B$3)*('Data - victims'!$D$2:$D$39816))=0,"..",SUMPRODUCT(('Data - victims'!$A$2:$A$39816=C$4)*('Data - victims'!$B$2:$B$39816=$A19)*('Data - victims'!$C$2:$C$39816=$B$3)*('Data - victims'!$D$2:$D$39816)))))</f>
        <v>90</v>
      </c>
      <c r="D19" s="56" cm="1">
        <f t="array" ref="D19">IF($B$3="Total non-fatal casualties",IF(SUMPRODUCT(('Data - victims'!$A$2:$A$39816=D$4)*('Data - victims'!$B$2:$B$39816=$A19)*('Data - victims'!$C$2:$C$39816="Total non-fatal casualties")*('Data - victims'!$D$2:$D$39816))+SUMPRODUCT(('Data - victims'!$A$2:$A$39816=D$4)*('Data - victims'!$B$2:$B$39816=$A19)*('Data - victims'!$C$2:$C$39816="Hospital severe")*('Data - victims'!$D$2:$D$39816))+SUMPRODUCT(('Data - victims'!$A$2:$A$39816=D$4)*('Data - victims'!$B$2:$B$39816=$A19)*('Data - victims'!$C$2:$C$39816="Hospital slight")*('Data - victims'!$D$2:$D$39816))+SUMPRODUCT(('Data - victims'!$A$2:$A$39816=D$4)*('Data - victims'!$B$2:$B$39816=$A19)*('Data - victims'!$C$2:$C$39816="First aid")*('Data - victims'!$D$2:$D$39816))+SUMPRODUCT(('Data - victims'!$A$2:$A$39816=D$4)*('Data - victims'!$B$2:$B$39816=$A19)*('Data - victims'!$C$2:$C$39816="Precautionary checks")*('Data - victims'!$D$2:$D$39816))=0,"..",SUMPRODUCT(('Data - victims'!$A$2:$A$39816=D$4)*('Data - victims'!$B$2:$B$39816=$A19)*('Data - victims'!$C$2:$C$39816="Total non-fatal casualties")*('Data - victims'!$D$2:$D$39816))+SUMPRODUCT(('Data - victims'!$A$2:$A$39816=D$4)*('Data - victims'!$B$2:$B$39816=$A19)*('Data - victims'!$C$2:$C$39816="Hospital severe")*('Data - victims'!$D$2:$D$39816))+SUMPRODUCT(('Data - victims'!$A$2:$A$39816=D$4)*('Data - victims'!$B$2:$B$39816=$A19)*('Data - victims'!$C$2:$C$39816="Hospital slight")*('Data - victims'!$D$2:$D$39816))+SUMPRODUCT(('Data - victims'!$A$2:$A$39816=D$4)*('Data - victims'!$B$2:$B$39816=$A19)*('Data - victims'!$C$2:$C$39816="First aid")*('Data - victims'!$D$2:$D$39816))+SUMPRODUCT(('Data - victims'!$A$2:$A$39816=D$4)*('Data - victims'!$B$2:$B$39816=$A19)*('Data - victims'!$C$2:$C$39816="Precautionary checks")*('Data - victims'!$D$2:$D$39816))),IF($B$3="Total casualties requiring hospital treatment",IF(SUMPRODUCT(('Data - victims'!$A$2:$A$39816=D$4)*('Data - victims'!$B$2:$B$39816=$A19)*('Data - victims'!$C$2:$C$39816="Total casualties requiring hospital treatment")*('Data - victims'!$D$2:$D$39816))+SUMPRODUCT(('Data - victims'!$A$2:$A$39816=D$4)*('Data - victims'!$B$2:$B$39816=$A19)*('Data - victims'!$C$2:$C$39816="Hospital severe")*('Data - victims'!$D$2:$D$39816))+SUMPRODUCT(('Data - victims'!$A$2:$A$39816=D$4)*('Data - victims'!$B$2:$B$39816=$A19)*('Data - victims'!$C$2:$C$39816="Hospital slight")*('Data - victims'!$D$2:$D$39816))=0,"..",SUMPRODUCT(('Data - victims'!$A$2:$A$39816=D$4)*('Data - victims'!$B$2:$B$39816=$A19)*('Data - victims'!$C$2:$C$39816="Total casualties requiring hospital treatment")*('Data - victims'!$D$2:$D$39816))+SUMPRODUCT(('Data - victims'!$A$2:$A$39816=D$4)*('Data - victims'!$B$2:$B$39816=$A19)*('Data - victims'!$C$2:$C$39816="Hospital severe")*('Data - victims'!$D$2:$D$39816))+SUMPRODUCT(('Data - victims'!$A$2:$A$39816=D$4)*('Data - victims'!$B$2:$B$39816=$A19)*('Data - victims'!$C$2:$C$39816="Hospital slight")*('Data - victims'!$D$2:$D$39816))),IF(SUMPRODUCT(('Data - victims'!$A$2:$A$39816=D$4)*('Data - victims'!$B$2:$B$39816=$A19)*('Data - victims'!$C$2:$C$39816=$B$3)*('Data - victims'!$D$2:$D$39816))=0,"..",SUMPRODUCT(('Data - victims'!$A$2:$A$39816=D$4)*('Data - victims'!$B$2:$B$39816=$A19)*('Data - victims'!$C$2:$C$39816=$B$3)*('Data - victims'!$D$2:$D$39816)))))</f>
        <v>61</v>
      </c>
      <c r="E19" s="56" cm="1">
        <f t="array" ref="E19">IF(SUMPRODUCT(('Data - victims'!$A$2:$A$39816=E$4)*('Data - victims'!$B$2:$B$39816=$A19)*('Data - victims'!$C$2:$C$39816=$B$3)*('Data - victims'!$D$2:$D$39816))=0,IF(OR(B19="..",C19="..",D19=".."),"..",IF(B19+C19+D19=0,"..",B19+C19+D19)),SUMPRODUCT(('Data - victims'!$A$2:$A$39816=E$4)*('Data - victims'!$B$2:$B$39816=$A19)*('Data - victims'!$C$2:$C$39816=$B$3)*('Data - victims'!$D$2:$D$39816)))</f>
        <v>712</v>
      </c>
      <c r="F19" s="56">
        <f t="shared" si="0"/>
        <v>12</v>
      </c>
      <c r="G19" s="56">
        <f t="shared" si="1"/>
        <v>18</v>
      </c>
      <c r="H19" s="56">
        <f t="shared" si="2"/>
        <v>21</v>
      </c>
      <c r="I19" s="56">
        <f t="shared" si="3"/>
        <v>13</v>
      </c>
      <c r="J19" s="57"/>
      <c r="K19" s="56" cm="1">
        <f t="array" ref="K19">IF(SUMPRODUCT(('Data - population'!$B$2:$B$2784=$A19)*('Data - population'!$C$2:$C$2784=K$4)*('Data - population'!$D$2:$D$2784)),SUMPRODUCT(('Data - population'!$B$2:$B$2784=$A19)*('Data - population'!$C$2:$C$2784=K$4)*('Data - population'!$D$2:$D$2784)),"..")</f>
        <v>48383500</v>
      </c>
      <c r="L19" s="56" cm="1">
        <f t="array" ref="L19">IF(SUMPRODUCT(('Data - population'!$B$2:$B$2784=$A19)*('Data - population'!$C$2:$C$2784=L$4)*('Data - population'!$D$2:$D$2784)),SUMPRODUCT(('Data - population'!$B$2:$B$2784=$A19)*('Data - population'!$C$2:$C$2784=L$4)*('Data - population'!$D$2:$D$2784)),"..")</f>
        <v>5103700</v>
      </c>
      <c r="M19" s="56" cm="1">
        <f t="array" ref="M19">IF(SUMPRODUCT(('Data - population'!$B$2:$B$2784=$A19)*('Data - population'!$C$2:$C$2784=M$4)*('Data - population'!$D$2:$D$2784)),SUMPRODUCT(('Data - population'!$B$2:$B$2784=$A19)*('Data - population'!$C$2:$C$2784=M$4)*('Data - population'!$D$2:$D$2784)),"..")</f>
        <v>2888500</v>
      </c>
      <c r="N19" s="56" cm="1">
        <f t="array" ref="N19">IF(SUMPRODUCT(('Data - population'!$B$2:$B$2784=$A19)*('Data - population'!$C$2:$C$2784=N$4)*('Data - population'!$D$2:$D$2784)),SUMPRODUCT(('Data - population'!$B$2:$B$2784=$A19)*('Data - population'!$C$2:$C$2784=N$4)*('Data - population'!$D$2:$D$2784)),"..")</f>
        <v>56375700</v>
      </c>
      <c r="O19" s="57">
        <f t="shared" si="4"/>
        <v>0</v>
      </c>
      <c r="P19" s="56"/>
      <c r="Q19" s="57"/>
      <c r="R19" s="57"/>
      <c r="S19" s="57"/>
      <c r="T19" s="57"/>
      <c r="U19" s="57"/>
      <c r="V19" s="57"/>
    </row>
    <row r="20" spans="1:22" x14ac:dyDescent="0.35">
      <c r="A20" s="57" t="s">
        <v>20</v>
      </c>
      <c r="B20" s="56" cm="1">
        <f t="array" ref="B20">IF($B$3="Total non-fatal casualties",IF(SUMPRODUCT(('Data - victims'!$A$2:$A$39816=B$4)*('Data - victims'!$B$2:$B$39816=$A20)*('Data - victims'!$C$2:$C$39816="Total non-fatal casualties")*('Data - victims'!$D$2:$D$39816))+SUMPRODUCT(('Data - victims'!$A$2:$A$39816=B$4)*('Data - victims'!$B$2:$B$39816=$A20)*('Data - victims'!$C$2:$C$39816="Hospital severe")*('Data - victims'!$D$2:$D$39816))+SUMPRODUCT(('Data - victims'!$A$2:$A$39816=B$4)*('Data - victims'!$B$2:$B$39816=$A20)*('Data - victims'!$C$2:$C$39816="Hospital slight")*('Data - victims'!$D$2:$D$39816))+SUMPRODUCT(('Data - victims'!$A$2:$A$39816=B$4)*('Data - victims'!$B$2:$B$39816=$A20)*('Data - victims'!$C$2:$C$39816="First aid")*('Data - victims'!$D$2:$D$39816))+SUMPRODUCT(('Data - victims'!$A$2:$A$39816=B$4)*('Data - victims'!$B$2:$B$39816=$A20)*('Data - victims'!$C$2:$C$39816="Precautionary checks")*('Data - victims'!$D$2:$D$39816))=0,"..",SUMPRODUCT(('Data - victims'!$A$2:$A$39816=B$4)*('Data - victims'!$B$2:$B$39816=$A20)*('Data - victims'!$C$2:$C$39816="Total non-fatal casualties")*('Data - victims'!$D$2:$D$39816))+SUMPRODUCT(('Data - victims'!$A$2:$A$39816=B$4)*('Data - victims'!$B$2:$B$39816=$A20)*('Data - victims'!$C$2:$C$39816="Hospital severe")*('Data - victims'!$D$2:$D$39816))+SUMPRODUCT(('Data - victims'!$A$2:$A$39816=B$4)*('Data - victims'!$B$2:$B$39816=$A20)*('Data - victims'!$C$2:$C$39816="Hospital slight")*('Data - victims'!$D$2:$D$39816))+SUMPRODUCT(('Data - victims'!$A$2:$A$39816=B$4)*('Data - victims'!$B$2:$B$39816=$A20)*('Data - victims'!$C$2:$C$39816="First aid")*('Data - victims'!$D$2:$D$39816))+SUMPRODUCT(('Data - victims'!$A$2:$A$39816=B$4)*('Data - victims'!$B$2:$B$39816=$A20)*('Data - victims'!$C$2:$C$39816="Precautionary checks")*('Data - victims'!$D$2:$D$39816))),IF($B$3="Total casualties requiring hospital treatment",IF(SUMPRODUCT(('Data - victims'!$A$2:$A$39816=B$4)*('Data - victims'!$B$2:$B$39816=$A20)*('Data - victims'!$C$2:$C$39816="Total casualties requiring hospital treatment")*('Data - victims'!$D$2:$D$39816))+SUMPRODUCT(('Data - victims'!$A$2:$A$39816=B$4)*('Data - victims'!$B$2:$B$39816=$A20)*('Data - victims'!$C$2:$C$39816="Hospital severe")*('Data - victims'!$D$2:$D$39816))+SUMPRODUCT(('Data - victims'!$A$2:$A$39816=B$4)*('Data - victims'!$B$2:$B$39816=$A20)*('Data - victims'!$C$2:$C$39816="Hospital slight")*('Data - victims'!$D$2:$D$39816))=0,"..",SUMPRODUCT(('Data - victims'!$A$2:$A$39816=B$4)*('Data - victims'!$B$2:$B$39816=$A20)*('Data - victims'!$C$2:$C$39816="Total casualties requiring hospital treatment")*('Data - victims'!$D$2:$D$39816))+SUMPRODUCT(('Data - victims'!$A$2:$A$39816=B$4)*('Data - victims'!$B$2:$B$39816=$A20)*('Data - victims'!$C$2:$C$39816="Hospital severe")*('Data - victims'!$D$2:$D$39816))+SUMPRODUCT(('Data - victims'!$A$2:$A$39816=B$4)*('Data - victims'!$B$2:$B$39816=$A20)*('Data - victims'!$C$2:$C$39816="Hospital slight")*('Data - victims'!$D$2:$D$39816))),IF(SUMPRODUCT(('Data - victims'!$A$2:$A$39816=B$4)*('Data - victims'!$B$2:$B$39816=$A20)*('Data - victims'!$C$2:$C$39816=$B$3)*('Data - victims'!$D$2:$D$39816))=0,"..",SUMPRODUCT(('Data - victims'!$A$2:$A$39816=B$4)*('Data - victims'!$B$2:$B$39816=$A20)*('Data - victims'!$C$2:$C$39816=$B$3)*('Data - victims'!$D$2:$D$39816)))))</f>
        <v>562</v>
      </c>
      <c r="C20" s="56" cm="1">
        <f t="array" ref="C20">IF($B$3="Total non-fatal casualties",IF(SUMPRODUCT(('Data - victims'!$A$2:$A$39816=C$4)*('Data - victims'!$B$2:$B$39816=$A20)*('Data - victims'!$C$2:$C$39816="Total non-fatal casualties")*('Data - victims'!$D$2:$D$39816))+SUMPRODUCT(('Data - victims'!$A$2:$A$39816=C$4)*('Data - victims'!$B$2:$B$39816=$A20)*('Data - victims'!$C$2:$C$39816="Hospital severe")*('Data - victims'!$D$2:$D$39816))+SUMPRODUCT(('Data - victims'!$A$2:$A$39816=C$4)*('Data - victims'!$B$2:$B$39816=$A20)*('Data - victims'!$C$2:$C$39816="Hospital slight")*('Data - victims'!$D$2:$D$39816))+SUMPRODUCT(('Data - victims'!$A$2:$A$39816=C$4)*('Data - victims'!$B$2:$B$39816=$A20)*('Data - victims'!$C$2:$C$39816="First aid")*('Data - victims'!$D$2:$D$39816))+SUMPRODUCT(('Data - victims'!$A$2:$A$39816=C$4)*('Data - victims'!$B$2:$B$39816=$A20)*('Data - victims'!$C$2:$C$39816="Precautionary checks")*('Data - victims'!$D$2:$D$39816))=0,"..",SUMPRODUCT(('Data - victims'!$A$2:$A$39816=C$4)*('Data - victims'!$B$2:$B$39816=$A20)*('Data - victims'!$C$2:$C$39816="Total non-fatal casualties")*('Data - victims'!$D$2:$D$39816))+SUMPRODUCT(('Data - victims'!$A$2:$A$39816=C$4)*('Data - victims'!$B$2:$B$39816=$A20)*('Data - victims'!$C$2:$C$39816="Hospital severe")*('Data - victims'!$D$2:$D$39816))+SUMPRODUCT(('Data - victims'!$A$2:$A$39816=C$4)*('Data - victims'!$B$2:$B$39816=$A20)*('Data - victims'!$C$2:$C$39816="Hospital slight")*('Data - victims'!$D$2:$D$39816))+SUMPRODUCT(('Data - victims'!$A$2:$A$39816=C$4)*('Data - victims'!$B$2:$B$39816=$A20)*('Data - victims'!$C$2:$C$39816="First aid")*('Data - victims'!$D$2:$D$39816))+SUMPRODUCT(('Data - victims'!$A$2:$A$39816=C$4)*('Data - victims'!$B$2:$B$39816=$A20)*('Data - victims'!$C$2:$C$39816="Precautionary checks")*('Data - victims'!$D$2:$D$39816))),IF($B$3="Total casualties requiring hospital treatment",IF(SUMPRODUCT(('Data - victims'!$A$2:$A$39816=C$4)*('Data - victims'!$B$2:$B$39816=$A20)*('Data - victims'!$C$2:$C$39816="Total casualties requiring hospital treatment")*('Data - victims'!$D$2:$D$39816))+SUMPRODUCT(('Data - victims'!$A$2:$A$39816=C$4)*('Data - victims'!$B$2:$B$39816=$A20)*('Data - victims'!$C$2:$C$39816="Hospital severe")*('Data - victims'!$D$2:$D$39816))+SUMPRODUCT(('Data - victims'!$A$2:$A$39816=C$4)*('Data - victims'!$B$2:$B$39816=$A20)*('Data - victims'!$C$2:$C$39816="Hospital slight")*('Data - victims'!$D$2:$D$39816))=0,"..",SUMPRODUCT(('Data - victims'!$A$2:$A$39816=C$4)*('Data - victims'!$B$2:$B$39816=$A20)*('Data - victims'!$C$2:$C$39816="Total casualties requiring hospital treatment")*('Data - victims'!$D$2:$D$39816))+SUMPRODUCT(('Data - victims'!$A$2:$A$39816=C$4)*('Data - victims'!$B$2:$B$39816=$A20)*('Data - victims'!$C$2:$C$39816="Hospital severe")*('Data - victims'!$D$2:$D$39816))+SUMPRODUCT(('Data - victims'!$A$2:$A$39816=C$4)*('Data - victims'!$B$2:$B$39816=$A20)*('Data - victims'!$C$2:$C$39816="Hospital slight")*('Data - victims'!$D$2:$D$39816))),IF(SUMPRODUCT(('Data - victims'!$A$2:$A$39816=C$4)*('Data - victims'!$B$2:$B$39816=$A20)*('Data - victims'!$C$2:$C$39816=$B$3)*('Data - victims'!$D$2:$D$39816))=0,"..",SUMPRODUCT(('Data - victims'!$A$2:$A$39816=C$4)*('Data - victims'!$B$2:$B$39816=$A20)*('Data - victims'!$C$2:$C$39816=$B$3)*('Data - victims'!$D$2:$D$39816)))))</f>
        <v>101</v>
      </c>
      <c r="D20" s="56" cm="1">
        <f t="array" ref="D20">IF($B$3="Total non-fatal casualties",IF(SUMPRODUCT(('Data - victims'!$A$2:$A$39816=D$4)*('Data - victims'!$B$2:$B$39816=$A20)*('Data - victims'!$C$2:$C$39816="Total non-fatal casualties")*('Data - victims'!$D$2:$D$39816))+SUMPRODUCT(('Data - victims'!$A$2:$A$39816=D$4)*('Data - victims'!$B$2:$B$39816=$A20)*('Data - victims'!$C$2:$C$39816="Hospital severe")*('Data - victims'!$D$2:$D$39816))+SUMPRODUCT(('Data - victims'!$A$2:$A$39816=D$4)*('Data - victims'!$B$2:$B$39816=$A20)*('Data - victims'!$C$2:$C$39816="Hospital slight")*('Data - victims'!$D$2:$D$39816))+SUMPRODUCT(('Data - victims'!$A$2:$A$39816=D$4)*('Data - victims'!$B$2:$B$39816=$A20)*('Data - victims'!$C$2:$C$39816="First aid")*('Data - victims'!$D$2:$D$39816))+SUMPRODUCT(('Data - victims'!$A$2:$A$39816=D$4)*('Data - victims'!$B$2:$B$39816=$A20)*('Data - victims'!$C$2:$C$39816="Precautionary checks")*('Data - victims'!$D$2:$D$39816))=0,"..",SUMPRODUCT(('Data - victims'!$A$2:$A$39816=D$4)*('Data - victims'!$B$2:$B$39816=$A20)*('Data - victims'!$C$2:$C$39816="Total non-fatal casualties")*('Data - victims'!$D$2:$D$39816))+SUMPRODUCT(('Data - victims'!$A$2:$A$39816=D$4)*('Data - victims'!$B$2:$B$39816=$A20)*('Data - victims'!$C$2:$C$39816="Hospital severe")*('Data - victims'!$D$2:$D$39816))+SUMPRODUCT(('Data - victims'!$A$2:$A$39816=D$4)*('Data - victims'!$B$2:$B$39816=$A20)*('Data - victims'!$C$2:$C$39816="Hospital slight")*('Data - victims'!$D$2:$D$39816))+SUMPRODUCT(('Data - victims'!$A$2:$A$39816=D$4)*('Data - victims'!$B$2:$B$39816=$A20)*('Data - victims'!$C$2:$C$39816="First aid")*('Data - victims'!$D$2:$D$39816))+SUMPRODUCT(('Data - victims'!$A$2:$A$39816=D$4)*('Data - victims'!$B$2:$B$39816=$A20)*('Data - victims'!$C$2:$C$39816="Precautionary checks")*('Data - victims'!$D$2:$D$39816))),IF($B$3="Total casualties requiring hospital treatment",IF(SUMPRODUCT(('Data - victims'!$A$2:$A$39816=D$4)*('Data - victims'!$B$2:$B$39816=$A20)*('Data - victims'!$C$2:$C$39816="Total casualties requiring hospital treatment")*('Data - victims'!$D$2:$D$39816))+SUMPRODUCT(('Data - victims'!$A$2:$A$39816=D$4)*('Data - victims'!$B$2:$B$39816=$A20)*('Data - victims'!$C$2:$C$39816="Hospital severe")*('Data - victims'!$D$2:$D$39816))+SUMPRODUCT(('Data - victims'!$A$2:$A$39816=D$4)*('Data - victims'!$B$2:$B$39816=$A20)*('Data - victims'!$C$2:$C$39816="Hospital slight")*('Data - victims'!$D$2:$D$39816))=0,"..",SUMPRODUCT(('Data - victims'!$A$2:$A$39816=D$4)*('Data - victims'!$B$2:$B$39816=$A20)*('Data - victims'!$C$2:$C$39816="Total casualties requiring hospital treatment")*('Data - victims'!$D$2:$D$39816))+SUMPRODUCT(('Data - victims'!$A$2:$A$39816=D$4)*('Data - victims'!$B$2:$B$39816=$A20)*('Data - victims'!$C$2:$C$39816="Hospital severe")*('Data - victims'!$D$2:$D$39816))+SUMPRODUCT(('Data - victims'!$A$2:$A$39816=D$4)*('Data - victims'!$B$2:$B$39816=$A20)*('Data - victims'!$C$2:$C$39816="Hospital slight")*('Data - victims'!$D$2:$D$39816))),IF(SUMPRODUCT(('Data - victims'!$A$2:$A$39816=D$4)*('Data - victims'!$B$2:$B$39816=$A20)*('Data - victims'!$C$2:$C$39816=$B$3)*('Data - victims'!$D$2:$D$39816))=0,"..",SUMPRODUCT(('Data - victims'!$A$2:$A$39816=D$4)*('Data - victims'!$B$2:$B$39816=$A20)*('Data - victims'!$C$2:$C$39816=$B$3)*('Data - victims'!$D$2:$D$39816)))))</f>
        <v>37</v>
      </c>
      <c r="E20" s="56" cm="1">
        <f t="array" ref="E20">IF(SUMPRODUCT(('Data - victims'!$A$2:$A$39816=E$4)*('Data - victims'!$B$2:$B$39816=$A20)*('Data - victims'!$C$2:$C$39816=$B$3)*('Data - victims'!$D$2:$D$39816))=0,IF(OR(B20="..",C20="..",D20=".."),"..",IF(B20+C20+D20=0,"..",B20+C20+D20)),SUMPRODUCT(('Data - victims'!$A$2:$A$39816=E$4)*('Data - victims'!$B$2:$B$39816=$A20)*('Data - victims'!$C$2:$C$39816=$B$3)*('Data - victims'!$D$2:$D$39816)))</f>
        <v>700</v>
      </c>
      <c r="F20" s="56">
        <f t="shared" si="0"/>
        <v>12</v>
      </c>
      <c r="G20" s="56">
        <f t="shared" si="1"/>
        <v>20</v>
      </c>
      <c r="H20" s="56">
        <f t="shared" si="2"/>
        <v>13</v>
      </c>
      <c r="I20" s="56">
        <f t="shared" si="3"/>
        <v>12</v>
      </c>
      <c r="J20" s="57"/>
      <c r="K20" s="56" cm="1">
        <f t="array" ref="K20">IF(SUMPRODUCT(('Data - population'!$B$2:$B$2784=$A20)*('Data - population'!$C$2:$C$2784=K$4)*('Data - population'!$D$2:$D$2784)),SUMPRODUCT(('Data - population'!$B$2:$B$2784=$A20)*('Data - population'!$C$2:$C$2784=K$4)*('Data - population'!$D$2:$D$2784)),"..")</f>
        <v>48519100</v>
      </c>
      <c r="L20" s="56" cm="1">
        <f t="array" ref="L20">IF(SUMPRODUCT(('Data - population'!$B$2:$B$2784=$A20)*('Data - population'!$C$2:$C$2784=L$4)*('Data - population'!$D$2:$D$2784)),SUMPRODUCT(('Data - population'!$B$2:$B$2784=$A20)*('Data - population'!$C$2:$C$2784=L$4)*('Data - population'!$D$2:$D$2784)),"..")</f>
        <v>5092200</v>
      </c>
      <c r="M20" s="56" cm="1">
        <f t="array" ref="M20">IF(SUMPRODUCT(('Data - population'!$B$2:$B$2784=$A20)*('Data - population'!$C$2:$C$2784=M$4)*('Data - population'!$D$2:$D$2784)),SUMPRODUCT(('Data - population'!$B$2:$B$2784=$A20)*('Data - population'!$C$2:$C$2784=M$4)*('Data - population'!$D$2:$D$2784)),"..")</f>
        <v>2891300</v>
      </c>
      <c r="N20" s="56" cm="1">
        <f t="array" ref="N20">IF(SUMPRODUCT(('Data - population'!$B$2:$B$2784=$A20)*('Data - population'!$C$2:$C$2784=N$4)*('Data - population'!$D$2:$D$2784)),SUMPRODUCT(('Data - population'!$B$2:$B$2784=$A20)*('Data - population'!$C$2:$C$2784=N$4)*('Data - population'!$D$2:$D$2784)),"..")</f>
        <v>56502600</v>
      </c>
      <c r="O20" s="57">
        <f t="shared" si="4"/>
        <v>0</v>
      </c>
      <c r="P20" s="56"/>
      <c r="Q20" s="57"/>
      <c r="R20" s="57"/>
      <c r="S20" s="57"/>
      <c r="T20" s="57"/>
      <c r="U20" s="57"/>
      <c r="V20" s="57"/>
    </row>
    <row r="21" spans="1:22" x14ac:dyDescent="0.35">
      <c r="A21" s="57" t="s">
        <v>21</v>
      </c>
      <c r="B21" s="56" cm="1">
        <f t="array" ref="B21">IF($B$3="Total non-fatal casualties",IF(SUMPRODUCT(('Data - victims'!$A$2:$A$39816=B$4)*('Data - victims'!$B$2:$B$39816=$A21)*('Data - victims'!$C$2:$C$39816="Total non-fatal casualties")*('Data - victims'!$D$2:$D$39816))+SUMPRODUCT(('Data - victims'!$A$2:$A$39816=B$4)*('Data - victims'!$B$2:$B$39816=$A21)*('Data - victims'!$C$2:$C$39816="Hospital severe")*('Data - victims'!$D$2:$D$39816))+SUMPRODUCT(('Data - victims'!$A$2:$A$39816=B$4)*('Data - victims'!$B$2:$B$39816=$A21)*('Data - victims'!$C$2:$C$39816="Hospital slight")*('Data - victims'!$D$2:$D$39816))+SUMPRODUCT(('Data - victims'!$A$2:$A$39816=B$4)*('Data - victims'!$B$2:$B$39816=$A21)*('Data - victims'!$C$2:$C$39816="First aid")*('Data - victims'!$D$2:$D$39816))+SUMPRODUCT(('Data - victims'!$A$2:$A$39816=B$4)*('Data - victims'!$B$2:$B$39816=$A21)*('Data - victims'!$C$2:$C$39816="Precautionary checks")*('Data - victims'!$D$2:$D$39816))=0,"..",SUMPRODUCT(('Data - victims'!$A$2:$A$39816=B$4)*('Data - victims'!$B$2:$B$39816=$A21)*('Data - victims'!$C$2:$C$39816="Total non-fatal casualties")*('Data - victims'!$D$2:$D$39816))+SUMPRODUCT(('Data - victims'!$A$2:$A$39816=B$4)*('Data - victims'!$B$2:$B$39816=$A21)*('Data - victims'!$C$2:$C$39816="Hospital severe")*('Data - victims'!$D$2:$D$39816))+SUMPRODUCT(('Data - victims'!$A$2:$A$39816=B$4)*('Data - victims'!$B$2:$B$39816=$A21)*('Data - victims'!$C$2:$C$39816="Hospital slight")*('Data - victims'!$D$2:$D$39816))+SUMPRODUCT(('Data - victims'!$A$2:$A$39816=B$4)*('Data - victims'!$B$2:$B$39816=$A21)*('Data - victims'!$C$2:$C$39816="First aid")*('Data - victims'!$D$2:$D$39816))+SUMPRODUCT(('Data - victims'!$A$2:$A$39816=B$4)*('Data - victims'!$B$2:$B$39816=$A21)*('Data - victims'!$C$2:$C$39816="Precautionary checks")*('Data - victims'!$D$2:$D$39816))),IF($B$3="Total casualties requiring hospital treatment",IF(SUMPRODUCT(('Data - victims'!$A$2:$A$39816=B$4)*('Data - victims'!$B$2:$B$39816=$A21)*('Data - victims'!$C$2:$C$39816="Total casualties requiring hospital treatment")*('Data - victims'!$D$2:$D$39816))+SUMPRODUCT(('Data - victims'!$A$2:$A$39816=B$4)*('Data - victims'!$B$2:$B$39816=$A21)*('Data - victims'!$C$2:$C$39816="Hospital severe")*('Data - victims'!$D$2:$D$39816))+SUMPRODUCT(('Data - victims'!$A$2:$A$39816=B$4)*('Data - victims'!$B$2:$B$39816=$A21)*('Data - victims'!$C$2:$C$39816="Hospital slight")*('Data - victims'!$D$2:$D$39816))=0,"..",SUMPRODUCT(('Data - victims'!$A$2:$A$39816=B$4)*('Data - victims'!$B$2:$B$39816=$A21)*('Data - victims'!$C$2:$C$39816="Total casualties requiring hospital treatment")*('Data - victims'!$D$2:$D$39816))+SUMPRODUCT(('Data - victims'!$A$2:$A$39816=B$4)*('Data - victims'!$B$2:$B$39816=$A21)*('Data - victims'!$C$2:$C$39816="Hospital severe")*('Data - victims'!$D$2:$D$39816))+SUMPRODUCT(('Data - victims'!$A$2:$A$39816=B$4)*('Data - victims'!$B$2:$B$39816=$A21)*('Data - victims'!$C$2:$C$39816="Hospital slight")*('Data - victims'!$D$2:$D$39816))),IF(SUMPRODUCT(('Data - victims'!$A$2:$A$39816=B$4)*('Data - victims'!$B$2:$B$39816=$A21)*('Data - victims'!$C$2:$C$39816=$B$3)*('Data - victims'!$D$2:$D$39816))=0,"..",SUMPRODUCT(('Data - victims'!$A$2:$A$39816=B$4)*('Data - victims'!$B$2:$B$39816=$A21)*('Data - victims'!$C$2:$C$39816=$B$3)*('Data - victims'!$D$2:$D$39816)))))</f>
        <v>562</v>
      </c>
      <c r="C21" s="56" cm="1">
        <f t="array" ref="C21">IF($B$3="Total non-fatal casualties",IF(SUMPRODUCT(('Data - victims'!$A$2:$A$39816=C$4)*('Data - victims'!$B$2:$B$39816=$A21)*('Data - victims'!$C$2:$C$39816="Total non-fatal casualties")*('Data - victims'!$D$2:$D$39816))+SUMPRODUCT(('Data - victims'!$A$2:$A$39816=C$4)*('Data - victims'!$B$2:$B$39816=$A21)*('Data - victims'!$C$2:$C$39816="Hospital severe")*('Data - victims'!$D$2:$D$39816))+SUMPRODUCT(('Data - victims'!$A$2:$A$39816=C$4)*('Data - victims'!$B$2:$B$39816=$A21)*('Data - victims'!$C$2:$C$39816="Hospital slight")*('Data - victims'!$D$2:$D$39816))+SUMPRODUCT(('Data - victims'!$A$2:$A$39816=C$4)*('Data - victims'!$B$2:$B$39816=$A21)*('Data - victims'!$C$2:$C$39816="First aid")*('Data - victims'!$D$2:$D$39816))+SUMPRODUCT(('Data - victims'!$A$2:$A$39816=C$4)*('Data - victims'!$B$2:$B$39816=$A21)*('Data - victims'!$C$2:$C$39816="Precautionary checks")*('Data - victims'!$D$2:$D$39816))=0,"..",SUMPRODUCT(('Data - victims'!$A$2:$A$39816=C$4)*('Data - victims'!$B$2:$B$39816=$A21)*('Data - victims'!$C$2:$C$39816="Total non-fatal casualties")*('Data - victims'!$D$2:$D$39816))+SUMPRODUCT(('Data - victims'!$A$2:$A$39816=C$4)*('Data - victims'!$B$2:$B$39816=$A21)*('Data - victims'!$C$2:$C$39816="Hospital severe")*('Data - victims'!$D$2:$D$39816))+SUMPRODUCT(('Data - victims'!$A$2:$A$39816=C$4)*('Data - victims'!$B$2:$B$39816=$A21)*('Data - victims'!$C$2:$C$39816="Hospital slight")*('Data - victims'!$D$2:$D$39816))+SUMPRODUCT(('Data - victims'!$A$2:$A$39816=C$4)*('Data - victims'!$B$2:$B$39816=$A21)*('Data - victims'!$C$2:$C$39816="First aid")*('Data - victims'!$D$2:$D$39816))+SUMPRODUCT(('Data - victims'!$A$2:$A$39816=C$4)*('Data - victims'!$B$2:$B$39816=$A21)*('Data - victims'!$C$2:$C$39816="Precautionary checks")*('Data - victims'!$D$2:$D$39816))),IF($B$3="Total casualties requiring hospital treatment",IF(SUMPRODUCT(('Data - victims'!$A$2:$A$39816=C$4)*('Data - victims'!$B$2:$B$39816=$A21)*('Data - victims'!$C$2:$C$39816="Total casualties requiring hospital treatment")*('Data - victims'!$D$2:$D$39816))+SUMPRODUCT(('Data - victims'!$A$2:$A$39816=C$4)*('Data - victims'!$B$2:$B$39816=$A21)*('Data - victims'!$C$2:$C$39816="Hospital severe")*('Data - victims'!$D$2:$D$39816))+SUMPRODUCT(('Data - victims'!$A$2:$A$39816=C$4)*('Data - victims'!$B$2:$B$39816=$A21)*('Data - victims'!$C$2:$C$39816="Hospital slight")*('Data - victims'!$D$2:$D$39816))=0,"..",SUMPRODUCT(('Data - victims'!$A$2:$A$39816=C$4)*('Data - victims'!$B$2:$B$39816=$A21)*('Data - victims'!$C$2:$C$39816="Total casualties requiring hospital treatment")*('Data - victims'!$D$2:$D$39816))+SUMPRODUCT(('Data - victims'!$A$2:$A$39816=C$4)*('Data - victims'!$B$2:$B$39816=$A21)*('Data - victims'!$C$2:$C$39816="Hospital severe")*('Data - victims'!$D$2:$D$39816))+SUMPRODUCT(('Data - victims'!$A$2:$A$39816=C$4)*('Data - victims'!$B$2:$B$39816=$A21)*('Data - victims'!$C$2:$C$39816="Hospital slight")*('Data - victims'!$D$2:$D$39816))),IF(SUMPRODUCT(('Data - victims'!$A$2:$A$39816=C$4)*('Data - victims'!$B$2:$B$39816=$A21)*('Data - victims'!$C$2:$C$39816=$B$3)*('Data - victims'!$D$2:$D$39816))=0,"..",SUMPRODUCT(('Data - victims'!$A$2:$A$39816=C$4)*('Data - victims'!$B$2:$B$39816=$A21)*('Data - victims'!$C$2:$C$39816=$B$3)*('Data - victims'!$D$2:$D$39816)))))</f>
        <v>89</v>
      </c>
      <c r="D21" s="56" cm="1">
        <f t="array" ref="D21">IF($B$3="Total non-fatal casualties",IF(SUMPRODUCT(('Data - victims'!$A$2:$A$39816=D$4)*('Data - victims'!$B$2:$B$39816=$A21)*('Data - victims'!$C$2:$C$39816="Total non-fatal casualties")*('Data - victims'!$D$2:$D$39816))+SUMPRODUCT(('Data - victims'!$A$2:$A$39816=D$4)*('Data - victims'!$B$2:$B$39816=$A21)*('Data - victims'!$C$2:$C$39816="Hospital severe")*('Data - victims'!$D$2:$D$39816))+SUMPRODUCT(('Data - victims'!$A$2:$A$39816=D$4)*('Data - victims'!$B$2:$B$39816=$A21)*('Data - victims'!$C$2:$C$39816="Hospital slight")*('Data - victims'!$D$2:$D$39816))+SUMPRODUCT(('Data - victims'!$A$2:$A$39816=D$4)*('Data - victims'!$B$2:$B$39816=$A21)*('Data - victims'!$C$2:$C$39816="First aid")*('Data - victims'!$D$2:$D$39816))+SUMPRODUCT(('Data - victims'!$A$2:$A$39816=D$4)*('Data - victims'!$B$2:$B$39816=$A21)*('Data - victims'!$C$2:$C$39816="Precautionary checks")*('Data - victims'!$D$2:$D$39816))=0,"..",SUMPRODUCT(('Data - victims'!$A$2:$A$39816=D$4)*('Data - victims'!$B$2:$B$39816=$A21)*('Data - victims'!$C$2:$C$39816="Total non-fatal casualties")*('Data - victims'!$D$2:$D$39816))+SUMPRODUCT(('Data - victims'!$A$2:$A$39816=D$4)*('Data - victims'!$B$2:$B$39816=$A21)*('Data - victims'!$C$2:$C$39816="Hospital severe")*('Data - victims'!$D$2:$D$39816))+SUMPRODUCT(('Data - victims'!$A$2:$A$39816=D$4)*('Data - victims'!$B$2:$B$39816=$A21)*('Data - victims'!$C$2:$C$39816="Hospital slight")*('Data - victims'!$D$2:$D$39816))+SUMPRODUCT(('Data - victims'!$A$2:$A$39816=D$4)*('Data - victims'!$B$2:$B$39816=$A21)*('Data - victims'!$C$2:$C$39816="First aid")*('Data - victims'!$D$2:$D$39816))+SUMPRODUCT(('Data - victims'!$A$2:$A$39816=D$4)*('Data - victims'!$B$2:$B$39816=$A21)*('Data - victims'!$C$2:$C$39816="Precautionary checks")*('Data - victims'!$D$2:$D$39816))),IF($B$3="Total casualties requiring hospital treatment",IF(SUMPRODUCT(('Data - victims'!$A$2:$A$39816=D$4)*('Data - victims'!$B$2:$B$39816=$A21)*('Data - victims'!$C$2:$C$39816="Total casualties requiring hospital treatment")*('Data - victims'!$D$2:$D$39816))+SUMPRODUCT(('Data - victims'!$A$2:$A$39816=D$4)*('Data - victims'!$B$2:$B$39816=$A21)*('Data - victims'!$C$2:$C$39816="Hospital severe")*('Data - victims'!$D$2:$D$39816))+SUMPRODUCT(('Data - victims'!$A$2:$A$39816=D$4)*('Data - victims'!$B$2:$B$39816=$A21)*('Data - victims'!$C$2:$C$39816="Hospital slight")*('Data - victims'!$D$2:$D$39816))=0,"..",SUMPRODUCT(('Data - victims'!$A$2:$A$39816=D$4)*('Data - victims'!$B$2:$B$39816=$A21)*('Data - victims'!$C$2:$C$39816="Total casualties requiring hospital treatment")*('Data - victims'!$D$2:$D$39816))+SUMPRODUCT(('Data - victims'!$A$2:$A$39816=D$4)*('Data - victims'!$B$2:$B$39816=$A21)*('Data - victims'!$C$2:$C$39816="Hospital severe")*('Data - victims'!$D$2:$D$39816))+SUMPRODUCT(('Data - victims'!$A$2:$A$39816=D$4)*('Data - victims'!$B$2:$B$39816=$A21)*('Data - victims'!$C$2:$C$39816="Hospital slight")*('Data - victims'!$D$2:$D$39816))),IF(SUMPRODUCT(('Data - victims'!$A$2:$A$39816=D$4)*('Data - victims'!$B$2:$B$39816=$A21)*('Data - victims'!$C$2:$C$39816=$B$3)*('Data - victims'!$D$2:$D$39816))=0,"..",SUMPRODUCT(('Data - victims'!$A$2:$A$39816=D$4)*('Data - victims'!$B$2:$B$39816=$A21)*('Data - victims'!$C$2:$C$39816=$B$3)*('Data - victims'!$D$2:$D$39816)))))</f>
        <v>45</v>
      </c>
      <c r="E21" s="56" cm="1">
        <f t="array" ref="E21">IF(SUMPRODUCT(('Data - victims'!$A$2:$A$39816=E$4)*('Data - victims'!$B$2:$B$39816=$A21)*('Data - victims'!$C$2:$C$39816=$B$3)*('Data - victims'!$D$2:$D$39816))=0,IF(OR(B21="..",C21="..",D21=".."),"..",IF(B21+C21+D21=0,"..",B21+C21+D21)),SUMPRODUCT(('Data - victims'!$A$2:$A$39816=E$4)*('Data - victims'!$B$2:$B$39816=$A21)*('Data - victims'!$C$2:$C$39816=$B$3)*('Data - victims'!$D$2:$D$39816)))</f>
        <v>696</v>
      </c>
      <c r="F21" s="56">
        <f t="shared" si="0"/>
        <v>12</v>
      </c>
      <c r="G21" s="56">
        <f t="shared" si="1"/>
        <v>18</v>
      </c>
      <c r="H21" s="56">
        <f t="shared" si="2"/>
        <v>16</v>
      </c>
      <c r="I21" s="56">
        <f t="shared" si="3"/>
        <v>12</v>
      </c>
      <c r="J21" s="57"/>
      <c r="K21" s="56" cm="1">
        <f t="array" ref="K21">IF(SUMPRODUCT(('Data - population'!$B$2:$B$2784=$A21)*('Data - population'!$C$2:$C$2784=K$4)*('Data - population'!$D$2:$D$2784)),SUMPRODUCT(('Data - population'!$B$2:$B$2784=$A21)*('Data - population'!$C$2:$C$2784=K$4)*('Data - population'!$D$2:$D$2784)),"..")</f>
        <v>48664800</v>
      </c>
      <c r="L21" s="56" cm="1">
        <f t="array" ref="L21">IF(SUMPRODUCT(('Data - population'!$B$2:$B$2784=$A21)*('Data - population'!$C$2:$C$2784=L$4)*('Data - population'!$D$2:$D$2784)),SUMPRODUCT(('Data - population'!$B$2:$B$2784=$A21)*('Data - population'!$C$2:$C$2784=L$4)*('Data - population'!$D$2:$D$2784)),"..")</f>
        <v>5083300</v>
      </c>
      <c r="M21" s="56" cm="1">
        <f t="array" ref="M21">IF(SUMPRODUCT(('Data - population'!$B$2:$B$2784=$A21)*('Data - population'!$C$2:$C$2784=M$4)*('Data - population'!$D$2:$D$2784)),SUMPRODUCT(('Data - population'!$B$2:$B$2784=$A21)*('Data - population'!$C$2:$C$2784=M$4)*('Data - population'!$D$2:$D$2784)),"..")</f>
        <v>2894900</v>
      </c>
      <c r="N21" s="56" cm="1">
        <f t="array" ref="N21">IF(SUMPRODUCT(('Data - population'!$B$2:$B$2784=$A21)*('Data - population'!$C$2:$C$2784=N$4)*('Data - population'!$D$2:$D$2784)),SUMPRODUCT(('Data - population'!$B$2:$B$2784=$A21)*('Data - population'!$C$2:$C$2784=N$4)*('Data - population'!$D$2:$D$2784)),"..")</f>
        <v>56643000</v>
      </c>
      <c r="O21" s="57">
        <f t="shared" si="4"/>
        <v>0</v>
      </c>
      <c r="P21" s="56"/>
      <c r="Q21" s="57"/>
      <c r="R21" s="57"/>
      <c r="S21" s="57"/>
      <c r="T21" s="57"/>
      <c r="U21" s="57"/>
      <c r="V21" s="57"/>
    </row>
    <row r="22" spans="1:22" x14ac:dyDescent="0.35">
      <c r="A22" s="57" t="s">
        <v>22</v>
      </c>
      <c r="B22" s="56" cm="1">
        <f t="array" ref="B22">IF($B$3="Total non-fatal casualties",IF(SUMPRODUCT(('Data - victims'!$A$2:$A$39816=B$4)*('Data - victims'!$B$2:$B$39816=$A22)*('Data - victims'!$C$2:$C$39816="Total non-fatal casualties")*('Data - victims'!$D$2:$D$39816))+SUMPRODUCT(('Data - victims'!$A$2:$A$39816=B$4)*('Data - victims'!$B$2:$B$39816=$A22)*('Data - victims'!$C$2:$C$39816="Hospital severe")*('Data - victims'!$D$2:$D$39816))+SUMPRODUCT(('Data - victims'!$A$2:$A$39816=B$4)*('Data - victims'!$B$2:$B$39816=$A22)*('Data - victims'!$C$2:$C$39816="Hospital slight")*('Data - victims'!$D$2:$D$39816))+SUMPRODUCT(('Data - victims'!$A$2:$A$39816=B$4)*('Data - victims'!$B$2:$B$39816=$A22)*('Data - victims'!$C$2:$C$39816="First aid")*('Data - victims'!$D$2:$D$39816))+SUMPRODUCT(('Data - victims'!$A$2:$A$39816=B$4)*('Data - victims'!$B$2:$B$39816=$A22)*('Data - victims'!$C$2:$C$39816="Precautionary checks")*('Data - victims'!$D$2:$D$39816))=0,"..",SUMPRODUCT(('Data - victims'!$A$2:$A$39816=B$4)*('Data - victims'!$B$2:$B$39816=$A22)*('Data - victims'!$C$2:$C$39816="Total non-fatal casualties")*('Data - victims'!$D$2:$D$39816))+SUMPRODUCT(('Data - victims'!$A$2:$A$39816=B$4)*('Data - victims'!$B$2:$B$39816=$A22)*('Data - victims'!$C$2:$C$39816="Hospital severe")*('Data - victims'!$D$2:$D$39816))+SUMPRODUCT(('Data - victims'!$A$2:$A$39816=B$4)*('Data - victims'!$B$2:$B$39816=$A22)*('Data - victims'!$C$2:$C$39816="Hospital slight")*('Data - victims'!$D$2:$D$39816))+SUMPRODUCT(('Data - victims'!$A$2:$A$39816=B$4)*('Data - victims'!$B$2:$B$39816=$A22)*('Data - victims'!$C$2:$C$39816="First aid")*('Data - victims'!$D$2:$D$39816))+SUMPRODUCT(('Data - victims'!$A$2:$A$39816=B$4)*('Data - victims'!$B$2:$B$39816=$A22)*('Data - victims'!$C$2:$C$39816="Precautionary checks")*('Data - victims'!$D$2:$D$39816))),IF($B$3="Total casualties requiring hospital treatment",IF(SUMPRODUCT(('Data - victims'!$A$2:$A$39816=B$4)*('Data - victims'!$B$2:$B$39816=$A22)*('Data - victims'!$C$2:$C$39816="Total casualties requiring hospital treatment")*('Data - victims'!$D$2:$D$39816))+SUMPRODUCT(('Data - victims'!$A$2:$A$39816=B$4)*('Data - victims'!$B$2:$B$39816=$A22)*('Data - victims'!$C$2:$C$39816="Hospital severe")*('Data - victims'!$D$2:$D$39816))+SUMPRODUCT(('Data - victims'!$A$2:$A$39816=B$4)*('Data - victims'!$B$2:$B$39816=$A22)*('Data - victims'!$C$2:$C$39816="Hospital slight")*('Data - victims'!$D$2:$D$39816))=0,"..",SUMPRODUCT(('Data - victims'!$A$2:$A$39816=B$4)*('Data - victims'!$B$2:$B$39816=$A22)*('Data - victims'!$C$2:$C$39816="Total casualties requiring hospital treatment")*('Data - victims'!$D$2:$D$39816))+SUMPRODUCT(('Data - victims'!$A$2:$A$39816=B$4)*('Data - victims'!$B$2:$B$39816=$A22)*('Data - victims'!$C$2:$C$39816="Hospital severe")*('Data - victims'!$D$2:$D$39816))+SUMPRODUCT(('Data - victims'!$A$2:$A$39816=B$4)*('Data - victims'!$B$2:$B$39816=$A22)*('Data - victims'!$C$2:$C$39816="Hospital slight")*('Data - victims'!$D$2:$D$39816))),IF(SUMPRODUCT(('Data - victims'!$A$2:$A$39816=B$4)*('Data - victims'!$B$2:$B$39816=$A22)*('Data - victims'!$C$2:$C$39816=$B$3)*('Data - victims'!$D$2:$D$39816))=0,"..",SUMPRODUCT(('Data - victims'!$A$2:$A$39816=B$4)*('Data - victims'!$B$2:$B$39816=$A22)*('Data - victims'!$C$2:$C$39816=$B$3)*('Data - victims'!$D$2:$D$39816)))))</f>
        <v>475</v>
      </c>
      <c r="C22" s="56" cm="1">
        <f t="array" ref="C22">IF($B$3="Total non-fatal casualties",IF(SUMPRODUCT(('Data - victims'!$A$2:$A$39816=C$4)*('Data - victims'!$B$2:$B$39816=$A22)*('Data - victims'!$C$2:$C$39816="Total non-fatal casualties")*('Data - victims'!$D$2:$D$39816))+SUMPRODUCT(('Data - victims'!$A$2:$A$39816=C$4)*('Data - victims'!$B$2:$B$39816=$A22)*('Data - victims'!$C$2:$C$39816="Hospital severe")*('Data - victims'!$D$2:$D$39816))+SUMPRODUCT(('Data - victims'!$A$2:$A$39816=C$4)*('Data - victims'!$B$2:$B$39816=$A22)*('Data - victims'!$C$2:$C$39816="Hospital slight")*('Data - victims'!$D$2:$D$39816))+SUMPRODUCT(('Data - victims'!$A$2:$A$39816=C$4)*('Data - victims'!$B$2:$B$39816=$A22)*('Data - victims'!$C$2:$C$39816="First aid")*('Data - victims'!$D$2:$D$39816))+SUMPRODUCT(('Data - victims'!$A$2:$A$39816=C$4)*('Data - victims'!$B$2:$B$39816=$A22)*('Data - victims'!$C$2:$C$39816="Precautionary checks")*('Data - victims'!$D$2:$D$39816))=0,"..",SUMPRODUCT(('Data - victims'!$A$2:$A$39816=C$4)*('Data - victims'!$B$2:$B$39816=$A22)*('Data - victims'!$C$2:$C$39816="Total non-fatal casualties")*('Data - victims'!$D$2:$D$39816))+SUMPRODUCT(('Data - victims'!$A$2:$A$39816=C$4)*('Data - victims'!$B$2:$B$39816=$A22)*('Data - victims'!$C$2:$C$39816="Hospital severe")*('Data - victims'!$D$2:$D$39816))+SUMPRODUCT(('Data - victims'!$A$2:$A$39816=C$4)*('Data - victims'!$B$2:$B$39816=$A22)*('Data - victims'!$C$2:$C$39816="Hospital slight")*('Data - victims'!$D$2:$D$39816))+SUMPRODUCT(('Data - victims'!$A$2:$A$39816=C$4)*('Data - victims'!$B$2:$B$39816=$A22)*('Data - victims'!$C$2:$C$39816="First aid")*('Data - victims'!$D$2:$D$39816))+SUMPRODUCT(('Data - victims'!$A$2:$A$39816=C$4)*('Data - victims'!$B$2:$B$39816=$A22)*('Data - victims'!$C$2:$C$39816="Precautionary checks")*('Data - victims'!$D$2:$D$39816))),IF($B$3="Total casualties requiring hospital treatment",IF(SUMPRODUCT(('Data - victims'!$A$2:$A$39816=C$4)*('Data - victims'!$B$2:$B$39816=$A22)*('Data - victims'!$C$2:$C$39816="Total casualties requiring hospital treatment")*('Data - victims'!$D$2:$D$39816))+SUMPRODUCT(('Data - victims'!$A$2:$A$39816=C$4)*('Data - victims'!$B$2:$B$39816=$A22)*('Data - victims'!$C$2:$C$39816="Hospital severe")*('Data - victims'!$D$2:$D$39816))+SUMPRODUCT(('Data - victims'!$A$2:$A$39816=C$4)*('Data - victims'!$B$2:$B$39816=$A22)*('Data - victims'!$C$2:$C$39816="Hospital slight")*('Data - victims'!$D$2:$D$39816))=0,"..",SUMPRODUCT(('Data - victims'!$A$2:$A$39816=C$4)*('Data - victims'!$B$2:$B$39816=$A22)*('Data - victims'!$C$2:$C$39816="Total casualties requiring hospital treatment")*('Data - victims'!$D$2:$D$39816))+SUMPRODUCT(('Data - victims'!$A$2:$A$39816=C$4)*('Data - victims'!$B$2:$B$39816=$A22)*('Data - victims'!$C$2:$C$39816="Hospital severe")*('Data - victims'!$D$2:$D$39816))+SUMPRODUCT(('Data - victims'!$A$2:$A$39816=C$4)*('Data - victims'!$B$2:$B$39816=$A22)*('Data - victims'!$C$2:$C$39816="Hospital slight")*('Data - victims'!$D$2:$D$39816))),IF(SUMPRODUCT(('Data - victims'!$A$2:$A$39816=C$4)*('Data - victims'!$B$2:$B$39816=$A22)*('Data - victims'!$C$2:$C$39816=$B$3)*('Data - victims'!$D$2:$D$39816))=0,"..",SUMPRODUCT(('Data - victims'!$A$2:$A$39816=C$4)*('Data - victims'!$B$2:$B$39816=$A22)*('Data - victims'!$C$2:$C$39816=$B$3)*('Data - victims'!$D$2:$D$39816)))))</f>
        <v>98</v>
      </c>
      <c r="D22" s="56" cm="1">
        <f t="array" ref="D22">IF($B$3="Total non-fatal casualties",IF(SUMPRODUCT(('Data - victims'!$A$2:$A$39816=D$4)*('Data - victims'!$B$2:$B$39816=$A22)*('Data - victims'!$C$2:$C$39816="Total non-fatal casualties")*('Data - victims'!$D$2:$D$39816))+SUMPRODUCT(('Data - victims'!$A$2:$A$39816=D$4)*('Data - victims'!$B$2:$B$39816=$A22)*('Data - victims'!$C$2:$C$39816="Hospital severe")*('Data - victims'!$D$2:$D$39816))+SUMPRODUCT(('Data - victims'!$A$2:$A$39816=D$4)*('Data - victims'!$B$2:$B$39816=$A22)*('Data - victims'!$C$2:$C$39816="Hospital slight")*('Data - victims'!$D$2:$D$39816))+SUMPRODUCT(('Data - victims'!$A$2:$A$39816=D$4)*('Data - victims'!$B$2:$B$39816=$A22)*('Data - victims'!$C$2:$C$39816="First aid")*('Data - victims'!$D$2:$D$39816))+SUMPRODUCT(('Data - victims'!$A$2:$A$39816=D$4)*('Data - victims'!$B$2:$B$39816=$A22)*('Data - victims'!$C$2:$C$39816="Precautionary checks")*('Data - victims'!$D$2:$D$39816))=0,"..",SUMPRODUCT(('Data - victims'!$A$2:$A$39816=D$4)*('Data - victims'!$B$2:$B$39816=$A22)*('Data - victims'!$C$2:$C$39816="Total non-fatal casualties")*('Data - victims'!$D$2:$D$39816))+SUMPRODUCT(('Data - victims'!$A$2:$A$39816=D$4)*('Data - victims'!$B$2:$B$39816=$A22)*('Data - victims'!$C$2:$C$39816="Hospital severe")*('Data - victims'!$D$2:$D$39816))+SUMPRODUCT(('Data - victims'!$A$2:$A$39816=D$4)*('Data - victims'!$B$2:$B$39816=$A22)*('Data - victims'!$C$2:$C$39816="Hospital slight")*('Data - victims'!$D$2:$D$39816))+SUMPRODUCT(('Data - victims'!$A$2:$A$39816=D$4)*('Data - victims'!$B$2:$B$39816=$A22)*('Data - victims'!$C$2:$C$39816="First aid")*('Data - victims'!$D$2:$D$39816))+SUMPRODUCT(('Data - victims'!$A$2:$A$39816=D$4)*('Data - victims'!$B$2:$B$39816=$A22)*('Data - victims'!$C$2:$C$39816="Precautionary checks")*('Data - victims'!$D$2:$D$39816))),IF($B$3="Total casualties requiring hospital treatment",IF(SUMPRODUCT(('Data - victims'!$A$2:$A$39816=D$4)*('Data - victims'!$B$2:$B$39816=$A22)*('Data - victims'!$C$2:$C$39816="Total casualties requiring hospital treatment")*('Data - victims'!$D$2:$D$39816))+SUMPRODUCT(('Data - victims'!$A$2:$A$39816=D$4)*('Data - victims'!$B$2:$B$39816=$A22)*('Data - victims'!$C$2:$C$39816="Hospital severe")*('Data - victims'!$D$2:$D$39816))+SUMPRODUCT(('Data - victims'!$A$2:$A$39816=D$4)*('Data - victims'!$B$2:$B$39816=$A22)*('Data - victims'!$C$2:$C$39816="Hospital slight")*('Data - victims'!$D$2:$D$39816))=0,"..",SUMPRODUCT(('Data - victims'!$A$2:$A$39816=D$4)*('Data - victims'!$B$2:$B$39816=$A22)*('Data - victims'!$C$2:$C$39816="Total casualties requiring hospital treatment")*('Data - victims'!$D$2:$D$39816))+SUMPRODUCT(('Data - victims'!$A$2:$A$39816=D$4)*('Data - victims'!$B$2:$B$39816=$A22)*('Data - victims'!$C$2:$C$39816="Hospital severe")*('Data - victims'!$D$2:$D$39816))+SUMPRODUCT(('Data - victims'!$A$2:$A$39816=D$4)*('Data - victims'!$B$2:$B$39816=$A22)*('Data - victims'!$C$2:$C$39816="Hospital slight")*('Data - victims'!$D$2:$D$39816))),IF(SUMPRODUCT(('Data - victims'!$A$2:$A$39816=D$4)*('Data - victims'!$B$2:$B$39816=$A22)*('Data - victims'!$C$2:$C$39816=$B$3)*('Data - victims'!$D$2:$D$39816))=0,"..",SUMPRODUCT(('Data - victims'!$A$2:$A$39816=D$4)*('Data - victims'!$B$2:$B$39816=$A22)*('Data - victims'!$C$2:$C$39816=$B$3)*('Data - victims'!$D$2:$D$39816)))))</f>
        <v>30</v>
      </c>
      <c r="E22" s="56" cm="1">
        <f t="array" ref="E22">IF(SUMPRODUCT(('Data - victims'!$A$2:$A$39816=E$4)*('Data - victims'!$B$2:$B$39816=$A22)*('Data - victims'!$C$2:$C$39816=$B$3)*('Data - victims'!$D$2:$D$39816))=0,IF(OR(B22="..",C22="..",D22=".."),"..",IF(B22+C22+D22=0,"..",B22+C22+D22)),SUMPRODUCT(('Data - victims'!$A$2:$A$39816=E$4)*('Data - victims'!$B$2:$B$39816=$A22)*('Data - victims'!$C$2:$C$39816=$B$3)*('Data - victims'!$D$2:$D$39816)))</f>
        <v>603</v>
      </c>
      <c r="F22" s="56">
        <f t="shared" si="0"/>
        <v>10</v>
      </c>
      <c r="G22" s="56">
        <f t="shared" si="1"/>
        <v>19</v>
      </c>
      <c r="H22" s="56">
        <f t="shared" si="2"/>
        <v>10</v>
      </c>
      <c r="I22" s="56">
        <f t="shared" si="3"/>
        <v>11</v>
      </c>
      <c r="J22" s="57"/>
      <c r="K22" s="56" cm="1">
        <f t="array" ref="K22">IF(SUMPRODUCT(('Data - population'!$B$2:$B$2784=$A22)*('Data - population'!$C$2:$C$2784=K$4)*('Data - population'!$D$2:$D$2784)),SUMPRODUCT(('Data - population'!$B$2:$B$2784=$A22)*('Data - population'!$C$2:$C$2784=K$4)*('Data - population'!$D$2:$D$2784)),"..")</f>
        <v>48820600</v>
      </c>
      <c r="L22" s="56" cm="1">
        <f t="array" ref="L22">IF(SUMPRODUCT(('Data - population'!$B$2:$B$2784=$A22)*('Data - population'!$C$2:$C$2784=L$4)*('Data - population'!$D$2:$D$2784)),SUMPRODUCT(('Data - population'!$B$2:$B$2784=$A22)*('Data - population'!$C$2:$C$2784=L$4)*('Data - population'!$D$2:$D$2784)),"..")</f>
        <v>5077100</v>
      </c>
      <c r="M22" s="56" cm="1">
        <f t="array" ref="M22">IF(SUMPRODUCT(('Data - population'!$B$2:$B$2784=$A22)*('Data - population'!$C$2:$C$2784=M$4)*('Data - population'!$D$2:$D$2784)),SUMPRODUCT(('Data - population'!$B$2:$B$2784=$A22)*('Data - population'!$C$2:$C$2784=M$4)*('Data - population'!$D$2:$D$2784)),"..")</f>
        <v>2899500</v>
      </c>
      <c r="N22" s="56" cm="1">
        <f t="array" ref="N22">IF(SUMPRODUCT(('Data - population'!$B$2:$B$2784=$A22)*('Data - population'!$C$2:$C$2784=N$4)*('Data - population'!$D$2:$D$2784)),SUMPRODUCT(('Data - population'!$B$2:$B$2784=$A22)*('Data - population'!$C$2:$C$2784=N$4)*('Data - population'!$D$2:$D$2784)),"..")</f>
        <v>56797200</v>
      </c>
      <c r="O22" s="57">
        <f t="shared" si="4"/>
        <v>0</v>
      </c>
      <c r="P22" s="56"/>
      <c r="Q22" s="57"/>
      <c r="R22" s="57"/>
      <c r="S22" s="57"/>
      <c r="T22" s="57"/>
      <c r="U22" s="57"/>
      <c r="V22" s="57"/>
    </row>
    <row r="23" spans="1:22" x14ac:dyDescent="0.35">
      <c r="A23" s="57" t="s">
        <v>23</v>
      </c>
      <c r="B23" s="56" cm="1">
        <f t="array" ref="B23">IF($B$3="Total non-fatal casualties",IF(SUMPRODUCT(('Data - victims'!$A$2:$A$39816=B$4)*('Data - victims'!$B$2:$B$39816=$A23)*('Data - victims'!$C$2:$C$39816="Total non-fatal casualties")*('Data - victims'!$D$2:$D$39816))+SUMPRODUCT(('Data - victims'!$A$2:$A$39816=B$4)*('Data - victims'!$B$2:$B$39816=$A23)*('Data - victims'!$C$2:$C$39816="Hospital severe")*('Data - victims'!$D$2:$D$39816))+SUMPRODUCT(('Data - victims'!$A$2:$A$39816=B$4)*('Data - victims'!$B$2:$B$39816=$A23)*('Data - victims'!$C$2:$C$39816="Hospital slight")*('Data - victims'!$D$2:$D$39816))+SUMPRODUCT(('Data - victims'!$A$2:$A$39816=B$4)*('Data - victims'!$B$2:$B$39816=$A23)*('Data - victims'!$C$2:$C$39816="First aid")*('Data - victims'!$D$2:$D$39816))+SUMPRODUCT(('Data - victims'!$A$2:$A$39816=B$4)*('Data - victims'!$B$2:$B$39816=$A23)*('Data - victims'!$C$2:$C$39816="Precautionary checks")*('Data - victims'!$D$2:$D$39816))=0,"..",SUMPRODUCT(('Data - victims'!$A$2:$A$39816=B$4)*('Data - victims'!$B$2:$B$39816=$A23)*('Data - victims'!$C$2:$C$39816="Total non-fatal casualties")*('Data - victims'!$D$2:$D$39816))+SUMPRODUCT(('Data - victims'!$A$2:$A$39816=B$4)*('Data - victims'!$B$2:$B$39816=$A23)*('Data - victims'!$C$2:$C$39816="Hospital severe")*('Data - victims'!$D$2:$D$39816))+SUMPRODUCT(('Data - victims'!$A$2:$A$39816=B$4)*('Data - victims'!$B$2:$B$39816=$A23)*('Data - victims'!$C$2:$C$39816="Hospital slight")*('Data - victims'!$D$2:$D$39816))+SUMPRODUCT(('Data - victims'!$A$2:$A$39816=B$4)*('Data - victims'!$B$2:$B$39816=$A23)*('Data - victims'!$C$2:$C$39816="First aid")*('Data - victims'!$D$2:$D$39816))+SUMPRODUCT(('Data - victims'!$A$2:$A$39816=B$4)*('Data - victims'!$B$2:$B$39816=$A23)*('Data - victims'!$C$2:$C$39816="Precautionary checks")*('Data - victims'!$D$2:$D$39816))),IF($B$3="Total casualties requiring hospital treatment",IF(SUMPRODUCT(('Data - victims'!$A$2:$A$39816=B$4)*('Data - victims'!$B$2:$B$39816=$A23)*('Data - victims'!$C$2:$C$39816="Total casualties requiring hospital treatment")*('Data - victims'!$D$2:$D$39816))+SUMPRODUCT(('Data - victims'!$A$2:$A$39816=B$4)*('Data - victims'!$B$2:$B$39816=$A23)*('Data - victims'!$C$2:$C$39816="Hospital severe")*('Data - victims'!$D$2:$D$39816))+SUMPRODUCT(('Data - victims'!$A$2:$A$39816=B$4)*('Data - victims'!$B$2:$B$39816=$A23)*('Data - victims'!$C$2:$C$39816="Hospital slight")*('Data - victims'!$D$2:$D$39816))=0,"..",SUMPRODUCT(('Data - victims'!$A$2:$A$39816=B$4)*('Data - victims'!$B$2:$B$39816=$A23)*('Data - victims'!$C$2:$C$39816="Total casualties requiring hospital treatment")*('Data - victims'!$D$2:$D$39816))+SUMPRODUCT(('Data - victims'!$A$2:$A$39816=B$4)*('Data - victims'!$B$2:$B$39816=$A23)*('Data - victims'!$C$2:$C$39816="Hospital severe")*('Data - victims'!$D$2:$D$39816))+SUMPRODUCT(('Data - victims'!$A$2:$A$39816=B$4)*('Data - victims'!$B$2:$B$39816=$A23)*('Data - victims'!$C$2:$C$39816="Hospital slight")*('Data - victims'!$D$2:$D$39816))),IF(SUMPRODUCT(('Data - victims'!$A$2:$A$39816=B$4)*('Data - victims'!$B$2:$B$39816=$A23)*('Data - victims'!$C$2:$C$39816=$B$3)*('Data - victims'!$D$2:$D$39816))=0,"..",SUMPRODUCT(('Data - victims'!$A$2:$A$39816=B$4)*('Data - victims'!$B$2:$B$39816=$A23)*('Data - victims'!$C$2:$C$39816=$B$3)*('Data - victims'!$D$2:$D$39816)))))</f>
        <v>485</v>
      </c>
      <c r="C23" s="56" cm="1">
        <f t="array" ref="C23">IF($B$3="Total non-fatal casualties",IF(SUMPRODUCT(('Data - victims'!$A$2:$A$39816=C$4)*('Data - victims'!$B$2:$B$39816=$A23)*('Data - victims'!$C$2:$C$39816="Total non-fatal casualties")*('Data - victims'!$D$2:$D$39816))+SUMPRODUCT(('Data - victims'!$A$2:$A$39816=C$4)*('Data - victims'!$B$2:$B$39816=$A23)*('Data - victims'!$C$2:$C$39816="Hospital severe")*('Data - victims'!$D$2:$D$39816))+SUMPRODUCT(('Data - victims'!$A$2:$A$39816=C$4)*('Data - victims'!$B$2:$B$39816=$A23)*('Data - victims'!$C$2:$C$39816="Hospital slight")*('Data - victims'!$D$2:$D$39816))+SUMPRODUCT(('Data - victims'!$A$2:$A$39816=C$4)*('Data - victims'!$B$2:$B$39816=$A23)*('Data - victims'!$C$2:$C$39816="First aid")*('Data - victims'!$D$2:$D$39816))+SUMPRODUCT(('Data - victims'!$A$2:$A$39816=C$4)*('Data - victims'!$B$2:$B$39816=$A23)*('Data - victims'!$C$2:$C$39816="Precautionary checks")*('Data - victims'!$D$2:$D$39816))=0,"..",SUMPRODUCT(('Data - victims'!$A$2:$A$39816=C$4)*('Data - victims'!$B$2:$B$39816=$A23)*('Data - victims'!$C$2:$C$39816="Total non-fatal casualties")*('Data - victims'!$D$2:$D$39816))+SUMPRODUCT(('Data - victims'!$A$2:$A$39816=C$4)*('Data - victims'!$B$2:$B$39816=$A23)*('Data - victims'!$C$2:$C$39816="Hospital severe")*('Data - victims'!$D$2:$D$39816))+SUMPRODUCT(('Data - victims'!$A$2:$A$39816=C$4)*('Data - victims'!$B$2:$B$39816=$A23)*('Data - victims'!$C$2:$C$39816="Hospital slight")*('Data - victims'!$D$2:$D$39816))+SUMPRODUCT(('Data - victims'!$A$2:$A$39816=C$4)*('Data - victims'!$B$2:$B$39816=$A23)*('Data - victims'!$C$2:$C$39816="First aid")*('Data - victims'!$D$2:$D$39816))+SUMPRODUCT(('Data - victims'!$A$2:$A$39816=C$4)*('Data - victims'!$B$2:$B$39816=$A23)*('Data - victims'!$C$2:$C$39816="Precautionary checks")*('Data - victims'!$D$2:$D$39816))),IF($B$3="Total casualties requiring hospital treatment",IF(SUMPRODUCT(('Data - victims'!$A$2:$A$39816=C$4)*('Data - victims'!$B$2:$B$39816=$A23)*('Data - victims'!$C$2:$C$39816="Total casualties requiring hospital treatment")*('Data - victims'!$D$2:$D$39816))+SUMPRODUCT(('Data - victims'!$A$2:$A$39816=C$4)*('Data - victims'!$B$2:$B$39816=$A23)*('Data - victims'!$C$2:$C$39816="Hospital severe")*('Data - victims'!$D$2:$D$39816))+SUMPRODUCT(('Data - victims'!$A$2:$A$39816=C$4)*('Data - victims'!$B$2:$B$39816=$A23)*('Data - victims'!$C$2:$C$39816="Hospital slight")*('Data - victims'!$D$2:$D$39816))=0,"..",SUMPRODUCT(('Data - victims'!$A$2:$A$39816=C$4)*('Data - victims'!$B$2:$B$39816=$A23)*('Data - victims'!$C$2:$C$39816="Total casualties requiring hospital treatment")*('Data - victims'!$D$2:$D$39816))+SUMPRODUCT(('Data - victims'!$A$2:$A$39816=C$4)*('Data - victims'!$B$2:$B$39816=$A23)*('Data - victims'!$C$2:$C$39816="Hospital severe")*('Data - victims'!$D$2:$D$39816))+SUMPRODUCT(('Data - victims'!$A$2:$A$39816=C$4)*('Data - victims'!$B$2:$B$39816=$A23)*('Data - victims'!$C$2:$C$39816="Hospital slight")*('Data - victims'!$D$2:$D$39816))),IF(SUMPRODUCT(('Data - victims'!$A$2:$A$39816=C$4)*('Data - victims'!$B$2:$B$39816=$A23)*('Data - victims'!$C$2:$C$39816=$B$3)*('Data - victims'!$D$2:$D$39816))=0,"..",SUMPRODUCT(('Data - victims'!$A$2:$A$39816=C$4)*('Data - victims'!$B$2:$B$39816=$A23)*('Data - victims'!$C$2:$C$39816=$B$3)*('Data - victims'!$D$2:$D$39816)))))</f>
        <v>111</v>
      </c>
      <c r="D23" s="56" cm="1">
        <f t="array" ref="D23">IF($B$3="Total non-fatal casualties",IF(SUMPRODUCT(('Data - victims'!$A$2:$A$39816=D$4)*('Data - victims'!$B$2:$B$39816=$A23)*('Data - victims'!$C$2:$C$39816="Total non-fatal casualties")*('Data - victims'!$D$2:$D$39816))+SUMPRODUCT(('Data - victims'!$A$2:$A$39816=D$4)*('Data - victims'!$B$2:$B$39816=$A23)*('Data - victims'!$C$2:$C$39816="Hospital severe")*('Data - victims'!$D$2:$D$39816))+SUMPRODUCT(('Data - victims'!$A$2:$A$39816=D$4)*('Data - victims'!$B$2:$B$39816=$A23)*('Data - victims'!$C$2:$C$39816="Hospital slight")*('Data - victims'!$D$2:$D$39816))+SUMPRODUCT(('Data - victims'!$A$2:$A$39816=D$4)*('Data - victims'!$B$2:$B$39816=$A23)*('Data - victims'!$C$2:$C$39816="First aid")*('Data - victims'!$D$2:$D$39816))+SUMPRODUCT(('Data - victims'!$A$2:$A$39816=D$4)*('Data - victims'!$B$2:$B$39816=$A23)*('Data - victims'!$C$2:$C$39816="Precautionary checks")*('Data - victims'!$D$2:$D$39816))=0,"..",SUMPRODUCT(('Data - victims'!$A$2:$A$39816=D$4)*('Data - victims'!$B$2:$B$39816=$A23)*('Data - victims'!$C$2:$C$39816="Total non-fatal casualties")*('Data - victims'!$D$2:$D$39816))+SUMPRODUCT(('Data - victims'!$A$2:$A$39816=D$4)*('Data - victims'!$B$2:$B$39816=$A23)*('Data - victims'!$C$2:$C$39816="Hospital severe")*('Data - victims'!$D$2:$D$39816))+SUMPRODUCT(('Data - victims'!$A$2:$A$39816=D$4)*('Data - victims'!$B$2:$B$39816=$A23)*('Data - victims'!$C$2:$C$39816="Hospital slight")*('Data - victims'!$D$2:$D$39816))+SUMPRODUCT(('Data - victims'!$A$2:$A$39816=D$4)*('Data - victims'!$B$2:$B$39816=$A23)*('Data - victims'!$C$2:$C$39816="First aid")*('Data - victims'!$D$2:$D$39816))+SUMPRODUCT(('Data - victims'!$A$2:$A$39816=D$4)*('Data - victims'!$B$2:$B$39816=$A23)*('Data - victims'!$C$2:$C$39816="Precautionary checks")*('Data - victims'!$D$2:$D$39816))),IF($B$3="Total casualties requiring hospital treatment",IF(SUMPRODUCT(('Data - victims'!$A$2:$A$39816=D$4)*('Data - victims'!$B$2:$B$39816=$A23)*('Data - victims'!$C$2:$C$39816="Total casualties requiring hospital treatment")*('Data - victims'!$D$2:$D$39816))+SUMPRODUCT(('Data - victims'!$A$2:$A$39816=D$4)*('Data - victims'!$B$2:$B$39816=$A23)*('Data - victims'!$C$2:$C$39816="Hospital severe")*('Data - victims'!$D$2:$D$39816))+SUMPRODUCT(('Data - victims'!$A$2:$A$39816=D$4)*('Data - victims'!$B$2:$B$39816=$A23)*('Data - victims'!$C$2:$C$39816="Hospital slight")*('Data - victims'!$D$2:$D$39816))=0,"..",SUMPRODUCT(('Data - victims'!$A$2:$A$39816=D$4)*('Data - victims'!$B$2:$B$39816=$A23)*('Data - victims'!$C$2:$C$39816="Total casualties requiring hospital treatment")*('Data - victims'!$D$2:$D$39816))+SUMPRODUCT(('Data - victims'!$A$2:$A$39816=D$4)*('Data - victims'!$B$2:$B$39816=$A23)*('Data - victims'!$C$2:$C$39816="Hospital severe")*('Data - victims'!$D$2:$D$39816))+SUMPRODUCT(('Data - victims'!$A$2:$A$39816=D$4)*('Data - victims'!$B$2:$B$39816=$A23)*('Data - victims'!$C$2:$C$39816="Hospital slight")*('Data - victims'!$D$2:$D$39816))),IF(SUMPRODUCT(('Data - victims'!$A$2:$A$39816=D$4)*('Data - victims'!$B$2:$B$39816=$A23)*('Data - victims'!$C$2:$C$39816=$B$3)*('Data - victims'!$D$2:$D$39816))=0,"..",SUMPRODUCT(('Data - victims'!$A$2:$A$39816=D$4)*('Data - victims'!$B$2:$B$39816=$A23)*('Data - victims'!$C$2:$C$39816=$B$3)*('Data - victims'!$D$2:$D$39816)))))</f>
        <v>25</v>
      </c>
      <c r="E23" s="56" cm="1">
        <f t="array" ref="E23">IF(SUMPRODUCT(('Data - victims'!$A$2:$A$39816=E$4)*('Data - victims'!$B$2:$B$39816=$A23)*('Data - victims'!$C$2:$C$39816=$B$3)*('Data - victims'!$D$2:$D$39816))=0,IF(OR(B23="..",C23="..",D23=".."),"..",IF(B23+C23+D23=0,"..",B23+C23+D23)),SUMPRODUCT(('Data - victims'!$A$2:$A$39816=E$4)*('Data - victims'!$B$2:$B$39816=$A23)*('Data - victims'!$C$2:$C$39816=$B$3)*('Data - victims'!$D$2:$D$39816)))</f>
        <v>621</v>
      </c>
      <c r="F23" s="56">
        <f t="shared" si="0"/>
        <v>10</v>
      </c>
      <c r="G23" s="56">
        <f t="shared" si="1"/>
        <v>22</v>
      </c>
      <c r="H23" s="56">
        <f t="shared" si="2"/>
        <v>9</v>
      </c>
      <c r="I23" s="56">
        <f t="shared" si="3"/>
        <v>11</v>
      </c>
      <c r="J23" s="57"/>
      <c r="K23" s="56" cm="1">
        <f t="array" ref="K23">IF(SUMPRODUCT(('Data - population'!$B$2:$B$2784=$A23)*('Data - population'!$C$2:$C$2784=K$4)*('Data - population'!$D$2:$D$2784)),SUMPRODUCT(('Data - population'!$B$2:$B$2784=$A23)*('Data - population'!$C$2:$C$2784=K$4)*('Data - population'!$D$2:$D$2784)),"..")</f>
        <v>49032900</v>
      </c>
      <c r="L23" s="56" cm="1">
        <f t="array" ref="L23">IF(SUMPRODUCT(('Data - population'!$B$2:$B$2784=$A23)*('Data - population'!$C$2:$C$2784=L$4)*('Data - population'!$D$2:$D$2784)),SUMPRODUCT(('Data - population'!$B$2:$B$2784=$A23)*('Data - population'!$C$2:$C$2784=L$4)*('Data - population'!$D$2:$D$2784)),"..")</f>
        <v>5072000</v>
      </c>
      <c r="M23" s="56" cm="1">
        <f t="array" ref="M23">IF(SUMPRODUCT(('Data - population'!$B$2:$B$2784=$A23)*('Data - population'!$C$2:$C$2784=M$4)*('Data - population'!$D$2:$D$2784)),SUMPRODUCT(('Data - population'!$B$2:$B$2784=$A23)*('Data - population'!$C$2:$C$2784=M$4)*('Data - population'!$D$2:$D$2784)),"..")</f>
        <v>2900600</v>
      </c>
      <c r="N23" s="56" cm="1">
        <f t="array" ref="N23">IF(SUMPRODUCT(('Data - population'!$B$2:$B$2784=$A23)*('Data - population'!$C$2:$C$2784=N$4)*('Data - population'!$D$2:$D$2784)),SUMPRODUCT(('Data - population'!$B$2:$B$2784=$A23)*('Data - population'!$C$2:$C$2784=N$4)*('Data - population'!$D$2:$D$2784)),"..")</f>
        <v>57005400</v>
      </c>
      <c r="O23" s="57">
        <f t="shared" si="4"/>
        <v>100</v>
      </c>
      <c r="P23" s="56"/>
      <c r="Q23" s="57"/>
      <c r="R23" s="57"/>
      <c r="S23" s="57"/>
      <c r="T23" s="57"/>
      <c r="U23" s="57"/>
      <c r="V23" s="57"/>
    </row>
    <row r="24" spans="1:22" x14ac:dyDescent="0.35">
      <c r="A24" s="57" t="s">
        <v>24</v>
      </c>
      <c r="B24" s="56" cm="1">
        <f t="array" ref="B24">IF($B$3="Total non-fatal casualties",IF(SUMPRODUCT(('Data - victims'!$A$2:$A$39816=B$4)*('Data - victims'!$B$2:$B$39816=$A24)*('Data - victims'!$C$2:$C$39816="Total non-fatal casualties")*('Data - victims'!$D$2:$D$39816))+SUMPRODUCT(('Data - victims'!$A$2:$A$39816=B$4)*('Data - victims'!$B$2:$B$39816=$A24)*('Data - victims'!$C$2:$C$39816="Hospital severe")*('Data - victims'!$D$2:$D$39816))+SUMPRODUCT(('Data - victims'!$A$2:$A$39816=B$4)*('Data - victims'!$B$2:$B$39816=$A24)*('Data - victims'!$C$2:$C$39816="Hospital slight")*('Data - victims'!$D$2:$D$39816))+SUMPRODUCT(('Data - victims'!$A$2:$A$39816=B$4)*('Data - victims'!$B$2:$B$39816=$A24)*('Data - victims'!$C$2:$C$39816="First aid")*('Data - victims'!$D$2:$D$39816))+SUMPRODUCT(('Data - victims'!$A$2:$A$39816=B$4)*('Data - victims'!$B$2:$B$39816=$A24)*('Data - victims'!$C$2:$C$39816="Precautionary checks")*('Data - victims'!$D$2:$D$39816))=0,"..",SUMPRODUCT(('Data - victims'!$A$2:$A$39816=B$4)*('Data - victims'!$B$2:$B$39816=$A24)*('Data - victims'!$C$2:$C$39816="Total non-fatal casualties")*('Data - victims'!$D$2:$D$39816))+SUMPRODUCT(('Data - victims'!$A$2:$A$39816=B$4)*('Data - victims'!$B$2:$B$39816=$A24)*('Data - victims'!$C$2:$C$39816="Hospital severe")*('Data - victims'!$D$2:$D$39816))+SUMPRODUCT(('Data - victims'!$A$2:$A$39816=B$4)*('Data - victims'!$B$2:$B$39816=$A24)*('Data - victims'!$C$2:$C$39816="Hospital slight")*('Data - victims'!$D$2:$D$39816))+SUMPRODUCT(('Data - victims'!$A$2:$A$39816=B$4)*('Data - victims'!$B$2:$B$39816=$A24)*('Data - victims'!$C$2:$C$39816="First aid")*('Data - victims'!$D$2:$D$39816))+SUMPRODUCT(('Data - victims'!$A$2:$A$39816=B$4)*('Data - victims'!$B$2:$B$39816=$A24)*('Data - victims'!$C$2:$C$39816="Precautionary checks")*('Data - victims'!$D$2:$D$39816))),IF($B$3="Total casualties requiring hospital treatment",IF(SUMPRODUCT(('Data - victims'!$A$2:$A$39816=B$4)*('Data - victims'!$B$2:$B$39816=$A24)*('Data - victims'!$C$2:$C$39816="Total casualties requiring hospital treatment")*('Data - victims'!$D$2:$D$39816))+SUMPRODUCT(('Data - victims'!$A$2:$A$39816=B$4)*('Data - victims'!$B$2:$B$39816=$A24)*('Data - victims'!$C$2:$C$39816="Hospital severe")*('Data - victims'!$D$2:$D$39816))+SUMPRODUCT(('Data - victims'!$A$2:$A$39816=B$4)*('Data - victims'!$B$2:$B$39816=$A24)*('Data - victims'!$C$2:$C$39816="Hospital slight")*('Data - victims'!$D$2:$D$39816))=0,"..",SUMPRODUCT(('Data - victims'!$A$2:$A$39816=B$4)*('Data - victims'!$B$2:$B$39816=$A24)*('Data - victims'!$C$2:$C$39816="Total casualties requiring hospital treatment")*('Data - victims'!$D$2:$D$39816))+SUMPRODUCT(('Data - victims'!$A$2:$A$39816=B$4)*('Data - victims'!$B$2:$B$39816=$A24)*('Data - victims'!$C$2:$C$39816="Hospital severe")*('Data - victims'!$D$2:$D$39816))+SUMPRODUCT(('Data - victims'!$A$2:$A$39816=B$4)*('Data - victims'!$B$2:$B$39816=$A24)*('Data - victims'!$C$2:$C$39816="Hospital slight")*('Data - victims'!$D$2:$D$39816))),IF(SUMPRODUCT(('Data - victims'!$A$2:$A$39816=B$4)*('Data - victims'!$B$2:$B$39816=$A24)*('Data - victims'!$C$2:$C$39816=$B$3)*('Data - victims'!$D$2:$D$39816))=0,"..",SUMPRODUCT(('Data - victims'!$A$2:$A$39816=B$4)*('Data - victims'!$B$2:$B$39816=$A24)*('Data - victims'!$C$2:$C$39816=$B$3)*('Data - victims'!$D$2:$D$39816)))))</f>
        <v>446</v>
      </c>
      <c r="C24" s="56" cm="1">
        <f t="array" ref="C24">IF($B$3="Total non-fatal casualties",IF(SUMPRODUCT(('Data - victims'!$A$2:$A$39816=C$4)*('Data - victims'!$B$2:$B$39816=$A24)*('Data - victims'!$C$2:$C$39816="Total non-fatal casualties")*('Data - victims'!$D$2:$D$39816))+SUMPRODUCT(('Data - victims'!$A$2:$A$39816=C$4)*('Data - victims'!$B$2:$B$39816=$A24)*('Data - victims'!$C$2:$C$39816="Hospital severe")*('Data - victims'!$D$2:$D$39816))+SUMPRODUCT(('Data - victims'!$A$2:$A$39816=C$4)*('Data - victims'!$B$2:$B$39816=$A24)*('Data - victims'!$C$2:$C$39816="Hospital slight")*('Data - victims'!$D$2:$D$39816))+SUMPRODUCT(('Data - victims'!$A$2:$A$39816=C$4)*('Data - victims'!$B$2:$B$39816=$A24)*('Data - victims'!$C$2:$C$39816="First aid")*('Data - victims'!$D$2:$D$39816))+SUMPRODUCT(('Data - victims'!$A$2:$A$39816=C$4)*('Data - victims'!$B$2:$B$39816=$A24)*('Data - victims'!$C$2:$C$39816="Precautionary checks")*('Data - victims'!$D$2:$D$39816))=0,"..",SUMPRODUCT(('Data - victims'!$A$2:$A$39816=C$4)*('Data - victims'!$B$2:$B$39816=$A24)*('Data - victims'!$C$2:$C$39816="Total non-fatal casualties")*('Data - victims'!$D$2:$D$39816))+SUMPRODUCT(('Data - victims'!$A$2:$A$39816=C$4)*('Data - victims'!$B$2:$B$39816=$A24)*('Data - victims'!$C$2:$C$39816="Hospital severe")*('Data - victims'!$D$2:$D$39816))+SUMPRODUCT(('Data - victims'!$A$2:$A$39816=C$4)*('Data - victims'!$B$2:$B$39816=$A24)*('Data - victims'!$C$2:$C$39816="Hospital slight")*('Data - victims'!$D$2:$D$39816))+SUMPRODUCT(('Data - victims'!$A$2:$A$39816=C$4)*('Data - victims'!$B$2:$B$39816=$A24)*('Data - victims'!$C$2:$C$39816="First aid")*('Data - victims'!$D$2:$D$39816))+SUMPRODUCT(('Data - victims'!$A$2:$A$39816=C$4)*('Data - victims'!$B$2:$B$39816=$A24)*('Data - victims'!$C$2:$C$39816="Precautionary checks")*('Data - victims'!$D$2:$D$39816))),IF($B$3="Total casualties requiring hospital treatment",IF(SUMPRODUCT(('Data - victims'!$A$2:$A$39816=C$4)*('Data - victims'!$B$2:$B$39816=$A24)*('Data - victims'!$C$2:$C$39816="Total casualties requiring hospital treatment")*('Data - victims'!$D$2:$D$39816))+SUMPRODUCT(('Data - victims'!$A$2:$A$39816=C$4)*('Data - victims'!$B$2:$B$39816=$A24)*('Data - victims'!$C$2:$C$39816="Hospital severe")*('Data - victims'!$D$2:$D$39816))+SUMPRODUCT(('Data - victims'!$A$2:$A$39816=C$4)*('Data - victims'!$B$2:$B$39816=$A24)*('Data - victims'!$C$2:$C$39816="Hospital slight")*('Data - victims'!$D$2:$D$39816))=0,"..",SUMPRODUCT(('Data - victims'!$A$2:$A$39816=C$4)*('Data - victims'!$B$2:$B$39816=$A24)*('Data - victims'!$C$2:$C$39816="Total casualties requiring hospital treatment")*('Data - victims'!$D$2:$D$39816))+SUMPRODUCT(('Data - victims'!$A$2:$A$39816=C$4)*('Data - victims'!$B$2:$B$39816=$A24)*('Data - victims'!$C$2:$C$39816="Hospital severe")*('Data - victims'!$D$2:$D$39816))+SUMPRODUCT(('Data - victims'!$A$2:$A$39816=C$4)*('Data - victims'!$B$2:$B$39816=$A24)*('Data - victims'!$C$2:$C$39816="Hospital slight")*('Data - victims'!$D$2:$D$39816))),IF(SUMPRODUCT(('Data - victims'!$A$2:$A$39816=C$4)*('Data - victims'!$B$2:$B$39816=$A24)*('Data - victims'!$C$2:$C$39816=$B$3)*('Data - victims'!$D$2:$D$39816))=0,"..",SUMPRODUCT(('Data - victims'!$A$2:$A$39816=C$4)*('Data - victims'!$B$2:$B$39816=$A24)*('Data - victims'!$C$2:$C$39816=$B$3)*('Data - victims'!$D$2:$D$39816)))))</f>
        <v>74</v>
      </c>
      <c r="D24" s="56" cm="1">
        <f t="array" ref="D24">IF($B$3="Total non-fatal casualties",IF(SUMPRODUCT(('Data - victims'!$A$2:$A$39816=D$4)*('Data - victims'!$B$2:$B$39816=$A24)*('Data - victims'!$C$2:$C$39816="Total non-fatal casualties")*('Data - victims'!$D$2:$D$39816))+SUMPRODUCT(('Data - victims'!$A$2:$A$39816=D$4)*('Data - victims'!$B$2:$B$39816=$A24)*('Data - victims'!$C$2:$C$39816="Hospital severe")*('Data - victims'!$D$2:$D$39816))+SUMPRODUCT(('Data - victims'!$A$2:$A$39816=D$4)*('Data - victims'!$B$2:$B$39816=$A24)*('Data - victims'!$C$2:$C$39816="Hospital slight")*('Data - victims'!$D$2:$D$39816))+SUMPRODUCT(('Data - victims'!$A$2:$A$39816=D$4)*('Data - victims'!$B$2:$B$39816=$A24)*('Data - victims'!$C$2:$C$39816="First aid")*('Data - victims'!$D$2:$D$39816))+SUMPRODUCT(('Data - victims'!$A$2:$A$39816=D$4)*('Data - victims'!$B$2:$B$39816=$A24)*('Data - victims'!$C$2:$C$39816="Precautionary checks")*('Data - victims'!$D$2:$D$39816))=0,"..",SUMPRODUCT(('Data - victims'!$A$2:$A$39816=D$4)*('Data - victims'!$B$2:$B$39816=$A24)*('Data - victims'!$C$2:$C$39816="Total non-fatal casualties")*('Data - victims'!$D$2:$D$39816))+SUMPRODUCT(('Data - victims'!$A$2:$A$39816=D$4)*('Data - victims'!$B$2:$B$39816=$A24)*('Data - victims'!$C$2:$C$39816="Hospital severe")*('Data - victims'!$D$2:$D$39816))+SUMPRODUCT(('Data - victims'!$A$2:$A$39816=D$4)*('Data - victims'!$B$2:$B$39816=$A24)*('Data - victims'!$C$2:$C$39816="Hospital slight")*('Data - victims'!$D$2:$D$39816))+SUMPRODUCT(('Data - victims'!$A$2:$A$39816=D$4)*('Data - victims'!$B$2:$B$39816=$A24)*('Data - victims'!$C$2:$C$39816="First aid")*('Data - victims'!$D$2:$D$39816))+SUMPRODUCT(('Data - victims'!$A$2:$A$39816=D$4)*('Data - victims'!$B$2:$B$39816=$A24)*('Data - victims'!$C$2:$C$39816="Precautionary checks")*('Data - victims'!$D$2:$D$39816))),IF($B$3="Total casualties requiring hospital treatment",IF(SUMPRODUCT(('Data - victims'!$A$2:$A$39816=D$4)*('Data - victims'!$B$2:$B$39816=$A24)*('Data - victims'!$C$2:$C$39816="Total casualties requiring hospital treatment")*('Data - victims'!$D$2:$D$39816))+SUMPRODUCT(('Data - victims'!$A$2:$A$39816=D$4)*('Data - victims'!$B$2:$B$39816=$A24)*('Data - victims'!$C$2:$C$39816="Hospital severe")*('Data - victims'!$D$2:$D$39816))+SUMPRODUCT(('Data - victims'!$A$2:$A$39816=D$4)*('Data - victims'!$B$2:$B$39816=$A24)*('Data - victims'!$C$2:$C$39816="Hospital slight")*('Data - victims'!$D$2:$D$39816))=0,"..",SUMPRODUCT(('Data - victims'!$A$2:$A$39816=D$4)*('Data - victims'!$B$2:$B$39816=$A24)*('Data - victims'!$C$2:$C$39816="Total casualties requiring hospital treatment")*('Data - victims'!$D$2:$D$39816))+SUMPRODUCT(('Data - victims'!$A$2:$A$39816=D$4)*('Data - victims'!$B$2:$B$39816=$A24)*('Data - victims'!$C$2:$C$39816="Hospital severe")*('Data - victims'!$D$2:$D$39816))+SUMPRODUCT(('Data - victims'!$A$2:$A$39816=D$4)*('Data - victims'!$B$2:$B$39816=$A24)*('Data - victims'!$C$2:$C$39816="Hospital slight")*('Data - victims'!$D$2:$D$39816))),IF(SUMPRODUCT(('Data - victims'!$A$2:$A$39816=D$4)*('Data - victims'!$B$2:$B$39816=$A24)*('Data - victims'!$C$2:$C$39816=$B$3)*('Data - victims'!$D$2:$D$39816))=0,"..",SUMPRODUCT(('Data - victims'!$A$2:$A$39816=D$4)*('Data - victims'!$B$2:$B$39816=$A24)*('Data - victims'!$C$2:$C$39816=$B$3)*('Data - victims'!$D$2:$D$39816)))))</f>
        <v>34</v>
      </c>
      <c r="E24" s="56" cm="1">
        <f t="array" ref="E24">IF(SUMPRODUCT(('Data - victims'!$A$2:$A$39816=E$4)*('Data - victims'!$B$2:$B$39816=$A24)*('Data - victims'!$C$2:$C$39816=$B$3)*('Data - victims'!$D$2:$D$39816))=0,IF(OR(B24="..",C24="..",D24=".."),"..",IF(B24+C24+D24=0,"..",B24+C24+D24)),SUMPRODUCT(('Data - victims'!$A$2:$A$39816=E$4)*('Data - victims'!$B$2:$B$39816=$A24)*('Data - victims'!$C$2:$C$39816=$B$3)*('Data - victims'!$D$2:$D$39816)))</f>
        <v>554</v>
      </c>
      <c r="F24" s="56">
        <f t="shared" si="0"/>
        <v>9</v>
      </c>
      <c r="G24" s="56">
        <f t="shared" si="1"/>
        <v>15</v>
      </c>
      <c r="H24" s="56">
        <f t="shared" si="2"/>
        <v>12</v>
      </c>
      <c r="I24" s="56">
        <f t="shared" si="3"/>
        <v>10</v>
      </c>
      <c r="J24" s="57"/>
      <c r="K24" s="56" cm="1">
        <f t="array" ref="K24">IF(SUMPRODUCT(('Data - population'!$B$2:$B$2784=$A24)*('Data - population'!$C$2:$C$2784=K$4)*('Data - population'!$D$2:$D$2784)),SUMPRODUCT(('Data - population'!$B$2:$B$2784=$A24)*('Data - population'!$C$2:$C$2784=K$4)*('Data - population'!$D$2:$D$2784)),"..")</f>
        <v>49233300</v>
      </c>
      <c r="L24" s="56" cm="1">
        <f t="array" ref="L24">IF(SUMPRODUCT(('Data - population'!$B$2:$B$2784=$A24)*('Data - population'!$C$2:$C$2784=L$4)*('Data - population'!$D$2:$D$2784)),SUMPRODUCT(('Data - population'!$B$2:$B$2784=$A24)*('Data - population'!$C$2:$C$2784=L$4)*('Data - population'!$D$2:$D$2784)),"..")</f>
        <v>5062900</v>
      </c>
      <c r="M24" s="56" cm="1">
        <f t="array" ref="M24">IF(SUMPRODUCT(('Data - population'!$B$2:$B$2784=$A24)*('Data - population'!$C$2:$C$2784=M$4)*('Data - population'!$D$2:$D$2784)),SUMPRODUCT(('Data - population'!$B$2:$B$2784=$A24)*('Data - population'!$C$2:$C$2784=M$4)*('Data - population'!$D$2:$D$2784)),"..")</f>
        <v>2906900</v>
      </c>
      <c r="N24" s="56" cm="1">
        <f t="array" ref="N24">IF(SUMPRODUCT(('Data - population'!$B$2:$B$2784=$A24)*('Data - population'!$C$2:$C$2784=N$4)*('Data - population'!$D$2:$D$2784)),SUMPRODUCT(('Data - population'!$B$2:$B$2784=$A24)*('Data - population'!$C$2:$C$2784=N$4)*('Data - population'!$D$2:$D$2784)),"..")</f>
        <v>57203100</v>
      </c>
      <c r="O24" s="57">
        <f t="shared" si="4"/>
        <v>0</v>
      </c>
      <c r="P24" s="56"/>
      <c r="Q24" s="57"/>
      <c r="R24" s="57"/>
      <c r="S24" s="57"/>
      <c r="T24" s="57"/>
      <c r="U24" s="57"/>
      <c r="V24" s="57"/>
    </row>
    <row r="25" spans="1:22" x14ac:dyDescent="0.35">
      <c r="A25" s="57" t="s">
        <v>25</v>
      </c>
      <c r="B25" s="56" cm="1">
        <f t="array" ref="B25">IF($B$3="Total non-fatal casualties",IF(SUMPRODUCT(('Data - victims'!$A$2:$A$39816=B$4)*('Data - victims'!$B$2:$B$39816=$A25)*('Data - victims'!$C$2:$C$39816="Total non-fatal casualties")*('Data - victims'!$D$2:$D$39816))+SUMPRODUCT(('Data - victims'!$A$2:$A$39816=B$4)*('Data - victims'!$B$2:$B$39816=$A25)*('Data - victims'!$C$2:$C$39816="Hospital severe")*('Data - victims'!$D$2:$D$39816))+SUMPRODUCT(('Data - victims'!$A$2:$A$39816=B$4)*('Data - victims'!$B$2:$B$39816=$A25)*('Data - victims'!$C$2:$C$39816="Hospital slight")*('Data - victims'!$D$2:$D$39816))+SUMPRODUCT(('Data - victims'!$A$2:$A$39816=B$4)*('Data - victims'!$B$2:$B$39816=$A25)*('Data - victims'!$C$2:$C$39816="First aid")*('Data - victims'!$D$2:$D$39816))+SUMPRODUCT(('Data - victims'!$A$2:$A$39816=B$4)*('Data - victims'!$B$2:$B$39816=$A25)*('Data - victims'!$C$2:$C$39816="Precautionary checks")*('Data - victims'!$D$2:$D$39816))=0,"..",SUMPRODUCT(('Data - victims'!$A$2:$A$39816=B$4)*('Data - victims'!$B$2:$B$39816=$A25)*('Data - victims'!$C$2:$C$39816="Total non-fatal casualties")*('Data - victims'!$D$2:$D$39816))+SUMPRODUCT(('Data - victims'!$A$2:$A$39816=B$4)*('Data - victims'!$B$2:$B$39816=$A25)*('Data - victims'!$C$2:$C$39816="Hospital severe")*('Data - victims'!$D$2:$D$39816))+SUMPRODUCT(('Data - victims'!$A$2:$A$39816=B$4)*('Data - victims'!$B$2:$B$39816=$A25)*('Data - victims'!$C$2:$C$39816="Hospital slight")*('Data - victims'!$D$2:$D$39816))+SUMPRODUCT(('Data - victims'!$A$2:$A$39816=B$4)*('Data - victims'!$B$2:$B$39816=$A25)*('Data - victims'!$C$2:$C$39816="First aid")*('Data - victims'!$D$2:$D$39816))+SUMPRODUCT(('Data - victims'!$A$2:$A$39816=B$4)*('Data - victims'!$B$2:$B$39816=$A25)*('Data - victims'!$C$2:$C$39816="Precautionary checks")*('Data - victims'!$D$2:$D$39816))),IF($B$3="Total casualties requiring hospital treatment",IF(SUMPRODUCT(('Data - victims'!$A$2:$A$39816=B$4)*('Data - victims'!$B$2:$B$39816=$A25)*('Data - victims'!$C$2:$C$39816="Total casualties requiring hospital treatment")*('Data - victims'!$D$2:$D$39816))+SUMPRODUCT(('Data - victims'!$A$2:$A$39816=B$4)*('Data - victims'!$B$2:$B$39816=$A25)*('Data - victims'!$C$2:$C$39816="Hospital severe")*('Data - victims'!$D$2:$D$39816))+SUMPRODUCT(('Data - victims'!$A$2:$A$39816=B$4)*('Data - victims'!$B$2:$B$39816=$A25)*('Data - victims'!$C$2:$C$39816="Hospital slight")*('Data - victims'!$D$2:$D$39816))=0,"..",SUMPRODUCT(('Data - victims'!$A$2:$A$39816=B$4)*('Data - victims'!$B$2:$B$39816=$A25)*('Data - victims'!$C$2:$C$39816="Total casualties requiring hospital treatment")*('Data - victims'!$D$2:$D$39816))+SUMPRODUCT(('Data - victims'!$A$2:$A$39816=B$4)*('Data - victims'!$B$2:$B$39816=$A25)*('Data - victims'!$C$2:$C$39816="Hospital severe")*('Data - victims'!$D$2:$D$39816))+SUMPRODUCT(('Data - victims'!$A$2:$A$39816=B$4)*('Data - victims'!$B$2:$B$39816=$A25)*('Data - victims'!$C$2:$C$39816="Hospital slight")*('Data - victims'!$D$2:$D$39816))),IF(SUMPRODUCT(('Data - victims'!$A$2:$A$39816=B$4)*('Data - victims'!$B$2:$B$39816=$A25)*('Data - victims'!$C$2:$C$39816=$B$3)*('Data - victims'!$D$2:$D$39816))=0,"..",SUMPRODUCT(('Data - victims'!$A$2:$A$39816=B$4)*('Data - victims'!$B$2:$B$39816=$A25)*('Data - victims'!$C$2:$C$39816=$B$3)*('Data - victims'!$D$2:$D$39816)))))</f>
        <v>458</v>
      </c>
      <c r="C25" s="56" cm="1">
        <f t="array" ref="C25">IF($B$3="Total non-fatal casualties",IF(SUMPRODUCT(('Data - victims'!$A$2:$A$39816=C$4)*('Data - victims'!$B$2:$B$39816=$A25)*('Data - victims'!$C$2:$C$39816="Total non-fatal casualties")*('Data - victims'!$D$2:$D$39816))+SUMPRODUCT(('Data - victims'!$A$2:$A$39816=C$4)*('Data - victims'!$B$2:$B$39816=$A25)*('Data - victims'!$C$2:$C$39816="Hospital severe")*('Data - victims'!$D$2:$D$39816))+SUMPRODUCT(('Data - victims'!$A$2:$A$39816=C$4)*('Data - victims'!$B$2:$B$39816=$A25)*('Data - victims'!$C$2:$C$39816="Hospital slight")*('Data - victims'!$D$2:$D$39816))+SUMPRODUCT(('Data - victims'!$A$2:$A$39816=C$4)*('Data - victims'!$B$2:$B$39816=$A25)*('Data - victims'!$C$2:$C$39816="First aid")*('Data - victims'!$D$2:$D$39816))+SUMPRODUCT(('Data - victims'!$A$2:$A$39816=C$4)*('Data - victims'!$B$2:$B$39816=$A25)*('Data - victims'!$C$2:$C$39816="Precautionary checks")*('Data - victims'!$D$2:$D$39816))=0,"..",SUMPRODUCT(('Data - victims'!$A$2:$A$39816=C$4)*('Data - victims'!$B$2:$B$39816=$A25)*('Data - victims'!$C$2:$C$39816="Total non-fatal casualties")*('Data - victims'!$D$2:$D$39816))+SUMPRODUCT(('Data - victims'!$A$2:$A$39816=C$4)*('Data - victims'!$B$2:$B$39816=$A25)*('Data - victims'!$C$2:$C$39816="Hospital severe")*('Data - victims'!$D$2:$D$39816))+SUMPRODUCT(('Data - victims'!$A$2:$A$39816=C$4)*('Data - victims'!$B$2:$B$39816=$A25)*('Data - victims'!$C$2:$C$39816="Hospital slight")*('Data - victims'!$D$2:$D$39816))+SUMPRODUCT(('Data - victims'!$A$2:$A$39816=C$4)*('Data - victims'!$B$2:$B$39816=$A25)*('Data - victims'!$C$2:$C$39816="First aid")*('Data - victims'!$D$2:$D$39816))+SUMPRODUCT(('Data - victims'!$A$2:$A$39816=C$4)*('Data - victims'!$B$2:$B$39816=$A25)*('Data - victims'!$C$2:$C$39816="Precautionary checks")*('Data - victims'!$D$2:$D$39816))),IF($B$3="Total casualties requiring hospital treatment",IF(SUMPRODUCT(('Data - victims'!$A$2:$A$39816=C$4)*('Data - victims'!$B$2:$B$39816=$A25)*('Data - victims'!$C$2:$C$39816="Total casualties requiring hospital treatment")*('Data - victims'!$D$2:$D$39816))+SUMPRODUCT(('Data - victims'!$A$2:$A$39816=C$4)*('Data - victims'!$B$2:$B$39816=$A25)*('Data - victims'!$C$2:$C$39816="Hospital severe")*('Data - victims'!$D$2:$D$39816))+SUMPRODUCT(('Data - victims'!$A$2:$A$39816=C$4)*('Data - victims'!$B$2:$B$39816=$A25)*('Data - victims'!$C$2:$C$39816="Hospital slight")*('Data - victims'!$D$2:$D$39816))=0,"..",SUMPRODUCT(('Data - victims'!$A$2:$A$39816=C$4)*('Data - victims'!$B$2:$B$39816=$A25)*('Data - victims'!$C$2:$C$39816="Total casualties requiring hospital treatment")*('Data - victims'!$D$2:$D$39816))+SUMPRODUCT(('Data - victims'!$A$2:$A$39816=C$4)*('Data - victims'!$B$2:$B$39816=$A25)*('Data - victims'!$C$2:$C$39816="Hospital severe")*('Data - victims'!$D$2:$D$39816))+SUMPRODUCT(('Data - victims'!$A$2:$A$39816=C$4)*('Data - victims'!$B$2:$B$39816=$A25)*('Data - victims'!$C$2:$C$39816="Hospital slight")*('Data - victims'!$D$2:$D$39816))),IF(SUMPRODUCT(('Data - victims'!$A$2:$A$39816=C$4)*('Data - victims'!$B$2:$B$39816=$A25)*('Data - victims'!$C$2:$C$39816=$B$3)*('Data - victims'!$D$2:$D$39816))=0,"..",SUMPRODUCT(('Data - victims'!$A$2:$A$39816=C$4)*('Data - victims'!$B$2:$B$39816=$A25)*('Data - victims'!$C$2:$C$39816=$B$3)*('Data - victims'!$D$2:$D$39816)))))</f>
        <v>87</v>
      </c>
      <c r="D25" s="56" cm="1">
        <f t="array" ref="D25">IF($B$3="Total non-fatal casualties",IF(SUMPRODUCT(('Data - victims'!$A$2:$A$39816=D$4)*('Data - victims'!$B$2:$B$39816=$A25)*('Data - victims'!$C$2:$C$39816="Total non-fatal casualties")*('Data - victims'!$D$2:$D$39816))+SUMPRODUCT(('Data - victims'!$A$2:$A$39816=D$4)*('Data - victims'!$B$2:$B$39816=$A25)*('Data - victims'!$C$2:$C$39816="Hospital severe")*('Data - victims'!$D$2:$D$39816))+SUMPRODUCT(('Data - victims'!$A$2:$A$39816=D$4)*('Data - victims'!$B$2:$B$39816=$A25)*('Data - victims'!$C$2:$C$39816="Hospital slight")*('Data - victims'!$D$2:$D$39816))+SUMPRODUCT(('Data - victims'!$A$2:$A$39816=D$4)*('Data - victims'!$B$2:$B$39816=$A25)*('Data - victims'!$C$2:$C$39816="First aid")*('Data - victims'!$D$2:$D$39816))+SUMPRODUCT(('Data - victims'!$A$2:$A$39816=D$4)*('Data - victims'!$B$2:$B$39816=$A25)*('Data - victims'!$C$2:$C$39816="Precautionary checks")*('Data - victims'!$D$2:$D$39816))=0,"..",SUMPRODUCT(('Data - victims'!$A$2:$A$39816=D$4)*('Data - victims'!$B$2:$B$39816=$A25)*('Data - victims'!$C$2:$C$39816="Total non-fatal casualties")*('Data - victims'!$D$2:$D$39816))+SUMPRODUCT(('Data - victims'!$A$2:$A$39816=D$4)*('Data - victims'!$B$2:$B$39816=$A25)*('Data - victims'!$C$2:$C$39816="Hospital severe")*('Data - victims'!$D$2:$D$39816))+SUMPRODUCT(('Data - victims'!$A$2:$A$39816=D$4)*('Data - victims'!$B$2:$B$39816=$A25)*('Data - victims'!$C$2:$C$39816="Hospital slight")*('Data - victims'!$D$2:$D$39816))+SUMPRODUCT(('Data - victims'!$A$2:$A$39816=D$4)*('Data - victims'!$B$2:$B$39816=$A25)*('Data - victims'!$C$2:$C$39816="First aid")*('Data - victims'!$D$2:$D$39816))+SUMPRODUCT(('Data - victims'!$A$2:$A$39816=D$4)*('Data - victims'!$B$2:$B$39816=$A25)*('Data - victims'!$C$2:$C$39816="Precautionary checks")*('Data - victims'!$D$2:$D$39816))),IF($B$3="Total casualties requiring hospital treatment",IF(SUMPRODUCT(('Data - victims'!$A$2:$A$39816=D$4)*('Data - victims'!$B$2:$B$39816=$A25)*('Data - victims'!$C$2:$C$39816="Total casualties requiring hospital treatment")*('Data - victims'!$D$2:$D$39816))+SUMPRODUCT(('Data - victims'!$A$2:$A$39816=D$4)*('Data - victims'!$B$2:$B$39816=$A25)*('Data - victims'!$C$2:$C$39816="Hospital severe")*('Data - victims'!$D$2:$D$39816))+SUMPRODUCT(('Data - victims'!$A$2:$A$39816=D$4)*('Data - victims'!$B$2:$B$39816=$A25)*('Data - victims'!$C$2:$C$39816="Hospital slight")*('Data - victims'!$D$2:$D$39816))=0,"..",SUMPRODUCT(('Data - victims'!$A$2:$A$39816=D$4)*('Data - victims'!$B$2:$B$39816=$A25)*('Data - victims'!$C$2:$C$39816="Total casualties requiring hospital treatment")*('Data - victims'!$D$2:$D$39816))+SUMPRODUCT(('Data - victims'!$A$2:$A$39816=D$4)*('Data - victims'!$B$2:$B$39816=$A25)*('Data - victims'!$C$2:$C$39816="Hospital severe")*('Data - victims'!$D$2:$D$39816))+SUMPRODUCT(('Data - victims'!$A$2:$A$39816=D$4)*('Data - victims'!$B$2:$B$39816=$A25)*('Data - victims'!$C$2:$C$39816="Hospital slight")*('Data - victims'!$D$2:$D$39816))),IF(SUMPRODUCT(('Data - victims'!$A$2:$A$39816=D$4)*('Data - victims'!$B$2:$B$39816=$A25)*('Data - victims'!$C$2:$C$39816=$B$3)*('Data - victims'!$D$2:$D$39816))=0,"..",SUMPRODUCT(('Data - victims'!$A$2:$A$39816=D$4)*('Data - victims'!$B$2:$B$39816=$A25)*('Data - victims'!$C$2:$C$39816=$B$3)*('Data - victims'!$D$2:$D$39816)))))</f>
        <v>38</v>
      </c>
      <c r="E25" s="56" cm="1">
        <f t="array" ref="E25">IF(SUMPRODUCT(('Data - victims'!$A$2:$A$39816=E$4)*('Data - victims'!$B$2:$B$39816=$A25)*('Data - victims'!$C$2:$C$39816=$B$3)*('Data - victims'!$D$2:$D$39816))=0,IF(OR(B25="..",C25="..",D25=".."),"..",IF(B25+C25+D25=0,"..",B25+C25+D25)),SUMPRODUCT(('Data - victims'!$A$2:$A$39816=E$4)*('Data - victims'!$B$2:$B$39816=$A25)*('Data - victims'!$C$2:$C$39816=$B$3)*('Data - victims'!$D$2:$D$39816)))</f>
        <v>583</v>
      </c>
      <c r="F25" s="56">
        <f t="shared" si="0"/>
        <v>9</v>
      </c>
      <c r="G25" s="56">
        <f t="shared" si="1"/>
        <v>17</v>
      </c>
      <c r="H25" s="56">
        <f t="shared" si="2"/>
        <v>13</v>
      </c>
      <c r="I25" s="56">
        <f t="shared" si="3"/>
        <v>10</v>
      </c>
      <c r="J25" s="57"/>
      <c r="K25" s="56" cm="1">
        <f t="array" ref="K25">IF(SUMPRODUCT(('Data - population'!$B$2:$B$2784=$A25)*('Data - population'!$C$2:$C$2784=K$4)*('Data - population'!$D$2:$D$2784)),SUMPRODUCT(('Data - population'!$B$2:$B$2784=$A25)*('Data - population'!$C$2:$C$2784=K$4)*('Data - population'!$D$2:$D$2784)),"..")</f>
        <v>49449700</v>
      </c>
      <c r="L25" s="56" cm="1">
        <f t="array" ref="L25">IF(SUMPRODUCT(('Data - population'!$B$2:$B$2784=$A25)*('Data - population'!$C$2:$C$2784=L$4)*('Data - population'!$D$2:$D$2784)),SUMPRODUCT(('Data - population'!$B$2:$B$2784=$A25)*('Data - population'!$C$2:$C$2784=L$4)*('Data - population'!$D$2:$D$2784)),"..")</f>
        <v>5064200</v>
      </c>
      <c r="M25" s="56" cm="1">
        <f t="array" ref="M25">IF(SUMPRODUCT(('Data - population'!$B$2:$B$2784=$A25)*('Data - population'!$C$2:$C$2784=M$4)*('Data - population'!$D$2:$D$2784)),SUMPRODUCT(('Data - population'!$B$2:$B$2784=$A25)*('Data - population'!$C$2:$C$2784=M$4)*('Data - population'!$D$2:$D$2784)),"..")</f>
        <v>2910200</v>
      </c>
      <c r="N25" s="56" cm="1">
        <f t="array" ref="N25">IF(SUMPRODUCT(('Data - population'!$B$2:$B$2784=$A25)*('Data - population'!$C$2:$C$2784=N$4)*('Data - population'!$D$2:$D$2784)),SUMPRODUCT(('Data - population'!$B$2:$B$2784=$A25)*('Data - population'!$C$2:$C$2784=N$4)*('Data - population'!$D$2:$D$2784)),"..")</f>
        <v>57424200</v>
      </c>
      <c r="O25" s="57">
        <f t="shared" si="4"/>
        <v>-100</v>
      </c>
      <c r="P25" s="56"/>
      <c r="Q25" s="57"/>
      <c r="R25" s="57"/>
      <c r="S25" s="57"/>
      <c r="T25" s="57"/>
      <c r="U25" s="57"/>
      <c r="V25" s="57"/>
    </row>
    <row r="26" spans="1:22" x14ac:dyDescent="0.35">
      <c r="A26" s="57" t="s">
        <v>26</v>
      </c>
      <c r="B26" s="56" cm="1">
        <f t="array" ref="B26">IF($B$3="Total non-fatal casualties",IF(SUMPRODUCT(('Data - victims'!$A$2:$A$39816=B$4)*('Data - victims'!$B$2:$B$39816=$A26)*('Data - victims'!$C$2:$C$39816="Total non-fatal casualties")*('Data - victims'!$D$2:$D$39816))+SUMPRODUCT(('Data - victims'!$A$2:$A$39816=B$4)*('Data - victims'!$B$2:$B$39816=$A26)*('Data - victims'!$C$2:$C$39816="Hospital severe")*('Data - victims'!$D$2:$D$39816))+SUMPRODUCT(('Data - victims'!$A$2:$A$39816=B$4)*('Data - victims'!$B$2:$B$39816=$A26)*('Data - victims'!$C$2:$C$39816="Hospital slight")*('Data - victims'!$D$2:$D$39816))+SUMPRODUCT(('Data - victims'!$A$2:$A$39816=B$4)*('Data - victims'!$B$2:$B$39816=$A26)*('Data - victims'!$C$2:$C$39816="First aid")*('Data - victims'!$D$2:$D$39816))+SUMPRODUCT(('Data - victims'!$A$2:$A$39816=B$4)*('Data - victims'!$B$2:$B$39816=$A26)*('Data - victims'!$C$2:$C$39816="Precautionary checks")*('Data - victims'!$D$2:$D$39816))=0,"..",SUMPRODUCT(('Data - victims'!$A$2:$A$39816=B$4)*('Data - victims'!$B$2:$B$39816=$A26)*('Data - victims'!$C$2:$C$39816="Total non-fatal casualties")*('Data - victims'!$D$2:$D$39816))+SUMPRODUCT(('Data - victims'!$A$2:$A$39816=B$4)*('Data - victims'!$B$2:$B$39816=$A26)*('Data - victims'!$C$2:$C$39816="Hospital severe")*('Data - victims'!$D$2:$D$39816))+SUMPRODUCT(('Data - victims'!$A$2:$A$39816=B$4)*('Data - victims'!$B$2:$B$39816=$A26)*('Data - victims'!$C$2:$C$39816="Hospital slight")*('Data - victims'!$D$2:$D$39816))+SUMPRODUCT(('Data - victims'!$A$2:$A$39816=B$4)*('Data - victims'!$B$2:$B$39816=$A26)*('Data - victims'!$C$2:$C$39816="First aid")*('Data - victims'!$D$2:$D$39816))+SUMPRODUCT(('Data - victims'!$A$2:$A$39816=B$4)*('Data - victims'!$B$2:$B$39816=$A26)*('Data - victims'!$C$2:$C$39816="Precautionary checks")*('Data - victims'!$D$2:$D$39816))),IF($B$3="Total casualties requiring hospital treatment",IF(SUMPRODUCT(('Data - victims'!$A$2:$A$39816=B$4)*('Data - victims'!$B$2:$B$39816=$A26)*('Data - victims'!$C$2:$C$39816="Total casualties requiring hospital treatment")*('Data - victims'!$D$2:$D$39816))+SUMPRODUCT(('Data - victims'!$A$2:$A$39816=B$4)*('Data - victims'!$B$2:$B$39816=$A26)*('Data - victims'!$C$2:$C$39816="Hospital severe")*('Data - victims'!$D$2:$D$39816))+SUMPRODUCT(('Data - victims'!$A$2:$A$39816=B$4)*('Data - victims'!$B$2:$B$39816=$A26)*('Data - victims'!$C$2:$C$39816="Hospital slight")*('Data - victims'!$D$2:$D$39816))=0,"..",SUMPRODUCT(('Data - victims'!$A$2:$A$39816=B$4)*('Data - victims'!$B$2:$B$39816=$A26)*('Data - victims'!$C$2:$C$39816="Total casualties requiring hospital treatment")*('Data - victims'!$D$2:$D$39816))+SUMPRODUCT(('Data - victims'!$A$2:$A$39816=B$4)*('Data - victims'!$B$2:$B$39816=$A26)*('Data - victims'!$C$2:$C$39816="Hospital severe")*('Data - victims'!$D$2:$D$39816))+SUMPRODUCT(('Data - victims'!$A$2:$A$39816=B$4)*('Data - victims'!$B$2:$B$39816=$A26)*('Data - victims'!$C$2:$C$39816="Hospital slight")*('Data - victims'!$D$2:$D$39816))),IF(SUMPRODUCT(('Data - victims'!$A$2:$A$39816=B$4)*('Data - victims'!$B$2:$B$39816=$A26)*('Data - victims'!$C$2:$C$39816=$B$3)*('Data - victims'!$D$2:$D$39816))=0,"..",SUMPRODUCT(('Data - victims'!$A$2:$A$39816=B$4)*('Data - victims'!$B$2:$B$39816=$A26)*('Data - victims'!$C$2:$C$39816=$B$3)*('Data - victims'!$D$2:$D$39816)))))</f>
        <v>417</v>
      </c>
      <c r="C26" s="56" cm="1">
        <f t="array" ref="C26">IF($B$3="Total non-fatal casualties",IF(SUMPRODUCT(('Data - victims'!$A$2:$A$39816=C$4)*('Data - victims'!$B$2:$B$39816=$A26)*('Data - victims'!$C$2:$C$39816="Total non-fatal casualties")*('Data - victims'!$D$2:$D$39816))+SUMPRODUCT(('Data - victims'!$A$2:$A$39816=C$4)*('Data - victims'!$B$2:$B$39816=$A26)*('Data - victims'!$C$2:$C$39816="Hospital severe")*('Data - victims'!$D$2:$D$39816))+SUMPRODUCT(('Data - victims'!$A$2:$A$39816=C$4)*('Data - victims'!$B$2:$B$39816=$A26)*('Data - victims'!$C$2:$C$39816="Hospital slight")*('Data - victims'!$D$2:$D$39816))+SUMPRODUCT(('Data - victims'!$A$2:$A$39816=C$4)*('Data - victims'!$B$2:$B$39816=$A26)*('Data - victims'!$C$2:$C$39816="First aid")*('Data - victims'!$D$2:$D$39816))+SUMPRODUCT(('Data - victims'!$A$2:$A$39816=C$4)*('Data - victims'!$B$2:$B$39816=$A26)*('Data - victims'!$C$2:$C$39816="Precautionary checks")*('Data - victims'!$D$2:$D$39816))=0,"..",SUMPRODUCT(('Data - victims'!$A$2:$A$39816=C$4)*('Data - victims'!$B$2:$B$39816=$A26)*('Data - victims'!$C$2:$C$39816="Total non-fatal casualties")*('Data - victims'!$D$2:$D$39816))+SUMPRODUCT(('Data - victims'!$A$2:$A$39816=C$4)*('Data - victims'!$B$2:$B$39816=$A26)*('Data - victims'!$C$2:$C$39816="Hospital severe")*('Data - victims'!$D$2:$D$39816))+SUMPRODUCT(('Data - victims'!$A$2:$A$39816=C$4)*('Data - victims'!$B$2:$B$39816=$A26)*('Data - victims'!$C$2:$C$39816="Hospital slight")*('Data - victims'!$D$2:$D$39816))+SUMPRODUCT(('Data - victims'!$A$2:$A$39816=C$4)*('Data - victims'!$B$2:$B$39816=$A26)*('Data - victims'!$C$2:$C$39816="First aid")*('Data - victims'!$D$2:$D$39816))+SUMPRODUCT(('Data - victims'!$A$2:$A$39816=C$4)*('Data - victims'!$B$2:$B$39816=$A26)*('Data - victims'!$C$2:$C$39816="Precautionary checks")*('Data - victims'!$D$2:$D$39816))),IF($B$3="Total casualties requiring hospital treatment",IF(SUMPRODUCT(('Data - victims'!$A$2:$A$39816=C$4)*('Data - victims'!$B$2:$B$39816=$A26)*('Data - victims'!$C$2:$C$39816="Total casualties requiring hospital treatment")*('Data - victims'!$D$2:$D$39816))+SUMPRODUCT(('Data - victims'!$A$2:$A$39816=C$4)*('Data - victims'!$B$2:$B$39816=$A26)*('Data - victims'!$C$2:$C$39816="Hospital severe")*('Data - victims'!$D$2:$D$39816))+SUMPRODUCT(('Data - victims'!$A$2:$A$39816=C$4)*('Data - victims'!$B$2:$B$39816=$A26)*('Data - victims'!$C$2:$C$39816="Hospital slight")*('Data - victims'!$D$2:$D$39816))=0,"..",SUMPRODUCT(('Data - victims'!$A$2:$A$39816=C$4)*('Data - victims'!$B$2:$B$39816=$A26)*('Data - victims'!$C$2:$C$39816="Total casualties requiring hospital treatment")*('Data - victims'!$D$2:$D$39816))+SUMPRODUCT(('Data - victims'!$A$2:$A$39816=C$4)*('Data - victims'!$B$2:$B$39816=$A26)*('Data - victims'!$C$2:$C$39816="Hospital severe")*('Data - victims'!$D$2:$D$39816))+SUMPRODUCT(('Data - victims'!$A$2:$A$39816=C$4)*('Data - victims'!$B$2:$B$39816=$A26)*('Data - victims'!$C$2:$C$39816="Hospital slight")*('Data - victims'!$D$2:$D$39816))),IF(SUMPRODUCT(('Data - victims'!$A$2:$A$39816=C$4)*('Data - victims'!$B$2:$B$39816=$A26)*('Data - victims'!$C$2:$C$39816=$B$3)*('Data - victims'!$D$2:$D$39816))=0,"..",SUMPRODUCT(('Data - victims'!$A$2:$A$39816=C$4)*('Data - victims'!$B$2:$B$39816=$A26)*('Data - victims'!$C$2:$C$39816=$B$3)*('Data - victims'!$D$2:$D$39816)))))</f>
        <v>80</v>
      </c>
      <c r="D26" s="56" cm="1">
        <f t="array" ref="D26">IF($B$3="Total non-fatal casualties",IF(SUMPRODUCT(('Data - victims'!$A$2:$A$39816=D$4)*('Data - victims'!$B$2:$B$39816=$A26)*('Data - victims'!$C$2:$C$39816="Total non-fatal casualties")*('Data - victims'!$D$2:$D$39816))+SUMPRODUCT(('Data - victims'!$A$2:$A$39816=D$4)*('Data - victims'!$B$2:$B$39816=$A26)*('Data - victims'!$C$2:$C$39816="Hospital severe")*('Data - victims'!$D$2:$D$39816))+SUMPRODUCT(('Data - victims'!$A$2:$A$39816=D$4)*('Data - victims'!$B$2:$B$39816=$A26)*('Data - victims'!$C$2:$C$39816="Hospital slight")*('Data - victims'!$D$2:$D$39816))+SUMPRODUCT(('Data - victims'!$A$2:$A$39816=D$4)*('Data - victims'!$B$2:$B$39816=$A26)*('Data - victims'!$C$2:$C$39816="First aid")*('Data - victims'!$D$2:$D$39816))+SUMPRODUCT(('Data - victims'!$A$2:$A$39816=D$4)*('Data - victims'!$B$2:$B$39816=$A26)*('Data - victims'!$C$2:$C$39816="Precautionary checks")*('Data - victims'!$D$2:$D$39816))=0,"..",SUMPRODUCT(('Data - victims'!$A$2:$A$39816=D$4)*('Data - victims'!$B$2:$B$39816=$A26)*('Data - victims'!$C$2:$C$39816="Total non-fatal casualties")*('Data - victims'!$D$2:$D$39816))+SUMPRODUCT(('Data - victims'!$A$2:$A$39816=D$4)*('Data - victims'!$B$2:$B$39816=$A26)*('Data - victims'!$C$2:$C$39816="Hospital severe")*('Data - victims'!$D$2:$D$39816))+SUMPRODUCT(('Data - victims'!$A$2:$A$39816=D$4)*('Data - victims'!$B$2:$B$39816=$A26)*('Data - victims'!$C$2:$C$39816="Hospital slight")*('Data - victims'!$D$2:$D$39816))+SUMPRODUCT(('Data - victims'!$A$2:$A$39816=D$4)*('Data - victims'!$B$2:$B$39816=$A26)*('Data - victims'!$C$2:$C$39816="First aid")*('Data - victims'!$D$2:$D$39816))+SUMPRODUCT(('Data - victims'!$A$2:$A$39816=D$4)*('Data - victims'!$B$2:$B$39816=$A26)*('Data - victims'!$C$2:$C$39816="Precautionary checks")*('Data - victims'!$D$2:$D$39816))),IF($B$3="Total casualties requiring hospital treatment",IF(SUMPRODUCT(('Data - victims'!$A$2:$A$39816=D$4)*('Data - victims'!$B$2:$B$39816=$A26)*('Data - victims'!$C$2:$C$39816="Total casualties requiring hospital treatment")*('Data - victims'!$D$2:$D$39816))+SUMPRODUCT(('Data - victims'!$A$2:$A$39816=D$4)*('Data - victims'!$B$2:$B$39816=$A26)*('Data - victims'!$C$2:$C$39816="Hospital severe")*('Data - victims'!$D$2:$D$39816))+SUMPRODUCT(('Data - victims'!$A$2:$A$39816=D$4)*('Data - victims'!$B$2:$B$39816=$A26)*('Data - victims'!$C$2:$C$39816="Hospital slight")*('Data - victims'!$D$2:$D$39816))=0,"..",SUMPRODUCT(('Data - victims'!$A$2:$A$39816=D$4)*('Data - victims'!$B$2:$B$39816=$A26)*('Data - victims'!$C$2:$C$39816="Total casualties requiring hospital treatment")*('Data - victims'!$D$2:$D$39816))+SUMPRODUCT(('Data - victims'!$A$2:$A$39816=D$4)*('Data - victims'!$B$2:$B$39816=$A26)*('Data - victims'!$C$2:$C$39816="Hospital severe")*('Data - victims'!$D$2:$D$39816))+SUMPRODUCT(('Data - victims'!$A$2:$A$39816=D$4)*('Data - victims'!$B$2:$B$39816=$A26)*('Data - victims'!$C$2:$C$39816="Hospital slight")*('Data - victims'!$D$2:$D$39816))),IF(SUMPRODUCT(('Data - victims'!$A$2:$A$39816=D$4)*('Data - victims'!$B$2:$B$39816=$A26)*('Data - victims'!$C$2:$C$39816=$B$3)*('Data - victims'!$D$2:$D$39816))=0,"..",SUMPRODUCT(('Data - victims'!$A$2:$A$39816=D$4)*('Data - victims'!$B$2:$B$39816=$A26)*('Data - victims'!$C$2:$C$39816=$B$3)*('Data - victims'!$D$2:$D$39816)))))</f>
        <v>25</v>
      </c>
      <c r="E26" s="56" cm="1">
        <f t="array" ref="E26">IF(SUMPRODUCT(('Data - victims'!$A$2:$A$39816=E$4)*('Data - victims'!$B$2:$B$39816=$A26)*('Data - victims'!$C$2:$C$39816=$B$3)*('Data - victims'!$D$2:$D$39816))=0,IF(OR(B26="..",C26="..",D26=".."),"..",IF(B26+C26+D26=0,"..",B26+C26+D26)),SUMPRODUCT(('Data - victims'!$A$2:$A$39816=E$4)*('Data - victims'!$B$2:$B$39816=$A26)*('Data - victims'!$C$2:$C$39816=$B$3)*('Data - victims'!$D$2:$D$39816)))</f>
        <v>522</v>
      </c>
      <c r="F26" s="56">
        <f t="shared" si="0"/>
        <v>8</v>
      </c>
      <c r="G26" s="56">
        <f t="shared" si="1"/>
        <v>16</v>
      </c>
      <c r="H26" s="56">
        <f t="shared" si="2"/>
        <v>9</v>
      </c>
      <c r="I26" s="56">
        <f t="shared" si="3"/>
        <v>9</v>
      </c>
      <c r="J26" s="57"/>
      <c r="K26" s="56" cm="1">
        <f t="array" ref="K26">IF(SUMPRODUCT(('Data - population'!$B$2:$B$2784=$A26)*('Data - population'!$C$2:$C$2784=K$4)*('Data - population'!$D$2:$D$2784)),SUMPRODUCT(('Data - population'!$B$2:$B$2784=$A26)*('Data - population'!$C$2:$C$2784=K$4)*('Data - population'!$D$2:$D$2784)),"..")</f>
        <v>49679300</v>
      </c>
      <c r="L26" s="56" cm="1">
        <f t="array" ref="L26">IF(SUMPRODUCT(('Data - population'!$B$2:$B$2784=$A26)*('Data - population'!$C$2:$C$2784=L$4)*('Data - population'!$D$2:$D$2784)),SUMPRODUCT(('Data - population'!$B$2:$B$2784=$A26)*('Data - population'!$C$2:$C$2784=L$4)*('Data - population'!$D$2:$D$2784)),"..")</f>
        <v>5066000</v>
      </c>
      <c r="M26" s="56" cm="1">
        <f t="array" ref="M26">IF(SUMPRODUCT(('Data - population'!$B$2:$B$2784=$A26)*('Data - population'!$C$2:$C$2784=M$4)*('Data - population'!$D$2:$D$2784)),SUMPRODUCT(('Data - population'!$B$2:$B$2784=$A26)*('Data - population'!$C$2:$C$2784=M$4)*('Data - population'!$D$2:$D$2784)),"..")</f>
        <v>2922900</v>
      </c>
      <c r="N26" s="56" cm="1">
        <f t="array" ref="N26">IF(SUMPRODUCT(('Data - population'!$B$2:$B$2784=$A26)*('Data - population'!$C$2:$C$2784=N$4)*('Data - population'!$D$2:$D$2784)),SUMPRODUCT(('Data - population'!$B$2:$B$2784=$A26)*('Data - population'!$C$2:$C$2784=N$4)*('Data - population'!$D$2:$D$2784)),"..")</f>
        <v>57668100</v>
      </c>
      <c r="O26" s="57">
        <f t="shared" si="4"/>
        <v>100</v>
      </c>
      <c r="P26" s="56"/>
      <c r="Q26" s="57"/>
      <c r="R26" s="57"/>
      <c r="S26" s="57"/>
      <c r="T26" s="57"/>
      <c r="U26" s="57"/>
      <c r="V26" s="57"/>
    </row>
    <row r="27" spans="1:22" x14ac:dyDescent="0.35">
      <c r="A27" s="57" t="s">
        <v>27</v>
      </c>
      <c r="B27" s="56" cm="1">
        <f t="array" ref="B27">IF($B$3="Total non-fatal casualties",IF(SUMPRODUCT(('Data - victims'!$A$2:$A$39816=B$4)*('Data - victims'!$B$2:$B$39816=$A27)*('Data - victims'!$C$2:$C$39816="Total non-fatal casualties")*('Data - victims'!$D$2:$D$39816))+SUMPRODUCT(('Data - victims'!$A$2:$A$39816=B$4)*('Data - victims'!$B$2:$B$39816=$A27)*('Data - victims'!$C$2:$C$39816="Hospital severe")*('Data - victims'!$D$2:$D$39816))+SUMPRODUCT(('Data - victims'!$A$2:$A$39816=B$4)*('Data - victims'!$B$2:$B$39816=$A27)*('Data - victims'!$C$2:$C$39816="Hospital slight")*('Data - victims'!$D$2:$D$39816))+SUMPRODUCT(('Data - victims'!$A$2:$A$39816=B$4)*('Data - victims'!$B$2:$B$39816=$A27)*('Data - victims'!$C$2:$C$39816="First aid")*('Data - victims'!$D$2:$D$39816))+SUMPRODUCT(('Data - victims'!$A$2:$A$39816=B$4)*('Data - victims'!$B$2:$B$39816=$A27)*('Data - victims'!$C$2:$C$39816="Precautionary checks")*('Data - victims'!$D$2:$D$39816))=0,"..",SUMPRODUCT(('Data - victims'!$A$2:$A$39816=B$4)*('Data - victims'!$B$2:$B$39816=$A27)*('Data - victims'!$C$2:$C$39816="Total non-fatal casualties")*('Data - victims'!$D$2:$D$39816))+SUMPRODUCT(('Data - victims'!$A$2:$A$39816=B$4)*('Data - victims'!$B$2:$B$39816=$A27)*('Data - victims'!$C$2:$C$39816="Hospital severe")*('Data - victims'!$D$2:$D$39816))+SUMPRODUCT(('Data - victims'!$A$2:$A$39816=B$4)*('Data - victims'!$B$2:$B$39816=$A27)*('Data - victims'!$C$2:$C$39816="Hospital slight")*('Data - victims'!$D$2:$D$39816))+SUMPRODUCT(('Data - victims'!$A$2:$A$39816=B$4)*('Data - victims'!$B$2:$B$39816=$A27)*('Data - victims'!$C$2:$C$39816="First aid")*('Data - victims'!$D$2:$D$39816))+SUMPRODUCT(('Data - victims'!$A$2:$A$39816=B$4)*('Data - victims'!$B$2:$B$39816=$A27)*('Data - victims'!$C$2:$C$39816="Precautionary checks")*('Data - victims'!$D$2:$D$39816))),IF($B$3="Total casualties requiring hospital treatment",IF(SUMPRODUCT(('Data - victims'!$A$2:$A$39816=B$4)*('Data - victims'!$B$2:$B$39816=$A27)*('Data - victims'!$C$2:$C$39816="Total casualties requiring hospital treatment")*('Data - victims'!$D$2:$D$39816))+SUMPRODUCT(('Data - victims'!$A$2:$A$39816=B$4)*('Data - victims'!$B$2:$B$39816=$A27)*('Data - victims'!$C$2:$C$39816="Hospital severe")*('Data - victims'!$D$2:$D$39816))+SUMPRODUCT(('Data - victims'!$A$2:$A$39816=B$4)*('Data - victims'!$B$2:$B$39816=$A27)*('Data - victims'!$C$2:$C$39816="Hospital slight")*('Data - victims'!$D$2:$D$39816))=0,"..",SUMPRODUCT(('Data - victims'!$A$2:$A$39816=B$4)*('Data - victims'!$B$2:$B$39816=$A27)*('Data - victims'!$C$2:$C$39816="Total casualties requiring hospital treatment")*('Data - victims'!$D$2:$D$39816))+SUMPRODUCT(('Data - victims'!$A$2:$A$39816=B$4)*('Data - victims'!$B$2:$B$39816=$A27)*('Data - victims'!$C$2:$C$39816="Hospital severe")*('Data - victims'!$D$2:$D$39816))+SUMPRODUCT(('Data - victims'!$A$2:$A$39816=B$4)*('Data - victims'!$B$2:$B$39816=$A27)*('Data - victims'!$C$2:$C$39816="Hospital slight")*('Data - victims'!$D$2:$D$39816))),IF(SUMPRODUCT(('Data - victims'!$A$2:$A$39816=B$4)*('Data - victims'!$B$2:$B$39816=$A27)*('Data - victims'!$C$2:$C$39816=$B$3)*('Data - victims'!$D$2:$D$39816))=0,"..",SUMPRODUCT(('Data - victims'!$A$2:$A$39816=B$4)*('Data - victims'!$B$2:$B$39816=$A27)*('Data - victims'!$C$2:$C$39816=$B$3)*('Data - victims'!$D$2:$D$39816)))))</f>
        <v>454</v>
      </c>
      <c r="C27" s="56" cm="1">
        <f t="array" ref="C27">IF($B$3="Total non-fatal casualties",IF(SUMPRODUCT(('Data - victims'!$A$2:$A$39816=C$4)*('Data - victims'!$B$2:$B$39816=$A27)*('Data - victims'!$C$2:$C$39816="Total non-fatal casualties")*('Data - victims'!$D$2:$D$39816))+SUMPRODUCT(('Data - victims'!$A$2:$A$39816=C$4)*('Data - victims'!$B$2:$B$39816=$A27)*('Data - victims'!$C$2:$C$39816="Hospital severe")*('Data - victims'!$D$2:$D$39816))+SUMPRODUCT(('Data - victims'!$A$2:$A$39816=C$4)*('Data - victims'!$B$2:$B$39816=$A27)*('Data - victims'!$C$2:$C$39816="Hospital slight")*('Data - victims'!$D$2:$D$39816))+SUMPRODUCT(('Data - victims'!$A$2:$A$39816=C$4)*('Data - victims'!$B$2:$B$39816=$A27)*('Data - victims'!$C$2:$C$39816="First aid")*('Data - victims'!$D$2:$D$39816))+SUMPRODUCT(('Data - victims'!$A$2:$A$39816=C$4)*('Data - victims'!$B$2:$B$39816=$A27)*('Data - victims'!$C$2:$C$39816="Precautionary checks")*('Data - victims'!$D$2:$D$39816))=0,"..",SUMPRODUCT(('Data - victims'!$A$2:$A$39816=C$4)*('Data - victims'!$B$2:$B$39816=$A27)*('Data - victims'!$C$2:$C$39816="Total non-fatal casualties")*('Data - victims'!$D$2:$D$39816))+SUMPRODUCT(('Data - victims'!$A$2:$A$39816=C$4)*('Data - victims'!$B$2:$B$39816=$A27)*('Data - victims'!$C$2:$C$39816="Hospital severe")*('Data - victims'!$D$2:$D$39816))+SUMPRODUCT(('Data - victims'!$A$2:$A$39816=C$4)*('Data - victims'!$B$2:$B$39816=$A27)*('Data - victims'!$C$2:$C$39816="Hospital slight")*('Data - victims'!$D$2:$D$39816))+SUMPRODUCT(('Data - victims'!$A$2:$A$39816=C$4)*('Data - victims'!$B$2:$B$39816=$A27)*('Data - victims'!$C$2:$C$39816="First aid")*('Data - victims'!$D$2:$D$39816))+SUMPRODUCT(('Data - victims'!$A$2:$A$39816=C$4)*('Data - victims'!$B$2:$B$39816=$A27)*('Data - victims'!$C$2:$C$39816="Precautionary checks")*('Data - victims'!$D$2:$D$39816))),IF($B$3="Total casualties requiring hospital treatment",IF(SUMPRODUCT(('Data - victims'!$A$2:$A$39816=C$4)*('Data - victims'!$B$2:$B$39816=$A27)*('Data - victims'!$C$2:$C$39816="Total casualties requiring hospital treatment")*('Data - victims'!$D$2:$D$39816))+SUMPRODUCT(('Data - victims'!$A$2:$A$39816=C$4)*('Data - victims'!$B$2:$B$39816=$A27)*('Data - victims'!$C$2:$C$39816="Hospital severe")*('Data - victims'!$D$2:$D$39816))+SUMPRODUCT(('Data - victims'!$A$2:$A$39816=C$4)*('Data - victims'!$B$2:$B$39816=$A27)*('Data - victims'!$C$2:$C$39816="Hospital slight")*('Data - victims'!$D$2:$D$39816))=0,"..",SUMPRODUCT(('Data - victims'!$A$2:$A$39816=C$4)*('Data - victims'!$B$2:$B$39816=$A27)*('Data - victims'!$C$2:$C$39816="Total casualties requiring hospital treatment")*('Data - victims'!$D$2:$D$39816))+SUMPRODUCT(('Data - victims'!$A$2:$A$39816=C$4)*('Data - victims'!$B$2:$B$39816=$A27)*('Data - victims'!$C$2:$C$39816="Hospital severe")*('Data - victims'!$D$2:$D$39816))+SUMPRODUCT(('Data - victims'!$A$2:$A$39816=C$4)*('Data - victims'!$B$2:$B$39816=$A27)*('Data - victims'!$C$2:$C$39816="Hospital slight")*('Data - victims'!$D$2:$D$39816))),IF(SUMPRODUCT(('Data - victims'!$A$2:$A$39816=C$4)*('Data - victims'!$B$2:$B$39816=$A27)*('Data - victims'!$C$2:$C$39816=$B$3)*('Data - victims'!$D$2:$D$39816))=0,"..",SUMPRODUCT(('Data - victims'!$A$2:$A$39816=C$4)*('Data - victims'!$B$2:$B$39816=$A27)*('Data - victims'!$C$2:$C$39816=$B$3)*('Data - victims'!$D$2:$D$39816)))))</f>
        <v>89</v>
      </c>
      <c r="D27" s="56" cm="1">
        <f t="array" ref="D27">IF($B$3="Total non-fatal casualties",IF(SUMPRODUCT(('Data - victims'!$A$2:$A$39816=D$4)*('Data - victims'!$B$2:$B$39816=$A27)*('Data - victims'!$C$2:$C$39816="Total non-fatal casualties")*('Data - victims'!$D$2:$D$39816))+SUMPRODUCT(('Data - victims'!$A$2:$A$39816=D$4)*('Data - victims'!$B$2:$B$39816=$A27)*('Data - victims'!$C$2:$C$39816="Hospital severe")*('Data - victims'!$D$2:$D$39816))+SUMPRODUCT(('Data - victims'!$A$2:$A$39816=D$4)*('Data - victims'!$B$2:$B$39816=$A27)*('Data - victims'!$C$2:$C$39816="Hospital slight")*('Data - victims'!$D$2:$D$39816))+SUMPRODUCT(('Data - victims'!$A$2:$A$39816=D$4)*('Data - victims'!$B$2:$B$39816=$A27)*('Data - victims'!$C$2:$C$39816="First aid")*('Data - victims'!$D$2:$D$39816))+SUMPRODUCT(('Data - victims'!$A$2:$A$39816=D$4)*('Data - victims'!$B$2:$B$39816=$A27)*('Data - victims'!$C$2:$C$39816="Precautionary checks")*('Data - victims'!$D$2:$D$39816))=0,"..",SUMPRODUCT(('Data - victims'!$A$2:$A$39816=D$4)*('Data - victims'!$B$2:$B$39816=$A27)*('Data - victims'!$C$2:$C$39816="Total non-fatal casualties")*('Data - victims'!$D$2:$D$39816))+SUMPRODUCT(('Data - victims'!$A$2:$A$39816=D$4)*('Data - victims'!$B$2:$B$39816=$A27)*('Data - victims'!$C$2:$C$39816="Hospital severe")*('Data - victims'!$D$2:$D$39816))+SUMPRODUCT(('Data - victims'!$A$2:$A$39816=D$4)*('Data - victims'!$B$2:$B$39816=$A27)*('Data - victims'!$C$2:$C$39816="Hospital slight")*('Data - victims'!$D$2:$D$39816))+SUMPRODUCT(('Data - victims'!$A$2:$A$39816=D$4)*('Data - victims'!$B$2:$B$39816=$A27)*('Data - victims'!$C$2:$C$39816="First aid")*('Data - victims'!$D$2:$D$39816))+SUMPRODUCT(('Data - victims'!$A$2:$A$39816=D$4)*('Data - victims'!$B$2:$B$39816=$A27)*('Data - victims'!$C$2:$C$39816="Precautionary checks")*('Data - victims'!$D$2:$D$39816))),IF($B$3="Total casualties requiring hospital treatment",IF(SUMPRODUCT(('Data - victims'!$A$2:$A$39816=D$4)*('Data - victims'!$B$2:$B$39816=$A27)*('Data - victims'!$C$2:$C$39816="Total casualties requiring hospital treatment")*('Data - victims'!$D$2:$D$39816))+SUMPRODUCT(('Data - victims'!$A$2:$A$39816=D$4)*('Data - victims'!$B$2:$B$39816=$A27)*('Data - victims'!$C$2:$C$39816="Hospital severe")*('Data - victims'!$D$2:$D$39816))+SUMPRODUCT(('Data - victims'!$A$2:$A$39816=D$4)*('Data - victims'!$B$2:$B$39816=$A27)*('Data - victims'!$C$2:$C$39816="Hospital slight")*('Data - victims'!$D$2:$D$39816))=0,"..",SUMPRODUCT(('Data - victims'!$A$2:$A$39816=D$4)*('Data - victims'!$B$2:$B$39816=$A27)*('Data - victims'!$C$2:$C$39816="Total casualties requiring hospital treatment")*('Data - victims'!$D$2:$D$39816))+SUMPRODUCT(('Data - victims'!$A$2:$A$39816=D$4)*('Data - victims'!$B$2:$B$39816=$A27)*('Data - victims'!$C$2:$C$39816="Hospital severe")*('Data - victims'!$D$2:$D$39816))+SUMPRODUCT(('Data - victims'!$A$2:$A$39816=D$4)*('Data - victims'!$B$2:$B$39816=$A27)*('Data - victims'!$C$2:$C$39816="Hospital slight")*('Data - victims'!$D$2:$D$39816))),IF(SUMPRODUCT(('Data - victims'!$A$2:$A$39816=D$4)*('Data - victims'!$B$2:$B$39816=$A27)*('Data - victims'!$C$2:$C$39816=$B$3)*('Data - victims'!$D$2:$D$39816))=0,"..",SUMPRODUCT(('Data - victims'!$A$2:$A$39816=D$4)*('Data - victims'!$B$2:$B$39816=$A27)*('Data - victims'!$C$2:$C$39816=$B$3)*('Data - victims'!$D$2:$D$39816)))))</f>
        <v>33</v>
      </c>
      <c r="E27" s="56" cm="1">
        <f t="array" ref="E27">IF(SUMPRODUCT(('Data - victims'!$A$2:$A$39816=E$4)*('Data - victims'!$B$2:$B$39816=$A27)*('Data - victims'!$C$2:$C$39816=$B$3)*('Data - victims'!$D$2:$D$39816))=0,IF(OR(B27="..",C27="..",D27=".."),"..",IF(B27+C27+D27=0,"..",B27+C27+D27)),SUMPRODUCT(('Data - victims'!$A$2:$A$39816=E$4)*('Data - victims'!$B$2:$B$39816=$A27)*('Data - victims'!$C$2:$C$39816=$B$3)*('Data - victims'!$D$2:$D$39816)))</f>
        <v>576</v>
      </c>
      <c r="F27" s="56">
        <f t="shared" si="0"/>
        <v>9</v>
      </c>
      <c r="G27" s="56">
        <f t="shared" si="1"/>
        <v>18</v>
      </c>
      <c r="H27" s="56">
        <f t="shared" si="2"/>
        <v>11</v>
      </c>
      <c r="I27" s="56">
        <f t="shared" si="3"/>
        <v>10</v>
      </c>
      <c r="J27" s="57"/>
      <c r="K27" s="56" cm="1">
        <f t="array" ref="K27">IF(SUMPRODUCT(('Data - population'!$B$2:$B$2784=$A27)*('Data - population'!$C$2:$C$2784=K$4)*('Data - population'!$D$2:$D$2784)),SUMPRODUCT(('Data - population'!$B$2:$B$2784=$A27)*('Data - population'!$C$2:$C$2784=K$4)*('Data - population'!$D$2:$D$2784)),"..")</f>
        <v>49925500</v>
      </c>
      <c r="L27" s="56" cm="1">
        <f t="array" ref="L27">IF(SUMPRODUCT(('Data - population'!$B$2:$B$2784=$A27)*('Data - population'!$C$2:$C$2784=L$4)*('Data - population'!$D$2:$D$2784)),SUMPRODUCT(('Data - population'!$B$2:$B$2784=$A27)*('Data - population'!$C$2:$C$2784=L$4)*('Data - population'!$D$2:$D$2784)),"..")</f>
        <v>5068500</v>
      </c>
      <c r="M27" s="56" cm="1">
        <f t="array" ref="M27">IF(SUMPRODUCT(('Data - population'!$B$2:$B$2784=$A27)*('Data - population'!$C$2:$C$2784=M$4)*('Data - population'!$D$2:$D$2784)),SUMPRODUCT(('Data - population'!$B$2:$B$2784=$A27)*('Data - population'!$C$2:$C$2784=M$4)*('Data - population'!$D$2:$D$2784)),"..")</f>
        <v>2937700</v>
      </c>
      <c r="N27" s="56" cm="1">
        <f t="array" ref="N27">IF(SUMPRODUCT(('Data - population'!$B$2:$B$2784=$A27)*('Data - population'!$C$2:$C$2784=N$4)*('Data - population'!$D$2:$D$2784)),SUMPRODUCT(('Data - population'!$B$2:$B$2784=$A27)*('Data - population'!$C$2:$C$2784=N$4)*('Data - population'!$D$2:$D$2784)),"..")</f>
        <v>57931700</v>
      </c>
      <c r="O27" s="57">
        <f t="shared" si="4"/>
        <v>0</v>
      </c>
      <c r="P27" s="56"/>
      <c r="Q27" s="57"/>
      <c r="R27" s="57"/>
      <c r="S27" s="57"/>
      <c r="T27" s="57"/>
      <c r="U27" s="57"/>
      <c r="V27" s="57"/>
    </row>
    <row r="28" spans="1:22" x14ac:dyDescent="0.35">
      <c r="A28" s="57" t="s">
        <v>28</v>
      </c>
      <c r="B28" s="56" cm="1">
        <f t="array" ref="B28">IF($B$3="Total non-fatal casualties",IF(SUMPRODUCT(('Data - victims'!$A$2:$A$39816=B$4)*('Data - victims'!$B$2:$B$39816=$A28)*('Data - victims'!$C$2:$C$39816="Total non-fatal casualties")*('Data - victims'!$D$2:$D$39816))+SUMPRODUCT(('Data - victims'!$A$2:$A$39816=B$4)*('Data - victims'!$B$2:$B$39816=$A28)*('Data - victims'!$C$2:$C$39816="Hospital severe")*('Data - victims'!$D$2:$D$39816))+SUMPRODUCT(('Data - victims'!$A$2:$A$39816=B$4)*('Data - victims'!$B$2:$B$39816=$A28)*('Data - victims'!$C$2:$C$39816="Hospital slight")*('Data - victims'!$D$2:$D$39816))+SUMPRODUCT(('Data - victims'!$A$2:$A$39816=B$4)*('Data - victims'!$B$2:$B$39816=$A28)*('Data - victims'!$C$2:$C$39816="First aid")*('Data - victims'!$D$2:$D$39816))+SUMPRODUCT(('Data - victims'!$A$2:$A$39816=B$4)*('Data - victims'!$B$2:$B$39816=$A28)*('Data - victims'!$C$2:$C$39816="Precautionary checks")*('Data - victims'!$D$2:$D$39816))=0,"..",SUMPRODUCT(('Data - victims'!$A$2:$A$39816=B$4)*('Data - victims'!$B$2:$B$39816=$A28)*('Data - victims'!$C$2:$C$39816="Total non-fatal casualties")*('Data - victims'!$D$2:$D$39816))+SUMPRODUCT(('Data - victims'!$A$2:$A$39816=B$4)*('Data - victims'!$B$2:$B$39816=$A28)*('Data - victims'!$C$2:$C$39816="Hospital severe")*('Data - victims'!$D$2:$D$39816))+SUMPRODUCT(('Data - victims'!$A$2:$A$39816=B$4)*('Data - victims'!$B$2:$B$39816=$A28)*('Data - victims'!$C$2:$C$39816="Hospital slight")*('Data - victims'!$D$2:$D$39816))+SUMPRODUCT(('Data - victims'!$A$2:$A$39816=B$4)*('Data - victims'!$B$2:$B$39816=$A28)*('Data - victims'!$C$2:$C$39816="First aid")*('Data - victims'!$D$2:$D$39816))+SUMPRODUCT(('Data - victims'!$A$2:$A$39816=B$4)*('Data - victims'!$B$2:$B$39816=$A28)*('Data - victims'!$C$2:$C$39816="Precautionary checks")*('Data - victims'!$D$2:$D$39816))),IF($B$3="Total casualties requiring hospital treatment",IF(SUMPRODUCT(('Data - victims'!$A$2:$A$39816=B$4)*('Data - victims'!$B$2:$B$39816=$A28)*('Data - victims'!$C$2:$C$39816="Total casualties requiring hospital treatment")*('Data - victims'!$D$2:$D$39816))+SUMPRODUCT(('Data - victims'!$A$2:$A$39816=B$4)*('Data - victims'!$B$2:$B$39816=$A28)*('Data - victims'!$C$2:$C$39816="Hospital severe")*('Data - victims'!$D$2:$D$39816))+SUMPRODUCT(('Data - victims'!$A$2:$A$39816=B$4)*('Data - victims'!$B$2:$B$39816=$A28)*('Data - victims'!$C$2:$C$39816="Hospital slight")*('Data - victims'!$D$2:$D$39816))=0,"..",SUMPRODUCT(('Data - victims'!$A$2:$A$39816=B$4)*('Data - victims'!$B$2:$B$39816=$A28)*('Data - victims'!$C$2:$C$39816="Total casualties requiring hospital treatment")*('Data - victims'!$D$2:$D$39816))+SUMPRODUCT(('Data - victims'!$A$2:$A$39816=B$4)*('Data - victims'!$B$2:$B$39816=$A28)*('Data - victims'!$C$2:$C$39816="Hospital severe")*('Data - victims'!$D$2:$D$39816))+SUMPRODUCT(('Data - victims'!$A$2:$A$39816=B$4)*('Data - victims'!$B$2:$B$39816=$A28)*('Data - victims'!$C$2:$C$39816="Hospital slight")*('Data - victims'!$D$2:$D$39816))),IF(SUMPRODUCT(('Data - victims'!$A$2:$A$39816=B$4)*('Data - victims'!$B$2:$B$39816=$A28)*('Data - victims'!$C$2:$C$39816=$B$3)*('Data - victims'!$D$2:$D$39816))=0,"..",SUMPRODUCT(('Data - victims'!$A$2:$A$39816=B$4)*('Data - victims'!$B$2:$B$39816=$A28)*('Data - victims'!$C$2:$C$39816=$B$3)*('Data - victims'!$D$2:$D$39816)))))</f>
        <v>371</v>
      </c>
      <c r="C28" s="56" cm="1">
        <f t="array" ref="C28">IF($B$3="Total non-fatal casualties",IF(SUMPRODUCT(('Data - victims'!$A$2:$A$39816=C$4)*('Data - victims'!$B$2:$B$39816=$A28)*('Data - victims'!$C$2:$C$39816="Total non-fatal casualties")*('Data - victims'!$D$2:$D$39816))+SUMPRODUCT(('Data - victims'!$A$2:$A$39816=C$4)*('Data - victims'!$B$2:$B$39816=$A28)*('Data - victims'!$C$2:$C$39816="Hospital severe")*('Data - victims'!$D$2:$D$39816))+SUMPRODUCT(('Data - victims'!$A$2:$A$39816=C$4)*('Data - victims'!$B$2:$B$39816=$A28)*('Data - victims'!$C$2:$C$39816="Hospital slight")*('Data - victims'!$D$2:$D$39816))+SUMPRODUCT(('Data - victims'!$A$2:$A$39816=C$4)*('Data - victims'!$B$2:$B$39816=$A28)*('Data - victims'!$C$2:$C$39816="First aid")*('Data - victims'!$D$2:$D$39816))+SUMPRODUCT(('Data - victims'!$A$2:$A$39816=C$4)*('Data - victims'!$B$2:$B$39816=$A28)*('Data - victims'!$C$2:$C$39816="Precautionary checks")*('Data - victims'!$D$2:$D$39816))=0,"..",SUMPRODUCT(('Data - victims'!$A$2:$A$39816=C$4)*('Data - victims'!$B$2:$B$39816=$A28)*('Data - victims'!$C$2:$C$39816="Total non-fatal casualties")*('Data - victims'!$D$2:$D$39816))+SUMPRODUCT(('Data - victims'!$A$2:$A$39816=C$4)*('Data - victims'!$B$2:$B$39816=$A28)*('Data - victims'!$C$2:$C$39816="Hospital severe")*('Data - victims'!$D$2:$D$39816))+SUMPRODUCT(('Data - victims'!$A$2:$A$39816=C$4)*('Data - victims'!$B$2:$B$39816=$A28)*('Data - victims'!$C$2:$C$39816="Hospital slight")*('Data - victims'!$D$2:$D$39816))+SUMPRODUCT(('Data - victims'!$A$2:$A$39816=C$4)*('Data - victims'!$B$2:$B$39816=$A28)*('Data - victims'!$C$2:$C$39816="First aid")*('Data - victims'!$D$2:$D$39816))+SUMPRODUCT(('Data - victims'!$A$2:$A$39816=C$4)*('Data - victims'!$B$2:$B$39816=$A28)*('Data - victims'!$C$2:$C$39816="Precautionary checks")*('Data - victims'!$D$2:$D$39816))),IF($B$3="Total casualties requiring hospital treatment",IF(SUMPRODUCT(('Data - victims'!$A$2:$A$39816=C$4)*('Data - victims'!$B$2:$B$39816=$A28)*('Data - victims'!$C$2:$C$39816="Total casualties requiring hospital treatment")*('Data - victims'!$D$2:$D$39816))+SUMPRODUCT(('Data - victims'!$A$2:$A$39816=C$4)*('Data - victims'!$B$2:$B$39816=$A28)*('Data - victims'!$C$2:$C$39816="Hospital severe")*('Data - victims'!$D$2:$D$39816))+SUMPRODUCT(('Data - victims'!$A$2:$A$39816=C$4)*('Data - victims'!$B$2:$B$39816=$A28)*('Data - victims'!$C$2:$C$39816="Hospital slight")*('Data - victims'!$D$2:$D$39816))=0,"..",SUMPRODUCT(('Data - victims'!$A$2:$A$39816=C$4)*('Data - victims'!$B$2:$B$39816=$A28)*('Data - victims'!$C$2:$C$39816="Total casualties requiring hospital treatment")*('Data - victims'!$D$2:$D$39816))+SUMPRODUCT(('Data - victims'!$A$2:$A$39816=C$4)*('Data - victims'!$B$2:$B$39816=$A28)*('Data - victims'!$C$2:$C$39816="Hospital severe")*('Data - victims'!$D$2:$D$39816))+SUMPRODUCT(('Data - victims'!$A$2:$A$39816=C$4)*('Data - victims'!$B$2:$B$39816=$A28)*('Data - victims'!$C$2:$C$39816="Hospital slight")*('Data - victims'!$D$2:$D$39816))),IF(SUMPRODUCT(('Data - victims'!$A$2:$A$39816=C$4)*('Data - victims'!$B$2:$B$39816=$A28)*('Data - victims'!$C$2:$C$39816=$B$3)*('Data - victims'!$D$2:$D$39816))=0,"..",SUMPRODUCT(('Data - victims'!$A$2:$A$39816=C$4)*('Data - victims'!$B$2:$B$39816=$A28)*('Data - victims'!$C$2:$C$39816=$B$3)*('Data - victims'!$D$2:$D$39816)))))</f>
        <v>85</v>
      </c>
      <c r="D28" s="56" cm="1">
        <f t="array" ref="D28">IF($B$3="Total non-fatal casualties",IF(SUMPRODUCT(('Data - victims'!$A$2:$A$39816=D$4)*('Data - victims'!$B$2:$B$39816=$A28)*('Data - victims'!$C$2:$C$39816="Total non-fatal casualties")*('Data - victims'!$D$2:$D$39816))+SUMPRODUCT(('Data - victims'!$A$2:$A$39816=D$4)*('Data - victims'!$B$2:$B$39816=$A28)*('Data - victims'!$C$2:$C$39816="Hospital severe")*('Data - victims'!$D$2:$D$39816))+SUMPRODUCT(('Data - victims'!$A$2:$A$39816=D$4)*('Data - victims'!$B$2:$B$39816=$A28)*('Data - victims'!$C$2:$C$39816="Hospital slight")*('Data - victims'!$D$2:$D$39816))+SUMPRODUCT(('Data - victims'!$A$2:$A$39816=D$4)*('Data - victims'!$B$2:$B$39816=$A28)*('Data - victims'!$C$2:$C$39816="First aid")*('Data - victims'!$D$2:$D$39816))+SUMPRODUCT(('Data - victims'!$A$2:$A$39816=D$4)*('Data - victims'!$B$2:$B$39816=$A28)*('Data - victims'!$C$2:$C$39816="Precautionary checks")*('Data - victims'!$D$2:$D$39816))=0,"..",SUMPRODUCT(('Data - victims'!$A$2:$A$39816=D$4)*('Data - victims'!$B$2:$B$39816=$A28)*('Data - victims'!$C$2:$C$39816="Total non-fatal casualties")*('Data - victims'!$D$2:$D$39816))+SUMPRODUCT(('Data - victims'!$A$2:$A$39816=D$4)*('Data - victims'!$B$2:$B$39816=$A28)*('Data - victims'!$C$2:$C$39816="Hospital severe")*('Data - victims'!$D$2:$D$39816))+SUMPRODUCT(('Data - victims'!$A$2:$A$39816=D$4)*('Data - victims'!$B$2:$B$39816=$A28)*('Data - victims'!$C$2:$C$39816="Hospital slight")*('Data - victims'!$D$2:$D$39816))+SUMPRODUCT(('Data - victims'!$A$2:$A$39816=D$4)*('Data - victims'!$B$2:$B$39816=$A28)*('Data - victims'!$C$2:$C$39816="First aid")*('Data - victims'!$D$2:$D$39816))+SUMPRODUCT(('Data - victims'!$A$2:$A$39816=D$4)*('Data - victims'!$B$2:$B$39816=$A28)*('Data - victims'!$C$2:$C$39816="Precautionary checks")*('Data - victims'!$D$2:$D$39816))),IF($B$3="Total casualties requiring hospital treatment",IF(SUMPRODUCT(('Data - victims'!$A$2:$A$39816=D$4)*('Data - victims'!$B$2:$B$39816=$A28)*('Data - victims'!$C$2:$C$39816="Total casualties requiring hospital treatment")*('Data - victims'!$D$2:$D$39816))+SUMPRODUCT(('Data - victims'!$A$2:$A$39816=D$4)*('Data - victims'!$B$2:$B$39816=$A28)*('Data - victims'!$C$2:$C$39816="Hospital severe")*('Data - victims'!$D$2:$D$39816))+SUMPRODUCT(('Data - victims'!$A$2:$A$39816=D$4)*('Data - victims'!$B$2:$B$39816=$A28)*('Data - victims'!$C$2:$C$39816="Hospital slight")*('Data - victims'!$D$2:$D$39816))=0,"..",SUMPRODUCT(('Data - victims'!$A$2:$A$39816=D$4)*('Data - victims'!$B$2:$B$39816=$A28)*('Data - victims'!$C$2:$C$39816="Total casualties requiring hospital treatment")*('Data - victims'!$D$2:$D$39816))+SUMPRODUCT(('Data - victims'!$A$2:$A$39816=D$4)*('Data - victims'!$B$2:$B$39816=$A28)*('Data - victims'!$C$2:$C$39816="Hospital severe")*('Data - victims'!$D$2:$D$39816))+SUMPRODUCT(('Data - victims'!$A$2:$A$39816=D$4)*('Data - victims'!$B$2:$B$39816=$A28)*('Data - victims'!$C$2:$C$39816="Hospital slight")*('Data - victims'!$D$2:$D$39816))),IF(SUMPRODUCT(('Data - victims'!$A$2:$A$39816=D$4)*('Data - victims'!$B$2:$B$39816=$A28)*('Data - victims'!$C$2:$C$39816=$B$3)*('Data - victims'!$D$2:$D$39816))=0,"..",SUMPRODUCT(('Data - victims'!$A$2:$A$39816=D$4)*('Data - victims'!$B$2:$B$39816=$A28)*('Data - victims'!$C$2:$C$39816=$B$3)*('Data - victims'!$D$2:$D$39816)))))</f>
        <v>27</v>
      </c>
      <c r="E28" s="56" cm="1">
        <f t="array" ref="E28">IF(SUMPRODUCT(('Data - victims'!$A$2:$A$39816=E$4)*('Data - victims'!$B$2:$B$39816=$A28)*('Data - victims'!$C$2:$C$39816=$B$3)*('Data - victims'!$D$2:$D$39816))=0,IF(OR(B28="..",C28="..",D28=".."),"..",IF(B28+C28+D28=0,"..",B28+C28+D28)),SUMPRODUCT(('Data - victims'!$A$2:$A$39816=E$4)*('Data - victims'!$B$2:$B$39816=$A28)*('Data - victims'!$C$2:$C$39816=$B$3)*('Data - victims'!$D$2:$D$39816)))</f>
        <v>483</v>
      </c>
      <c r="F28" s="56">
        <f t="shared" si="0"/>
        <v>7</v>
      </c>
      <c r="G28" s="56">
        <f t="shared" si="1"/>
        <v>17</v>
      </c>
      <c r="H28" s="56">
        <f t="shared" si="2"/>
        <v>9</v>
      </c>
      <c r="I28" s="56">
        <f t="shared" si="3"/>
        <v>8</v>
      </c>
      <c r="J28" s="57"/>
      <c r="K28" s="56" cm="1">
        <f t="array" ref="K28">IF(SUMPRODUCT(('Data - population'!$B$2:$B$2784=$A28)*('Data - population'!$C$2:$C$2784=K$4)*('Data - population'!$D$2:$D$2784)),SUMPRODUCT(('Data - population'!$B$2:$B$2784=$A28)*('Data - population'!$C$2:$C$2784=K$4)*('Data - population'!$D$2:$D$2784)),"..")</f>
        <v>50194600</v>
      </c>
      <c r="L28" s="56" cm="1">
        <f t="array" ref="L28">IF(SUMPRODUCT(('Data - population'!$B$2:$B$2784=$A28)*('Data - population'!$C$2:$C$2784=L$4)*('Data - population'!$D$2:$D$2784)),SUMPRODUCT(('Data - population'!$B$2:$B$2784=$A28)*('Data - population'!$C$2:$C$2784=L$4)*('Data - population'!$D$2:$D$2784)),"..")</f>
        <v>5084300</v>
      </c>
      <c r="M28" s="56" cm="1">
        <f t="array" ref="M28">IF(SUMPRODUCT(('Data - population'!$B$2:$B$2784=$A28)*('Data - population'!$C$2:$C$2784=M$4)*('Data - population'!$D$2:$D$2784)),SUMPRODUCT(('Data - population'!$B$2:$B$2784=$A28)*('Data - population'!$C$2:$C$2784=M$4)*('Data - population'!$D$2:$D$2784)),"..")</f>
        <v>2957400</v>
      </c>
      <c r="N28" s="56" cm="1">
        <f t="array" ref="N28">IF(SUMPRODUCT(('Data - population'!$B$2:$B$2784=$A28)*('Data - population'!$C$2:$C$2784=N$4)*('Data - population'!$D$2:$D$2784)),SUMPRODUCT(('Data - population'!$B$2:$B$2784=$A28)*('Data - population'!$C$2:$C$2784=N$4)*('Data - population'!$D$2:$D$2784)),"..")</f>
        <v>58236300</v>
      </c>
      <c r="O28" s="57">
        <f t="shared" si="4"/>
        <v>0</v>
      </c>
      <c r="P28" s="56"/>
      <c r="Q28" s="57"/>
      <c r="R28" s="57"/>
      <c r="S28" s="57"/>
      <c r="T28" s="57"/>
      <c r="U28" s="57"/>
      <c r="V28" s="57"/>
    </row>
    <row r="29" spans="1:22" x14ac:dyDescent="0.35">
      <c r="A29" s="57" t="s">
        <v>29</v>
      </c>
      <c r="B29" s="56" cm="1">
        <f t="array" ref="B29">IF($B$3="Total non-fatal casualties",IF(SUMPRODUCT(('Data - victims'!$A$2:$A$39816=B$4)*('Data - victims'!$B$2:$B$39816=$A29)*('Data - victims'!$C$2:$C$39816="Total non-fatal casualties")*('Data - victims'!$D$2:$D$39816))+SUMPRODUCT(('Data - victims'!$A$2:$A$39816=B$4)*('Data - victims'!$B$2:$B$39816=$A29)*('Data - victims'!$C$2:$C$39816="Hospital severe")*('Data - victims'!$D$2:$D$39816))+SUMPRODUCT(('Data - victims'!$A$2:$A$39816=B$4)*('Data - victims'!$B$2:$B$39816=$A29)*('Data - victims'!$C$2:$C$39816="Hospital slight")*('Data - victims'!$D$2:$D$39816))+SUMPRODUCT(('Data - victims'!$A$2:$A$39816=B$4)*('Data - victims'!$B$2:$B$39816=$A29)*('Data - victims'!$C$2:$C$39816="First aid")*('Data - victims'!$D$2:$D$39816))+SUMPRODUCT(('Data - victims'!$A$2:$A$39816=B$4)*('Data - victims'!$B$2:$B$39816=$A29)*('Data - victims'!$C$2:$C$39816="Precautionary checks")*('Data - victims'!$D$2:$D$39816))=0,"..",SUMPRODUCT(('Data - victims'!$A$2:$A$39816=B$4)*('Data - victims'!$B$2:$B$39816=$A29)*('Data - victims'!$C$2:$C$39816="Total non-fatal casualties")*('Data - victims'!$D$2:$D$39816))+SUMPRODUCT(('Data - victims'!$A$2:$A$39816=B$4)*('Data - victims'!$B$2:$B$39816=$A29)*('Data - victims'!$C$2:$C$39816="Hospital severe")*('Data - victims'!$D$2:$D$39816))+SUMPRODUCT(('Data - victims'!$A$2:$A$39816=B$4)*('Data - victims'!$B$2:$B$39816=$A29)*('Data - victims'!$C$2:$C$39816="Hospital slight")*('Data - victims'!$D$2:$D$39816))+SUMPRODUCT(('Data - victims'!$A$2:$A$39816=B$4)*('Data - victims'!$B$2:$B$39816=$A29)*('Data - victims'!$C$2:$C$39816="First aid")*('Data - victims'!$D$2:$D$39816))+SUMPRODUCT(('Data - victims'!$A$2:$A$39816=B$4)*('Data - victims'!$B$2:$B$39816=$A29)*('Data - victims'!$C$2:$C$39816="Precautionary checks")*('Data - victims'!$D$2:$D$39816))),IF($B$3="Total casualties requiring hospital treatment",IF(SUMPRODUCT(('Data - victims'!$A$2:$A$39816=B$4)*('Data - victims'!$B$2:$B$39816=$A29)*('Data - victims'!$C$2:$C$39816="Total casualties requiring hospital treatment")*('Data - victims'!$D$2:$D$39816))+SUMPRODUCT(('Data - victims'!$A$2:$A$39816=B$4)*('Data - victims'!$B$2:$B$39816=$A29)*('Data - victims'!$C$2:$C$39816="Hospital severe")*('Data - victims'!$D$2:$D$39816))+SUMPRODUCT(('Data - victims'!$A$2:$A$39816=B$4)*('Data - victims'!$B$2:$B$39816=$A29)*('Data - victims'!$C$2:$C$39816="Hospital slight")*('Data - victims'!$D$2:$D$39816))=0,"..",SUMPRODUCT(('Data - victims'!$A$2:$A$39816=B$4)*('Data - victims'!$B$2:$B$39816=$A29)*('Data - victims'!$C$2:$C$39816="Total casualties requiring hospital treatment")*('Data - victims'!$D$2:$D$39816))+SUMPRODUCT(('Data - victims'!$A$2:$A$39816=B$4)*('Data - victims'!$B$2:$B$39816=$A29)*('Data - victims'!$C$2:$C$39816="Hospital severe")*('Data - victims'!$D$2:$D$39816))+SUMPRODUCT(('Data - victims'!$A$2:$A$39816=B$4)*('Data - victims'!$B$2:$B$39816=$A29)*('Data - victims'!$C$2:$C$39816="Hospital slight")*('Data - victims'!$D$2:$D$39816))),IF(SUMPRODUCT(('Data - victims'!$A$2:$A$39816=B$4)*('Data - victims'!$B$2:$B$39816=$A29)*('Data - victims'!$C$2:$C$39816=$B$3)*('Data - victims'!$D$2:$D$39816))=0,"..",SUMPRODUCT(('Data - victims'!$A$2:$A$39816=B$4)*('Data - victims'!$B$2:$B$39816=$A29)*('Data - victims'!$C$2:$C$39816=$B$3)*('Data - victims'!$D$2:$D$39816)))))</f>
        <v>386</v>
      </c>
      <c r="C29" s="56" cm="1">
        <f t="array" ref="C29">IF($B$3="Total non-fatal casualties",IF(SUMPRODUCT(('Data - victims'!$A$2:$A$39816=C$4)*('Data - victims'!$B$2:$B$39816=$A29)*('Data - victims'!$C$2:$C$39816="Total non-fatal casualties")*('Data - victims'!$D$2:$D$39816))+SUMPRODUCT(('Data - victims'!$A$2:$A$39816=C$4)*('Data - victims'!$B$2:$B$39816=$A29)*('Data - victims'!$C$2:$C$39816="Hospital severe")*('Data - victims'!$D$2:$D$39816))+SUMPRODUCT(('Data - victims'!$A$2:$A$39816=C$4)*('Data - victims'!$B$2:$B$39816=$A29)*('Data - victims'!$C$2:$C$39816="Hospital slight")*('Data - victims'!$D$2:$D$39816))+SUMPRODUCT(('Data - victims'!$A$2:$A$39816=C$4)*('Data - victims'!$B$2:$B$39816=$A29)*('Data - victims'!$C$2:$C$39816="First aid")*('Data - victims'!$D$2:$D$39816))+SUMPRODUCT(('Data - victims'!$A$2:$A$39816=C$4)*('Data - victims'!$B$2:$B$39816=$A29)*('Data - victims'!$C$2:$C$39816="Precautionary checks")*('Data - victims'!$D$2:$D$39816))=0,"..",SUMPRODUCT(('Data - victims'!$A$2:$A$39816=C$4)*('Data - victims'!$B$2:$B$39816=$A29)*('Data - victims'!$C$2:$C$39816="Total non-fatal casualties")*('Data - victims'!$D$2:$D$39816))+SUMPRODUCT(('Data - victims'!$A$2:$A$39816=C$4)*('Data - victims'!$B$2:$B$39816=$A29)*('Data - victims'!$C$2:$C$39816="Hospital severe")*('Data - victims'!$D$2:$D$39816))+SUMPRODUCT(('Data - victims'!$A$2:$A$39816=C$4)*('Data - victims'!$B$2:$B$39816=$A29)*('Data - victims'!$C$2:$C$39816="Hospital slight")*('Data - victims'!$D$2:$D$39816))+SUMPRODUCT(('Data - victims'!$A$2:$A$39816=C$4)*('Data - victims'!$B$2:$B$39816=$A29)*('Data - victims'!$C$2:$C$39816="First aid")*('Data - victims'!$D$2:$D$39816))+SUMPRODUCT(('Data - victims'!$A$2:$A$39816=C$4)*('Data - victims'!$B$2:$B$39816=$A29)*('Data - victims'!$C$2:$C$39816="Precautionary checks")*('Data - victims'!$D$2:$D$39816))),IF($B$3="Total casualties requiring hospital treatment",IF(SUMPRODUCT(('Data - victims'!$A$2:$A$39816=C$4)*('Data - victims'!$B$2:$B$39816=$A29)*('Data - victims'!$C$2:$C$39816="Total casualties requiring hospital treatment")*('Data - victims'!$D$2:$D$39816))+SUMPRODUCT(('Data - victims'!$A$2:$A$39816=C$4)*('Data - victims'!$B$2:$B$39816=$A29)*('Data - victims'!$C$2:$C$39816="Hospital severe")*('Data - victims'!$D$2:$D$39816))+SUMPRODUCT(('Data - victims'!$A$2:$A$39816=C$4)*('Data - victims'!$B$2:$B$39816=$A29)*('Data - victims'!$C$2:$C$39816="Hospital slight")*('Data - victims'!$D$2:$D$39816))=0,"..",SUMPRODUCT(('Data - victims'!$A$2:$A$39816=C$4)*('Data - victims'!$B$2:$B$39816=$A29)*('Data - victims'!$C$2:$C$39816="Total casualties requiring hospital treatment")*('Data - victims'!$D$2:$D$39816))+SUMPRODUCT(('Data - victims'!$A$2:$A$39816=C$4)*('Data - victims'!$B$2:$B$39816=$A29)*('Data - victims'!$C$2:$C$39816="Hospital severe")*('Data - victims'!$D$2:$D$39816))+SUMPRODUCT(('Data - victims'!$A$2:$A$39816=C$4)*('Data - victims'!$B$2:$B$39816=$A29)*('Data - victims'!$C$2:$C$39816="Hospital slight")*('Data - victims'!$D$2:$D$39816))),IF(SUMPRODUCT(('Data - victims'!$A$2:$A$39816=C$4)*('Data - victims'!$B$2:$B$39816=$A29)*('Data - victims'!$C$2:$C$39816=$B$3)*('Data - victims'!$D$2:$D$39816))=0,"..",SUMPRODUCT(('Data - victims'!$A$2:$A$39816=C$4)*('Data - victims'!$B$2:$B$39816=$A29)*('Data - victims'!$C$2:$C$39816=$B$3)*('Data - victims'!$D$2:$D$39816)))))</f>
        <v>60</v>
      </c>
      <c r="D29" s="56" cm="1">
        <f t="array" ref="D29">IF($B$3="Total non-fatal casualties",IF(SUMPRODUCT(('Data - victims'!$A$2:$A$39816=D$4)*('Data - victims'!$B$2:$B$39816=$A29)*('Data - victims'!$C$2:$C$39816="Total non-fatal casualties")*('Data - victims'!$D$2:$D$39816))+SUMPRODUCT(('Data - victims'!$A$2:$A$39816=D$4)*('Data - victims'!$B$2:$B$39816=$A29)*('Data - victims'!$C$2:$C$39816="Hospital severe")*('Data - victims'!$D$2:$D$39816))+SUMPRODUCT(('Data - victims'!$A$2:$A$39816=D$4)*('Data - victims'!$B$2:$B$39816=$A29)*('Data - victims'!$C$2:$C$39816="Hospital slight")*('Data - victims'!$D$2:$D$39816))+SUMPRODUCT(('Data - victims'!$A$2:$A$39816=D$4)*('Data - victims'!$B$2:$B$39816=$A29)*('Data - victims'!$C$2:$C$39816="First aid")*('Data - victims'!$D$2:$D$39816))+SUMPRODUCT(('Data - victims'!$A$2:$A$39816=D$4)*('Data - victims'!$B$2:$B$39816=$A29)*('Data - victims'!$C$2:$C$39816="Precautionary checks")*('Data - victims'!$D$2:$D$39816))=0,"..",SUMPRODUCT(('Data - victims'!$A$2:$A$39816=D$4)*('Data - victims'!$B$2:$B$39816=$A29)*('Data - victims'!$C$2:$C$39816="Total non-fatal casualties")*('Data - victims'!$D$2:$D$39816))+SUMPRODUCT(('Data - victims'!$A$2:$A$39816=D$4)*('Data - victims'!$B$2:$B$39816=$A29)*('Data - victims'!$C$2:$C$39816="Hospital severe")*('Data - victims'!$D$2:$D$39816))+SUMPRODUCT(('Data - victims'!$A$2:$A$39816=D$4)*('Data - victims'!$B$2:$B$39816=$A29)*('Data - victims'!$C$2:$C$39816="Hospital slight")*('Data - victims'!$D$2:$D$39816))+SUMPRODUCT(('Data - victims'!$A$2:$A$39816=D$4)*('Data - victims'!$B$2:$B$39816=$A29)*('Data - victims'!$C$2:$C$39816="First aid")*('Data - victims'!$D$2:$D$39816))+SUMPRODUCT(('Data - victims'!$A$2:$A$39816=D$4)*('Data - victims'!$B$2:$B$39816=$A29)*('Data - victims'!$C$2:$C$39816="Precautionary checks")*('Data - victims'!$D$2:$D$39816))),IF($B$3="Total casualties requiring hospital treatment",IF(SUMPRODUCT(('Data - victims'!$A$2:$A$39816=D$4)*('Data - victims'!$B$2:$B$39816=$A29)*('Data - victims'!$C$2:$C$39816="Total casualties requiring hospital treatment")*('Data - victims'!$D$2:$D$39816))+SUMPRODUCT(('Data - victims'!$A$2:$A$39816=D$4)*('Data - victims'!$B$2:$B$39816=$A29)*('Data - victims'!$C$2:$C$39816="Hospital severe")*('Data - victims'!$D$2:$D$39816))+SUMPRODUCT(('Data - victims'!$A$2:$A$39816=D$4)*('Data - victims'!$B$2:$B$39816=$A29)*('Data - victims'!$C$2:$C$39816="Hospital slight")*('Data - victims'!$D$2:$D$39816))=0,"..",SUMPRODUCT(('Data - victims'!$A$2:$A$39816=D$4)*('Data - victims'!$B$2:$B$39816=$A29)*('Data - victims'!$C$2:$C$39816="Total casualties requiring hospital treatment")*('Data - victims'!$D$2:$D$39816))+SUMPRODUCT(('Data - victims'!$A$2:$A$39816=D$4)*('Data - victims'!$B$2:$B$39816=$A29)*('Data - victims'!$C$2:$C$39816="Hospital severe")*('Data - victims'!$D$2:$D$39816))+SUMPRODUCT(('Data - victims'!$A$2:$A$39816=D$4)*('Data - victims'!$B$2:$B$39816=$A29)*('Data - victims'!$C$2:$C$39816="Hospital slight")*('Data - victims'!$D$2:$D$39816))),IF(SUMPRODUCT(('Data - victims'!$A$2:$A$39816=D$4)*('Data - victims'!$B$2:$B$39816=$A29)*('Data - victims'!$C$2:$C$39816=$B$3)*('Data - victims'!$D$2:$D$39816))=0,"..",SUMPRODUCT(('Data - victims'!$A$2:$A$39816=D$4)*('Data - victims'!$B$2:$B$39816=$A29)*('Data - victims'!$C$2:$C$39816=$B$3)*('Data - victims'!$D$2:$D$39816)))))</f>
        <v>24</v>
      </c>
      <c r="E29" s="56" cm="1">
        <f t="array" ref="E29">IF(SUMPRODUCT(('Data - victims'!$A$2:$A$39816=E$4)*('Data - victims'!$B$2:$B$39816=$A29)*('Data - victims'!$C$2:$C$39816=$B$3)*('Data - victims'!$D$2:$D$39816))=0,IF(OR(B29="..",C29="..",D29=".."),"..",IF(B29+C29+D29=0,"..",B29+C29+D29)),SUMPRODUCT(('Data - victims'!$A$2:$A$39816=E$4)*('Data - victims'!$B$2:$B$39816=$A29)*('Data - victims'!$C$2:$C$39816=$B$3)*('Data - victims'!$D$2:$D$39816)))</f>
        <v>470</v>
      </c>
      <c r="F29" s="56">
        <f t="shared" si="0"/>
        <v>8</v>
      </c>
      <c r="G29" s="56">
        <f t="shared" si="1"/>
        <v>12</v>
      </c>
      <c r="H29" s="56">
        <f t="shared" si="2"/>
        <v>8</v>
      </c>
      <c r="I29" s="56">
        <f t="shared" si="3"/>
        <v>8</v>
      </c>
      <c r="J29" s="57"/>
      <c r="K29" s="56" cm="1">
        <f t="array" ref="K29">IF(SUMPRODUCT(('Data - population'!$B$2:$B$2784=$A29)*('Data - population'!$C$2:$C$2784=K$4)*('Data - population'!$D$2:$D$2784)),SUMPRODUCT(('Data - population'!$B$2:$B$2784=$A29)*('Data - population'!$C$2:$C$2784=K$4)*('Data - population'!$D$2:$D$2784)),"..")</f>
        <v>50606000</v>
      </c>
      <c r="L29" s="56" cm="1">
        <f t="array" ref="L29">IF(SUMPRODUCT(('Data - population'!$B$2:$B$2784=$A29)*('Data - population'!$C$2:$C$2784=L$4)*('Data - population'!$D$2:$D$2784)),SUMPRODUCT(('Data - population'!$B$2:$B$2784=$A29)*('Data - population'!$C$2:$C$2784=L$4)*('Data - population'!$D$2:$D$2784)),"..")</f>
        <v>5110200</v>
      </c>
      <c r="M29" s="56" cm="1">
        <f t="array" ref="M29">IF(SUMPRODUCT(('Data - population'!$B$2:$B$2784=$A29)*('Data - population'!$C$2:$C$2784=M$4)*('Data - population'!$D$2:$D$2784)),SUMPRODUCT(('Data - population'!$B$2:$B$2784=$A29)*('Data - population'!$C$2:$C$2784=M$4)*('Data - population'!$D$2:$D$2784)),"..")</f>
        <v>2969300</v>
      </c>
      <c r="N29" s="56" cm="1">
        <f t="array" ref="N29">IF(SUMPRODUCT(('Data - population'!$B$2:$B$2784=$A29)*('Data - population'!$C$2:$C$2784=N$4)*('Data - population'!$D$2:$D$2784)),SUMPRODUCT(('Data - population'!$B$2:$B$2784=$A29)*('Data - population'!$C$2:$C$2784=N$4)*('Data - population'!$D$2:$D$2784)),"..")</f>
        <v>58685500</v>
      </c>
      <c r="O29" s="57">
        <f t="shared" si="4"/>
        <v>0</v>
      </c>
      <c r="P29" s="56"/>
      <c r="Q29" s="57"/>
      <c r="R29" s="57"/>
      <c r="S29" s="57"/>
      <c r="T29" s="57"/>
      <c r="U29" s="57"/>
      <c r="V29" s="57"/>
    </row>
    <row r="30" spans="1:22" x14ac:dyDescent="0.35">
      <c r="A30" s="57" t="s">
        <v>30</v>
      </c>
      <c r="B30" s="56" cm="1">
        <f t="array" ref="B30">IF($B$3="Total non-fatal casualties",IF(SUMPRODUCT(('Data - victims'!$A$2:$A$39816=B$4)*('Data - victims'!$B$2:$B$39816=$A30)*('Data - victims'!$C$2:$C$39816="Total non-fatal casualties")*('Data - victims'!$D$2:$D$39816))+SUMPRODUCT(('Data - victims'!$A$2:$A$39816=B$4)*('Data - victims'!$B$2:$B$39816=$A30)*('Data - victims'!$C$2:$C$39816="Hospital severe")*('Data - victims'!$D$2:$D$39816))+SUMPRODUCT(('Data - victims'!$A$2:$A$39816=B$4)*('Data - victims'!$B$2:$B$39816=$A30)*('Data - victims'!$C$2:$C$39816="Hospital slight")*('Data - victims'!$D$2:$D$39816))+SUMPRODUCT(('Data - victims'!$A$2:$A$39816=B$4)*('Data - victims'!$B$2:$B$39816=$A30)*('Data - victims'!$C$2:$C$39816="First aid")*('Data - victims'!$D$2:$D$39816))+SUMPRODUCT(('Data - victims'!$A$2:$A$39816=B$4)*('Data - victims'!$B$2:$B$39816=$A30)*('Data - victims'!$C$2:$C$39816="Precautionary checks")*('Data - victims'!$D$2:$D$39816))=0,"..",SUMPRODUCT(('Data - victims'!$A$2:$A$39816=B$4)*('Data - victims'!$B$2:$B$39816=$A30)*('Data - victims'!$C$2:$C$39816="Total non-fatal casualties")*('Data - victims'!$D$2:$D$39816))+SUMPRODUCT(('Data - victims'!$A$2:$A$39816=B$4)*('Data - victims'!$B$2:$B$39816=$A30)*('Data - victims'!$C$2:$C$39816="Hospital severe")*('Data - victims'!$D$2:$D$39816))+SUMPRODUCT(('Data - victims'!$A$2:$A$39816=B$4)*('Data - victims'!$B$2:$B$39816=$A30)*('Data - victims'!$C$2:$C$39816="Hospital slight")*('Data - victims'!$D$2:$D$39816))+SUMPRODUCT(('Data - victims'!$A$2:$A$39816=B$4)*('Data - victims'!$B$2:$B$39816=$A30)*('Data - victims'!$C$2:$C$39816="First aid")*('Data - victims'!$D$2:$D$39816))+SUMPRODUCT(('Data - victims'!$A$2:$A$39816=B$4)*('Data - victims'!$B$2:$B$39816=$A30)*('Data - victims'!$C$2:$C$39816="Precautionary checks")*('Data - victims'!$D$2:$D$39816))),IF($B$3="Total casualties requiring hospital treatment",IF(SUMPRODUCT(('Data - victims'!$A$2:$A$39816=B$4)*('Data - victims'!$B$2:$B$39816=$A30)*('Data - victims'!$C$2:$C$39816="Total casualties requiring hospital treatment")*('Data - victims'!$D$2:$D$39816))+SUMPRODUCT(('Data - victims'!$A$2:$A$39816=B$4)*('Data - victims'!$B$2:$B$39816=$A30)*('Data - victims'!$C$2:$C$39816="Hospital severe")*('Data - victims'!$D$2:$D$39816))+SUMPRODUCT(('Data - victims'!$A$2:$A$39816=B$4)*('Data - victims'!$B$2:$B$39816=$A30)*('Data - victims'!$C$2:$C$39816="Hospital slight")*('Data - victims'!$D$2:$D$39816))=0,"..",SUMPRODUCT(('Data - victims'!$A$2:$A$39816=B$4)*('Data - victims'!$B$2:$B$39816=$A30)*('Data - victims'!$C$2:$C$39816="Total casualties requiring hospital treatment")*('Data - victims'!$D$2:$D$39816))+SUMPRODUCT(('Data - victims'!$A$2:$A$39816=B$4)*('Data - victims'!$B$2:$B$39816=$A30)*('Data - victims'!$C$2:$C$39816="Hospital severe")*('Data - victims'!$D$2:$D$39816))+SUMPRODUCT(('Data - victims'!$A$2:$A$39816=B$4)*('Data - victims'!$B$2:$B$39816=$A30)*('Data - victims'!$C$2:$C$39816="Hospital slight")*('Data - victims'!$D$2:$D$39816))),IF(SUMPRODUCT(('Data - victims'!$A$2:$A$39816=B$4)*('Data - victims'!$B$2:$B$39816=$A30)*('Data - victims'!$C$2:$C$39816=$B$3)*('Data - victims'!$D$2:$D$39816))=0,"..",SUMPRODUCT(('Data - victims'!$A$2:$A$39816=B$4)*('Data - victims'!$B$2:$B$39816=$A30)*('Data - victims'!$C$2:$C$39816=$B$3)*('Data - victims'!$D$2:$D$39816)))))</f>
        <v>364</v>
      </c>
      <c r="C30" s="56" cm="1">
        <f t="array" ref="C30">IF($B$3="Total non-fatal casualties",IF(SUMPRODUCT(('Data - victims'!$A$2:$A$39816=C$4)*('Data - victims'!$B$2:$B$39816=$A30)*('Data - victims'!$C$2:$C$39816="Total non-fatal casualties")*('Data - victims'!$D$2:$D$39816))+SUMPRODUCT(('Data - victims'!$A$2:$A$39816=C$4)*('Data - victims'!$B$2:$B$39816=$A30)*('Data - victims'!$C$2:$C$39816="Hospital severe")*('Data - victims'!$D$2:$D$39816))+SUMPRODUCT(('Data - victims'!$A$2:$A$39816=C$4)*('Data - victims'!$B$2:$B$39816=$A30)*('Data - victims'!$C$2:$C$39816="Hospital slight")*('Data - victims'!$D$2:$D$39816))+SUMPRODUCT(('Data - victims'!$A$2:$A$39816=C$4)*('Data - victims'!$B$2:$B$39816=$A30)*('Data - victims'!$C$2:$C$39816="First aid")*('Data - victims'!$D$2:$D$39816))+SUMPRODUCT(('Data - victims'!$A$2:$A$39816=C$4)*('Data - victims'!$B$2:$B$39816=$A30)*('Data - victims'!$C$2:$C$39816="Precautionary checks")*('Data - victims'!$D$2:$D$39816))=0,"..",SUMPRODUCT(('Data - victims'!$A$2:$A$39816=C$4)*('Data - victims'!$B$2:$B$39816=$A30)*('Data - victims'!$C$2:$C$39816="Total non-fatal casualties")*('Data - victims'!$D$2:$D$39816))+SUMPRODUCT(('Data - victims'!$A$2:$A$39816=C$4)*('Data - victims'!$B$2:$B$39816=$A30)*('Data - victims'!$C$2:$C$39816="Hospital severe")*('Data - victims'!$D$2:$D$39816))+SUMPRODUCT(('Data - victims'!$A$2:$A$39816=C$4)*('Data - victims'!$B$2:$B$39816=$A30)*('Data - victims'!$C$2:$C$39816="Hospital slight")*('Data - victims'!$D$2:$D$39816))+SUMPRODUCT(('Data - victims'!$A$2:$A$39816=C$4)*('Data - victims'!$B$2:$B$39816=$A30)*('Data - victims'!$C$2:$C$39816="First aid")*('Data - victims'!$D$2:$D$39816))+SUMPRODUCT(('Data - victims'!$A$2:$A$39816=C$4)*('Data - victims'!$B$2:$B$39816=$A30)*('Data - victims'!$C$2:$C$39816="Precautionary checks")*('Data - victims'!$D$2:$D$39816))),IF($B$3="Total casualties requiring hospital treatment",IF(SUMPRODUCT(('Data - victims'!$A$2:$A$39816=C$4)*('Data - victims'!$B$2:$B$39816=$A30)*('Data - victims'!$C$2:$C$39816="Total casualties requiring hospital treatment")*('Data - victims'!$D$2:$D$39816))+SUMPRODUCT(('Data - victims'!$A$2:$A$39816=C$4)*('Data - victims'!$B$2:$B$39816=$A30)*('Data - victims'!$C$2:$C$39816="Hospital severe")*('Data - victims'!$D$2:$D$39816))+SUMPRODUCT(('Data - victims'!$A$2:$A$39816=C$4)*('Data - victims'!$B$2:$B$39816=$A30)*('Data - victims'!$C$2:$C$39816="Hospital slight")*('Data - victims'!$D$2:$D$39816))=0,"..",SUMPRODUCT(('Data - victims'!$A$2:$A$39816=C$4)*('Data - victims'!$B$2:$B$39816=$A30)*('Data - victims'!$C$2:$C$39816="Total casualties requiring hospital treatment")*('Data - victims'!$D$2:$D$39816))+SUMPRODUCT(('Data - victims'!$A$2:$A$39816=C$4)*('Data - victims'!$B$2:$B$39816=$A30)*('Data - victims'!$C$2:$C$39816="Hospital severe")*('Data - victims'!$D$2:$D$39816))+SUMPRODUCT(('Data - victims'!$A$2:$A$39816=C$4)*('Data - victims'!$B$2:$B$39816=$A30)*('Data - victims'!$C$2:$C$39816="Hospital slight")*('Data - victims'!$D$2:$D$39816))),IF(SUMPRODUCT(('Data - victims'!$A$2:$A$39816=C$4)*('Data - victims'!$B$2:$B$39816=$A30)*('Data - victims'!$C$2:$C$39816=$B$3)*('Data - victims'!$D$2:$D$39816))=0,"..",SUMPRODUCT(('Data - victims'!$A$2:$A$39816=C$4)*('Data - victims'!$B$2:$B$39816=$A30)*('Data - victims'!$C$2:$C$39816=$B$3)*('Data - victims'!$D$2:$D$39816)))))</f>
        <v>46</v>
      </c>
      <c r="D30" s="56" cm="1">
        <f t="array" ref="D30">IF($B$3="Total non-fatal casualties",IF(SUMPRODUCT(('Data - victims'!$A$2:$A$39816=D$4)*('Data - victims'!$B$2:$B$39816=$A30)*('Data - victims'!$C$2:$C$39816="Total non-fatal casualties")*('Data - victims'!$D$2:$D$39816))+SUMPRODUCT(('Data - victims'!$A$2:$A$39816=D$4)*('Data - victims'!$B$2:$B$39816=$A30)*('Data - victims'!$C$2:$C$39816="Hospital severe")*('Data - victims'!$D$2:$D$39816))+SUMPRODUCT(('Data - victims'!$A$2:$A$39816=D$4)*('Data - victims'!$B$2:$B$39816=$A30)*('Data - victims'!$C$2:$C$39816="Hospital slight")*('Data - victims'!$D$2:$D$39816))+SUMPRODUCT(('Data - victims'!$A$2:$A$39816=D$4)*('Data - victims'!$B$2:$B$39816=$A30)*('Data - victims'!$C$2:$C$39816="First aid")*('Data - victims'!$D$2:$D$39816))+SUMPRODUCT(('Data - victims'!$A$2:$A$39816=D$4)*('Data - victims'!$B$2:$B$39816=$A30)*('Data - victims'!$C$2:$C$39816="Precautionary checks")*('Data - victims'!$D$2:$D$39816))=0,"..",SUMPRODUCT(('Data - victims'!$A$2:$A$39816=D$4)*('Data - victims'!$B$2:$B$39816=$A30)*('Data - victims'!$C$2:$C$39816="Total non-fatal casualties")*('Data - victims'!$D$2:$D$39816))+SUMPRODUCT(('Data - victims'!$A$2:$A$39816=D$4)*('Data - victims'!$B$2:$B$39816=$A30)*('Data - victims'!$C$2:$C$39816="Hospital severe")*('Data - victims'!$D$2:$D$39816))+SUMPRODUCT(('Data - victims'!$A$2:$A$39816=D$4)*('Data - victims'!$B$2:$B$39816=$A30)*('Data - victims'!$C$2:$C$39816="Hospital slight")*('Data - victims'!$D$2:$D$39816))+SUMPRODUCT(('Data - victims'!$A$2:$A$39816=D$4)*('Data - victims'!$B$2:$B$39816=$A30)*('Data - victims'!$C$2:$C$39816="First aid")*('Data - victims'!$D$2:$D$39816))+SUMPRODUCT(('Data - victims'!$A$2:$A$39816=D$4)*('Data - victims'!$B$2:$B$39816=$A30)*('Data - victims'!$C$2:$C$39816="Precautionary checks")*('Data - victims'!$D$2:$D$39816))),IF($B$3="Total casualties requiring hospital treatment",IF(SUMPRODUCT(('Data - victims'!$A$2:$A$39816=D$4)*('Data - victims'!$B$2:$B$39816=$A30)*('Data - victims'!$C$2:$C$39816="Total casualties requiring hospital treatment")*('Data - victims'!$D$2:$D$39816))+SUMPRODUCT(('Data - victims'!$A$2:$A$39816=D$4)*('Data - victims'!$B$2:$B$39816=$A30)*('Data - victims'!$C$2:$C$39816="Hospital severe")*('Data - victims'!$D$2:$D$39816))+SUMPRODUCT(('Data - victims'!$A$2:$A$39816=D$4)*('Data - victims'!$B$2:$B$39816=$A30)*('Data - victims'!$C$2:$C$39816="Hospital slight")*('Data - victims'!$D$2:$D$39816))=0,"..",SUMPRODUCT(('Data - victims'!$A$2:$A$39816=D$4)*('Data - victims'!$B$2:$B$39816=$A30)*('Data - victims'!$C$2:$C$39816="Total casualties requiring hospital treatment")*('Data - victims'!$D$2:$D$39816))+SUMPRODUCT(('Data - victims'!$A$2:$A$39816=D$4)*('Data - victims'!$B$2:$B$39816=$A30)*('Data - victims'!$C$2:$C$39816="Hospital severe")*('Data - victims'!$D$2:$D$39816))+SUMPRODUCT(('Data - victims'!$A$2:$A$39816=D$4)*('Data - victims'!$B$2:$B$39816=$A30)*('Data - victims'!$C$2:$C$39816="Hospital slight")*('Data - victims'!$D$2:$D$39816))),IF(SUMPRODUCT(('Data - victims'!$A$2:$A$39816=D$4)*('Data - victims'!$B$2:$B$39816=$A30)*('Data - victims'!$C$2:$C$39816=$B$3)*('Data - victims'!$D$2:$D$39816))=0,"..",SUMPRODUCT(('Data - victims'!$A$2:$A$39816=D$4)*('Data - victims'!$B$2:$B$39816=$A30)*('Data - victims'!$C$2:$C$39816=$B$3)*('Data - victims'!$D$2:$D$39816)))))</f>
        <v>20</v>
      </c>
      <c r="E30" s="56" cm="1">
        <f t="array" ref="E30">IF(SUMPRODUCT(('Data - victims'!$A$2:$A$39816=E$4)*('Data - victims'!$B$2:$B$39816=$A30)*('Data - victims'!$C$2:$C$39816=$B$3)*('Data - victims'!$D$2:$D$39816))=0,IF(OR(B30="..",C30="..",D30=".."),"..",IF(B30+C30+D30=0,"..",B30+C30+D30)),SUMPRODUCT(('Data - victims'!$A$2:$A$39816=E$4)*('Data - victims'!$B$2:$B$39816=$A30)*('Data - victims'!$C$2:$C$39816=$B$3)*('Data - victims'!$D$2:$D$39816)))</f>
        <v>430</v>
      </c>
      <c r="F30" s="56">
        <f t="shared" si="0"/>
        <v>7</v>
      </c>
      <c r="G30" s="56">
        <f t="shared" si="1"/>
        <v>9</v>
      </c>
      <c r="H30" s="56">
        <f t="shared" si="2"/>
        <v>7</v>
      </c>
      <c r="I30" s="56">
        <f t="shared" si="3"/>
        <v>7</v>
      </c>
      <c r="J30" s="57"/>
      <c r="K30" s="56" cm="1">
        <f t="array" ref="K30">IF(SUMPRODUCT(('Data - population'!$B$2:$B$2784=$A30)*('Data - population'!$C$2:$C$2784=K$4)*('Data - population'!$D$2:$D$2784)),SUMPRODUCT(('Data - population'!$B$2:$B$2784=$A30)*('Data - population'!$C$2:$C$2784=K$4)*('Data - population'!$D$2:$D$2784)),"..")</f>
        <v>50965200</v>
      </c>
      <c r="L30" s="56" cm="1">
        <f t="array" ref="L30">IF(SUMPRODUCT(('Data - population'!$B$2:$B$2784=$A30)*('Data - population'!$C$2:$C$2784=L$4)*('Data - population'!$D$2:$D$2784)),SUMPRODUCT(('Data - population'!$B$2:$B$2784=$A30)*('Data - population'!$C$2:$C$2784=L$4)*('Data - population'!$D$2:$D$2784)),"..")</f>
        <v>5133000</v>
      </c>
      <c r="M30" s="56" cm="1">
        <f t="array" ref="M30">IF(SUMPRODUCT(('Data - population'!$B$2:$B$2784=$A30)*('Data - population'!$C$2:$C$2784=M$4)*('Data - population'!$D$2:$D$2784)),SUMPRODUCT(('Data - population'!$B$2:$B$2784=$A30)*('Data - population'!$C$2:$C$2784=M$4)*('Data - population'!$D$2:$D$2784)),"..")</f>
        <v>2985700</v>
      </c>
      <c r="N30" s="56" cm="1">
        <f t="array" ref="N30">IF(SUMPRODUCT(('Data - population'!$B$2:$B$2784=$A30)*('Data - population'!$C$2:$C$2784=N$4)*('Data - population'!$D$2:$D$2784)),SUMPRODUCT(('Data - population'!$B$2:$B$2784=$A30)*('Data - population'!$C$2:$C$2784=N$4)*('Data - population'!$D$2:$D$2784)),"..")</f>
        <v>59083900</v>
      </c>
      <c r="O30" s="57">
        <f t="shared" si="4"/>
        <v>0</v>
      </c>
      <c r="P30" s="56"/>
      <c r="Q30" s="57"/>
      <c r="R30" s="57"/>
      <c r="S30" s="57"/>
      <c r="T30" s="57"/>
      <c r="U30" s="57"/>
      <c r="V30" s="57"/>
    </row>
    <row r="31" spans="1:22" x14ac:dyDescent="0.35">
      <c r="A31" s="57" t="s">
        <v>31</v>
      </c>
      <c r="B31" s="56" cm="1">
        <f t="array" ref="B31">IF($B$3="Total non-fatal casualties",IF(SUMPRODUCT(('Data - victims'!$A$2:$A$39816=B$4)*('Data - victims'!$B$2:$B$39816=$A31)*('Data - victims'!$C$2:$C$39816="Total non-fatal casualties")*('Data - victims'!$D$2:$D$39816))+SUMPRODUCT(('Data - victims'!$A$2:$A$39816=B$4)*('Data - victims'!$B$2:$B$39816=$A31)*('Data - victims'!$C$2:$C$39816="Hospital severe")*('Data - victims'!$D$2:$D$39816))+SUMPRODUCT(('Data - victims'!$A$2:$A$39816=B$4)*('Data - victims'!$B$2:$B$39816=$A31)*('Data - victims'!$C$2:$C$39816="Hospital slight")*('Data - victims'!$D$2:$D$39816))+SUMPRODUCT(('Data - victims'!$A$2:$A$39816=B$4)*('Data - victims'!$B$2:$B$39816=$A31)*('Data - victims'!$C$2:$C$39816="First aid")*('Data - victims'!$D$2:$D$39816))+SUMPRODUCT(('Data - victims'!$A$2:$A$39816=B$4)*('Data - victims'!$B$2:$B$39816=$A31)*('Data - victims'!$C$2:$C$39816="Precautionary checks")*('Data - victims'!$D$2:$D$39816))=0,"..",SUMPRODUCT(('Data - victims'!$A$2:$A$39816=B$4)*('Data - victims'!$B$2:$B$39816=$A31)*('Data - victims'!$C$2:$C$39816="Total non-fatal casualties")*('Data - victims'!$D$2:$D$39816))+SUMPRODUCT(('Data - victims'!$A$2:$A$39816=B$4)*('Data - victims'!$B$2:$B$39816=$A31)*('Data - victims'!$C$2:$C$39816="Hospital severe")*('Data - victims'!$D$2:$D$39816))+SUMPRODUCT(('Data - victims'!$A$2:$A$39816=B$4)*('Data - victims'!$B$2:$B$39816=$A31)*('Data - victims'!$C$2:$C$39816="Hospital slight")*('Data - victims'!$D$2:$D$39816))+SUMPRODUCT(('Data - victims'!$A$2:$A$39816=B$4)*('Data - victims'!$B$2:$B$39816=$A31)*('Data - victims'!$C$2:$C$39816="First aid")*('Data - victims'!$D$2:$D$39816))+SUMPRODUCT(('Data - victims'!$A$2:$A$39816=B$4)*('Data - victims'!$B$2:$B$39816=$A31)*('Data - victims'!$C$2:$C$39816="Precautionary checks")*('Data - victims'!$D$2:$D$39816))),IF($B$3="Total casualties requiring hospital treatment",IF(SUMPRODUCT(('Data - victims'!$A$2:$A$39816=B$4)*('Data - victims'!$B$2:$B$39816=$A31)*('Data - victims'!$C$2:$C$39816="Total casualties requiring hospital treatment")*('Data - victims'!$D$2:$D$39816))+SUMPRODUCT(('Data - victims'!$A$2:$A$39816=B$4)*('Data - victims'!$B$2:$B$39816=$A31)*('Data - victims'!$C$2:$C$39816="Hospital severe")*('Data - victims'!$D$2:$D$39816))+SUMPRODUCT(('Data - victims'!$A$2:$A$39816=B$4)*('Data - victims'!$B$2:$B$39816=$A31)*('Data - victims'!$C$2:$C$39816="Hospital slight")*('Data - victims'!$D$2:$D$39816))=0,"..",SUMPRODUCT(('Data - victims'!$A$2:$A$39816=B$4)*('Data - victims'!$B$2:$B$39816=$A31)*('Data - victims'!$C$2:$C$39816="Total casualties requiring hospital treatment")*('Data - victims'!$D$2:$D$39816))+SUMPRODUCT(('Data - victims'!$A$2:$A$39816=B$4)*('Data - victims'!$B$2:$B$39816=$A31)*('Data - victims'!$C$2:$C$39816="Hospital severe")*('Data - victims'!$D$2:$D$39816))+SUMPRODUCT(('Data - victims'!$A$2:$A$39816=B$4)*('Data - victims'!$B$2:$B$39816=$A31)*('Data - victims'!$C$2:$C$39816="Hospital slight")*('Data - victims'!$D$2:$D$39816))),IF(SUMPRODUCT(('Data - victims'!$A$2:$A$39816=B$4)*('Data - victims'!$B$2:$B$39816=$A31)*('Data - victims'!$C$2:$C$39816=$B$3)*('Data - victims'!$D$2:$D$39816))=0,"..",SUMPRODUCT(('Data - victims'!$A$2:$A$39816=B$4)*('Data - victims'!$B$2:$B$39816=$A31)*('Data - victims'!$C$2:$C$39816=$B$3)*('Data - victims'!$D$2:$D$39816)))))</f>
        <v>358</v>
      </c>
      <c r="C31" s="56" cm="1">
        <f t="array" ref="C31">IF($B$3="Total non-fatal casualties",IF(SUMPRODUCT(('Data - victims'!$A$2:$A$39816=C$4)*('Data - victims'!$B$2:$B$39816=$A31)*('Data - victims'!$C$2:$C$39816="Total non-fatal casualties")*('Data - victims'!$D$2:$D$39816))+SUMPRODUCT(('Data - victims'!$A$2:$A$39816=C$4)*('Data - victims'!$B$2:$B$39816=$A31)*('Data - victims'!$C$2:$C$39816="Hospital severe")*('Data - victims'!$D$2:$D$39816))+SUMPRODUCT(('Data - victims'!$A$2:$A$39816=C$4)*('Data - victims'!$B$2:$B$39816=$A31)*('Data - victims'!$C$2:$C$39816="Hospital slight")*('Data - victims'!$D$2:$D$39816))+SUMPRODUCT(('Data - victims'!$A$2:$A$39816=C$4)*('Data - victims'!$B$2:$B$39816=$A31)*('Data - victims'!$C$2:$C$39816="First aid")*('Data - victims'!$D$2:$D$39816))+SUMPRODUCT(('Data - victims'!$A$2:$A$39816=C$4)*('Data - victims'!$B$2:$B$39816=$A31)*('Data - victims'!$C$2:$C$39816="Precautionary checks")*('Data - victims'!$D$2:$D$39816))=0,"..",SUMPRODUCT(('Data - victims'!$A$2:$A$39816=C$4)*('Data - victims'!$B$2:$B$39816=$A31)*('Data - victims'!$C$2:$C$39816="Total non-fatal casualties")*('Data - victims'!$D$2:$D$39816))+SUMPRODUCT(('Data - victims'!$A$2:$A$39816=C$4)*('Data - victims'!$B$2:$B$39816=$A31)*('Data - victims'!$C$2:$C$39816="Hospital severe")*('Data - victims'!$D$2:$D$39816))+SUMPRODUCT(('Data - victims'!$A$2:$A$39816=C$4)*('Data - victims'!$B$2:$B$39816=$A31)*('Data - victims'!$C$2:$C$39816="Hospital slight")*('Data - victims'!$D$2:$D$39816))+SUMPRODUCT(('Data - victims'!$A$2:$A$39816=C$4)*('Data - victims'!$B$2:$B$39816=$A31)*('Data - victims'!$C$2:$C$39816="First aid")*('Data - victims'!$D$2:$D$39816))+SUMPRODUCT(('Data - victims'!$A$2:$A$39816=C$4)*('Data - victims'!$B$2:$B$39816=$A31)*('Data - victims'!$C$2:$C$39816="Precautionary checks")*('Data - victims'!$D$2:$D$39816))),IF($B$3="Total casualties requiring hospital treatment",IF(SUMPRODUCT(('Data - victims'!$A$2:$A$39816=C$4)*('Data - victims'!$B$2:$B$39816=$A31)*('Data - victims'!$C$2:$C$39816="Total casualties requiring hospital treatment")*('Data - victims'!$D$2:$D$39816))+SUMPRODUCT(('Data - victims'!$A$2:$A$39816=C$4)*('Data - victims'!$B$2:$B$39816=$A31)*('Data - victims'!$C$2:$C$39816="Hospital severe")*('Data - victims'!$D$2:$D$39816))+SUMPRODUCT(('Data - victims'!$A$2:$A$39816=C$4)*('Data - victims'!$B$2:$B$39816=$A31)*('Data - victims'!$C$2:$C$39816="Hospital slight")*('Data - victims'!$D$2:$D$39816))=0,"..",SUMPRODUCT(('Data - victims'!$A$2:$A$39816=C$4)*('Data - victims'!$B$2:$B$39816=$A31)*('Data - victims'!$C$2:$C$39816="Total casualties requiring hospital treatment")*('Data - victims'!$D$2:$D$39816))+SUMPRODUCT(('Data - victims'!$A$2:$A$39816=C$4)*('Data - victims'!$B$2:$B$39816=$A31)*('Data - victims'!$C$2:$C$39816="Hospital severe")*('Data - victims'!$D$2:$D$39816))+SUMPRODUCT(('Data - victims'!$A$2:$A$39816=C$4)*('Data - victims'!$B$2:$B$39816=$A31)*('Data - victims'!$C$2:$C$39816="Hospital slight")*('Data - victims'!$D$2:$D$39816))),IF(SUMPRODUCT(('Data - victims'!$A$2:$A$39816=C$4)*('Data - victims'!$B$2:$B$39816=$A31)*('Data - victims'!$C$2:$C$39816=$B$3)*('Data - victims'!$D$2:$D$39816))=0,"..",SUMPRODUCT(('Data - victims'!$A$2:$A$39816=C$4)*('Data - victims'!$B$2:$B$39816=$A31)*('Data - victims'!$C$2:$C$39816=$B$3)*('Data - victims'!$D$2:$D$39816)))))</f>
        <v>72</v>
      </c>
      <c r="D31" s="56" cm="1">
        <f t="array" ref="D31">IF($B$3="Total non-fatal casualties",IF(SUMPRODUCT(('Data - victims'!$A$2:$A$39816=D$4)*('Data - victims'!$B$2:$B$39816=$A31)*('Data - victims'!$C$2:$C$39816="Total non-fatal casualties")*('Data - victims'!$D$2:$D$39816))+SUMPRODUCT(('Data - victims'!$A$2:$A$39816=D$4)*('Data - victims'!$B$2:$B$39816=$A31)*('Data - victims'!$C$2:$C$39816="Hospital severe")*('Data - victims'!$D$2:$D$39816))+SUMPRODUCT(('Data - victims'!$A$2:$A$39816=D$4)*('Data - victims'!$B$2:$B$39816=$A31)*('Data - victims'!$C$2:$C$39816="Hospital slight")*('Data - victims'!$D$2:$D$39816))+SUMPRODUCT(('Data - victims'!$A$2:$A$39816=D$4)*('Data - victims'!$B$2:$B$39816=$A31)*('Data - victims'!$C$2:$C$39816="First aid")*('Data - victims'!$D$2:$D$39816))+SUMPRODUCT(('Data - victims'!$A$2:$A$39816=D$4)*('Data - victims'!$B$2:$B$39816=$A31)*('Data - victims'!$C$2:$C$39816="Precautionary checks")*('Data - victims'!$D$2:$D$39816))=0,"..",SUMPRODUCT(('Data - victims'!$A$2:$A$39816=D$4)*('Data - victims'!$B$2:$B$39816=$A31)*('Data - victims'!$C$2:$C$39816="Total non-fatal casualties")*('Data - victims'!$D$2:$D$39816))+SUMPRODUCT(('Data - victims'!$A$2:$A$39816=D$4)*('Data - victims'!$B$2:$B$39816=$A31)*('Data - victims'!$C$2:$C$39816="Hospital severe")*('Data - victims'!$D$2:$D$39816))+SUMPRODUCT(('Data - victims'!$A$2:$A$39816=D$4)*('Data - victims'!$B$2:$B$39816=$A31)*('Data - victims'!$C$2:$C$39816="Hospital slight")*('Data - victims'!$D$2:$D$39816))+SUMPRODUCT(('Data - victims'!$A$2:$A$39816=D$4)*('Data - victims'!$B$2:$B$39816=$A31)*('Data - victims'!$C$2:$C$39816="First aid")*('Data - victims'!$D$2:$D$39816))+SUMPRODUCT(('Data - victims'!$A$2:$A$39816=D$4)*('Data - victims'!$B$2:$B$39816=$A31)*('Data - victims'!$C$2:$C$39816="Precautionary checks")*('Data - victims'!$D$2:$D$39816))),IF($B$3="Total casualties requiring hospital treatment",IF(SUMPRODUCT(('Data - victims'!$A$2:$A$39816=D$4)*('Data - victims'!$B$2:$B$39816=$A31)*('Data - victims'!$C$2:$C$39816="Total casualties requiring hospital treatment")*('Data - victims'!$D$2:$D$39816))+SUMPRODUCT(('Data - victims'!$A$2:$A$39816=D$4)*('Data - victims'!$B$2:$B$39816=$A31)*('Data - victims'!$C$2:$C$39816="Hospital severe")*('Data - victims'!$D$2:$D$39816))+SUMPRODUCT(('Data - victims'!$A$2:$A$39816=D$4)*('Data - victims'!$B$2:$B$39816=$A31)*('Data - victims'!$C$2:$C$39816="Hospital slight")*('Data - victims'!$D$2:$D$39816))=0,"..",SUMPRODUCT(('Data - victims'!$A$2:$A$39816=D$4)*('Data - victims'!$B$2:$B$39816=$A31)*('Data - victims'!$C$2:$C$39816="Total casualties requiring hospital treatment")*('Data - victims'!$D$2:$D$39816))+SUMPRODUCT(('Data - victims'!$A$2:$A$39816=D$4)*('Data - victims'!$B$2:$B$39816=$A31)*('Data - victims'!$C$2:$C$39816="Hospital severe")*('Data - victims'!$D$2:$D$39816))+SUMPRODUCT(('Data - victims'!$A$2:$A$39816=D$4)*('Data - victims'!$B$2:$B$39816=$A31)*('Data - victims'!$C$2:$C$39816="Hospital slight")*('Data - victims'!$D$2:$D$39816))),IF(SUMPRODUCT(('Data - victims'!$A$2:$A$39816=D$4)*('Data - victims'!$B$2:$B$39816=$A31)*('Data - victims'!$C$2:$C$39816=$B$3)*('Data - victims'!$D$2:$D$39816))=0,"..",SUMPRODUCT(('Data - victims'!$A$2:$A$39816=D$4)*('Data - victims'!$B$2:$B$39816=$A31)*('Data - victims'!$C$2:$C$39816=$B$3)*('Data - victims'!$D$2:$D$39816)))))</f>
        <v>28</v>
      </c>
      <c r="E31" s="56" cm="1">
        <f t="array" ref="E31">IF(SUMPRODUCT(('Data - victims'!$A$2:$A$39816=E$4)*('Data - victims'!$B$2:$B$39816=$A31)*('Data - victims'!$C$2:$C$39816=$B$3)*('Data - victims'!$D$2:$D$39816))=0,IF(OR(B31="..",C31="..",D31=".."),"..",IF(B31+C31+D31=0,"..",B31+C31+D31)),SUMPRODUCT(('Data - victims'!$A$2:$A$39816=E$4)*('Data - victims'!$B$2:$B$39816=$A31)*('Data - victims'!$C$2:$C$39816=$B$3)*('Data - victims'!$D$2:$D$39816)))</f>
        <v>458</v>
      </c>
      <c r="F31" s="56">
        <f t="shared" si="0"/>
        <v>7</v>
      </c>
      <c r="G31" s="56">
        <f t="shared" si="1"/>
        <v>14</v>
      </c>
      <c r="H31" s="56">
        <f t="shared" si="2"/>
        <v>9</v>
      </c>
      <c r="I31" s="56">
        <f t="shared" si="3"/>
        <v>8</v>
      </c>
      <c r="J31" s="57"/>
      <c r="K31" s="56" cm="1">
        <f t="array" ref="K31">IF(SUMPRODUCT(('Data - population'!$B$2:$B$2784=$A31)*('Data - population'!$C$2:$C$2784=K$4)*('Data - population'!$D$2:$D$2784)),SUMPRODUCT(('Data - population'!$B$2:$B$2784=$A31)*('Data - population'!$C$2:$C$2784=K$4)*('Data - population'!$D$2:$D$2784)),"..")</f>
        <v>51381100</v>
      </c>
      <c r="L31" s="56" cm="1">
        <f t="array" ref="L31">IF(SUMPRODUCT(('Data - population'!$B$2:$B$2784=$A31)*('Data - population'!$C$2:$C$2784=L$4)*('Data - population'!$D$2:$D$2784)),SUMPRODUCT(('Data - population'!$B$2:$B$2784=$A31)*('Data - population'!$C$2:$C$2784=L$4)*('Data - population'!$D$2:$D$2784)),"..")</f>
        <v>5170000</v>
      </c>
      <c r="M31" s="56" cm="1">
        <f t="array" ref="M31">IF(SUMPRODUCT(('Data - population'!$B$2:$B$2784=$A31)*('Data - population'!$C$2:$C$2784=M$4)*('Data - population'!$D$2:$D$2784)),SUMPRODUCT(('Data - population'!$B$2:$B$2784=$A31)*('Data - population'!$C$2:$C$2784=M$4)*('Data - population'!$D$2:$D$2784)),"..")</f>
        <v>3006300</v>
      </c>
      <c r="N31" s="56" cm="1">
        <f t="array" ref="N31">IF(SUMPRODUCT(('Data - population'!$B$2:$B$2784=$A31)*('Data - population'!$C$2:$C$2784=N$4)*('Data - population'!$D$2:$D$2784)),SUMPRODUCT(('Data - population'!$B$2:$B$2784=$A31)*('Data - population'!$C$2:$C$2784=N$4)*('Data - population'!$D$2:$D$2784)),"..")</f>
        <v>59557400</v>
      </c>
      <c r="O31" s="57">
        <f t="shared" si="4"/>
        <v>0</v>
      </c>
      <c r="P31" s="56"/>
      <c r="Q31" s="57"/>
      <c r="R31" s="57"/>
      <c r="S31" s="57"/>
      <c r="T31" s="57"/>
      <c r="U31" s="57"/>
      <c r="V31" s="57"/>
    </row>
    <row r="32" spans="1:22" x14ac:dyDescent="0.35">
      <c r="A32" s="57" t="s">
        <v>32</v>
      </c>
      <c r="B32" s="56" cm="1">
        <f t="array" ref="B32">IF($B$3="Total non-fatal casualties",IF(SUMPRODUCT(('Data - victims'!$A$2:$A$39816=B$4)*('Data - victims'!$B$2:$B$39816=$A32)*('Data - victims'!$C$2:$C$39816="Total non-fatal casualties")*('Data - victims'!$D$2:$D$39816))+SUMPRODUCT(('Data - victims'!$A$2:$A$39816=B$4)*('Data - victims'!$B$2:$B$39816=$A32)*('Data - victims'!$C$2:$C$39816="Hospital severe")*('Data - victims'!$D$2:$D$39816))+SUMPRODUCT(('Data - victims'!$A$2:$A$39816=B$4)*('Data - victims'!$B$2:$B$39816=$A32)*('Data - victims'!$C$2:$C$39816="Hospital slight")*('Data - victims'!$D$2:$D$39816))+SUMPRODUCT(('Data - victims'!$A$2:$A$39816=B$4)*('Data - victims'!$B$2:$B$39816=$A32)*('Data - victims'!$C$2:$C$39816="First aid")*('Data - victims'!$D$2:$D$39816))+SUMPRODUCT(('Data - victims'!$A$2:$A$39816=B$4)*('Data - victims'!$B$2:$B$39816=$A32)*('Data - victims'!$C$2:$C$39816="Precautionary checks")*('Data - victims'!$D$2:$D$39816))=0,"..",SUMPRODUCT(('Data - victims'!$A$2:$A$39816=B$4)*('Data - victims'!$B$2:$B$39816=$A32)*('Data - victims'!$C$2:$C$39816="Total non-fatal casualties")*('Data - victims'!$D$2:$D$39816))+SUMPRODUCT(('Data - victims'!$A$2:$A$39816=B$4)*('Data - victims'!$B$2:$B$39816=$A32)*('Data - victims'!$C$2:$C$39816="Hospital severe")*('Data - victims'!$D$2:$D$39816))+SUMPRODUCT(('Data - victims'!$A$2:$A$39816=B$4)*('Data - victims'!$B$2:$B$39816=$A32)*('Data - victims'!$C$2:$C$39816="Hospital slight")*('Data - victims'!$D$2:$D$39816))+SUMPRODUCT(('Data - victims'!$A$2:$A$39816=B$4)*('Data - victims'!$B$2:$B$39816=$A32)*('Data - victims'!$C$2:$C$39816="First aid")*('Data - victims'!$D$2:$D$39816))+SUMPRODUCT(('Data - victims'!$A$2:$A$39816=B$4)*('Data - victims'!$B$2:$B$39816=$A32)*('Data - victims'!$C$2:$C$39816="Precautionary checks")*('Data - victims'!$D$2:$D$39816))),IF($B$3="Total casualties requiring hospital treatment",IF(SUMPRODUCT(('Data - victims'!$A$2:$A$39816=B$4)*('Data - victims'!$B$2:$B$39816=$A32)*('Data - victims'!$C$2:$C$39816="Total casualties requiring hospital treatment")*('Data - victims'!$D$2:$D$39816))+SUMPRODUCT(('Data - victims'!$A$2:$A$39816=B$4)*('Data - victims'!$B$2:$B$39816=$A32)*('Data - victims'!$C$2:$C$39816="Hospital severe")*('Data - victims'!$D$2:$D$39816))+SUMPRODUCT(('Data - victims'!$A$2:$A$39816=B$4)*('Data - victims'!$B$2:$B$39816=$A32)*('Data - victims'!$C$2:$C$39816="Hospital slight")*('Data - victims'!$D$2:$D$39816))=0,"..",SUMPRODUCT(('Data - victims'!$A$2:$A$39816=B$4)*('Data - victims'!$B$2:$B$39816=$A32)*('Data - victims'!$C$2:$C$39816="Total casualties requiring hospital treatment")*('Data - victims'!$D$2:$D$39816))+SUMPRODUCT(('Data - victims'!$A$2:$A$39816=B$4)*('Data - victims'!$B$2:$B$39816=$A32)*('Data - victims'!$C$2:$C$39816="Hospital severe")*('Data - victims'!$D$2:$D$39816))+SUMPRODUCT(('Data - victims'!$A$2:$A$39816=B$4)*('Data - victims'!$B$2:$B$39816=$A32)*('Data - victims'!$C$2:$C$39816="Hospital slight")*('Data - victims'!$D$2:$D$39816))),IF(SUMPRODUCT(('Data - victims'!$A$2:$A$39816=B$4)*('Data - victims'!$B$2:$B$39816=$A32)*('Data - victims'!$C$2:$C$39816=$B$3)*('Data - victims'!$D$2:$D$39816))=0,"..",SUMPRODUCT(('Data - victims'!$A$2:$A$39816=B$4)*('Data - victims'!$B$2:$B$39816=$A32)*('Data - victims'!$C$2:$C$39816=$B$3)*('Data - victims'!$D$2:$D$39816)))))</f>
        <v>323</v>
      </c>
      <c r="C32" s="56" cm="1">
        <f t="array" ref="C32">IF($B$3="Total non-fatal casualties",IF(SUMPRODUCT(('Data - victims'!$A$2:$A$39816=C$4)*('Data - victims'!$B$2:$B$39816=$A32)*('Data - victims'!$C$2:$C$39816="Total non-fatal casualties")*('Data - victims'!$D$2:$D$39816))+SUMPRODUCT(('Data - victims'!$A$2:$A$39816=C$4)*('Data - victims'!$B$2:$B$39816=$A32)*('Data - victims'!$C$2:$C$39816="Hospital severe")*('Data - victims'!$D$2:$D$39816))+SUMPRODUCT(('Data - victims'!$A$2:$A$39816=C$4)*('Data - victims'!$B$2:$B$39816=$A32)*('Data - victims'!$C$2:$C$39816="Hospital slight")*('Data - victims'!$D$2:$D$39816))+SUMPRODUCT(('Data - victims'!$A$2:$A$39816=C$4)*('Data - victims'!$B$2:$B$39816=$A32)*('Data - victims'!$C$2:$C$39816="First aid")*('Data - victims'!$D$2:$D$39816))+SUMPRODUCT(('Data - victims'!$A$2:$A$39816=C$4)*('Data - victims'!$B$2:$B$39816=$A32)*('Data - victims'!$C$2:$C$39816="Precautionary checks")*('Data - victims'!$D$2:$D$39816))=0,"..",SUMPRODUCT(('Data - victims'!$A$2:$A$39816=C$4)*('Data - victims'!$B$2:$B$39816=$A32)*('Data - victims'!$C$2:$C$39816="Total non-fatal casualties")*('Data - victims'!$D$2:$D$39816))+SUMPRODUCT(('Data - victims'!$A$2:$A$39816=C$4)*('Data - victims'!$B$2:$B$39816=$A32)*('Data - victims'!$C$2:$C$39816="Hospital severe")*('Data - victims'!$D$2:$D$39816))+SUMPRODUCT(('Data - victims'!$A$2:$A$39816=C$4)*('Data - victims'!$B$2:$B$39816=$A32)*('Data - victims'!$C$2:$C$39816="Hospital slight")*('Data - victims'!$D$2:$D$39816))+SUMPRODUCT(('Data - victims'!$A$2:$A$39816=C$4)*('Data - victims'!$B$2:$B$39816=$A32)*('Data - victims'!$C$2:$C$39816="First aid")*('Data - victims'!$D$2:$D$39816))+SUMPRODUCT(('Data - victims'!$A$2:$A$39816=C$4)*('Data - victims'!$B$2:$B$39816=$A32)*('Data - victims'!$C$2:$C$39816="Precautionary checks")*('Data - victims'!$D$2:$D$39816))),IF($B$3="Total casualties requiring hospital treatment",IF(SUMPRODUCT(('Data - victims'!$A$2:$A$39816=C$4)*('Data - victims'!$B$2:$B$39816=$A32)*('Data - victims'!$C$2:$C$39816="Total casualties requiring hospital treatment")*('Data - victims'!$D$2:$D$39816))+SUMPRODUCT(('Data - victims'!$A$2:$A$39816=C$4)*('Data - victims'!$B$2:$B$39816=$A32)*('Data - victims'!$C$2:$C$39816="Hospital severe")*('Data - victims'!$D$2:$D$39816))+SUMPRODUCT(('Data - victims'!$A$2:$A$39816=C$4)*('Data - victims'!$B$2:$B$39816=$A32)*('Data - victims'!$C$2:$C$39816="Hospital slight")*('Data - victims'!$D$2:$D$39816))=0,"..",SUMPRODUCT(('Data - victims'!$A$2:$A$39816=C$4)*('Data - victims'!$B$2:$B$39816=$A32)*('Data - victims'!$C$2:$C$39816="Total casualties requiring hospital treatment")*('Data - victims'!$D$2:$D$39816))+SUMPRODUCT(('Data - victims'!$A$2:$A$39816=C$4)*('Data - victims'!$B$2:$B$39816=$A32)*('Data - victims'!$C$2:$C$39816="Hospital severe")*('Data - victims'!$D$2:$D$39816))+SUMPRODUCT(('Data - victims'!$A$2:$A$39816=C$4)*('Data - victims'!$B$2:$B$39816=$A32)*('Data - victims'!$C$2:$C$39816="Hospital slight")*('Data - victims'!$D$2:$D$39816))),IF(SUMPRODUCT(('Data - victims'!$A$2:$A$39816=C$4)*('Data - victims'!$B$2:$B$39816=$A32)*('Data - victims'!$C$2:$C$39816=$B$3)*('Data - victims'!$D$2:$D$39816))=0,"..",SUMPRODUCT(('Data - victims'!$A$2:$A$39816=C$4)*('Data - victims'!$B$2:$B$39816=$A32)*('Data - victims'!$C$2:$C$39816=$B$3)*('Data - victims'!$D$2:$D$39816)))))</f>
        <v>64</v>
      </c>
      <c r="D32" s="56" cm="1">
        <f t="array" ref="D32">IF($B$3="Total non-fatal casualties",IF(SUMPRODUCT(('Data - victims'!$A$2:$A$39816=D$4)*('Data - victims'!$B$2:$B$39816=$A32)*('Data - victims'!$C$2:$C$39816="Total non-fatal casualties")*('Data - victims'!$D$2:$D$39816))+SUMPRODUCT(('Data - victims'!$A$2:$A$39816=D$4)*('Data - victims'!$B$2:$B$39816=$A32)*('Data - victims'!$C$2:$C$39816="Hospital severe")*('Data - victims'!$D$2:$D$39816))+SUMPRODUCT(('Data - victims'!$A$2:$A$39816=D$4)*('Data - victims'!$B$2:$B$39816=$A32)*('Data - victims'!$C$2:$C$39816="Hospital slight")*('Data - victims'!$D$2:$D$39816))+SUMPRODUCT(('Data - victims'!$A$2:$A$39816=D$4)*('Data - victims'!$B$2:$B$39816=$A32)*('Data - victims'!$C$2:$C$39816="First aid")*('Data - victims'!$D$2:$D$39816))+SUMPRODUCT(('Data - victims'!$A$2:$A$39816=D$4)*('Data - victims'!$B$2:$B$39816=$A32)*('Data - victims'!$C$2:$C$39816="Precautionary checks")*('Data - victims'!$D$2:$D$39816))=0,"..",SUMPRODUCT(('Data - victims'!$A$2:$A$39816=D$4)*('Data - victims'!$B$2:$B$39816=$A32)*('Data - victims'!$C$2:$C$39816="Total non-fatal casualties")*('Data - victims'!$D$2:$D$39816))+SUMPRODUCT(('Data - victims'!$A$2:$A$39816=D$4)*('Data - victims'!$B$2:$B$39816=$A32)*('Data - victims'!$C$2:$C$39816="Hospital severe")*('Data - victims'!$D$2:$D$39816))+SUMPRODUCT(('Data - victims'!$A$2:$A$39816=D$4)*('Data - victims'!$B$2:$B$39816=$A32)*('Data - victims'!$C$2:$C$39816="Hospital slight")*('Data - victims'!$D$2:$D$39816))+SUMPRODUCT(('Data - victims'!$A$2:$A$39816=D$4)*('Data - victims'!$B$2:$B$39816=$A32)*('Data - victims'!$C$2:$C$39816="First aid")*('Data - victims'!$D$2:$D$39816))+SUMPRODUCT(('Data - victims'!$A$2:$A$39816=D$4)*('Data - victims'!$B$2:$B$39816=$A32)*('Data - victims'!$C$2:$C$39816="Precautionary checks")*('Data - victims'!$D$2:$D$39816))),IF($B$3="Total casualties requiring hospital treatment",IF(SUMPRODUCT(('Data - victims'!$A$2:$A$39816=D$4)*('Data - victims'!$B$2:$B$39816=$A32)*('Data - victims'!$C$2:$C$39816="Total casualties requiring hospital treatment")*('Data - victims'!$D$2:$D$39816))+SUMPRODUCT(('Data - victims'!$A$2:$A$39816=D$4)*('Data - victims'!$B$2:$B$39816=$A32)*('Data - victims'!$C$2:$C$39816="Hospital severe")*('Data - victims'!$D$2:$D$39816))+SUMPRODUCT(('Data - victims'!$A$2:$A$39816=D$4)*('Data - victims'!$B$2:$B$39816=$A32)*('Data - victims'!$C$2:$C$39816="Hospital slight")*('Data - victims'!$D$2:$D$39816))=0,"..",SUMPRODUCT(('Data - victims'!$A$2:$A$39816=D$4)*('Data - victims'!$B$2:$B$39816=$A32)*('Data - victims'!$C$2:$C$39816="Total casualties requiring hospital treatment")*('Data - victims'!$D$2:$D$39816))+SUMPRODUCT(('Data - victims'!$A$2:$A$39816=D$4)*('Data - victims'!$B$2:$B$39816=$A32)*('Data - victims'!$C$2:$C$39816="Hospital severe")*('Data - victims'!$D$2:$D$39816))+SUMPRODUCT(('Data - victims'!$A$2:$A$39816=D$4)*('Data - victims'!$B$2:$B$39816=$A32)*('Data - victims'!$C$2:$C$39816="Hospital slight")*('Data - victims'!$D$2:$D$39816))),IF(SUMPRODUCT(('Data - victims'!$A$2:$A$39816=D$4)*('Data - victims'!$B$2:$B$39816=$A32)*('Data - victims'!$C$2:$C$39816=$B$3)*('Data - victims'!$D$2:$D$39816))=0,"..",SUMPRODUCT(('Data - victims'!$A$2:$A$39816=D$4)*('Data - victims'!$B$2:$B$39816=$A32)*('Data - victims'!$C$2:$C$39816=$B$3)*('Data - victims'!$D$2:$D$39816)))))</f>
        <v>17</v>
      </c>
      <c r="E32" s="56" cm="1">
        <f t="array" ref="E32">IF(SUMPRODUCT(('Data - victims'!$A$2:$A$39816=E$4)*('Data - victims'!$B$2:$B$39816=$A32)*('Data - victims'!$C$2:$C$39816=$B$3)*('Data - victims'!$D$2:$D$39816))=0,IF(OR(B32="..",C32="..",D32=".."),"..",IF(B32+C32+D32=0,"..",B32+C32+D32)),SUMPRODUCT(('Data - victims'!$A$2:$A$39816=E$4)*('Data - victims'!$B$2:$B$39816=$A32)*('Data - victims'!$C$2:$C$39816=$B$3)*('Data - victims'!$D$2:$D$39816)))</f>
        <v>404</v>
      </c>
      <c r="F32" s="56">
        <f t="shared" si="0"/>
        <v>6</v>
      </c>
      <c r="G32" s="56">
        <f t="shared" si="1"/>
        <v>12</v>
      </c>
      <c r="H32" s="56">
        <f t="shared" si="2"/>
        <v>6</v>
      </c>
      <c r="I32" s="56">
        <f t="shared" si="3"/>
        <v>7</v>
      </c>
      <c r="J32" s="57"/>
      <c r="K32" s="56" cm="1">
        <f t="array" ref="K32">IF(SUMPRODUCT(('Data - population'!$B$2:$B$2784=$A32)*('Data - population'!$C$2:$C$2784=K$4)*('Data - population'!$D$2:$D$2784)),SUMPRODUCT(('Data - population'!$B$2:$B$2784=$A32)*('Data - population'!$C$2:$C$2784=K$4)*('Data - population'!$D$2:$D$2784)),"..")</f>
        <v>51815900</v>
      </c>
      <c r="L32" s="56" cm="1">
        <f t="array" ref="L32">IF(SUMPRODUCT(('Data - population'!$B$2:$B$2784=$A32)*('Data - population'!$C$2:$C$2784=L$4)*('Data - population'!$D$2:$D$2784)),SUMPRODUCT(('Data - population'!$B$2:$B$2784=$A32)*('Data - population'!$C$2:$C$2784=L$4)*('Data - population'!$D$2:$D$2784)),"..")</f>
        <v>5202900</v>
      </c>
      <c r="M32" s="56" cm="1">
        <f t="array" ref="M32">IF(SUMPRODUCT(('Data - population'!$B$2:$B$2784=$A32)*('Data - population'!$C$2:$C$2784=M$4)*('Data - population'!$D$2:$D$2784)),SUMPRODUCT(('Data - population'!$B$2:$B$2784=$A32)*('Data - population'!$C$2:$C$2784=M$4)*('Data - population'!$D$2:$D$2784)),"..")</f>
        <v>3025900</v>
      </c>
      <c r="N32" s="56" cm="1">
        <f t="array" ref="N32">IF(SUMPRODUCT(('Data - population'!$B$2:$B$2784=$A32)*('Data - population'!$C$2:$C$2784=N$4)*('Data - population'!$D$2:$D$2784)),SUMPRODUCT(('Data - population'!$B$2:$B$2784=$A32)*('Data - population'!$C$2:$C$2784=N$4)*('Data - population'!$D$2:$D$2784)),"..")</f>
        <v>60044600</v>
      </c>
      <c r="O32" s="57">
        <f t="shared" si="4"/>
        <v>100</v>
      </c>
      <c r="P32" s="56"/>
      <c r="Q32" s="57"/>
      <c r="R32" s="57"/>
      <c r="S32" s="57"/>
      <c r="T32" s="57"/>
      <c r="U32" s="57"/>
      <c r="V32" s="57"/>
    </row>
    <row r="33" spans="1:22" x14ac:dyDescent="0.35">
      <c r="A33" s="57" t="s">
        <v>33</v>
      </c>
      <c r="B33" s="56" cm="1">
        <f t="array" ref="B33">IF($B$3="Total non-fatal casualties",IF(SUMPRODUCT(('Data - victims'!$A$2:$A$39816=B$4)*('Data - victims'!$B$2:$B$39816=$A33)*('Data - victims'!$C$2:$C$39816="Total non-fatal casualties")*('Data - victims'!$D$2:$D$39816))+SUMPRODUCT(('Data - victims'!$A$2:$A$39816=B$4)*('Data - victims'!$B$2:$B$39816=$A33)*('Data - victims'!$C$2:$C$39816="Hospital severe")*('Data - victims'!$D$2:$D$39816))+SUMPRODUCT(('Data - victims'!$A$2:$A$39816=B$4)*('Data - victims'!$B$2:$B$39816=$A33)*('Data - victims'!$C$2:$C$39816="Hospital slight")*('Data - victims'!$D$2:$D$39816))+SUMPRODUCT(('Data - victims'!$A$2:$A$39816=B$4)*('Data - victims'!$B$2:$B$39816=$A33)*('Data - victims'!$C$2:$C$39816="First aid")*('Data - victims'!$D$2:$D$39816))+SUMPRODUCT(('Data - victims'!$A$2:$A$39816=B$4)*('Data - victims'!$B$2:$B$39816=$A33)*('Data - victims'!$C$2:$C$39816="Precautionary checks")*('Data - victims'!$D$2:$D$39816))=0,"..",SUMPRODUCT(('Data - victims'!$A$2:$A$39816=B$4)*('Data - victims'!$B$2:$B$39816=$A33)*('Data - victims'!$C$2:$C$39816="Total non-fatal casualties")*('Data - victims'!$D$2:$D$39816))+SUMPRODUCT(('Data - victims'!$A$2:$A$39816=B$4)*('Data - victims'!$B$2:$B$39816=$A33)*('Data - victims'!$C$2:$C$39816="Hospital severe")*('Data - victims'!$D$2:$D$39816))+SUMPRODUCT(('Data - victims'!$A$2:$A$39816=B$4)*('Data - victims'!$B$2:$B$39816=$A33)*('Data - victims'!$C$2:$C$39816="Hospital slight")*('Data - victims'!$D$2:$D$39816))+SUMPRODUCT(('Data - victims'!$A$2:$A$39816=B$4)*('Data - victims'!$B$2:$B$39816=$A33)*('Data - victims'!$C$2:$C$39816="First aid")*('Data - victims'!$D$2:$D$39816))+SUMPRODUCT(('Data - victims'!$A$2:$A$39816=B$4)*('Data - victims'!$B$2:$B$39816=$A33)*('Data - victims'!$C$2:$C$39816="Precautionary checks")*('Data - victims'!$D$2:$D$39816))),IF($B$3="Total casualties requiring hospital treatment",IF(SUMPRODUCT(('Data - victims'!$A$2:$A$39816=B$4)*('Data - victims'!$B$2:$B$39816=$A33)*('Data - victims'!$C$2:$C$39816="Total casualties requiring hospital treatment")*('Data - victims'!$D$2:$D$39816))+SUMPRODUCT(('Data - victims'!$A$2:$A$39816=B$4)*('Data - victims'!$B$2:$B$39816=$A33)*('Data - victims'!$C$2:$C$39816="Hospital severe")*('Data - victims'!$D$2:$D$39816))+SUMPRODUCT(('Data - victims'!$A$2:$A$39816=B$4)*('Data - victims'!$B$2:$B$39816=$A33)*('Data - victims'!$C$2:$C$39816="Hospital slight")*('Data - victims'!$D$2:$D$39816))=0,"..",SUMPRODUCT(('Data - victims'!$A$2:$A$39816=B$4)*('Data - victims'!$B$2:$B$39816=$A33)*('Data - victims'!$C$2:$C$39816="Total casualties requiring hospital treatment")*('Data - victims'!$D$2:$D$39816))+SUMPRODUCT(('Data - victims'!$A$2:$A$39816=B$4)*('Data - victims'!$B$2:$B$39816=$A33)*('Data - victims'!$C$2:$C$39816="Hospital severe")*('Data - victims'!$D$2:$D$39816))+SUMPRODUCT(('Data - victims'!$A$2:$A$39816=B$4)*('Data - victims'!$B$2:$B$39816=$A33)*('Data - victims'!$C$2:$C$39816="Hospital slight")*('Data - victims'!$D$2:$D$39816))),IF(SUMPRODUCT(('Data - victims'!$A$2:$A$39816=B$4)*('Data - victims'!$B$2:$B$39816=$A33)*('Data - victims'!$C$2:$C$39816=$B$3)*('Data - victims'!$D$2:$D$39816))=0,"..",SUMPRODUCT(('Data - victims'!$A$2:$A$39816=B$4)*('Data - victims'!$B$2:$B$39816=$A33)*('Data - victims'!$C$2:$C$39816=$B$3)*('Data - victims'!$D$2:$D$39816)))))</f>
        <v>340</v>
      </c>
      <c r="C33" s="56" cm="1">
        <f t="array" ref="C33">IF($B$3="Total non-fatal casualties",IF(SUMPRODUCT(('Data - victims'!$A$2:$A$39816=C$4)*('Data - victims'!$B$2:$B$39816=$A33)*('Data - victims'!$C$2:$C$39816="Total non-fatal casualties")*('Data - victims'!$D$2:$D$39816))+SUMPRODUCT(('Data - victims'!$A$2:$A$39816=C$4)*('Data - victims'!$B$2:$B$39816=$A33)*('Data - victims'!$C$2:$C$39816="Hospital severe")*('Data - victims'!$D$2:$D$39816))+SUMPRODUCT(('Data - victims'!$A$2:$A$39816=C$4)*('Data - victims'!$B$2:$B$39816=$A33)*('Data - victims'!$C$2:$C$39816="Hospital slight")*('Data - victims'!$D$2:$D$39816))+SUMPRODUCT(('Data - victims'!$A$2:$A$39816=C$4)*('Data - victims'!$B$2:$B$39816=$A33)*('Data - victims'!$C$2:$C$39816="First aid")*('Data - victims'!$D$2:$D$39816))+SUMPRODUCT(('Data - victims'!$A$2:$A$39816=C$4)*('Data - victims'!$B$2:$B$39816=$A33)*('Data - victims'!$C$2:$C$39816="Precautionary checks")*('Data - victims'!$D$2:$D$39816))=0,"..",SUMPRODUCT(('Data - victims'!$A$2:$A$39816=C$4)*('Data - victims'!$B$2:$B$39816=$A33)*('Data - victims'!$C$2:$C$39816="Total non-fatal casualties")*('Data - victims'!$D$2:$D$39816))+SUMPRODUCT(('Data - victims'!$A$2:$A$39816=C$4)*('Data - victims'!$B$2:$B$39816=$A33)*('Data - victims'!$C$2:$C$39816="Hospital severe")*('Data - victims'!$D$2:$D$39816))+SUMPRODUCT(('Data - victims'!$A$2:$A$39816=C$4)*('Data - victims'!$B$2:$B$39816=$A33)*('Data - victims'!$C$2:$C$39816="Hospital slight")*('Data - victims'!$D$2:$D$39816))+SUMPRODUCT(('Data - victims'!$A$2:$A$39816=C$4)*('Data - victims'!$B$2:$B$39816=$A33)*('Data - victims'!$C$2:$C$39816="First aid")*('Data - victims'!$D$2:$D$39816))+SUMPRODUCT(('Data - victims'!$A$2:$A$39816=C$4)*('Data - victims'!$B$2:$B$39816=$A33)*('Data - victims'!$C$2:$C$39816="Precautionary checks")*('Data - victims'!$D$2:$D$39816))),IF($B$3="Total casualties requiring hospital treatment",IF(SUMPRODUCT(('Data - victims'!$A$2:$A$39816=C$4)*('Data - victims'!$B$2:$B$39816=$A33)*('Data - victims'!$C$2:$C$39816="Total casualties requiring hospital treatment")*('Data - victims'!$D$2:$D$39816))+SUMPRODUCT(('Data - victims'!$A$2:$A$39816=C$4)*('Data - victims'!$B$2:$B$39816=$A33)*('Data - victims'!$C$2:$C$39816="Hospital severe")*('Data - victims'!$D$2:$D$39816))+SUMPRODUCT(('Data - victims'!$A$2:$A$39816=C$4)*('Data - victims'!$B$2:$B$39816=$A33)*('Data - victims'!$C$2:$C$39816="Hospital slight")*('Data - victims'!$D$2:$D$39816))=0,"..",SUMPRODUCT(('Data - victims'!$A$2:$A$39816=C$4)*('Data - victims'!$B$2:$B$39816=$A33)*('Data - victims'!$C$2:$C$39816="Total casualties requiring hospital treatment")*('Data - victims'!$D$2:$D$39816))+SUMPRODUCT(('Data - victims'!$A$2:$A$39816=C$4)*('Data - victims'!$B$2:$B$39816=$A33)*('Data - victims'!$C$2:$C$39816="Hospital severe")*('Data - victims'!$D$2:$D$39816))+SUMPRODUCT(('Data - victims'!$A$2:$A$39816=C$4)*('Data - victims'!$B$2:$B$39816=$A33)*('Data - victims'!$C$2:$C$39816="Hospital slight")*('Data - victims'!$D$2:$D$39816))),IF(SUMPRODUCT(('Data - victims'!$A$2:$A$39816=C$4)*('Data - victims'!$B$2:$B$39816=$A33)*('Data - victims'!$C$2:$C$39816=$B$3)*('Data - victims'!$D$2:$D$39816))=0,"..",SUMPRODUCT(('Data - victims'!$A$2:$A$39816=C$4)*('Data - victims'!$B$2:$B$39816=$A33)*('Data - victims'!$C$2:$C$39816=$B$3)*('Data - victims'!$D$2:$D$39816)))))</f>
        <v>62</v>
      </c>
      <c r="D33" s="56" cm="1">
        <f t="array" ref="D33">IF($B$3="Total non-fatal casualties",IF(SUMPRODUCT(('Data - victims'!$A$2:$A$39816=D$4)*('Data - victims'!$B$2:$B$39816=$A33)*('Data - victims'!$C$2:$C$39816="Total non-fatal casualties")*('Data - victims'!$D$2:$D$39816))+SUMPRODUCT(('Data - victims'!$A$2:$A$39816=D$4)*('Data - victims'!$B$2:$B$39816=$A33)*('Data - victims'!$C$2:$C$39816="Hospital severe")*('Data - victims'!$D$2:$D$39816))+SUMPRODUCT(('Data - victims'!$A$2:$A$39816=D$4)*('Data - victims'!$B$2:$B$39816=$A33)*('Data - victims'!$C$2:$C$39816="Hospital slight")*('Data - victims'!$D$2:$D$39816))+SUMPRODUCT(('Data - victims'!$A$2:$A$39816=D$4)*('Data - victims'!$B$2:$B$39816=$A33)*('Data - victims'!$C$2:$C$39816="First aid")*('Data - victims'!$D$2:$D$39816))+SUMPRODUCT(('Data - victims'!$A$2:$A$39816=D$4)*('Data - victims'!$B$2:$B$39816=$A33)*('Data - victims'!$C$2:$C$39816="Precautionary checks")*('Data - victims'!$D$2:$D$39816))=0,"..",SUMPRODUCT(('Data - victims'!$A$2:$A$39816=D$4)*('Data - victims'!$B$2:$B$39816=$A33)*('Data - victims'!$C$2:$C$39816="Total non-fatal casualties")*('Data - victims'!$D$2:$D$39816))+SUMPRODUCT(('Data - victims'!$A$2:$A$39816=D$4)*('Data - victims'!$B$2:$B$39816=$A33)*('Data - victims'!$C$2:$C$39816="Hospital severe")*('Data - victims'!$D$2:$D$39816))+SUMPRODUCT(('Data - victims'!$A$2:$A$39816=D$4)*('Data - victims'!$B$2:$B$39816=$A33)*('Data - victims'!$C$2:$C$39816="Hospital slight")*('Data - victims'!$D$2:$D$39816))+SUMPRODUCT(('Data - victims'!$A$2:$A$39816=D$4)*('Data - victims'!$B$2:$B$39816=$A33)*('Data - victims'!$C$2:$C$39816="First aid")*('Data - victims'!$D$2:$D$39816))+SUMPRODUCT(('Data - victims'!$A$2:$A$39816=D$4)*('Data - victims'!$B$2:$B$39816=$A33)*('Data - victims'!$C$2:$C$39816="Precautionary checks")*('Data - victims'!$D$2:$D$39816))),IF($B$3="Total casualties requiring hospital treatment",IF(SUMPRODUCT(('Data - victims'!$A$2:$A$39816=D$4)*('Data - victims'!$B$2:$B$39816=$A33)*('Data - victims'!$C$2:$C$39816="Total casualties requiring hospital treatment")*('Data - victims'!$D$2:$D$39816))+SUMPRODUCT(('Data - victims'!$A$2:$A$39816=D$4)*('Data - victims'!$B$2:$B$39816=$A33)*('Data - victims'!$C$2:$C$39816="Hospital severe")*('Data - victims'!$D$2:$D$39816))+SUMPRODUCT(('Data - victims'!$A$2:$A$39816=D$4)*('Data - victims'!$B$2:$B$39816=$A33)*('Data - victims'!$C$2:$C$39816="Hospital slight")*('Data - victims'!$D$2:$D$39816))=0,"..",SUMPRODUCT(('Data - victims'!$A$2:$A$39816=D$4)*('Data - victims'!$B$2:$B$39816=$A33)*('Data - victims'!$C$2:$C$39816="Total casualties requiring hospital treatment")*('Data - victims'!$D$2:$D$39816))+SUMPRODUCT(('Data - victims'!$A$2:$A$39816=D$4)*('Data - victims'!$B$2:$B$39816=$A33)*('Data - victims'!$C$2:$C$39816="Hospital severe")*('Data - victims'!$D$2:$D$39816))+SUMPRODUCT(('Data - victims'!$A$2:$A$39816=D$4)*('Data - victims'!$B$2:$B$39816=$A33)*('Data - victims'!$C$2:$C$39816="Hospital slight")*('Data - victims'!$D$2:$D$39816))),IF(SUMPRODUCT(('Data - victims'!$A$2:$A$39816=D$4)*('Data - victims'!$B$2:$B$39816=$A33)*('Data - victims'!$C$2:$C$39816=$B$3)*('Data - victims'!$D$2:$D$39816))=0,"..",SUMPRODUCT(('Data - victims'!$A$2:$A$39816=D$4)*('Data - victims'!$B$2:$B$39816=$A33)*('Data - victims'!$C$2:$C$39816=$B$3)*('Data - victims'!$D$2:$D$39816)))))</f>
        <v>23</v>
      </c>
      <c r="E33" s="56" cm="1">
        <f t="array" ref="E33">IF(SUMPRODUCT(('Data - victims'!$A$2:$A$39816=E$4)*('Data - victims'!$B$2:$B$39816=$A33)*('Data - victims'!$C$2:$C$39816=$B$3)*('Data - victims'!$D$2:$D$39816))=0,IF(OR(B33="..",C33="..",D33=".."),"..",IF(B33+C33+D33=0,"..",B33+C33+D33)),SUMPRODUCT(('Data - victims'!$A$2:$A$39816=E$4)*('Data - victims'!$B$2:$B$39816=$A33)*('Data - victims'!$C$2:$C$39816=$B$3)*('Data - victims'!$D$2:$D$39816)))</f>
        <v>425</v>
      </c>
      <c r="F33" s="56">
        <f t="shared" si="0"/>
        <v>7</v>
      </c>
      <c r="G33" s="56">
        <f t="shared" si="1"/>
        <v>12</v>
      </c>
      <c r="H33" s="56">
        <f t="shared" si="2"/>
        <v>8</v>
      </c>
      <c r="I33" s="56">
        <f t="shared" si="3"/>
        <v>7</v>
      </c>
      <c r="J33" s="57"/>
      <c r="K33" s="56" cm="1">
        <f t="array" ref="K33">IF(SUMPRODUCT(('Data - population'!$B$2:$B$2784=$A33)*('Data - population'!$C$2:$C$2784=K$4)*('Data - population'!$D$2:$D$2784)),SUMPRODUCT(('Data - population'!$B$2:$B$2784=$A33)*('Data - population'!$C$2:$C$2784=K$4)*('Data - population'!$D$2:$D$2784)),"..")</f>
        <v>52196400</v>
      </c>
      <c r="L33" s="56" cm="1">
        <f t="array" ref="L33">IF(SUMPRODUCT(('Data - population'!$B$2:$B$2784=$A33)*('Data - population'!$C$2:$C$2784=L$4)*('Data - population'!$D$2:$D$2784)),SUMPRODUCT(('Data - population'!$B$2:$B$2784=$A33)*('Data - population'!$C$2:$C$2784=L$4)*('Data - population'!$D$2:$D$2784)),"..")</f>
        <v>5231900</v>
      </c>
      <c r="M33" s="56" cm="1">
        <f t="array" ref="M33">IF(SUMPRODUCT(('Data - population'!$B$2:$B$2784=$A33)*('Data - population'!$C$2:$C$2784=M$4)*('Data - population'!$D$2:$D$2784)),SUMPRODUCT(('Data - population'!$B$2:$B$2784=$A33)*('Data - population'!$C$2:$C$2784=M$4)*('Data - population'!$D$2:$D$2784)),"..")</f>
        <v>3038900</v>
      </c>
      <c r="N33" s="56" cm="1">
        <f t="array" ref="N33">IF(SUMPRODUCT(('Data - population'!$B$2:$B$2784=$A33)*('Data - population'!$C$2:$C$2784=N$4)*('Data - population'!$D$2:$D$2784)),SUMPRODUCT(('Data - population'!$B$2:$B$2784=$A33)*('Data - population'!$C$2:$C$2784=N$4)*('Data - population'!$D$2:$D$2784)),"..")</f>
        <v>60467200</v>
      </c>
      <c r="O33" s="57">
        <f t="shared" si="4"/>
        <v>0</v>
      </c>
      <c r="P33" s="56"/>
      <c r="Q33" s="57"/>
      <c r="R33" s="57"/>
      <c r="S33" s="57"/>
      <c r="T33" s="57"/>
      <c r="U33" s="57"/>
      <c r="V33" s="57"/>
    </row>
    <row r="34" spans="1:22" x14ac:dyDescent="0.35">
      <c r="A34" s="57" t="s">
        <v>34</v>
      </c>
      <c r="B34" s="56" cm="1">
        <f t="array" ref="B34">IF($B$3="Total non-fatal casualties",IF(SUMPRODUCT(('Data - victims'!$A$2:$A$39816=B$4)*('Data - victims'!$B$2:$B$39816=$A34)*('Data - victims'!$C$2:$C$39816="Total non-fatal casualties")*('Data - victims'!$D$2:$D$39816))+SUMPRODUCT(('Data - victims'!$A$2:$A$39816=B$4)*('Data - victims'!$B$2:$B$39816=$A34)*('Data - victims'!$C$2:$C$39816="Hospital severe")*('Data - victims'!$D$2:$D$39816))+SUMPRODUCT(('Data - victims'!$A$2:$A$39816=B$4)*('Data - victims'!$B$2:$B$39816=$A34)*('Data - victims'!$C$2:$C$39816="Hospital slight")*('Data - victims'!$D$2:$D$39816))+SUMPRODUCT(('Data - victims'!$A$2:$A$39816=B$4)*('Data - victims'!$B$2:$B$39816=$A34)*('Data - victims'!$C$2:$C$39816="First aid")*('Data - victims'!$D$2:$D$39816))+SUMPRODUCT(('Data - victims'!$A$2:$A$39816=B$4)*('Data - victims'!$B$2:$B$39816=$A34)*('Data - victims'!$C$2:$C$39816="Precautionary checks")*('Data - victims'!$D$2:$D$39816))=0,"..",SUMPRODUCT(('Data - victims'!$A$2:$A$39816=B$4)*('Data - victims'!$B$2:$B$39816=$A34)*('Data - victims'!$C$2:$C$39816="Total non-fatal casualties")*('Data - victims'!$D$2:$D$39816))+SUMPRODUCT(('Data - victims'!$A$2:$A$39816=B$4)*('Data - victims'!$B$2:$B$39816=$A34)*('Data - victims'!$C$2:$C$39816="Hospital severe")*('Data - victims'!$D$2:$D$39816))+SUMPRODUCT(('Data - victims'!$A$2:$A$39816=B$4)*('Data - victims'!$B$2:$B$39816=$A34)*('Data - victims'!$C$2:$C$39816="Hospital slight")*('Data - victims'!$D$2:$D$39816))+SUMPRODUCT(('Data - victims'!$A$2:$A$39816=B$4)*('Data - victims'!$B$2:$B$39816=$A34)*('Data - victims'!$C$2:$C$39816="First aid")*('Data - victims'!$D$2:$D$39816))+SUMPRODUCT(('Data - victims'!$A$2:$A$39816=B$4)*('Data - victims'!$B$2:$B$39816=$A34)*('Data - victims'!$C$2:$C$39816="Precautionary checks")*('Data - victims'!$D$2:$D$39816))),IF($B$3="Total casualties requiring hospital treatment",IF(SUMPRODUCT(('Data - victims'!$A$2:$A$39816=B$4)*('Data - victims'!$B$2:$B$39816=$A34)*('Data - victims'!$C$2:$C$39816="Total casualties requiring hospital treatment")*('Data - victims'!$D$2:$D$39816))+SUMPRODUCT(('Data - victims'!$A$2:$A$39816=B$4)*('Data - victims'!$B$2:$B$39816=$A34)*('Data - victims'!$C$2:$C$39816="Hospital severe")*('Data - victims'!$D$2:$D$39816))+SUMPRODUCT(('Data - victims'!$A$2:$A$39816=B$4)*('Data - victims'!$B$2:$B$39816=$A34)*('Data - victims'!$C$2:$C$39816="Hospital slight")*('Data - victims'!$D$2:$D$39816))=0,"..",SUMPRODUCT(('Data - victims'!$A$2:$A$39816=B$4)*('Data - victims'!$B$2:$B$39816=$A34)*('Data - victims'!$C$2:$C$39816="Total casualties requiring hospital treatment")*('Data - victims'!$D$2:$D$39816))+SUMPRODUCT(('Data - victims'!$A$2:$A$39816=B$4)*('Data - victims'!$B$2:$B$39816=$A34)*('Data - victims'!$C$2:$C$39816="Hospital severe")*('Data - victims'!$D$2:$D$39816))+SUMPRODUCT(('Data - victims'!$A$2:$A$39816=B$4)*('Data - victims'!$B$2:$B$39816=$A34)*('Data - victims'!$C$2:$C$39816="Hospital slight")*('Data - victims'!$D$2:$D$39816))),IF(SUMPRODUCT(('Data - victims'!$A$2:$A$39816=B$4)*('Data - victims'!$B$2:$B$39816=$A34)*('Data - victims'!$C$2:$C$39816=$B$3)*('Data - victims'!$D$2:$D$39816))=0,"..",SUMPRODUCT(('Data - victims'!$A$2:$A$39816=B$4)*('Data - victims'!$B$2:$B$39816=$A34)*('Data - victims'!$C$2:$C$39816=$B$3)*('Data - victims'!$D$2:$D$39816)))))</f>
        <v>334</v>
      </c>
      <c r="C34" s="56" cm="1">
        <f t="array" ref="C34">IF($B$3="Total non-fatal casualties",IF(SUMPRODUCT(('Data - victims'!$A$2:$A$39816=C$4)*('Data - victims'!$B$2:$B$39816=$A34)*('Data - victims'!$C$2:$C$39816="Total non-fatal casualties")*('Data - victims'!$D$2:$D$39816))+SUMPRODUCT(('Data - victims'!$A$2:$A$39816=C$4)*('Data - victims'!$B$2:$B$39816=$A34)*('Data - victims'!$C$2:$C$39816="Hospital severe")*('Data - victims'!$D$2:$D$39816))+SUMPRODUCT(('Data - victims'!$A$2:$A$39816=C$4)*('Data - victims'!$B$2:$B$39816=$A34)*('Data - victims'!$C$2:$C$39816="Hospital slight")*('Data - victims'!$D$2:$D$39816))+SUMPRODUCT(('Data - victims'!$A$2:$A$39816=C$4)*('Data - victims'!$B$2:$B$39816=$A34)*('Data - victims'!$C$2:$C$39816="First aid")*('Data - victims'!$D$2:$D$39816))+SUMPRODUCT(('Data - victims'!$A$2:$A$39816=C$4)*('Data - victims'!$B$2:$B$39816=$A34)*('Data - victims'!$C$2:$C$39816="Precautionary checks")*('Data - victims'!$D$2:$D$39816))=0,"..",SUMPRODUCT(('Data - victims'!$A$2:$A$39816=C$4)*('Data - victims'!$B$2:$B$39816=$A34)*('Data - victims'!$C$2:$C$39816="Total non-fatal casualties")*('Data - victims'!$D$2:$D$39816))+SUMPRODUCT(('Data - victims'!$A$2:$A$39816=C$4)*('Data - victims'!$B$2:$B$39816=$A34)*('Data - victims'!$C$2:$C$39816="Hospital severe")*('Data - victims'!$D$2:$D$39816))+SUMPRODUCT(('Data - victims'!$A$2:$A$39816=C$4)*('Data - victims'!$B$2:$B$39816=$A34)*('Data - victims'!$C$2:$C$39816="Hospital slight")*('Data - victims'!$D$2:$D$39816))+SUMPRODUCT(('Data - victims'!$A$2:$A$39816=C$4)*('Data - victims'!$B$2:$B$39816=$A34)*('Data - victims'!$C$2:$C$39816="First aid")*('Data - victims'!$D$2:$D$39816))+SUMPRODUCT(('Data - victims'!$A$2:$A$39816=C$4)*('Data - victims'!$B$2:$B$39816=$A34)*('Data - victims'!$C$2:$C$39816="Precautionary checks")*('Data - victims'!$D$2:$D$39816))),IF($B$3="Total casualties requiring hospital treatment",IF(SUMPRODUCT(('Data - victims'!$A$2:$A$39816=C$4)*('Data - victims'!$B$2:$B$39816=$A34)*('Data - victims'!$C$2:$C$39816="Total casualties requiring hospital treatment")*('Data - victims'!$D$2:$D$39816))+SUMPRODUCT(('Data - victims'!$A$2:$A$39816=C$4)*('Data - victims'!$B$2:$B$39816=$A34)*('Data - victims'!$C$2:$C$39816="Hospital severe")*('Data - victims'!$D$2:$D$39816))+SUMPRODUCT(('Data - victims'!$A$2:$A$39816=C$4)*('Data - victims'!$B$2:$B$39816=$A34)*('Data - victims'!$C$2:$C$39816="Hospital slight")*('Data - victims'!$D$2:$D$39816))=0,"..",SUMPRODUCT(('Data - victims'!$A$2:$A$39816=C$4)*('Data - victims'!$B$2:$B$39816=$A34)*('Data - victims'!$C$2:$C$39816="Total casualties requiring hospital treatment")*('Data - victims'!$D$2:$D$39816))+SUMPRODUCT(('Data - victims'!$A$2:$A$39816=C$4)*('Data - victims'!$B$2:$B$39816=$A34)*('Data - victims'!$C$2:$C$39816="Hospital severe")*('Data - victims'!$D$2:$D$39816))+SUMPRODUCT(('Data - victims'!$A$2:$A$39816=C$4)*('Data - victims'!$B$2:$B$39816=$A34)*('Data - victims'!$C$2:$C$39816="Hospital slight")*('Data - victims'!$D$2:$D$39816))),IF(SUMPRODUCT(('Data - victims'!$A$2:$A$39816=C$4)*('Data - victims'!$B$2:$B$39816=$A34)*('Data - victims'!$C$2:$C$39816=$B$3)*('Data - victims'!$D$2:$D$39816))=0,"..",SUMPRODUCT(('Data - victims'!$A$2:$A$39816=C$4)*('Data - victims'!$B$2:$B$39816=$A34)*('Data - victims'!$C$2:$C$39816=$B$3)*('Data - victims'!$D$2:$D$39816)))))</f>
        <v>52</v>
      </c>
      <c r="D34" s="56" cm="1">
        <f t="array" ref="D34">IF($B$3="Total non-fatal casualties",IF(SUMPRODUCT(('Data - victims'!$A$2:$A$39816=D$4)*('Data - victims'!$B$2:$B$39816=$A34)*('Data - victims'!$C$2:$C$39816="Total non-fatal casualties")*('Data - victims'!$D$2:$D$39816))+SUMPRODUCT(('Data - victims'!$A$2:$A$39816=D$4)*('Data - victims'!$B$2:$B$39816=$A34)*('Data - victims'!$C$2:$C$39816="Hospital severe")*('Data - victims'!$D$2:$D$39816))+SUMPRODUCT(('Data - victims'!$A$2:$A$39816=D$4)*('Data - victims'!$B$2:$B$39816=$A34)*('Data - victims'!$C$2:$C$39816="Hospital slight")*('Data - victims'!$D$2:$D$39816))+SUMPRODUCT(('Data - victims'!$A$2:$A$39816=D$4)*('Data - victims'!$B$2:$B$39816=$A34)*('Data - victims'!$C$2:$C$39816="First aid")*('Data - victims'!$D$2:$D$39816))+SUMPRODUCT(('Data - victims'!$A$2:$A$39816=D$4)*('Data - victims'!$B$2:$B$39816=$A34)*('Data - victims'!$C$2:$C$39816="Precautionary checks")*('Data - victims'!$D$2:$D$39816))=0,"..",SUMPRODUCT(('Data - victims'!$A$2:$A$39816=D$4)*('Data - victims'!$B$2:$B$39816=$A34)*('Data - victims'!$C$2:$C$39816="Total non-fatal casualties")*('Data - victims'!$D$2:$D$39816))+SUMPRODUCT(('Data - victims'!$A$2:$A$39816=D$4)*('Data - victims'!$B$2:$B$39816=$A34)*('Data - victims'!$C$2:$C$39816="Hospital severe")*('Data - victims'!$D$2:$D$39816))+SUMPRODUCT(('Data - victims'!$A$2:$A$39816=D$4)*('Data - victims'!$B$2:$B$39816=$A34)*('Data - victims'!$C$2:$C$39816="Hospital slight")*('Data - victims'!$D$2:$D$39816))+SUMPRODUCT(('Data - victims'!$A$2:$A$39816=D$4)*('Data - victims'!$B$2:$B$39816=$A34)*('Data - victims'!$C$2:$C$39816="First aid")*('Data - victims'!$D$2:$D$39816))+SUMPRODUCT(('Data - victims'!$A$2:$A$39816=D$4)*('Data - victims'!$B$2:$B$39816=$A34)*('Data - victims'!$C$2:$C$39816="Precautionary checks")*('Data - victims'!$D$2:$D$39816))),IF($B$3="Total casualties requiring hospital treatment",IF(SUMPRODUCT(('Data - victims'!$A$2:$A$39816=D$4)*('Data - victims'!$B$2:$B$39816=$A34)*('Data - victims'!$C$2:$C$39816="Total casualties requiring hospital treatment")*('Data - victims'!$D$2:$D$39816))+SUMPRODUCT(('Data - victims'!$A$2:$A$39816=D$4)*('Data - victims'!$B$2:$B$39816=$A34)*('Data - victims'!$C$2:$C$39816="Hospital severe")*('Data - victims'!$D$2:$D$39816))+SUMPRODUCT(('Data - victims'!$A$2:$A$39816=D$4)*('Data - victims'!$B$2:$B$39816=$A34)*('Data - victims'!$C$2:$C$39816="Hospital slight")*('Data - victims'!$D$2:$D$39816))=0,"..",SUMPRODUCT(('Data - victims'!$A$2:$A$39816=D$4)*('Data - victims'!$B$2:$B$39816=$A34)*('Data - victims'!$C$2:$C$39816="Total casualties requiring hospital treatment")*('Data - victims'!$D$2:$D$39816))+SUMPRODUCT(('Data - victims'!$A$2:$A$39816=D$4)*('Data - victims'!$B$2:$B$39816=$A34)*('Data - victims'!$C$2:$C$39816="Hospital severe")*('Data - victims'!$D$2:$D$39816))+SUMPRODUCT(('Data - victims'!$A$2:$A$39816=D$4)*('Data - victims'!$B$2:$B$39816=$A34)*('Data - victims'!$C$2:$C$39816="Hospital slight")*('Data - victims'!$D$2:$D$39816))),IF(SUMPRODUCT(('Data - victims'!$A$2:$A$39816=D$4)*('Data - victims'!$B$2:$B$39816=$A34)*('Data - victims'!$C$2:$C$39816=$B$3)*('Data - victims'!$D$2:$D$39816))=0,"..",SUMPRODUCT(('Data - victims'!$A$2:$A$39816=D$4)*('Data - victims'!$B$2:$B$39816=$A34)*('Data - victims'!$C$2:$C$39816=$B$3)*('Data - victims'!$D$2:$D$39816)))))</f>
        <v>21</v>
      </c>
      <c r="E34" s="56" cm="1">
        <f t="array" ref="E34">IF(SUMPRODUCT(('Data - victims'!$A$2:$A$39816=E$4)*('Data - victims'!$B$2:$B$39816=$A34)*('Data - victims'!$C$2:$C$39816=$B$3)*('Data - victims'!$D$2:$D$39816))=0,IF(OR(B34="..",C34="..",D34=".."),"..",IF(B34+C34+D34=0,"..",B34+C34+D34)),SUMPRODUCT(('Data - victims'!$A$2:$A$39816=E$4)*('Data - victims'!$B$2:$B$39816=$A34)*('Data - victims'!$C$2:$C$39816=$B$3)*('Data - victims'!$D$2:$D$39816)))</f>
        <v>407</v>
      </c>
      <c r="F34" s="56">
        <f t="shared" si="0"/>
        <v>6</v>
      </c>
      <c r="G34" s="56">
        <f t="shared" si="1"/>
        <v>10</v>
      </c>
      <c r="H34" s="56">
        <f t="shared" si="2"/>
        <v>7</v>
      </c>
      <c r="I34" s="56">
        <f t="shared" si="3"/>
        <v>7</v>
      </c>
      <c r="J34" s="57"/>
      <c r="K34" s="56" cm="1">
        <f t="array" ref="K34">IF(SUMPRODUCT(('Data - population'!$B$2:$B$2784=$A34)*('Data - population'!$C$2:$C$2784=K$4)*('Data - population'!$D$2:$D$2784)),SUMPRODUCT(('Data - population'!$B$2:$B$2784=$A34)*('Data - population'!$C$2:$C$2784=K$4)*('Data - population'!$D$2:$D$2784)),"..")</f>
        <v>52642500</v>
      </c>
      <c r="L34" s="56" cm="1">
        <f t="array" ref="L34">IF(SUMPRODUCT(('Data - population'!$B$2:$B$2784=$A34)*('Data - population'!$C$2:$C$2784=L$4)*('Data - population'!$D$2:$D$2784)),SUMPRODUCT(('Data - population'!$B$2:$B$2784=$A34)*('Data - population'!$C$2:$C$2784=L$4)*('Data - population'!$D$2:$D$2784)),"..")</f>
        <v>5262200</v>
      </c>
      <c r="M34" s="56" cm="1">
        <f t="array" ref="M34">IF(SUMPRODUCT(('Data - population'!$B$2:$B$2784=$A34)*('Data - population'!$C$2:$C$2784=M$4)*('Data - population'!$D$2:$D$2784)),SUMPRODUCT(('Data - population'!$B$2:$B$2784=$A34)*('Data - population'!$C$2:$C$2784=M$4)*('Data - population'!$D$2:$D$2784)),"..")</f>
        <v>3050000</v>
      </c>
      <c r="N34" s="56" cm="1">
        <f t="array" ref="N34">IF(SUMPRODUCT(('Data - population'!$B$2:$B$2784=$A34)*('Data - population'!$C$2:$C$2784=N$4)*('Data - population'!$D$2:$D$2784)),SUMPRODUCT(('Data - population'!$B$2:$B$2784=$A34)*('Data - population'!$C$2:$C$2784=N$4)*('Data - population'!$D$2:$D$2784)),"..")</f>
        <v>60954600</v>
      </c>
      <c r="O34" s="57">
        <f t="shared" si="4"/>
        <v>100</v>
      </c>
      <c r="P34" s="56"/>
      <c r="Q34" s="57"/>
      <c r="R34" s="57"/>
      <c r="S34" s="57"/>
      <c r="T34" s="57"/>
      <c r="U34" s="57"/>
      <c r="V34" s="57"/>
    </row>
    <row r="35" spans="1:22" x14ac:dyDescent="0.35">
      <c r="A35" s="57" t="s">
        <v>35</v>
      </c>
      <c r="B35" s="56" cm="1">
        <f t="array" ref="B35">IF($B$3="Total non-fatal casualties",IF(SUMPRODUCT(('Data - victims'!$A$2:$A$39816=B$4)*('Data - victims'!$B$2:$B$39816=$A35)*('Data - victims'!$C$2:$C$39816="Total non-fatal casualties")*('Data - victims'!$D$2:$D$39816))+SUMPRODUCT(('Data - victims'!$A$2:$A$39816=B$4)*('Data - victims'!$B$2:$B$39816=$A35)*('Data - victims'!$C$2:$C$39816="Hospital severe")*('Data - victims'!$D$2:$D$39816))+SUMPRODUCT(('Data - victims'!$A$2:$A$39816=B$4)*('Data - victims'!$B$2:$B$39816=$A35)*('Data - victims'!$C$2:$C$39816="Hospital slight")*('Data - victims'!$D$2:$D$39816))+SUMPRODUCT(('Data - victims'!$A$2:$A$39816=B$4)*('Data - victims'!$B$2:$B$39816=$A35)*('Data - victims'!$C$2:$C$39816="First aid")*('Data - victims'!$D$2:$D$39816))+SUMPRODUCT(('Data - victims'!$A$2:$A$39816=B$4)*('Data - victims'!$B$2:$B$39816=$A35)*('Data - victims'!$C$2:$C$39816="Precautionary checks")*('Data - victims'!$D$2:$D$39816))=0,"..",SUMPRODUCT(('Data - victims'!$A$2:$A$39816=B$4)*('Data - victims'!$B$2:$B$39816=$A35)*('Data - victims'!$C$2:$C$39816="Total non-fatal casualties")*('Data - victims'!$D$2:$D$39816))+SUMPRODUCT(('Data - victims'!$A$2:$A$39816=B$4)*('Data - victims'!$B$2:$B$39816=$A35)*('Data - victims'!$C$2:$C$39816="Hospital severe")*('Data - victims'!$D$2:$D$39816))+SUMPRODUCT(('Data - victims'!$A$2:$A$39816=B$4)*('Data - victims'!$B$2:$B$39816=$A35)*('Data - victims'!$C$2:$C$39816="Hospital slight")*('Data - victims'!$D$2:$D$39816))+SUMPRODUCT(('Data - victims'!$A$2:$A$39816=B$4)*('Data - victims'!$B$2:$B$39816=$A35)*('Data - victims'!$C$2:$C$39816="First aid")*('Data - victims'!$D$2:$D$39816))+SUMPRODUCT(('Data - victims'!$A$2:$A$39816=B$4)*('Data - victims'!$B$2:$B$39816=$A35)*('Data - victims'!$C$2:$C$39816="Precautionary checks")*('Data - victims'!$D$2:$D$39816))),IF($B$3="Total casualties requiring hospital treatment",IF(SUMPRODUCT(('Data - victims'!$A$2:$A$39816=B$4)*('Data - victims'!$B$2:$B$39816=$A35)*('Data - victims'!$C$2:$C$39816="Total casualties requiring hospital treatment")*('Data - victims'!$D$2:$D$39816))+SUMPRODUCT(('Data - victims'!$A$2:$A$39816=B$4)*('Data - victims'!$B$2:$B$39816=$A35)*('Data - victims'!$C$2:$C$39816="Hospital severe")*('Data - victims'!$D$2:$D$39816))+SUMPRODUCT(('Data - victims'!$A$2:$A$39816=B$4)*('Data - victims'!$B$2:$B$39816=$A35)*('Data - victims'!$C$2:$C$39816="Hospital slight")*('Data - victims'!$D$2:$D$39816))=0,"..",SUMPRODUCT(('Data - victims'!$A$2:$A$39816=B$4)*('Data - victims'!$B$2:$B$39816=$A35)*('Data - victims'!$C$2:$C$39816="Total casualties requiring hospital treatment")*('Data - victims'!$D$2:$D$39816))+SUMPRODUCT(('Data - victims'!$A$2:$A$39816=B$4)*('Data - victims'!$B$2:$B$39816=$A35)*('Data - victims'!$C$2:$C$39816="Hospital severe")*('Data - victims'!$D$2:$D$39816))+SUMPRODUCT(('Data - victims'!$A$2:$A$39816=B$4)*('Data - victims'!$B$2:$B$39816=$A35)*('Data - victims'!$C$2:$C$39816="Hospital slight")*('Data - victims'!$D$2:$D$39816))),IF(SUMPRODUCT(('Data - victims'!$A$2:$A$39816=B$4)*('Data - victims'!$B$2:$B$39816=$A35)*('Data - victims'!$C$2:$C$39816=$B$3)*('Data - victims'!$D$2:$D$39816))=0,"..",SUMPRODUCT(('Data - victims'!$A$2:$A$39816=B$4)*('Data - victims'!$B$2:$B$39816=$A35)*('Data - victims'!$C$2:$C$39816=$B$3)*('Data - victims'!$D$2:$D$39816)))))</f>
        <v>313</v>
      </c>
      <c r="C35" s="56" cm="1">
        <f t="array" ref="C35">IF($B$3="Total non-fatal casualties",IF(SUMPRODUCT(('Data - victims'!$A$2:$A$39816=C$4)*('Data - victims'!$B$2:$B$39816=$A35)*('Data - victims'!$C$2:$C$39816="Total non-fatal casualties")*('Data - victims'!$D$2:$D$39816))+SUMPRODUCT(('Data - victims'!$A$2:$A$39816=C$4)*('Data - victims'!$B$2:$B$39816=$A35)*('Data - victims'!$C$2:$C$39816="Hospital severe")*('Data - victims'!$D$2:$D$39816))+SUMPRODUCT(('Data - victims'!$A$2:$A$39816=C$4)*('Data - victims'!$B$2:$B$39816=$A35)*('Data - victims'!$C$2:$C$39816="Hospital slight")*('Data - victims'!$D$2:$D$39816))+SUMPRODUCT(('Data - victims'!$A$2:$A$39816=C$4)*('Data - victims'!$B$2:$B$39816=$A35)*('Data - victims'!$C$2:$C$39816="First aid")*('Data - victims'!$D$2:$D$39816))+SUMPRODUCT(('Data - victims'!$A$2:$A$39816=C$4)*('Data - victims'!$B$2:$B$39816=$A35)*('Data - victims'!$C$2:$C$39816="Precautionary checks")*('Data - victims'!$D$2:$D$39816))=0,"..",SUMPRODUCT(('Data - victims'!$A$2:$A$39816=C$4)*('Data - victims'!$B$2:$B$39816=$A35)*('Data - victims'!$C$2:$C$39816="Total non-fatal casualties")*('Data - victims'!$D$2:$D$39816))+SUMPRODUCT(('Data - victims'!$A$2:$A$39816=C$4)*('Data - victims'!$B$2:$B$39816=$A35)*('Data - victims'!$C$2:$C$39816="Hospital severe")*('Data - victims'!$D$2:$D$39816))+SUMPRODUCT(('Data - victims'!$A$2:$A$39816=C$4)*('Data - victims'!$B$2:$B$39816=$A35)*('Data - victims'!$C$2:$C$39816="Hospital slight")*('Data - victims'!$D$2:$D$39816))+SUMPRODUCT(('Data - victims'!$A$2:$A$39816=C$4)*('Data - victims'!$B$2:$B$39816=$A35)*('Data - victims'!$C$2:$C$39816="First aid")*('Data - victims'!$D$2:$D$39816))+SUMPRODUCT(('Data - victims'!$A$2:$A$39816=C$4)*('Data - victims'!$B$2:$B$39816=$A35)*('Data - victims'!$C$2:$C$39816="Precautionary checks")*('Data - victims'!$D$2:$D$39816))),IF($B$3="Total casualties requiring hospital treatment",IF(SUMPRODUCT(('Data - victims'!$A$2:$A$39816=C$4)*('Data - victims'!$B$2:$B$39816=$A35)*('Data - victims'!$C$2:$C$39816="Total casualties requiring hospital treatment")*('Data - victims'!$D$2:$D$39816))+SUMPRODUCT(('Data - victims'!$A$2:$A$39816=C$4)*('Data - victims'!$B$2:$B$39816=$A35)*('Data - victims'!$C$2:$C$39816="Hospital severe")*('Data - victims'!$D$2:$D$39816))+SUMPRODUCT(('Data - victims'!$A$2:$A$39816=C$4)*('Data - victims'!$B$2:$B$39816=$A35)*('Data - victims'!$C$2:$C$39816="Hospital slight")*('Data - victims'!$D$2:$D$39816))=0,"..",SUMPRODUCT(('Data - victims'!$A$2:$A$39816=C$4)*('Data - victims'!$B$2:$B$39816=$A35)*('Data - victims'!$C$2:$C$39816="Total casualties requiring hospital treatment")*('Data - victims'!$D$2:$D$39816))+SUMPRODUCT(('Data - victims'!$A$2:$A$39816=C$4)*('Data - victims'!$B$2:$B$39816=$A35)*('Data - victims'!$C$2:$C$39816="Hospital severe")*('Data - victims'!$D$2:$D$39816))+SUMPRODUCT(('Data - victims'!$A$2:$A$39816=C$4)*('Data - victims'!$B$2:$B$39816=$A35)*('Data - victims'!$C$2:$C$39816="Hospital slight")*('Data - victims'!$D$2:$D$39816))),IF(SUMPRODUCT(('Data - victims'!$A$2:$A$39816=C$4)*('Data - victims'!$B$2:$B$39816=$A35)*('Data - victims'!$C$2:$C$39816=$B$3)*('Data - victims'!$D$2:$D$39816))=0,"..",SUMPRODUCT(('Data - victims'!$A$2:$A$39816=C$4)*('Data - victims'!$B$2:$B$39816=$A35)*('Data - victims'!$C$2:$C$39816=$B$3)*('Data - victims'!$D$2:$D$39816)))))</f>
        <v>59</v>
      </c>
      <c r="D35" s="56" cm="1">
        <f t="array" ref="D35">IF($B$3="Total non-fatal casualties",IF(SUMPRODUCT(('Data - victims'!$A$2:$A$39816=D$4)*('Data - victims'!$B$2:$B$39816=$A35)*('Data - victims'!$C$2:$C$39816="Total non-fatal casualties")*('Data - victims'!$D$2:$D$39816))+SUMPRODUCT(('Data - victims'!$A$2:$A$39816=D$4)*('Data - victims'!$B$2:$B$39816=$A35)*('Data - victims'!$C$2:$C$39816="Hospital severe")*('Data - victims'!$D$2:$D$39816))+SUMPRODUCT(('Data - victims'!$A$2:$A$39816=D$4)*('Data - victims'!$B$2:$B$39816=$A35)*('Data - victims'!$C$2:$C$39816="Hospital slight")*('Data - victims'!$D$2:$D$39816))+SUMPRODUCT(('Data - victims'!$A$2:$A$39816=D$4)*('Data - victims'!$B$2:$B$39816=$A35)*('Data - victims'!$C$2:$C$39816="First aid")*('Data - victims'!$D$2:$D$39816))+SUMPRODUCT(('Data - victims'!$A$2:$A$39816=D$4)*('Data - victims'!$B$2:$B$39816=$A35)*('Data - victims'!$C$2:$C$39816="Precautionary checks")*('Data - victims'!$D$2:$D$39816))=0,"..",SUMPRODUCT(('Data - victims'!$A$2:$A$39816=D$4)*('Data - victims'!$B$2:$B$39816=$A35)*('Data - victims'!$C$2:$C$39816="Total non-fatal casualties")*('Data - victims'!$D$2:$D$39816))+SUMPRODUCT(('Data - victims'!$A$2:$A$39816=D$4)*('Data - victims'!$B$2:$B$39816=$A35)*('Data - victims'!$C$2:$C$39816="Hospital severe")*('Data - victims'!$D$2:$D$39816))+SUMPRODUCT(('Data - victims'!$A$2:$A$39816=D$4)*('Data - victims'!$B$2:$B$39816=$A35)*('Data - victims'!$C$2:$C$39816="Hospital slight")*('Data - victims'!$D$2:$D$39816))+SUMPRODUCT(('Data - victims'!$A$2:$A$39816=D$4)*('Data - victims'!$B$2:$B$39816=$A35)*('Data - victims'!$C$2:$C$39816="First aid")*('Data - victims'!$D$2:$D$39816))+SUMPRODUCT(('Data - victims'!$A$2:$A$39816=D$4)*('Data - victims'!$B$2:$B$39816=$A35)*('Data - victims'!$C$2:$C$39816="Precautionary checks")*('Data - victims'!$D$2:$D$39816))),IF($B$3="Total casualties requiring hospital treatment",IF(SUMPRODUCT(('Data - victims'!$A$2:$A$39816=D$4)*('Data - victims'!$B$2:$B$39816=$A35)*('Data - victims'!$C$2:$C$39816="Total casualties requiring hospital treatment")*('Data - victims'!$D$2:$D$39816))+SUMPRODUCT(('Data - victims'!$A$2:$A$39816=D$4)*('Data - victims'!$B$2:$B$39816=$A35)*('Data - victims'!$C$2:$C$39816="Hospital severe")*('Data - victims'!$D$2:$D$39816))+SUMPRODUCT(('Data - victims'!$A$2:$A$39816=D$4)*('Data - victims'!$B$2:$B$39816=$A35)*('Data - victims'!$C$2:$C$39816="Hospital slight")*('Data - victims'!$D$2:$D$39816))=0,"..",SUMPRODUCT(('Data - victims'!$A$2:$A$39816=D$4)*('Data - victims'!$B$2:$B$39816=$A35)*('Data - victims'!$C$2:$C$39816="Total casualties requiring hospital treatment")*('Data - victims'!$D$2:$D$39816))+SUMPRODUCT(('Data - victims'!$A$2:$A$39816=D$4)*('Data - victims'!$B$2:$B$39816=$A35)*('Data - victims'!$C$2:$C$39816="Hospital severe")*('Data - victims'!$D$2:$D$39816))+SUMPRODUCT(('Data - victims'!$A$2:$A$39816=D$4)*('Data - victims'!$B$2:$B$39816=$A35)*('Data - victims'!$C$2:$C$39816="Hospital slight")*('Data - victims'!$D$2:$D$39816))),IF(SUMPRODUCT(('Data - victims'!$A$2:$A$39816=D$4)*('Data - victims'!$B$2:$B$39816=$A35)*('Data - victims'!$C$2:$C$39816=$B$3)*('Data - victims'!$D$2:$D$39816))=0,"..",SUMPRODUCT(('Data - victims'!$A$2:$A$39816=D$4)*('Data - victims'!$B$2:$B$39816=$A35)*('Data - victims'!$C$2:$C$39816=$B$3)*('Data - victims'!$D$2:$D$39816)))))</f>
        <v>23</v>
      </c>
      <c r="E35" s="56" cm="1">
        <f t="array" ref="E35">IF(SUMPRODUCT(('Data - victims'!$A$2:$A$39816=E$4)*('Data - victims'!$B$2:$B$39816=$A35)*('Data - victims'!$C$2:$C$39816=$B$3)*('Data - victims'!$D$2:$D$39816))=0,IF(OR(B35="..",C35="..",D35=".."),"..",IF(B35+C35+D35=0,"..",B35+C35+D35)),SUMPRODUCT(('Data - victims'!$A$2:$A$39816=E$4)*('Data - victims'!$B$2:$B$39816=$A35)*('Data - victims'!$C$2:$C$39816=$B$3)*('Data - victims'!$D$2:$D$39816)))</f>
        <v>395</v>
      </c>
      <c r="F35" s="56">
        <f t="shared" si="0"/>
        <v>6</v>
      </c>
      <c r="G35" s="56">
        <f t="shared" si="1"/>
        <v>11</v>
      </c>
      <c r="H35" s="56">
        <f t="shared" si="2"/>
        <v>8</v>
      </c>
      <c r="I35" s="56">
        <f t="shared" si="3"/>
        <v>6</v>
      </c>
      <c r="J35" s="57"/>
      <c r="K35" s="56" cm="1">
        <f t="array" ref="K35">IF(SUMPRODUCT(('Data - population'!$B$2:$B$2784=$A35)*('Data - population'!$C$2:$C$2784=K$4)*('Data - population'!$D$2:$D$2784)),SUMPRODUCT(('Data - population'!$B$2:$B$2784=$A35)*('Data - population'!$C$2:$C$2784=K$4)*('Data - population'!$D$2:$D$2784)),"..")</f>
        <v>53107200</v>
      </c>
      <c r="L35" s="56" cm="1">
        <f t="array" ref="L35">IF(SUMPRODUCT(('Data - population'!$B$2:$B$2784=$A35)*('Data - population'!$C$2:$C$2784=L$4)*('Data - population'!$D$2:$D$2784)),SUMPRODUCT(('Data - population'!$B$2:$B$2784=$A35)*('Data - population'!$C$2:$C$2784=L$4)*('Data - population'!$D$2:$D$2784)),"..")</f>
        <v>5299900</v>
      </c>
      <c r="M35" s="56" cm="1">
        <f t="array" ref="M35">IF(SUMPRODUCT(('Data - population'!$B$2:$B$2784=$A35)*('Data - population'!$C$2:$C$2784=M$4)*('Data - population'!$D$2:$D$2784)),SUMPRODUCT(('Data - population'!$B$2:$B$2784=$A35)*('Data - population'!$C$2:$C$2784=M$4)*('Data - population'!$D$2:$D$2784)),"..")</f>
        <v>3063800</v>
      </c>
      <c r="N35" s="56" cm="1">
        <f t="array" ref="N35">IF(SUMPRODUCT(('Data - population'!$B$2:$B$2784=$A35)*('Data - population'!$C$2:$C$2784=N$4)*('Data - population'!$D$2:$D$2784)),SUMPRODUCT(('Data - population'!$B$2:$B$2784=$A35)*('Data - population'!$C$2:$C$2784=N$4)*('Data - population'!$D$2:$D$2784)),"..")</f>
        <v>61470800</v>
      </c>
      <c r="O35" s="57">
        <f t="shared" si="4"/>
        <v>100</v>
      </c>
      <c r="P35" s="56"/>
      <c r="Q35" s="57"/>
      <c r="R35" s="57"/>
      <c r="S35" s="57"/>
      <c r="T35" s="57"/>
      <c r="U35" s="57"/>
      <c r="V35" s="57"/>
    </row>
    <row r="36" spans="1:22" x14ac:dyDescent="0.35">
      <c r="A36" s="57" t="s">
        <v>36</v>
      </c>
      <c r="B36" s="56" cm="1">
        <f t="array" ref="B36">IF($B$3="Total non-fatal casualties",IF(SUMPRODUCT(('Data - victims'!$A$2:$A$39816=B$4)*('Data - victims'!$B$2:$B$39816=$A36)*('Data - victims'!$C$2:$C$39816="Total non-fatal casualties")*('Data - victims'!$D$2:$D$39816))+SUMPRODUCT(('Data - victims'!$A$2:$A$39816=B$4)*('Data - victims'!$B$2:$B$39816=$A36)*('Data - victims'!$C$2:$C$39816="Hospital severe")*('Data - victims'!$D$2:$D$39816))+SUMPRODUCT(('Data - victims'!$A$2:$A$39816=B$4)*('Data - victims'!$B$2:$B$39816=$A36)*('Data - victims'!$C$2:$C$39816="Hospital slight")*('Data - victims'!$D$2:$D$39816))+SUMPRODUCT(('Data - victims'!$A$2:$A$39816=B$4)*('Data - victims'!$B$2:$B$39816=$A36)*('Data - victims'!$C$2:$C$39816="First aid")*('Data - victims'!$D$2:$D$39816))+SUMPRODUCT(('Data - victims'!$A$2:$A$39816=B$4)*('Data - victims'!$B$2:$B$39816=$A36)*('Data - victims'!$C$2:$C$39816="Precautionary checks")*('Data - victims'!$D$2:$D$39816))=0,"..",SUMPRODUCT(('Data - victims'!$A$2:$A$39816=B$4)*('Data - victims'!$B$2:$B$39816=$A36)*('Data - victims'!$C$2:$C$39816="Total non-fatal casualties")*('Data - victims'!$D$2:$D$39816))+SUMPRODUCT(('Data - victims'!$A$2:$A$39816=B$4)*('Data - victims'!$B$2:$B$39816=$A36)*('Data - victims'!$C$2:$C$39816="Hospital severe")*('Data - victims'!$D$2:$D$39816))+SUMPRODUCT(('Data - victims'!$A$2:$A$39816=B$4)*('Data - victims'!$B$2:$B$39816=$A36)*('Data - victims'!$C$2:$C$39816="Hospital slight")*('Data - victims'!$D$2:$D$39816))+SUMPRODUCT(('Data - victims'!$A$2:$A$39816=B$4)*('Data - victims'!$B$2:$B$39816=$A36)*('Data - victims'!$C$2:$C$39816="First aid")*('Data - victims'!$D$2:$D$39816))+SUMPRODUCT(('Data - victims'!$A$2:$A$39816=B$4)*('Data - victims'!$B$2:$B$39816=$A36)*('Data - victims'!$C$2:$C$39816="Precautionary checks")*('Data - victims'!$D$2:$D$39816))),IF($B$3="Total casualties requiring hospital treatment",IF(SUMPRODUCT(('Data - victims'!$A$2:$A$39816=B$4)*('Data - victims'!$B$2:$B$39816=$A36)*('Data - victims'!$C$2:$C$39816="Total casualties requiring hospital treatment")*('Data - victims'!$D$2:$D$39816))+SUMPRODUCT(('Data - victims'!$A$2:$A$39816=B$4)*('Data - victims'!$B$2:$B$39816=$A36)*('Data - victims'!$C$2:$C$39816="Hospital severe")*('Data - victims'!$D$2:$D$39816))+SUMPRODUCT(('Data - victims'!$A$2:$A$39816=B$4)*('Data - victims'!$B$2:$B$39816=$A36)*('Data - victims'!$C$2:$C$39816="Hospital slight")*('Data - victims'!$D$2:$D$39816))=0,"..",SUMPRODUCT(('Data - victims'!$A$2:$A$39816=B$4)*('Data - victims'!$B$2:$B$39816=$A36)*('Data - victims'!$C$2:$C$39816="Total casualties requiring hospital treatment")*('Data - victims'!$D$2:$D$39816))+SUMPRODUCT(('Data - victims'!$A$2:$A$39816=B$4)*('Data - victims'!$B$2:$B$39816=$A36)*('Data - victims'!$C$2:$C$39816="Hospital severe")*('Data - victims'!$D$2:$D$39816))+SUMPRODUCT(('Data - victims'!$A$2:$A$39816=B$4)*('Data - victims'!$B$2:$B$39816=$A36)*('Data - victims'!$C$2:$C$39816="Hospital slight")*('Data - victims'!$D$2:$D$39816))),IF(SUMPRODUCT(('Data - victims'!$A$2:$A$39816=B$4)*('Data - victims'!$B$2:$B$39816=$A36)*('Data - victims'!$C$2:$C$39816=$B$3)*('Data - victims'!$D$2:$D$39816))=0,"..",SUMPRODUCT(('Data - victims'!$A$2:$A$39816=B$4)*('Data - victims'!$B$2:$B$39816=$A36)*('Data - victims'!$C$2:$C$39816=$B$3)*('Data - victims'!$D$2:$D$39816)))))</f>
        <v>287</v>
      </c>
      <c r="C36" s="56" cm="1">
        <f t="array" ref="C36">IF($B$3="Total non-fatal casualties",IF(SUMPRODUCT(('Data - victims'!$A$2:$A$39816=C$4)*('Data - victims'!$B$2:$B$39816=$A36)*('Data - victims'!$C$2:$C$39816="Total non-fatal casualties")*('Data - victims'!$D$2:$D$39816))+SUMPRODUCT(('Data - victims'!$A$2:$A$39816=C$4)*('Data - victims'!$B$2:$B$39816=$A36)*('Data - victims'!$C$2:$C$39816="Hospital severe")*('Data - victims'!$D$2:$D$39816))+SUMPRODUCT(('Data - victims'!$A$2:$A$39816=C$4)*('Data - victims'!$B$2:$B$39816=$A36)*('Data - victims'!$C$2:$C$39816="Hospital slight")*('Data - victims'!$D$2:$D$39816))+SUMPRODUCT(('Data - victims'!$A$2:$A$39816=C$4)*('Data - victims'!$B$2:$B$39816=$A36)*('Data - victims'!$C$2:$C$39816="First aid")*('Data - victims'!$D$2:$D$39816))+SUMPRODUCT(('Data - victims'!$A$2:$A$39816=C$4)*('Data - victims'!$B$2:$B$39816=$A36)*('Data - victims'!$C$2:$C$39816="Precautionary checks")*('Data - victims'!$D$2:$D$39816))=0,"..",SUMPRODUCT(('Data - victims'!$A$2:$A$39816=C$4)*('Data - victims'!$B$2:$B$39816=$A36)*('Data - victims'!$C$2:$C$39816="Total non-fatal casualties")*('Data - victims'!$D$2:$D$39816))+SUMPRODUCT(('Data - victims'!$A$2:$A$39816=C$4)*('Data - victims'!$B$2:$B$39816=$A36)*('Data - victims'!$C$2:$C$39816="Hospital severe")*('Data - victims'!$D$2:$D$39816))+SUMPRODUCT(('Data - victims'!$A$2:$A$39816=C$4)*('Data - victims'!$B$2:$B$39816=$A36)*('Data - victims'!$C$2:$C$39816="Hospital slight")*('Data - victims'!$D$2:$D$39816))+SUMPRODUCT(('Data - victims'!$A$2:$A$39816=C$4)*('Data - victims'!$B$2:$B$39816=$A36)*('Data - victims'!$C$2:$C$39816="First aid")*('Data - victims'!$D$2:$D$39816))+SUMPRODUCT(('Data - victims'!$A$2:$A$39816=C$4)*('Data - victims'!$B$2:$B$39816=$A36)*('Data - victims'!$C$2:$C$39816="Precautionary checks")*('Data - victims'!$D$2:$D$39816))),IF($B$3="Total casualties requiring hospital treatment",IF(SUMPRODUCT(('Data - victims'!$A$2:$A$39816=C$4)*('Data - victims'!$B$2:$B$39816=$A36)*('Data - victims'!$C$2:$C$39816="Total casualties requiring hospital treatment")*('Data - victims'!$D$2:$D$39816))+SUMPRODUCT(('Data - victims'!$A$2:$A$39816=C$4)*('Data - victims'!$B$2:$B$39816=$A36)*('Data - victims'!$C$2:$C$39816="Hospital severe")*('Data - victims'!$D$2:$D$39816))+SUMPRODUCT(('Data - victims'!$A$2:$A$39816=C$4)*('Data - victims'!$B$2:$B$39816=$A36)*('Data - victims'!$C$2:$C$39816="Hospital slight")*('Data - victims'!$D$2:$D$39816))=0,"..",SUMPRODUCT(('Data - victims'!$A$2:$A$39816=C$4)*('Data - victims'!$B$2:$B$39816=$A36)*('Data - victims'!$C$2:$C$39816="Total casualties requiring hospital treatment")*('Data - victims'!$D$2:$D$39816))+SUMPRODUCT(('Data - victims'!$A$2:$A$39816=C$4)*('Data - victims'!$B$2:$B$39816=$A36)*('Data - victims'!$C$2:$C$39816="Hospital severe")*('Data - victims'!$D$2:$D$39816))+SUMPRODUCT(('Data - victims'!$A$2:$A$39816=C$4)*('Data - victims'!$B$2:$B$39816=$A36)*('Data - victims'!$C$2:$C$39816="Hospital slight")*('Data - victims'!$D$2:$D$39816))),IF(SUMPRODUCT(('Data - victims'!$A$2:$A$39816=C$4)*('Data - victims'!$B$2:$B$39816=$A36)*('Data - victims'!$C$2:$C$39816=$B$3)*('Data - victims'!$D$2:$D$39816))=0,"..",SUMPRODUCT(('Data - victims'!$A$2:$A$39816=C$4)*('Data - victims'!$B$2:$B$39816=$A36)*('Data - victims'!$C$2:$C$39816=$B$3)*('Data - victims'!$D$2:$D$39816)))))</f>
        <v>46</v>
      </c>
      <c r="D36" s="56" cm="1">
        <f t="array" ref="D36">IF($B$3="Total non-fatal casualties",IF(SUMPRODUCT(('Data - victims'!$A$2:$A$39816=D$4)*('Data - victims'!$B$2:$B$39816=$A36)*('Data - victims'!$C$2:$C$39816="Total non-fatal casualties")*('Data - victims'!$D$2:$D$39816))+SUMPRODUCT(('Data - victims'!$A$2:$A$39816=D$4)*('Data - victims'!$B$2:$B$39816=$A36)*('Data - victims'!$C$2:$C$39816="Hospital severe")*('Data - victims'!$D$2:$D$39816))+SUMPRODUCT(('Data - victims'!$A$2:$A$39816=D$4)*('Data - victims'!$B$2:$B$39816=$A36)*('Data - victims'!$C$2:$C$39816="Hospital slight")*('Data - victims'!$D$2:$D$39816))+SUMPRODUCT(('Data - victims'!$A$2:$A$39816=D$4)*('Data - victims'!$B$2:$B$39816=$A36)*('Data - victims'!$C$2:$C$39816="First aid")*('Data - victims'!$D$2:$D$39816))+SUMPRODUCT(('Data - victims'!$A$2:$A$39816=D$4)*('Data - victims'!$B$2:$B$39816=$A36)*('Data - victims'!$C$2:$C$39816="Precautionary checks")*('Data - victims'!$D$2:$D$39816))=0,"..",SUMPRODUCT(('Data - victims'!$A$2:$A$39816=D$4)*('Data - victims'!$B$2:$B$39816=$A36)*('Data - victims'!$C$2:$C$39816="Total non-fatal casualties")*('Data - victims'!$D$2:$D$39816))+SUMPRODUCT(('Data - victims'!$A$2:$A$39816=D$4)*('Data - victims'!$B$2:$B$39816=$A36)*('Data - victims'!$C$2:$C$39816="Hospital severe")*('Data - victims'!$D$2:$D$39816))+SUMPRODUCT(('Data - victims'!$A$2:$A$39816=D$4)*('Data - victims'!$B$2:$B$39816=$A36)*('Data - victims'!$C$2:$C$39816="Hospital slight")*('Data - victims'!$D$2:$D$39816))+SUMPRODUCT(('Data - victims'!$A$2:$A$39816=D$4)*('Data - victims'!$B$2:$B$39816=$A36)*('Data - victims'!$C$2:$C$39816="First aid")*('Data - victims'!$D$2:$D$39816))+SUMPRODUCT(('Data - victims'!$A$2:$A$39816=D$4)*('Data - victims'!$B$2:$B$39816=$A36)*('Data - victims'!$C$2:$C$39816="Precautionary checks")*('Data - victims'!$D$2:$D$39816))),IF($B$3="Total casualties requiring hospital treatment",IF(SUMPRODUCT(('Data - victims'!$A$2:$A$39816=D$4)*('Data - victims'!$B$2:$B$39816=$A36)*('Data - victims'!$C$2:$C$39816="Total casualties requiring hospital treatment")*('Data - victims'!$D$2:$D$39816))+SUMPRODUCT(('Data - victims'!$A$2:$A$39816=D$4)*('Data - victims'!$B$2:$B$39816=$A36)*('Data - victims'!$C$2:$C$39816="Hospital severe")*('Data - victims'!$D$2:$D$39816))+SUMPRODUCT(('Data - victims'!$A$2:$A$39816=D$4)*('Data - victims'!$B$2:$B$39816=$A36)*('Data - victims'!$C$2:$C$39816="Hospital slight")*('Data - victims'!$D$2:$D$39816))=0,"..",SUMPRODUCT(('Data - victims'!$A$2:$A$39816=D$4)*('Data - victims'!$B$2:$B$39816=$A36)*('Data - victims'!$C$2:$C$39816="Total casualties requiring hospital treatment")*('Data - victims'!$D$2:$D$39816))+SUMPRODUCT(('Data - victims'!$A$2:$A$39816=D$4)*('Data - victims'!$B$2:$B$39816=$A36)*('Data - victims'!$C$2:$C$39816="Hospital severe")*('Data - victims'!$D$2:$D$39816))+SUMPRODUCT(('Data - victims'!$A$2:$A$39816=D$4)*('Data - victims'!$B$2:$B$39816=$A36)*('Data - victims'!$C$2:$C$39816="Hospital slight")*('Data - victims'!$D$2:$D$39816))),IF(SUMPRODUCT(('Data - victims'!$A$2:$A$39816=D$4)*('Data - victims'!$B$2:$B$39816=$A36)*('Data - victims'!$C$2:$C$39816=$B$3)*('Data - victims'!$D$2:$D$39816))=0,"..",SUMPRODUCT(('Data - victims'!$A$2:$A$39816=D$4)*('Data - victims'!$B$2:$B$39816=$A36)*('Data - victims'!$C$2:$C$39816=$B$3)*('Data - victims'!$D$2:$D$39816)))))</f>
        <v>17</v>
      </c>
      <c r="E36" s="56" cm="1">
        <f t="array" ref="E36">IF(SUMPRODUCT(('Data - victims'!$A$2:$A$39816=E$4)*('Data - victims'!$B$2:$B$39816=$A36)*('Data - victims'!$C$2:$C$39816=$B$3)*('Data - victims'!$D$2:$D$39816))=0,IF(OR(B36="..",C36="..",D36=".."),"..",IF(B36+C36+D36=0,"..",B36+C36+D36)),SUMPRODUCT(('Data - victims'!$A$2:$A$39816=E$4)*('Data - victims'!$B$2:$B$39816=$A36)*('Data - victims'!$C$2:$C$39816=$B$3)*('Data - victims'!$D$2:$D$39816)))</f>
        <v>350</v>
      </c>
      <c r="F36" s="56">
        <f t="shared" si="0"/>
        <v>5</v>
      </c>
      <c r="G36" s="56">
        <f t="shared" si="1"/>
        <v>9</v>
      </c>
      <c r="H36" s="56">
        <f t="shared" si="2"/>
        <v>6</v>
      </c>
      <c r="I36" s="56">
        <f t="shared" si="3"/>
        <v>6</v>
      </c>
      <c r="J36" s="57"/>
      <c r="K36" s="56" cm="1">
        <f t="array" ref="K36">IF(SUMPRODUCT(('Data - population'!$B$2:$B$2784=$A36)*('Data - population'!$C$2:$C$2784=K$4)*('Data - population'!$D$2:$D$2784)),SUMPRODUCT(('Data - population'!$B$2:$B$2784=$A36)*('Data - population'!$C$2:$C$2784=K$4)*('Data - population'!$D$2:$D$2784)),"..")</f>
        <v>53506800</v>
      </c>
      <c r="L36" s="56" cm="1">
        <f t="array" ref="L36">IF(SUMPRODUCT(('Data - population'!$B$2:$B$2784=$A36)*('Data - population'!$C$2:$C$2784=L$4)*('Data - population'!$D$2:$D$2784)),SUMPRODUCT(('Data - population'!$B$2:$B$2784=$A36)*('Data - population'!$C$2:$C$2784=L$4)*('Data - population'!$D$2:$D$2784)),"..")</f>
        <v>5308200</v>
      </c>
      <c r="M36" s="56" cm="1">
        <f t="array" ref="M36">IF(SUMPRODUCT(('Data - population'!$B$2:$B$2784=$A36)*('Data - population'!$C$2:$C$2784=M$4)*('Data - population'!$D$2:$D$2784)),SUMPRODUCT(('Data - population'!$B$2:$B$2784=$A36)*('Data - population'!$C$2:$C$2784=M$4)*('Data - population'!$D$2:$D$2784)),"..")</f>
        <v>3070900</v>
      </c>
      <c r="N36" s="56" cm="1">
        <f t="array" ref="N36">IF(SUMPRODUCT(('Data - population'!$B$2:$B$2784=$A36)*('Data - population'!$C$2:$C$2784=N$4)*('Data - population'!$D$2:$D$2784)),SUMPRODUCT(('Data - population'!$B$2:$B$2784=$A36)*('Data - population'!$C$2:$C$2784=N$4)*('Data - population'!$D$2:$D$2784)),"..")</f>
        <v>61885900</v>
      </c>
      <c r="O36" s="57">
        <f t="shared" si="4"/>
        <v>0</v>
      </c>
      <c r="P36" s="56"/>
      <c r="Q36" s="57"/>
      <c r="R36" s="57"/>
      <c r="S36" s="57"/>
      <c r="T36" s="57"/>
      <c r="U36" s="57"/>
      <c r="V36" s="57"/>
    </row>
    <row r="37" spans="1:22" x14ac:dyDescent="0.35">
      <c r="A37" s="57" t="s">
        <v>37</v>
      </c>
      <c r="B37" s="56" cm="1">
        <f t="array" ref="B37">IF($B$3="Total non-fatal casualties",IF(SUMPRODUCT(('Data - victims'!$A$2:$A$39816=B$4)*('Data - victims'!$B$2:$B$39816=$A37)*('Data - victims'!$C$2:$C$39816="Total non-fatal casualties")*('Data - victims'!$D$2:$D$39816))+SUMPRODUCT(('Data - victims'!$A$2:$A$39816=B$4)*('Data - victims'!$B$2:$B$39816=$A37)*('Data - victims'!$C$2:$C$39816="Hospital severe")*('Data - victims'!$D$2:$D$39816))+SUMPRODUCT(('Data - victims'!$A$2:$A$39816=B$4)*('Data - victims'!$B$2:$B$39816=$A37)*('Data - victims'!$C$2:$C$39816="Hospital slight")*('Data - victims'!$D$2:$D$39816))+SUMPRODUCT(('Data - victims'!$A$2:$A$39816=B$4)*('Data - victims'!$B$2:$B$39816=$A37)*('Data - victims'!$C$2:$C$39816="First aid")*('Data - victims'!$D$2:$D$39816))+SUMPRODUCT(('Data - victims'!$A$2:$A$39816=B$4)*('Data - victims'!$B$2:$B$39816=$A37)*('Data - victims'!$C$2:$C$39816="Precautionary checks")*('Data - victims'!$D$2:$D$39816))=0,"..",SUMPRODUCT(('Data - victims'!$A$2:$A$39816=B$4)*('Data - victims'!$B$2:$B$39816=$A37)*('Data - victims'!$C$2:$C$39816="Total non-fatal casualties")*('Data - victims'!$D$2:$D$39816))+SUMPRODUCT(('Data - victims'!$A$2:$A$39816=B$4)*('Data - victims'!$B$2:$B$39816=$A37)*('Data - victims'!$C$2:$C$39816="Hospital severe")*('Data - victims'!$D$2:$D$39816))+SUMPRODUCT(('Data - victims'!$A$2:$A$39816=B$4)*('Data - victims'!$B$2:$B$39816=$A37)*('Data - victims'!$C$2:$C$39816="Hospital slight")*('Data - victims'!$D$2:$D$39816))+SUMPRODUCT(('Data - victims'!$A$2:$A$39816=B$4)*('Data - victims'!$B$2:$B$39816=$A37)*('Data - victims'!$C$2:$C$39816="First aid")*('Data - victims'!$D$2:$D$39816))+SUMPRODUCT(('Data - victims'!$A$2:$A$39816=B$4)*('Data - victims'!$B$2:$B$39816=$A37)*('Data - victims'!$C$2:$C$39816="Precautionary checks")*('Data - victims'!$D$2:$D$39816))),IF($B$3="Total casualties requiring hospital treatment",IF(SUMPRODUCT(('Data - victims'!$A$2:$A$39816=B$4)*('Data - victims'!$B$2:$B$39816=$A37)*('Data - victims'!$C$2:$C$39816="Total casualties requiring hospital treatment")*('Data - victims'!$D$2:$D$39816))+SUMPRODUCT(('Data - victims'!$A$2:$A$39816=B$4)*('Data - victims'!$B$2:$B$39816=$A37)*('Data - victims'!$C$2:$C$39816="Hospital severe")*('Data - victims'!$D$2:$D$39816))+SUMPRODUCT(('Data - victims'!$A$2:$A$39816=B$4)*('Data - victims'!$B$2:$B$39816=$A37)*('Data - victims'!$C$2:$C$39816="Hospital slight")*('Data - victims'!$D$2:$D$39816))=0,"..",SUMPRODUCT(('Data - victims'!$A$2:$A$39816=B$4)*('Data - victims'!$B$2:$B$39816=$A37)*('Data - victims'!$C$2:$C$39816="Total casualties requiring hospital treatment")*('Data - victims'!$D$2:$D$39816))+SUMPRODUCT(('Data - victims'!$A$2:$A$39816=B$4)*('Data - victims'!$B$2:$B$39816=$A37)*('Data - victims'!$C$2:$C$39816="Hospital severe")*('Data - victims'!$D$2:$D$39816))+SUMPRODUCT(('Data - victims'!$A$2:$A$39816=B$4)*('Data - victims'!$B$2:$B$39816=$A37)*('Data - victims'!$C$2:$C$39816="Hospital slight")*('Data - victims'!$D$2:$D$39816))),IF(SUMPRODUCT(('Data - victims'!$A$2:$A$39816=B$4)*('Data - victims'!$B$2:$B$39816=$A37)*('Data - victims'!$C$2:$C$39816=$B$3)*('Data - victims'!$D$2:$D$39816))=0,"..",SUMPRODUCT(('Data - victims'!$A$2:$A$39816=B$4)*('Data - victims'!$B$2:$B$39816=$A37)*('Data - victims'!$C$2:$C$39816=$B$3)*('Data - victims'!$D$2:$D$39816)))))</f>
        <v>276</v>
      </c>
      <c r="C37" s="56" cm="1">
        <f t="array" ref="C37">IF($B$3="Total non-fatal casualties",IF(SUMPRODUCT(('Data - victims'!$A$2:$A$39816=C$4)*('Data - victims'!$B$2:$B$39816=$A37)*('Data - victims'!$C$2:$C$39816="Total non-fatal casualties")*('Data - victims'!$D$2:$D$39816))+SUMPRODUCT(('Data - victims'!$A$2:$A$39816=C$4)*('Data - victims'!$B$2:$B$39816=$A37)*('Data - victims'!$C$2:$C$39816="Hospital severe")*('Data - victims'!$D$2:$D$39816))+SUMPRODUCT(('Data - victims'!$A$2:$A$39816=C$4)*('Data - victims'!$B$2:$B$39816=$A37)*('Data - victims'!$C$2:$C$39816="Hospital slight")*('Data - victims'!$D$2:$D$39816))+SUMPRODUCT(('Data - victims'!$A$2:$A$39816=C$4)*('Data - victims'!$B$2:$B$39816=$A37)*('Data - victims'!$C$2:$C$39816="First aid")*('Data - victims'!$D$2:$D$39816))+SUMPRODUCT(('Data - victims'!$A$2:$A$39816=C$4)*('Data - victims'!$B$2:$B$39816=$A37)*('Data - victims'!$C$2:$C$39816="Precautionary checks")*('Data - victims'!$D$2:$D$39816))=0,"..",SUMPRODUCT(('Data - victims'!$A$2:$A$39816=C$4)*('Data - victims'!$B$2:$B$39816=$A37)*('Data - victims'!$C$2:$C$39816="Total non-fatal casualties")*('Data - victims'!$D$2:$D$39816))+SUMPRODUCT(('Data - victims'!$A$2:$A$39816=C$4)*('Data - victims'!$B$2:$B$39816=$A37)*('Data - victims'!$C$2:$C$39816="Hospital severe")*('Data - victims'!$D$2:$D$39816))+SUMPRODUCT(('Data - victims'!$A$2:$A$39816=C$4)*('Data - victims'!$B$2:$B$39816=$A37)*('Data - victims'!$C$2:$C$39816="Hospital slight")*('Data - victims'!$D$2:$D$39816))+SUMPRODUCT(('Data - victims'!$A$2:$A$39816=C$4)*('Data - victims'!$B$2:$B$39816=$A37)*('Data - victims'!$C$2:$C$39816="First aid")*('Data - victims'!$D$2:$D$39816))+SUMPRODUCT(('Data - victims'!$A$2:$A$39816=C$4)*('Data - victims'!$B$2:$B$39816=$A37)*('Data - victims'!$C$2:$C$39816="Precautionary checks")*('Data - victims'!$D$2:$D$39816))),IF($B$3="Total casualties requiring hospital treatment",IF(SUMPRODUCT(('Data - victims'!$A$2:$A$39816=C$4)*('Data - victims'!$B$2:$B$39816=$A37)*('Data - victims'!$C$2:$C$39816="Total casualties requiring hospital treatment")*('Data - victims'!$D$2:$D$39816))+SUMPRODUCT(('Data - victims'!$A$2:$A$39816=C$4)*('Data - victims'!$B$2:$B$39816=$A37)*('Data - victims'!$C$2:$C$39816="Hospital severe")*('Data - victims'!$D$2:$D$39816))+SUMPRODUCT(('Data - victims'!$A$2:$A$39816=C$4)*('Data - victims'!$B$2:$B$39816=$A37)*('Data - victims'!$C$2:$C$39816="Hospital slight")*('Data - victims'!$D$2:$D$39816))=0,"..",SUMPRODUCT(('Data - victims'!$A$2:$A$39816=C$4)*('Data - victims'!$B$2:$B$39816=$A37)*('Data - victims'!$C$2:$C$39816="Total casualties requiring hospital treatment")*('Data - victims'!$D$2:$D$39816))+SUMPRODUCT(('Data - victims'!$A$2:$A$39816=C$4)*('Data - victims'!$B$2:$B$39816=$A37)*('Data - victims'!$C$2:$C$39816="Hospital severe")*('Data - victims'!$D$2:$D$39816))+SUMPRODUCT(('Data - victims'!$A$2:$A$39816=C$4)*('Data - victims'!$B$2:$B$39816=$A37)*('Data - victims'!$C$2:$C$39816="Hospital slight")*('Data - victims'!$D$2:$D$39816))),IF(SUMPRODUCT(('Data - victims'!$A$2:$A$39816=C$4)*('Data - victims'!$B$2:$B$39816=$A37)*('Data - victims'!$C$2:$C$39816=$B$3)*('Data - victims'!$D$2:$D$39816))=0,"..",SUMPRODUCT(('Data - victims'!$A$2:$A$39816=C$4)*('Data - victims'!$B$2:$B$39816=$A37)*('Data - victims'!$C$2:$C$39816=$B$3)*('Data - victims'!$D$2:$D$39816)))))</f>
        <v>31</v>
      </c>
      <c r="D37" s="56" cm="1">
        <f t="array" ref="D37">IF($B$3="Total non-fatal casualties",IF(SUMPRODUCT(('Data - victims'!$A$2:$A$39816=D$4)*('Data - victims'!$B$2:$B$39816=$A37)*('Data - victims'!$C$2:$C$39816="Total non-fatal casualties")*('Data - victims'!$D$2:$D$39816))+SUMPRODUCT(('Data - victims'!$A$2:$A$39816=D$4)*('Data - victims'!$B$2:$B$39816=$A37)*('Data - victims'!$C$2:$C$39816="Hospital severe")*('Data - victims'!$D$2:$D$39816))+SUMPRODUCT(('Data - victims'!$A$2:$A$39816=D$4)*('Data - victims'!$B$2:$B$39816=$A37)*('Data - victims'!$C$2:$C$39816="Hospital slight")*('Data - victims'!$D$2:$D$39816))+SUMPRODUCT(('Data - victims'!$A$2:$A$39816=D$4)*('Data - victims'!$B$2:$B$39816=$A37)*('Data - victims'!$C$2:$C$39816="First aid")*('Data - victims'!$D$2:$D$39816))+SUMPRODUCT(('Data - victims'!$A$2:$A$39816=D$4)*('Data - victims'!$B$2:$B$39816=$A37)*('Data - victims'!$C$2:$C$39816="Precautionary checks")*('Data - victims'!$D$2:$D$39816))=0,"..",SUMPRODUCT(('Data - victims'!$A$2:$A$39816=D$4)*('Data - victims'!$B$2:$B$39816=$A37)*('Data - victims'!$C$2:$C$39816="Total non-fatal casualties")*('Data - victims'!$D$2:$D$39816))+SUMPRODUCT(('Data - victims'!$A$2:$A$39816=D$4)*('Data - victims'!$B$2:$B$39816=$A37)*('Data - victims'!$C$2:$C$39816="Hospital severe")*('Data - victims'!$D$2:$D$39816))+SUMPRODUCT(('Data - victims'!$A$2:$A$39816=D$4)*('Data - victims'!$B$2:$B$39816=$A37)*('Data - victims'!$C$2:$C$39816="Hospital slight")*('Data - victims'!$D$2:$D$39816))+SUMPRODUCT(('Data - victims'!$A$2:$A$39816=D$4)*('Data - victims'!$B$2:$B$39816=$A37)*('Data - victims'!$C$2:$C$39816="First aid")*('Data - victims'!$D$2:$D$39816))+SUMPRODUCT(('Data - victims'!$A$2:$A$39816=D$4)*('Data - victims'!$B$2:$B$39816=$A37)*('Data - victims'!$C$2:$C$39816="Precautionary checks")*('Data - victims'!$D$2:$D$39816))),IF($B$3="Total casualties requiring hospital treatment",IF(SUMPRODUCT(('Data - victims'!$A$2:$A$39816=D$4)*('Data - victims'!$B$2:$B$39816=$A37)*('Data - victims'!$C$2:$C$39816="Total casualties requiring hospital treatment")*('Data - victims'!$D$2:$D$39816))+SUMPRODUCT(('Data - victims'!$A$2:$A$39816=D$4)*('Data - victims'!$B$2:$B$39816=$A37)*('Data - victims'!$C$2:$C$39816="Hospital severe")*('Data - victims'!$D$2:$D$39816))+SUMPRODUCT(('Data - victims'!$A$2:$A$39816=D$4)*('Data - victims'!$B$2:$B$39816=$A37)*('Data - victims'!$C$2:$C$39816="Hospital slight")*('Data - victims'!$D$2:$D$39816))=0,"..",SUMPRODUCT(('Data - victims'!$A$2:$A$39816=D$4)*('Data - victims'!$B$2:$B$39816=$A37)*('Data - victims'!$C$2:$C$39816="Total casualties requiring hospital treatment")*('Data - victims'!$D$2:$D$39816))+SUMPRODUCT(('Data - victims'!$A$2:$A$39816=D$4)*('Data - victims'!$B$2:$B$39816=$A37)*('Data - victims'!$C$2:$C$39816="Hospital severe")*('Data - victims'!$D$2:$D$39816))+SUMPRODUCT(('Data - victims'!$A$2:$A$39816=D$4)*('Data - victims'!$B$2:$B$39816=$A37)*('Data - victims'!$C$2:$C$39816="Hospital slight")*('Data - victims'!$D$2:$D$39816))),IF(SUMPRODUCT(('Data - victims'!$A$2:$A$39816=D$4)*('Data - victims'!$B$2:$B$39816=$A37)*('Data - victims'!$C$2:$C$39816=$B$3)*('Data - victims'!$D$2:$D$39816))=0,"..",SUMPRODUCT(('Data - victims'!$A$2:$A$39816=D$4)*('Data - victims'!$B$2:$B$39816=$A37)*('Data - victims'!$C$2:$C$39816=$B$3)*('Data - victims'!$D$2:$D$39816)))))</f>
        <v>17</v>
      </c>
      <c r="E37" s="56" cm="1">
        <f t="array" ref="E37">IF(SUMPRODUCT(('Data - victims'!$A$2:$A$39816=E$4)*('Data - victims'!$B$2:$B$39816=$A37)*('Data - victims'!$C$2:$C$39816=$B$3)*('Data - victims'!$D$2:$D$39816))=0,IF(OR(B37="..",C37="..",D37=".."),"..",IF(B37+C37+D37=0,"..",B37+C37+D37)),SUMPRODUCT(('Data - victims'!$A$2:$A$39816=E$4)*('Data - victims'!$B$2:$B$39816=$A37)*('Data - victims'!$C$2:$C$39816=$B$3)*('Data - victims'!$D$2:$D$39816)))</f>
        <v>324</v>
      </c>
      <c r="F37" s="56">
        <f t="shared" si="0"/>
        <v>5</v>
      </c>
      <c r="G37" s="56">
        <f t="shared" si="1"/>
        <v>6</v>
      </c>
      <c r="H37" s="56">
        <f t="shared" si="2"/>
        <v>6</v>
      </c>
      <c r="I37" s="56">
        <f t="shared" si="3"/>
        <v>5</v>
      </c>
      <c r="J37" s="57"/>
      <c r="K37" s="56" cm="1">
        <f t="array" ref="K37">IF(SUMPRODUCT(('Data - population'!$B$2:$B$2784=$A37)*('Data - population'!$C$2:$C$2784=K$4)*('Data - population'!$D$2:$D$2784)),SUMPRODUCT(('Data - population'!$B$2:$B$2784=$A37)*('Data - population'!$C$2:$C$2784=K$4)*('Data - population'!$D$2:$D$2784)),"..")</f>
        <v>53918700</v>
      </c>
      <c r="L37" s="56" cm="1">
        <f t="array" ref="L37">IF(SUMPRODUCT(('Data - population'!$B$2:$B$2784=$A37)*('Data - population'!$C$2:$C$2784=L$4)*('Data - population'!$D$2:$D$2784)),SUMPRODUCT(('Data - population'!$B$2:$B$2784=$A37)*('Data - population'!$C$2:$C$2784=L$4)*('Data - population'!$D$2:$D$2784)),"..")</f>
        <v>5316800</v>
      </c>
      <c r="M37" s="56" cm="1">
        <f t="array" ref="M37">IF(SUMPRODUCT(('Data - population'!$B$2:$B$2784=$A37)*('Data - population'!$C$2:$C$2784=M$4)*('Data - population'!$D$2:$D$2784)),SUMPRODUCT(('Data - population'!$B$2:$B$2784=$A37)*('Data - population'!$C$2:$C$2784=M$4)*('Data - population'!$D$2:$D$2784)),"..")</f>
        <v>3071100</v>
      </c>
      <c r="N37" s="56" cm="1">
        <f t="array" ref="N37">IF(SUMPRODUCT(('Data - population'!$B$2:$B$2784=$A37)*('Data - population'!$C$2:$C$2784=N$4)*('Data - population'!$D$2:$D$2784)),SUMPRODUCT(('Data - population'!$B$2:$B$2784=$A37)*('Data - population'!$C$2:$C$2784=N$4)*('Data - population'!$D$2:$D$2784)),"..")</f>
        <v>62306500</v>
      </c>
      <c r="O37" s="57">
        <f t="shared" si="4"/>
        <v>100</v>
      </c>
      <c r="P37" s="56"/>
      <c r="Q37" s="57"/>
      <c r="R37" s="57"/>
      <c r="S37" s="57"/>
      <c r="T37" s="57"/>
      <c r="U37" s="57"/>
      <c r="V37" s="57"/>
    </row>
    <row r="38" spans="1:22" x14ac:dyDescent="0.35">
      <c r="A38" s="57" t="s">
        <v>38</v>
      </c>
      <c r="B38" s="56" cm="1">
        <f t="array" ref="B38">IF($B$3="Total non-fatal casualties",IF(SUMPRODUCT(('Data - victims'!$A$2:$A$39816=B$4)*('Data - victims'!$B$2:$B$39816=$A38)*('Data - victims'!$C$2:$C$39816="Total non-fatal casualties")*('Data - victims'!$D$2:$D$39816))+SUMPRODUCT(('Data - victims'!$A$2:$A$39816=B$4)*('Data - victims'!$B$2:$B$39816=$A38)*('Data - victims'!$C$2:$C$39816="Hospital severe")*('Data - victims'!$D$2:$D$39816))+SUMPRODUCT(('Data - victims'!$A$2:$A$39816=B$4)*('Data - victims'!$B$2:$B$39816=$A38)*('Data - victims'!$C$2:$C$39816="Hospital slight")*('Data - victims'!$D$2:$D$39816))+SUMPRODUCT(('Data - victims'!$A$2:$A$39816=B$4)*('Data - victims'!$B$2:$B$39816=$A38)*('Data - victims'!$C$2:$C$39816="First aid")*('Data - victims'!$D$2:$D$39816))+SUMPRODUCT(('Data - victims'!$A$2:$A$39816=B$4)*('Data - victims'!$B$2:$B$39816=$A38)*('Data - victims'!$C$2:$C$39816="Precautionary checks")*('Data - victims'!$D$2:$D$39816))=0,"..",SUMPRODUCT(('Data - victims'!$A$2:$A$39816=B$4)*('Data - victims'!$B$2:$B$39816=$A38)*('Data - victims'!$C$2:$C$39816="Total non-fatal casualties")*('Data - victims'!$D$2:$D$39816))+SUMPRODUCT(('Data - victims'!$A$2:$A$39816=B$4)*('Data - victims'!$B$2:$B$39816=$A38)*('Data - victims'!$C$2:$C$39816="Hospital severe")*('Data - victims'!$D$2:$D$39816))+SUMPRODUCT(('Data - victims'!$A$2:$A$39816=B$4)*('Data - victims'!$B$2:$B$39816=$A38)*('Data - victims'!$C$2:$C$39816="Hospital slight")*('Data - victims'!$D$2:$D$39816))+SUMPRODUCT(('Data - victims'!$A$2:$A$39816=B$4)*('Data - victims'!$B$2:$B$39816=$A38)*('Data - victims'!$C$2:$C$39816="First aid")*('Data - victims'!$D$2:$D$39816))+SUMPRODUCT(('Data - victims'!$A$2:$A$39816=B$4)*('Data - victims'!$B$2:$B$39816=$A38)*('Data - victims'!$C$2:$C$39816="Precautionary checks")*('Data - victims'!$D$2:$D$39816))),IF($B$3="Total casualties requiring hospital treatment",IF(SUMPRODUCT(('Data - victims'!$A$2:$A$39816=B$4)*('Data - victims'!$B$2:$B$39816=$A38)*('Data - victims'!$C$2:$C$39816="Total casualties requiring hospital treatment")*('Data - victims'!$D$2:$D$39816))+SUMPRODUCT(('Data - victims'!$A$2:$A$39816=B$4)*('Data - victims'!$B$2:$B$39816=$A38)*('Data - victims'!$C$2:$C$39816="Hospital severe")*('Data - victims'!$D$2:$D$39816))+SUMPRODUCT(('Data - victims'!$A$2:$A$39816=B$4)*('Data - victims'!$B$2:$B$39816=$A38)*('Data - victims'!$C$2:$C$39816="Hospital slight")*('Data - victims'!$D$2:$D$39816))=0,"..",SUMPRODUCT(('Data - victims'!$A$2:$A$39816=B$4)*('Data - victims'!$B$2:$B$39816=$A38)*('Data - victims'!$C$2:$C$39816="Total casualties requiring hospital treatment")*('Data - victims'!$D$2:$D$39816))+SUMPRODUCT(('Data - victims'!$A$2:$A$39816=B$4)*('Data - victims'!$B$2:$B$39816=$A38)*('Data - victims'!$C$2:$C$39816="Hospital severe")*('Data - victims'!$D$2:$D$39816))+SUMPRODUCT(('Data - victims'!$A$2:$A$39816=B$4)*('Data - victims'!$B$2:$B$39816=$A38)*('Data - victims'!$C$2:$C$39816="Hospital slight")*('Data - victims'!$D$2:$D$39816))),IF(SUMPRODUCT(('Data - victims'!$A$2:$A$39816=B$4)*('Data - victims'!$B$2:$B$39816=$A38)*('Data - victims'!$C$2:$C$39816=$B$3)*('Data - victims'!$D$2:$D$39816))=0,"..",SUMPRODUCT(('Data - victims'!$A$2:$A$39816=B$4)*('Data - victims'!$B$2:$B$39816=$A38)*('Data - victims'!$C$2:$C$39816=$B$3)*('Data - victims'!$D$2:$D$39816)))))</f>
        <v>264</v>
      </c>
      <c r="C38" s="56" cm="1">
        <f t="array" ref="C38">IF($B$3="Total non-fatal casualties",IF(SUMPRODUCT(('Data - victims'!$A$2:$A$39816=C$4)*('Data - victims'!$B$2:$B$39816=$A38)*('Data - victims'!$C$2:$C$39816="Total non-fatal casualties")*('Data - victims'!$D$2:$D$39816))+SUMPRODUCT(('Data - victims'!$A$2:$A$39816=C$4)*('Data - victims'!$B$2:$B$39816=$A38)*('Data - victims'!$C$2:$C$39816="Hospital severe")*('Data - victims'!$D$2:$D$39816))+SUMPRODUCT(('Data - victims'!$A$2:$A$39816=C$4)*('Data - victims'!$B$2:$B$39816=$A38)*('Data - victims'!$C$2:$C$39816="Hospital slight")*('Data - victims'!$D$2:$D$39816))+SUMPRODUCT(('Data - victims'!$A$2:$A$39816=C$4)*('Data - victims'!$B$2:$B$39816=$A38)*('Data - victims'!$C$2:$C$39816="First aid")*('Data - victims'!$D$2:$D$39816))+SUMPRODUCT(('Data - victims'!$A$2:$A$39816=C$4)*('Data - victims'!$B$2:$B$39816=$A38)*('Data - victims'!$C$2:$C$39816="Precautionary checks")*('Data - victims'!$D$2:$D$39816))=0,"..",SUMPRODUCT(('Data - victims'!$A$2:$A$39816=C$4)*('Data - victims'!$B$2:$B$39816=$A38)*('Data - victims'!$C$2:$C$39816="Total non-fatal casualties")*('Data - victims'!$D$2:$D$39816))+SUMPRODUCT(('Data - victims'!$A$2:$A$39816=C$4)*('Data - victims'!$B$2:$B$39816=$A38)*('Data - victims'!$C$2:$C$39816="Hospital severe")*('Data - victims'!$D$2:$D$39816))+SUMPRODUCT(('Data - victims'!$A$2:$A$39816=C$4)*('Data - victims'!$B$2:$B$39816=$A38)*('Data - victims'!$C$2:$C$39816="Hospital slight")*('Data - victims'!$D$2:$D$39816))+SUMPRODUCT(('Data - victims'!$A$2:$A$39816=C$4)*('Data - victims'!$B$2:$B$39816=$A38)*('Data - victims'!$C$2:$C$39816="First aid")*('Data - victims'!$D$2:$D$39816))+SUMPRODUCT(('Data - victims'!$A$2:$A$39816=C$4)*('Data - victims'!$B$2:$B$39816=$A38)*('Data - victims'!$C$2:$C$39816="Precautionary checks")*('Data - victims'!$D$2:$D$39816))),IF($B$3="Total casualties requiring hospital treatment",IF(SUMPRODUCT(('Data - victims'!$A$2:$A$39816=C$4)*('Data - victims'!$B$2:$B$39816=$A38)*('Data - victims'!$C$2:$C$39816="Total casualties requiring hospital treatment")*('Data - victims'!$D$2:$D$39816))+SUMPRODUCT(('Data - victims'!$A$2:$A$39816=C$4)*('Data - victims'!$B$2:$B$39816=$A38)*('Data - victims'!$C$2:$C$39816="Hospital severe")*('Data - victims'!$D$2:$D$39816))+SUMPRODUCT(('Data - victims'!$A$2:$A$39816=C$4)*('Data - victims'!$B$2:$B$39816=$A38)*('Data - victims'!$C$2:$C$39816="Hospital slight")*('Data - victims'!$D$2:$D$39816))=0,"..",SUMPRODUCT(('Data - victims'!$A$2:$A$39816=C$4)*('Data - victims'!$B$2:$B$39816=$A38)*('Data - victims'!$C$2:$C$39816="Total casualties requiring hospital treatment")*('Data - victims'!$D$2:$D$39816))+SUMPRODUCT(('Data - victims'!$A$2:$A$39816=C$4)*('Data - victims'!$B$2:$B$39816=$A38)*('Data - victims'!$C$2:$C$39816="Hospital severe")*('Data - victims'!$D$2:$D$39816))+SUMPRODUCT(('Data - victims'!$A$2:$A$39816=C$4)*('Data - victims'!$B$2:$B$39816=$A38)*('Data - victims'!$C$2:$C$39816="Hospital slight")*('Data - victims'!$D$2:$D$39816))),IF(SUMPRODUCT(('Data - victims'!$A$2:$A$39816=C$4)*('Data - victims'!$B$2:$B$39816=$A38)*('Data - victims'!$C$2:$C$39816=$B$3)*('Data - victims'!$D$2:$D$39816))=0,"..",SUMPRODUCT(('Data - victims'!$A$2:$A$39816=C$4)*('Data - victims'!$B$2:$B$39816=$A38)*('Data - victims'!$C$2:$C$39816=$B$3)*('Data - victims'!$D$2:$D$39816)))))</f>
        <v>40</v>
      </c>
      <c r="D38" s="56" cm="1">
        <f t="array" ref="D38">IF($B$3="Total non-fatal casualties",IF(SUMPRODUCT(('Data - victims'!$A$2:$A$39816=D$4)*('Data - victims'!$B$2:$B$39816=$A38)*('Data - victims'!$C$2:$C$39816="Total non-fatal casualties")*('Data - victims'!$D$2:$D$39816))+SUMPRODUCT(('Data - victims'!$A$2:$A$39816=D$4)*('Data - victims'!$B$2:$B$39816=$A38)*('Data - victims'!$C$2:$C$39816="Hospital severe")*('Data - victims'!$D$2:$D$39816))+SUMPRODUCT(('Data - victims'!$A$2:$A$39816=D$4)*('Data - victims'!$B$2:$B$39816=$A38)*('Data - victims'!$C$2:$C$39816="Hospital slight")*('Data - victims'!$D$2:$D$39816))+SUMPRODUCT(('Data - victims'!$A$2:$A$39816=D$4)*('Data - victims'!$B$2:$B$39816=$A38)*('Data - victims'!$C$2:$C$39816="First aid")*('Data - victims'!$D$2:$D$39816))+SUMPRODUCT(('Data - victims'!$A$2:$A$39816=D$4)*('Data - victims'!$B$2:$B$39816=$A38)*('Data - victims'!$C$2:$C$39816="Precautionary checks")*('Data - victims'!$D$2:$D$39816))=0,"..",SUMPRODUCT(('Data - victims'!$A$2:$A$39816=D$4)*('Data - victims'!$B$2:$B$39816=$A38)*('Data - victims'!$C$2:$C$39816="Total non-fatal casualties")*('Data - victims'!$D$2:$D$39816))+SUMPRODUCT(('Data - victims'!$A$2:$A$39816=D$4)*('Data - victims'!$B$2:$B$39816=$A38)*('Data - victims'!$C$2:$C$39816="Hospital severe")*('Data - victims'!$D$2:$D$39816))+SUMPRODUCT(('Data - victims'!$A$2:$A$39816=D$4)*('Data - victims'!$B$2:$B$39816=$A38)*('Data - victims'!$C$2:$C$39816="Hospital slight")*('Data - victims'!$D$2:$D$39816))+SUMPRODUCT(('Data - victims'!$A$2:$A$39816=D$4)*('Data - victims'!$B$2:$B$39816=$A38)*('Data - victims'!$C$2:$C$39816="First aid")*('Data - victims'!$D$2:$D$39816))+SUMPRODUCT(('Data - victims'!$A$2:$A$39816=D$4)*('Data - victims'!$B$2:$B$39816=$A38)*('Data - victims'!$C$2:$C$39816="Precautionary checks")*('Data - victims'!$D$2:$D$39816))),IF($B$3="Total casualties requiring hospital treatment",IF(SUMPRODUCT(('Data - victims'!$A$2:$A$39816=D$4)*('Data - victims'!$B$2:$B$39816=$A38)*('Data - victims'!$C$2:$C$39816="Total casualties requiring hospital treatment")*('Data - victims'!$D$2:$D$39816))+SUMPRODUCT(('Data - victims'!$A$2:$A$39816=D$4)*('Data - victims'!$B$2:$B$39816=$A38)*('Data - victims'!$C$2:$C$39816="Hospital severe")*('Data - victims'!$D$2:$D$39816))+SUMPRODUCT(('Data - victims'!$A$2:$A$39816=D$4)*('Data - victims'!$B$2:$B$39816=$A38)*('Data - victims'!$C$2:$C$39816="Hospital slight")*('Data - victims'!$D$2:$D$39816))=0,"..",SUMPRODUCT(('Data - victims'!$A$2:$A$39816=D$4)*('Data - victims'!$B$2:$B$39816=$A38)*('Data - victims'!$C$2:$C$39816="Total casualties requiring hospital treatment")*('Data - victims'!$D$2:$D$39816))+SUMPRODUCT(('Data - victims'!$A$2:$A$39816=D$4)*('Data - victims'!$B$2:$B$39816=$A38)*('Data - victims'!$C$2:$C$39816="Hospital severe")*('Data - victims'!$D$2:$D$39816))+SUMPRODUCT(('Data - victims'!$A$2:$A$39816=D$4)*('Data - victims'!$B$2:$B$39816=$A38)*('Data - victims'!$C$2:$C$39816="Hospital slight")*('Data - victims'!$D$2:$D$39816))),IF(SUMPRODUCT(('Data - victims'!$A$2:$A$39816=D$4)*('Data - victims'!$B$2:$B$39816=$A38)*('Data - victims'!$C$2:$C$39816=$B$3)*('Data - victims'!$D$2:$D$39816))=0,"..",SUMPRODUCT(('Data - victims'!$A$2:$A$39816=D$4)*('Data - victims'!$B$2:$B$39816=$A38)*('Data - victims'!$C$2:$C$39816=$B$3)*('Data - victims'!$D$2:$D$39816)))))</f>
        <v>20</v>
      </c>
      <c r="E38" s="56" cm="1">
        <f t="array" ref="E38">IF(SUMPRODUCT(('Data - victims'!$A$2:$A$39816=E$4)*('Data - victims'!$B$2:$B$39816=$A38)*('Data - victims'!$C$2:$C$39816=$B$3)*('Data - victims'!$D$2:$D$39816))=0,IF(OR(B38="..",C38="..",D38=".."),"..",IF(B38+C38+D38=0,"..",B38+C38+D38)),SUMPRODUCT(('Data - victims'!$A$2:$A$39816=E$4)*('Data - victims'!$B$2:$B$39816=$A38)*('Data - victims'!$C$2:$C$39816=$B$3)*('Data - victims'!$D$2:$D$39816)))</f>
        <v>324</v>
      </c>
      <c r="F38" s="56">
        <f t="shared" si="0"/>
        <v>5</v>
      </c>
      <c r="G38" s="56">
        <f t="shared" si="1"/>
        <v>8</v>
      </c>
      <c r="H38" s="56">
        <f t="shared" si="2"/>
        <v>7</v>
      </c>
      <c r="I38" s="56">
        <f t="shared" si="3"/>
        <v>5</v>
      </c>
      <c r="J38" s="57"/>
      <c r="K38" s="56" cm="1">
        <f t="array" ref="K38">IF(SUMPRODUCT(('Data - population'!$B$2:$B$2784=$A38)*('Data - population'!$C$2:$C$2784=K$4)*('Data - population'!$D$2:$D$2784)),SUMPRODUCT(('Data - population'!$B$2:$B$2784=$A38)*('Data - population'!$C$2:$C$2784=K$4)*('Data - population'!$D$2:$D$2784)),"..")</f>
        <v>54370300</v>
      </c>
      <c r="L38" s="56" cm="1">
        <f t="array" ref="L38">IF(SUMPRODUCT(('Data - population'!$B$2:$B$2784=$A38)*('Data - population'!$C$2:$C$2784=L$4)*('Data - population'!$D$2:$D$2784)),SUMPRODUCT(('Data - population'!$B$2:$B$2784=$A38)*('Data - population'!$C$2:$C$2784=L$4)*('Data - population'!$D$2:$D$2784)),"..")</f>
        <v>5331400</v>
      </c>
      <c r="M38" s="56" cm="1">
        <f t="array" ref="M38">IF(SUMPRODUCT(('Data - population'!$B$2:$B$2784=$A38)*('Data - population'!$C$2:$C$2784=M$4)*('Data - population'!$D$2:$D$2784)),SUMPRODUCT(('Data - population'!$B$2:$B$2784=$A38)*('Data - population'!$C$2:$C$2784=M$4)*('Data - population'!$D$2:$D$2784)),"..")</f>
        <v>3073800</v>
      </c>
      <c r="N38" s="56" cm="1">
        <f t="array" ref="N38">IF(SUMPRODUCT(('Data - population'!$B$2:$B$2784=$A38)*('Data - population'!$C$2:$C$2784=N$4)*('Data - population'!$D$2:$D$2784)),SUMPRODUCT(('Data - population'!$B$2:$B$2784=$A38)*('Data - population'!$C$2:$C$2784=N$4)*('Data - population'!$D$2:$D$2784)),"..")</f>
        <v>62775500</v>
      </c>
      <c r="O38" s="57">
        <f t="shared" si="4"/>
        <v>0</v>
      </c>
      <c r="P38" s="56"/>
      <c r="Q38" s="57"/>
      <c r="R38" s="57"/>
      <c r="S38" s="57"/>
      <c r="T38" s="57"/>
      <c r="U38" s="57"/>
      <c r="V38" s="57"/>
    </row>
    <row r="39" spans="1:22" x14ac:dyDescent="0.35">
      <c r="A39" s="57" t="s">
        <v>39</v>
      </c>
      <c r="B39" s="56" cm="1">
        <f t="array" ref="B39">IF($B$3="Total non-fatal casualties",IF(SUMPRODUCT(('Data - victims'!$A$2:$A$39816=B$4)*('Data - victims'!$B$2:$B$39816=$A39)*('Data - victims'!$C$2:$C$39816="Total non-fatal casualties")*('Data - victims'!$D$2:$D$39816))+SUMPRODUCT(('Data - victims'!$A$2:$A$39816=B$4)*('Data - victims'!$B$2:$B$39816=$A39)*('Data - victims'!$C$2:$C$39816="Hospital severe")*('Data - victims'!$D$2:$D$39816))+SUMPRODUCT(('Data - victims'!$A$2:$A$39816=B$4)*('Data - victims'!$B$2:$B$39816=$A39)*('Data - victims'!$C$2:$C$39816="Hospital slight")*('Data - victims'!$D$2:$D$39816))+SUMPRODUCT(('Data - victims'!$A$2:$A$39816=B$4)*('Data - victims'!$B$2:$B$39816=$A39)*('Data - victims'!$C$2:$C$39816="First aid")*('Data - victims'!$D$2:$D$39816))+SUMPRODUCT(('Data - victims'!$A$2:$A$39816=B$4)*('Data - victims'!$B$2:$B$39816=$A39)*('Data - victims'!$C$2:$C$39816="Precautionary checks")*('Data - victims'!$D$2:$D$39816))=0,"..",SUMPRODUCT(('Data - victims'!$A$2:$A$39816=B$4)*('Data - victims'!$B$2:$B$39816=$A39)*('Data - victims'!$C$2:$C$39816="Total non-fatal casualties")*('Data - victims'!$D$2:$D$39816))+SUMPRODUCT(('Data - victims'!$A$2:$A$39816=B$4)*('Data - victims'!$B$2:$B$39816=$A39)*('Data - victims'!$C$2:$C$39816="Hospital severe")*('Data - victims'!$D$2:$D$39816))+SUMPRODUCT(('Data - victims'!$A$2:$A$39816=B$4)*('Data - victims'!$B$2:$B$39816=$A39)*('Data - victims'!$C$2:$C$39816="Hospital slight")*('Data - victims'!$D$2:$D$39816))+SUMPRODUCT(('Data - victims'!$A$2:$A$39816=B$4)*('Data - victims'!$B$2:$B$39816=$A39)*('Data - victims'!$C$2:$C$39816="First aid")*('Data - victims'!$D$2:$D$39816))+SUMPRODUCT(('Data - victims'!$A$2:$A$39816=B$4)*('Data - victims'!$B$2:$B$39816=$A39)*('Data - victims'!$C$2:$C$39816="Precautionary checks")*('Data - victims'!$D$2:$D$39816))),IF($B$3="Total casualties requiring hospital treatment",IF(SUMPRODUCT(('Data - victims'!$A$2:$A$39816=B$4)*('Data - victims'!$B$2:$B$39816=$A39)*('Data - victims'!$C$2:$C$39816="Total casualties requiring hospital treatment")*('Data - victims'!$D$2:$D$39816))+SUMPRODUCT(('Data - victims'!$A$2:$A$39816=B$4)*('Data - victims'!$B$2:$B$39816=$A39)*('Data - victims'!$C$2:$C$39816="Hospital severe")*('Data - victims'!$D$2:$D$39816))+SUMPRODUCT(('Data - victims'!$A$2:$A$39816=B$4)*('Data - victims'!$B$2:$B$39816=$A39)*('Data - victims'!$C$2:$C$39816="Hospital slight")*('Data - victims'!$D$2:$D$39816))=0,"..",SUMPRODUCT(('Data - victims'!$A$2:$A$39816=B$4)*('Data - victims'!$B$2:$B$39816=$A39)*('Data - victims'!$C$2:$C$39816="Total casualties requiring hospital treatment")*('Data - victims'!$D$2:$D$39816))+SUMPRODUCT(('Data - victims'!$A$2:$A$39816=B$4)*('Data - victims'!$B$2:$B$39816=$A39)*('Data - victims'!$C$2:$C$39816="Hospital severe")*('Data - victims'!$D$2:$D$39816))+SUMPRODUCT(('Data - victims'!$A$2:$A$39816=B$4)*('Data - victims'!$B$2:$B$39816=$A39)*('Data - victims'!$C$2:$C$39816="Hospital slight")*('Data - victims'!$D$2:$D$39816))),IF(SUMPRODUCT(('Data - victims'!$A$2:$A$39816=B$4)*('Data - victims'!$B$2:$B$39816=$A39)*('Data - victims'!$C$2:$C$39816=$B$3)*('Data - victims'!$D$2:$D$39816))=0,"..",SUMPRODUCT(('Data - victims'!$A$2:$A$39816=B$4)*('Data - victims'!$B$2:$B$39816=$A39)*('Data - victims'!$C$2:$C$39816=$B$3)*('Data - victims'!$D$2:$D$39816)))))</f>
        <v>305</v>
      </c>
      <c r="C39" s="56" cm="1">
        <f t="array" ref="C39">IF($B$3="Total non-fatal casualties",IF(SUMPRODUCT(('Data - victims'!$A$2:$A$39816=C$4)*('Data - victims'!$B$2:$B$39816=$A39)*('Data - victims'!$C$2:$C$39816="Total non-fatal casualties")*('Data - victims'!$D$2:$D$39816))+SUMPRODUCT(('Data - victims'!$A$2:$A$39816=C$4)*('Data - victims'!$B$2:$B$39816=$A39)*('Data - victims'!$C$2:$C$39816="Hospital severe")*('Data - victims'!$D$2:$D$39816))+SUMPRODUCT(('Data - victims'!$A$2:$A$39816=C$4)*('Data - victims'!$B$2:$B$39816=$A39)*('Data - victims'!$C$2:$C$39816="Hospital slight")*('Data - victims'!$D$2:$D$39816))+SUMPRODUCT(('Data - victims'!$A$2:$A$39816=C$4)*('Data - victims'!$B$2:$B$39816=$A39)*('Data - victims'!$C$2:$C$39816="First aid")*('Data - victims'!$D$2:$D$39816))+SUMPRODUCT(('Data - victims'!$A$2:$A$39816=C$4)*('Data - victims'!$B$2:$B$39816=$A39)*('Data - victims'!$C$2:$C$39816="Precautionary checks")*('Data - victims'!$D$2:$D$39816))=0,"..",SUMPRODUCT(('Data - victims'!$A$2:$A$39816=C$4)*('Data - victims'!$B$2:$B$39816=$A39)*('Data - victims'!$C$2:$C$39816="Total non-fatal casualties")*('Data - victims'!$D$2:$D$39816))+SUMPRODUCT(('Data - victims'!$A$2:$A$39816=C$4)*('Data - victims'!$B$2:$B$39816=$A39)*('Data - victims'!$C$2:$C$39816="Hospital severe")*('Data - victims'!$D$2:$D$39816))+SUMPRODUCT(('Data - victims'!$A$2:$A$39816=C$4)*('Data - victims'!$B$2:$B$39816=$A39)*('Data - victims'!$C$2:$C$39816="Hospital slight")*('Data - victims'!$D$2:$D$39816))+SUMPRODUCT(('Data - victims'!$A$2:$A$39816=C$4)*('Data - victims'!$B$2:$B$39816=$A39)*('Data - victims'!$C$2:$C$39816="First aid")*('Data - victims'!$D$2:$D$39816))+SUMPRODUCT(('Data - victims'!$A$2:$A$39816=C$4)*('Data - victims'!$B$2:$B$39816=$A39)*('Data - victims'!$C$2:$C$39816="Precautionary checks")*('Data - victims'!$D$2:$D$39816))),IF($B$3="Total casualties requiring hospital treatment",IF(SUMPRODUCT(('Data - victims'!$A$2:$A$39816=C$4)*('Data - victims'!$B$2:$B$39816=$A39)*('Data - victims'!$C$2:$C$39816="Total casualties requiring hospital treatment")*('Data - victims'!$D$2:$D$39816))+SUMPRODUCT(('Data - victims'!$A$2:$A$39816=C$4)*('Data - victims'!$B$2:$B$39816=$A39)*('Data - victims'!$C$2:$C$39816="Hospital severe")*('Data - victims'!$D$2:$D$39816))+SUMPRODUCT(('Data - victims'!$A$2:$A$39816=C$4)*('Data - victims'!$B$2:$B$39816=$A39)*('Data - victims'!$C$2:$C$39816="Hospital slight")*('Data - victims'!$D$2:$D$39816))=0,"..",SUMPRODUCT(('Data - victims'!$A$2:$A$39816=C$4)*('Data - victims'!$B$2:$B$39816=$A39)*('Data - victims'!$C$2:$C$39816="Total casualties requiring hospital treatment")*('Data - victims'!$D$2:$D$39816))+SUMPRODUCT(('Data - victims'!$A$2:$A$39816=C$4)*('Data - victims'!$B$2:$B$39816=$A39)*('Data - victims'!$C$2:$C$39816="Hospital severe")*('Data - victims'!$D$2:$D$39816))+SUMPRODUCT(('Data - victims'!$A$2:$A$39816=C$4)*('Data - victims'!$B$2:$B$39816=$A39)*('Data - victims'!$C$2:$C$39816="Hospital slight")*('Data - victims'!$D$2:$D$39816))),IF(SUMPRODUCT(('Data - victims'!$A$2:$A$39816=C$4)*('Data - victims'!$B$2:$B$39816=$A39)*('Data - victims'!$C$2:$C$39816=$B$3)*('Data - victims'!$D$2:$D$39816))=0,"..",SUMPRODUCT(('Data - victims'!$A$2:$A$39816=C$4)*('Data - victims'!$B$2:$B$39816=$A39)*('Data - victims'!$C$2:$C$39816=$B$3)*('Data - victims'!$D$2:$D$39816)))))</f>
        <v>45</v>
      </c>
      <c r="D39" s="56" cm="1">
        <f t="array" ref="D39">IF($B$3="Total non-fatal casualties",IF(SUMPRODUCT(('Data - victims'!$A$2:$A$39816=D$4)*('Data - victims'!$B$2:$B$39816=$A39)*('Data - victims'!$C$2:$C$39816="Total non-fatal casualties")*('Data - victims'!$D$2:$D$39816))+SUMPRODUCT(('Data - victims'!$A$2:$A$39816=D$4)*('Data - victims'!$B$2:$B$39816=$A39)*('Data - victims'!$C$2:$C$39816="Hospital severe")*('Data - victims'!$D$2:$D$39816))+SUMPRODUCT(('Data - victims'!$A$2:$A$39816=D$4)*('Data - victims'!$B$2:$B$39816=$A39)*('Data - victims'!$C$2:$C$39816="Hospital slight")*('Data - victims'!$D$2:$D$39816))+SUMPRODUCT(('Data - victims'!$A$2:$A$39816=D$4)*('Data - victims'!$B$2:$B$39816=$A39)*('Data - victims'!$C$2:$C$39816="First aid")*('Data - victims'!$D$2:$D$39816))+SUMPRODUCT(('Data - victims'!$A$2:$A$39816=D$4)*('Data - victims'!$B$2:$B$39816=$A39)*('Data - victims'!$C$2:$C$39816="Precautionary checks")*('Data - victims'!$D$2:$D$39816))=0,"..",SUMPRODUCT(('Data - victims'!$A$2:$A$39816=D$4)*('Data - victims'!$B$2:$B$39816=$A39)*('Data - victims'!$C$2:$C$39816="Total non-fatal casualties")*('Data - victims'!$D$2:$D$39816))+SUMPRODUCT(('Data - victims'!$A$2:$A$39816=D$4)*('Data - victims'!$B$2:$B$39816=$A39)*('Data - victims'!$C$2:$C$39816="Hospital severe")*('Data - victims'!$D$2:$D$39816))+SUMPRODUCT(('Data - victims'!$A$2:$A$39816=D$4)*('Data - victims'!$B$2:$B$39816=$A39)*('Data - victims'!$C$2:$C$39816="Hospital slight")*('Data - victims'!$D$2:$D$39816))+SUMPRODUCT(('Data - victims'!$A$2:$A$39816=D$4)*('Data - victims'!$B$2:$B$39816=$A39)*('Data - victims'!$C$2:$C$39816="First aid")*('Data - victims'!$D$2:$D$39816))+SUMPRODUCT(('Data - victims'!$A$2:$A$39816=D$4)*('Data - victims'!$B$2:$B$39816=$A39)*('Data - victims'!$C$2:$C$39816="Precautionary checks")*('Data - victims'!$D$2:$D$39816))),IF($B$3="Total casualties requiring hospital treatment",IF(SUMPRODUCT(('Data - victims'!$A$2:$A$39816=D$4)*('Data - victims'!$B$2:$B$39816=$A39)*('Data - victims'!$C$2:$C$39816="Total casualties requiring hospital treatment")*('Data - victims'!$D$2:$D$39816))+SUMPRODUCT(('Data - victims'!$A$2:$A$39816=D$4)*('Data - victims'!$B$2:$B$39816=$A39)*('Data - victims'!$C$2:$C$39816="Hospital severe")*('Data - victims'!$D$2:$D$39816))+SUMPRODUCT(('Data - victims'!$A$2:$A$39816=D$4)*('Data - victims'!$B$2:$B$39816=$A39)*('Data - victims'!$C$2:$C$39816="Hospital slight")*('Data - victims'!$D$2:$D$39816))=0,"..",SUMPRODUCT(('Data - victims'!$A$2:$A$39816=D$4)*('Data - victims'!$B$2:$B$39816=$A39)*('Data - victims'!$C$2:$C$39816="Total casualties requiring hospital treatment")*('Data - victims'!$D$2:$D$39816))+SUMPRODUCT(('Data - victims'!$A$2:$A$39816=D$4)*('Data - victims'!$B$2:$B$39816=$A39)*('Data - victims'!$C$2:$C$39816="Hospital severe")*('Data - victims'!$D$2:$D$39816))+SUMPRODUCT(('Data - victims'!$A$2:$A$39816=D$4)*('Data - victims'!$B$2:$B$39816=$A39)*('Data - victims'!$C$2:$C$39816="Hospital slight")*('Data - victims'!$D$2:$D$39816))),IF(SUMPRODUCT(('Data - victims'!$A$2:$A$39816=D$4)*('Data - victims'!$B$2:$B$39816=$A39)*('Data - victims'!$C$2:$C$39816=$B$3)*('Data - victims'!$D$2:$D$39816))=0,"..",SUMPRODUCT(('Data - victims'!$A$2:$A$39816=D$4)*('Data - victims'!$B$2:$B$39816=$A39)*('Data - victims'!$C$2:$C$39816=$B$3)*('Data - victims'!$D$2:$D$39816)))))</f>
        <v>19</v>
      </c>
      <c r="E39" s="56" cm="1">
        <f t="array" ref="E39">IF(SUMPRODUCT(('Data - victims'!$A$2:$A$39816=E$4)*('Data - victims'!$B$2:$B$39816=$A39)*('Data - victims'!$C$2:$C$39816=$B$3)*('Data - victims'!$D$2:$D$39816))=0,IF(OR(B39="..",C39="..",D39=".."),"..",IF(B39+C39+D39=0,"..",B39+C39+D39)),SUMPRODUCT(('Data - victims'!$A$2:$A$39816=E$4)*('Data - victims'!$B$2:$B$39816=$A39)*('Data - victims'!$C$2:$C$39816=$B$3)*('Data - victims'!$D$2:$D$39816)))</f>
        <v>369</v>
      </c>
      <c r="F39" s="56">
        <f t="shared" si="0"/>
        <v>6</v>
      </c>
      <c r="G39" s="56">
        <f t="shared" si="1"/>
        <v>8</v>
      </c>
      <c r="H39" s="56">
        <f t="shared" si="2"/>
        <v>6</v>
      </c>
      <c r="I39" s="56">
        <f t="shared" si="3"/>
        <v>6</v>
      </c>
      <c r="J39" s="57"/>
      <c r="K39" s="56" cm="1">
        <f t="array" ref="K39">IF(SUMPRODUCT(('Data - population'!$B$2:$B$2784=$A39)*('Data - population'!$C$2:$C$2784=K$4)*('Data - population'!$D$2:$D$2784)),SUMPRODUCT(('Data - population'!$B$2:$B$2784=$A39)*('Data - population'!$C$2:$C$2784=K$4)*('Data - population'!$D$2:$D$2784)),"..")</f>
        <v>54808700</v>
      </c>
      <c r="L39" s="56" cm="1">
        <f t="array" ref="L39">IF(SUMPRODUCT(('Data - population'!$B$2:$B$2784=$A39)*('Data - population'!$C$2:$C$2784=L$4)*('Data - population'!$D$2:$D$2784)),SUMPRODUCT(('Data - population'!$B$2:$B$2784=$A39)*('Data - population'!$C$2:$C$2784=L$4)*('Data - population'!$D$2:$D$2784)),"..")</f>
        <v>5350600</v>
      </c>
      <c r="M39" s="56" cm="1">
        <f t="array" ref="M39">IF(SUMPRODUCT(('Data - population'!$B$2:$B$2784=$A39)*('Data - population'!$C$2:$C$2784=M$4)*('Data - population'!$D$2:$D$2784)),SUMPRODUCT(('Data - population'!$B$2:$B$2784=$A39)*('Data - population'!$C$2:$C$2784=M$4)*('Data - population'!$D$2:$D$2784)),"..")</f>
        <v>3072700</v>
      </c>
      <c r="N39" s="56" cm="1">
        <f t="array" ref="N39">IF(SUMPRODUCT(('Data - population'!$B$2:$B$2784=$A39)*('Data - population'!$C$2:$C$2784=N$4)*('Data - population'!$D$2:$D$2784)),SUMPRODUCT(('Data - population'!$B$2:$B$2784=$A39)*('Data - population'!$C$2:$C$2784=N$4)*('Data - population'!$D$2:$D$2784)),"..")</f>
        <v>63232000</v>
      </c>
      <c r="O39" s="57">
        <f t="shared" si="4"/>
        <v>0</v>
      </c>
      <c r="P39" s="56"/>
      <c r="Q39" s="57"/>
      <c r="R39" s="57"/>
      <c r="S39" s="57"/>
      <c r="T39" s="57"/>
      <c r="U39" s="57"/>
      <c r="V39" s="57"/>
    </row>
    <row r="40" spans="1:22" x14ac:dyDescent="0.35">
      <c r="A40" s="57" t="s">
        <v>40</v>
      </c>
      <c r="B40" s="56" cm="1">
        <f t="array" ref="B40">IF($B$3="Total non-fatal casualties",IF(SUMPRODUCT(('Data - victims'!$A$2:$A$39816=B$4)*('Data - victims'!$B$2:$B$39816=$A40)*('Data - victims'!$C$2:$C$39816="Total non-fatal casualties")*('Data - victims'!$D$2:$D$39816))+SUMPRODUCT(('Data - victims'!$A$2:$A$39816=B$4)*('Data - victims'!$B$2:$B$39816=$A40)*('Data - victims'!$C$2:$C$39816="Hospital severe")*('Data - victims'!$D$2:$D$39816))+SUMPRODUCT(('Data - victims'!$A$2:$A$39816=B$4)*('Data - victims'!$B$2:$B$39816=$A40)*('Data - victims'!$C$2:$C$39816="Hospital slight")*('Data - victims'!$D$2:$D$39816))+SUMPRODUCT(('Data - victims'!$A$2:$A$39816=B$4)*('Data - victims'!$B$2:$B$39816=$A40)*('Data - victims'!$C$2:$C$39816="First aid")*('Data - victims'!$D$2:$D$39816))+SUMPRODUCT(('Data - victims'!$A$2:$A$39816=B$4)*('Data - victims'!$B$2:$B$39816=$A40)*('Data - victims'!$C$2:$C$39816="Precautionary checks")*('Data - victims'!$D$2:$D$39816))=0,"..",SUMPRODUCT(('Data - victims'!$A$2:$A$39816=B$4)*('Data - victims'!$B$2:$B$39816=$A40)*('Data - victims'!$C$2:$C$39816="Total non-fatal casualties")*('Data - victims'!$D$2:$D$39816))+SUMPRODUCT(('Data - victims'!$A$2:$A$39816=B$4)*('Data - victims'!$B$2:$B$39816=$A40)*('Data - victims'!$C$2:$C$39816="Hospital severe")*('Data - victims'!$D$2:$D$39816))+SUMPRODUCT(('Data - victims'!$A$2:$A$39816=B$4)*('Data - victims'!$B$2:$B$39816=$A40)*('Data - victims'!$C$2:$C$39816="Hospital slight")*('Data - victims'!$D$2:$D$39816))+SUMPRODUCT(('Data - victims'!$A$2:$A$39816=B$4)*('Data - victims'!$B$2:$B$39816=$A40)*('Data - victims'!$C$2:$C$39816="First aid")*('Data - victims'!$D$2:$D$39816))+SUMPRODUCT(('Data - victims'!$A$2:$A$39816=B$4)*('Data - victims'!$B$2:$B$39816=$A40)*('Data - victims'!$C$2:$C$39816="Precautionary checks")*('Data - victims'!$D$2:$D$39816))),IF($B$3="Total casualties requiring hospital treatment",IF(SUMPRODUCT(('Data - victims'!$A$2:$A$39816=B$4)*('Data - victims'!$B$2:$B$39816=$A40)*('Data - victims'!$C$2:$C$39816="Total casualties requiring hospital treatment")*('Data - victims'!$D$2:$D$39816))+SUMPRODUCT(('Data - victims'!$A$2:$A$39816=B$4)*('Data - victims'!$B$2:$B$39816=$A40)*('Data - victims'!$C$2:$C$39816="Hospital severe")*('Data - victims'!$D$2:$D$39816))+SUMPRODUCT(('Data - victims'!$A$2:$A$39816=B$4)*('Data - victims'!$B$2:$B$39816=$A40)*('Data - victims'!$C$2:$C$39816="Hospital slight")*('Data - victims'!$D$2:$D$39816))=0,"..",SUMPRODUCT(('Data - victims'!$A$2:$A$39816=B$4)*('Data - victims'!$B$2:$B$39816=$A40)*('Data - victims'!$C$2:$C$39816="Total casualties requiring hospital treatment")*('Data - victims'!$D$2:$D$39816))+SUMPRODUCT(('Data - victims'!$A$2:$A$39816=B$4)*('Data - victims'!$B$2:$B$39816=$A40)*('Data - victims'!$C$2:$C$39816="Hospital severe")*('Data - victims'!$D$2:$D$39816))+SUMPRODUCT(('Data - victims'!$A$2:$A$39816=B$4)*('Data - victims'!$B$2:$B$39816=$A40)*('Data - victims'!$C$2:$C$39816="Hospital slight")*('Data - victims'!$D$2:$D$39816))),IF(SUMPRODUCT(('Data - victims'!$A$2:$A$39816=B$4)*('Data - victims'!$B$2:$B$39816=$A40)*('Data - victims'!$C$2:$C$39816=$B$3)*('Data - victims'!$D$2:$D$39816))=0,"..",SUMPRODUCT(('Data - victims'!$A$2:$A$39816=B$4)*('Data - victims'!$B$2:$B$39816=$A40)*('Data - victims'!$C$2:$C$39816=$B$3)*('Data - victims'!$D$2:$D$39816)))))</f>
        <v>265</v>
      </c>
      <c r="C40" s="56" cm="1">
        <f t="array" ref="C40">IF($B$3="Total non-fatal casualties",IF(SUMPRODUCT(('Data - victims'!$A$2:$A$39816=C$4)*('Data - victims'!$B$2:$B$39816=$A40)*('Data - victims'!$C$2:$C$39816="Total non-fatal casualties")*('Data - victims'!$D$2:$D$39816))+SUMPRODUCT(('Data - victims'!$A$2:$A$39816=C$4)*('Data - victims'!$B$2:$B$39816=$A40)*('Data - victims'!$C$2:$C$39816="Hospital severe")*('Data - victims'!$D$2:$D$39816))+SUMPRODUCT(('Data - victims'!$A$2:$A$39816=C$4)*('Data - victims'!$B$2:$B$39816=$A40)*('Data - victims'!$C$2:$C$39816="Hospital slight")*('Data - victims'!$D$2:$D$39816))+SUMPRODUCT(('Data - victims'!$A$2:$A$39816=C$4)*('Data - victims'!$B$2:$B$39816=$A40)*('Data - victims'!$C$2:$C$39816="First aid")*('Data - victims'!$D$2:$D$39816))+SUMPRODUCT(('Data - victims'!$A$2:$A$39816=C$4)*('Data - victims'!$B$2:$B$39816=$A40)*('Data - victims'!$C$2:$C$39816="Precautionary checks")*('Data - victims'!$D$2:$D$39816))=0,"..",SUMPRODUCT(('Data - victims'!$A$2:$A$39816=C$4)*('Data - victims'!$B$2:$B$39816=$A40)*('Data - victims'!$C$2:$C$39816="Total non-fatal casualties")*('Data - victims'!$D$2:$D$39816))+SUMPRODUCT(('Data - victims'!$A$2:$A$39816=C$4)*('Data - victims'!$B$2:$B$39816=$A40)*('Data - victims'!$C$2:$C$39816="Hospital severe")*('Data - victims'!$D$2:$D$39816))+SUMPRODUCT(('Data - victims'!$A$2:$A$39816=C$4)*('Data - victims'!$B$2:$B$39816=$A40)*('Data - victims'!$C$2:$C$39816="Hospital slight")*('Data - victims'!$D$2:$D$39816))+SUMPRODUCT(('Data - victims'!$A$2:$A$39816=C$4)*('Data - victims'!$B$2:$B$39816=$A40)*('Data - victims'!$C$2:$C$39816="First aid")*('Data - victims'!$D$2:$D$39816))+SUMPRODUCT(('Data - victims'!$A$2:$A$39816=C$4)*('Data - victims'!$B$2:$B$39816=$A40)*('Data - victims'!$C$2:$C$39816="Precautionary checks")*('Data - victims'!$D$2:$D$39816))),IF($B$3="Total casualties requiring hospital treatment",IF(SUMPRODUCT(('Data - victims'!$A$2:$A$39816=C$4)*('Data - victims'!$B$2:$B$39816=$A40)*('Data - victims'!$C$2:$C$39816="Total casualties requiring hospital treatment")*('Data - victims'!$D$2:$D$39816))+SUMPRODUCT(('Data - victims'!$A$2:$A$39816=C$4)*('Data - victims'!$B$2:$B$39816=$A40)*('Data - victims'!$C$2:$C$39816="Hospital severe")*('Data - victims'!$D$2:$D$39816))+SUMPRODUCT(('Data - victims'!$A$2:$A$39816=C$4)*('Data - victims'!$B$2:$B$39816=$A40)*('Data - victims'!$C$2:$C$39816="Hospital slight")*('Data - victims'!$D$2:$D$39816))=0,"..",SUMPRODUCT(('Data - victims'!$A$2:$A$39816=C$4)*('Data - victims'!$B$2:$B$39816=$A40)*('Data - victims'!$C$2:$C$39816="Total casualties requiring hospital treatment")*('Data - victims'!$D$2:$D$39816))+SUMPRODUCT(('Data - victims'!$A$2:$A$39816=C$4)*('Data - victims'!$B$2:$B$39816=$A40)*('Data - victims'!$C$2:$C$39816="Hospital severe")*('Data - victims'!$D$2:$D$39816))+SUMPRODUCT(('Data - victims'!$A$2:$A$39816=C$4)*('Data - victims'!$B$2:$B$39816=$A40)*('Data - victims'!$C$2:$C$39816="Hospital slight")*('Data - victims'!$D$2:$D$39816))),IF(SUMPRODUCT(('Data - victims'!$A$2:$A$39816=C$4)*('Data - victims'!$B$2:$B$39816=$A40)*('Data - victims'!$C$2:$C$39816=$B$3)*('Data - victims'!$D$2:$D$39816))=0,"..",SUMPRODUCT(('Data - victims'!$A$2:$A$39816=C$4)*('Data - victims'!$B$2:$B$39816=$A40)*('Data - victims'!$C$2:$C$39816=$B$3)*('Data - victims'!$D$2:$D$39816)))))</f>
        <v>44</v>
      </c>
      <c r="D40" s="56" cm="1">
        <f t="array" ref="D40">IF($B$3="Total non-fatal casualties",IF(SUMPRODUCT(('Data - victims'!$A$2:$A$39816=D$4)*('Data - victims'!$B$2:$B$39816=$A40)*('Data - victims'!$C$2:$C$39816="Total non-fatal casualties")*('Data - victims'!$D$2:$D$39816))+SUMPRODUCT(('Data - victims'!$A$2:$A$39816=D$4)*('Data - victims'!$B$2:$B$39816=$A40)*('Data - victims'!$C$2:$C$39816="Hospital severe")*('Data - victims'!$D$2:$D$39816))+SUMPRODUCT(('Data - victims'!$A$2:$A$39816=D$4)*('Data - victims'!$B$2:$B$39816=$A40)*('Data - victims'!$C$2:$C$39816="Hospital slight")*('Data - victims'!$D$2:$D$39816))+SUMPRODUCT(('Data - victims'!$A$2:$A$39816=D$4)*('Data - victims'!$B$2:$B$39816=$A40)*('Data - victims'!$C$2:$C$39816="First aid")*('Data - victims'!$D$2:$D$39816))+SUMPRODUCT(('Data - victims'!$A$2:$A$39816=D$4)*('Data - victims'!$B$2:$B$39816=$A40)*('Data - victims'!$C$2:$C$39816="Precautionary checks")*('Data - victims'!$D$2:$D$39816))=0,"..",SUMPRODUCT(('Data - victims'!$A$2:$A$39816=D$4)*('Data - victims'!$B$2:$B$39816=$A40)*('Data - victims'!$C$2:$C$39816="Total non-fatal casualties")*('Data - victims'!$D$2:$D$39816))+SUMPRODUCT(('Data - victims'!$A$2:$A$39816=D$4)*('Data - victims'!$B$2:$B$39816=$A40)*('Data - victims'!$C$2:$C$39816="Hospital severe")*('Data - victims'!$D$2:$D$39816))+SUMPRODUCT(('Data - victims'!$A$2:$A$39816=D$4)*('Data - victims'!$B$2:$B$39816=$A40)*('Data - victims'!$C$2:$C$39816="Hospital slight")*('Data - victims'!$D$2:$D$39816))+SUMPRODUCT(('Data - victims'!$A$2:$A$39816=D$4)*('Data - victims'!$B$2:$B$39816=$A40)*('Data - victims'!$C$2:$C$39816="First aid")*('Data - victims'!$D$2:$D$39816))+SUMPRODUCT(('Data - victims'!$A$2:$A$39816=D$4)*('Data - victims'!$B$2:$B$39816=$A40)*('Data - victims'!$C$2:$C$39816="Precautionary checks")*('Data - victims'!$D$2:$D$39816))),IF($B$3="Total casualties requiring hospital treatment",IF(SUMPRODUCT(('Data - victims'!$A$2:$A$39816=D$4)*('Data - victims'!$B$2:$B$39816=$A40)*('Data - victims'!$C$2:$C$39816="Total casualties requiring hospital treatment")*('Data - victims'!$D$2:$D$39816))+SUMPRODUCT(('Data - victims'!$A$2:$A$39816=D$4)*('Data - victims'!$B$2:$B$39816=$A40)*('Data - victims'!$C$2:$C$39816="Hospital severe")*('Data - victims'!$D$2:$D$39816))+SUMPRODUCT(('Data - victims'!$A$2:$A$39816=D$4)*('Data - victims'!$B$2:$B$39816=$A40)*('Data - victims'!$C$2:$C$39816="Hospital slight")*('Data - victims'!$D$2:$D$39816))=0,"..",SUMPRODUCT(('Data - victims'!$A$2:$A$39816=D$4)*('Data - victims'!$B$2:$B$39816=$A40)*('Data - victims'!$C$2:$C$39816="Total casualties requiring hospital treatment")*('Data - victims'!$D$2:$D$39816))+SUMPRODUCT(('Data - victims'!$A$2:$A$39816=D$4)*('Data - victims'!$B$2:$B$39816=$A40)*('Data - victims'!$C$2:$C$39816="Hospital severe")*('Data - victims'!$D$2:$D$39816))+SUMPRODUCT(('Data - victims'!$A$2:$A$39816=D$4)*('Data - victims'!$B$2:$B$39816=$A40)*('Data - victims'!$C$2:$C$39816="Hospital slight")*('Data - victims'!$D$2:$D$39816))),IF(SUMPRODUCT(('Data - victims'!$A$2:$A$39816=D$4)*('Data - victims'!$B$2:$B$39816=$A40)*('Data - victims'!$C$2:$C$39816=$B$3)*('Data - victims'!$D$2:$D$39816))=0,"..",SUMPRODUCT(('Data - victims'!$A$2:$A$39816=D$4)*('Data - victims'!$B$2:$B$39816=$A40)*('Data - victims'!$C$2:$C$39816=$B$3)*('Data - victims'!$D$2:$D$39816)))))</f>
        <v>19</v>
      </c>
      <c r="E40" s="56" cm="1">
        <f t="array" ref="E40">IF(SUMPRODUCT(('Data - victims'!$A$2:$A$39816=E$4)*('Data - victims'!$B$2:$B$39816=$A40)*('Data - victims'!$C$2:$C$39816=$B$3)*('Data - victims'!$D$2:$D$39816))=0,IF(OR(B40="..",C40="..",D40=".."),"..",IF(B40+C40+D40=0,"..",B40+C40+D40)),SUMPRODUCT(('Data - victims'!$A$2:$A$39816=E$4)*('Data - victims'!$B$2:$B$39816=$A40)*('Data - victims'!$C$2:$C$39816=$B$3)*('Data - victims'!$D$2:$D$39816)))</f>
        <v>328</v>
      </c>
      <c r="F40" s="56">
        <f t="shared" si="0"/>
        <v>5</v>
      </c>
      <c r="G40" s="56">
        <f t="shared" si="1"/>
        <v>8</v>
      </c>
      <c r="H40" s="56">
        <f t="shared" si="2"/>
        <v>6</v>
      </c>
      <c r="I40" s="56">
        <f t="shared" si="3"/>
        <v>5</v>
      </c>
      <c r="J40" s="57"/>
      <c r="K40" s="56" cm="1">
        <f t="array" ref="K40">IF(SUMPRODUCT(('Data - population'!$B$2:$B$2784=$A40)*('Data - population'!$C$2:$C$2784=K$4)*('Data - population'!$D$2:$D$2784)),SUMPRODUCT(('Data - population'!$B$2:$B$2784=$A40)*('Data - population'!$C$2:$C$2784=K$4)*('Data - population'!$D$2:$D$2784)),"..")</f>
        <v>55289000</v>
      </c>
      <c r="L40" s="56" cm="1">
        <f t="array" ref="L40">IF(SUMPRODUCT(('Data - population'!$B$2:$B$2784=$A40)*('Data - population'!$C$2:$C$2784=L$4)*('Data - population'!$D$2:$D$2784)),SUMPRODUCT(('Data - population'!$B$2:$B$2784=$A40)*('Data - population'!$C$2:$C$2784=L$4)*('Data - population'!$D$2:$D$2784)),"..")</f>
        <v>5373600</v>
      </c>
      <c r="M40" s="56" cm="1">
        <f t="array" ref="M40">IF(SUMPRODUCT(('Data - population'!$B$2:$B$2784=$A40)*('Data - population'!$C$2:$C$2784=M$4)*('Data - population'!$D$2:$D$2784)),SUMPRODUCT(('Data - population'!$B$2:$B$2784=$A40)*('Data - population'!$C$2:$C$2784=M$4)*('Data - population'!$D$2:$D$2784)),"..")</f>
        <v>3077200</v>
      </c>
      <c r="N40" s="56" cm="1">
        <f t="array" ref="N40">IF(SUMPRODUCT(('Data - population'!$B$2:$B$2784=$A40)*('Data - population'!$C$2:$C$2784=N$4)*('Data - population'!$D$2:$D$2784)),SUMPRODUCT(('Data - population'!$B$2:$B$2784=$A40)*('Data - population'!$C$2:$C$2784=N$4)*('Data - population'!$D$2:$D$2784)),"..")</f>
        <v>63739800</v>
      </c>
      <c r="O40" s="57">
        <f t="shared" si="4"/>
        <v>0</v>
      </c>
      <c r="P40" s="56"/>
      <c r="Q40" s="57"/>
      <c r="R40" s="57"/>
      <c r="S40" s="57"/>
      <c r="T40" s="57"/>
      <c r="U40" s="57"/>
      <c r="V40" s="57"/>
    </row>
    <row r="41" spans="1:22" x14ac:dyDescent="0.35">
      <c r="A41" s="57" t="s">
        <v>41</v>
      </c>
      <c r="B41" s="56" cm="1">
        <f t="array" ref="B41">IF($B$3="Total non-fatal casualties",IF(SUMPRODUCT(('Data - victims'!$A$2:$A$39816=B$4)*('Data - victims'!$B$2:$B$39816=$A41)*('Data - victims'!$C$2:$C$39816="Total non-fatal casualties")*('Data - victims'!$D$2:$D$39816))+SUMPRODUCT(('Data - victims'!$A$2:$A$39816=B$4)*('Data - victims'!$B$2:$B$39816=$A41)*('Data - victims'!$C$2:$C$39816="Hospital severe")*('Data - victims'!$D$2:$D$39816))+SUMPRODUCT(('Data - victims'!$A$2:$A$39816=B$4)*('Data - victims'!$B$2:$B$39816=$A41)*('Data - victims'!$C$2:$C$39816="Hospital slight")*('Data - victims'!$D$2:$D$39816))+SUMPRODUCT(('Data - victims'!$A$2:$A$39816=B$4)*('Data - victims'!$B$2:$B$39816=$A41)*('Data - victims'!$C$2:$C$39816="First aid")*('Data - victims'!$D$2:$D$39816))+SUMPRODUCT(('Data - victims'!$A$2:$A$39816=B$4)*('Data - victims'!$B$2:$B$39816=$A41)*('Data - victims'!$C$2:$C$39816="Precautionary checks")*('Data - victims'!$D$2:$D$39816))=0,"..",SUMPRODUCT(('Data - victims'!$A$2:$A$39816=B$4)*('Data - victims'!$B$2:$B$39816=$A41)*('Data - victims'!$C$2:$C$39816="Total non-fatal casualties")*('Data - victims'!$D$2:$D$39816))+SUMPRODUCT(('Data - victims'!$A$2:$A$39816=B$4)*('Data - victims'!$B$2:$B$39816=$A41)*('Data - victims'!$C$2:$C$39816="Hospital severe")*('Data - victims'!$D$2:$D$39816))+SUMPRODUCT(('Data - victims'!$A$2:$A$39816=B$4)*('Data - victims'!$B$2:$B$39816=$A41)*('Data - victims'!$C$2:$C$39816="Hospital slight")*('Data - victims'!$D$2:$D$39816))+SUMPRODUCT(('Data - victims'!$A$2:$A$39816=B$4)*('Data - victims'!$B$2:$B$39816=$A41)*('Data - victims'!$C$2:$C$39816="First aid")*('Data - victims'!$D$2:$D$39816))+SUMPRODUCT(('Data - victims'!$A$2:$A$39816=B$4)*('Data - victims'!$B$2:$B$39816=$A41)*('Data - victims'!$C$2:$C$39816="Precautionary checks")*('Data - victims'!$D$2:$D$39816))),IF($B$3="Total casualties requiring hospital treatment",IF(SUMPRODUCT(('Data - victims'!$A$2:$A$39816=B$4)*('Data - victims'!$B$2:$B$39816=$A41)*('Data - victims'!$C$2:$C$39816="Total casualties requiring hospital treatment")*('Data - victims'!$D$2:$D$39816))+SUMPRODUCT(('Data - victims'!$A$2:$A$39816=B$4)*('Data - victims'!$B$2:$B$39816=$A41)*('Data - victims'!$C$2:$C$39816="Hospital severe")*('Data - victims'!$D$2:$D$39816))+SUMPRODUCT(('Data - victims'!$A$2:$A$39816=B$4)*('Data - victims'!$B$2:$B$39816=$A41)*('Data - victims'!$C$2:$C$39816="Hospital slight")*('Data - victims'!$D$2:$D$39816))=0,"..",SUMPRODUCT(('Data - victims'!$A$2:$A$39816=B$4)*('Data - victims'!$B$2:$B$39816=$A41)*('Data - victims'!$C$2:$C$39816="Total casualties requiring hospital treatment")*('Data - victims'!$D$2:$D$39816))+SUMPRODUCT(('Data - victims'!$A$2:$A$39816=B$4)*('Data - victims'!$B$2:$B$39816=$A41)*('Data - victims'!$C$2:$C$39816="Hospital severe")*('Data - victims'!$D$2:$D$39816))+SUMPRODUCT(('Data - victims'!$A$2:$A$39816=B$4)*('Data - victims'!$B$2:$B$39816=$A41)*('Data - victims'!$C$2:$C$39816="Hospital slight")*('Data - victims'!$D$2:$D$39816))),IF(SUMPRODUCT(('Data - victims'!$A$2:$A$39816=B$4)*('Data - victims'!$B$2:$B$39816=$A41)*('Data - victims'!$C$2:$C$39816=$B$3)*('Data - victims'!$D$2:$D$39816))=0,"..",SUMPRODUCT(('Data - victims'!$A$2:$A$39816=B$4)*('Data - victims'!$B$2:$B$39816=$A41)*('Data - victims'!$C$2:$C$39816=$B$3)*('Data - victims'!$D$2:$D$39816)))))</f>
        <v>338</v>
      </c>
      <c r="C41" s="56" cm="1">
        <f t="array" ref="C41">IF($B$3="Total non-fatal casualties",IF(SUMPRODUCT(('Data - victims'!$A$2:$A$39816=C$4)*('Data - victims'!$B$2:$B$39816=$A41)*('Data - victims'!$C$2:$C$39816="Total non-fatal casualties")*('Data - victims'!$D$2:$D$39816))+SUMPRODUCT(('Data - victims'!$A$2:$A$39816=C$4)*('Data - victims'!$B$2:$B$39816=$A41)*('Data - victims'!$C$2:$C$39816="Hospital severe")*('Data - victims'!$D$2:$D$39816))+SUMPRODUCT(('Data - victims'!$A$2:$A$39816=C$4)*('Data - victims'!$B$2:$B$39816=$A41)*('Data - victims'!$C$2:$C$39816="Hospital slight")*('Data - victims'!$D$2:$D$39816))+SUMPRODUCT(('Data - victims'!$A$2:$A$39816=C$4)*('Data - victims'!$B$2:$B$39816=$A41)*('Data - victims'!$C$2:$C$39816="First aid")*('Data - victims'!$D$2:$D$39816))+SUMPRODUCT(('Data - victims'!$A$2:$A$39816=C$4)*('Data - victims'!$B$2:$B$39816=$A41)*('Data - victims'!$C$2:$C$39816="Precautionary checks")*('Data - victims'!$D$2:$D$39816))=0,"..",SUMPRODUCT(('Data - victims'!$A$2:$A$39816=C$4)*('Data - victims'!$B$2:$B$39816=$A41)*('Data - victims'!$C$2:$C$39816="Total non-fatal casualties")*('Data - victims'!$D$2:$D$39816))+SUMPRODUCT(('Data - victims'!$A$2:$A$39816=C$4)*('Data - victims'!$B$2:$B$39816=$A41)*('Data - victims'!$C$2:$C$39816="Hospital severe")*('Data - victims'!$D$2:$D$39816))+SUMPRODUCT(('Data - victims'!$A$2:$A$39816=C$4)*('Data - victims'!$B$2:$B$39816=$A41)*('Data - victims'!$C$2:$C$39816="Hospital slight")*('Data - victims'!$D$2:$D$39816))+SUMPRODUCT(('Data - victims'!$A$2:$A$39816=C$4)*('Data - victims'!$B$2:$B$39816=$A41)*('Data - victims'!$C$2:$C$39816="First aid")*('Data - victims'!$D$2:$D$39816))+SUMPRODUCT(('Data - victims'!$A$2:$A$39816=C$4)*('Data - victims'!$B$2:$B$39816=$A41)*('Data - victims'!$C$2:$C$39816="Precautionary checks")*('Data - victims'!$D$2:$D$39816))),IF($B$3="Total casualties requiring hospital treatment",IF(SUMPRODUCT(('Data - victims'!$A$2:$A$39816=C$4)*('Data - victims'!$B$2:$B$39816=$A41)*('Data - victims'!$C$2:$C$39816="Total casualties requiring hospital treatment")*('Data - victims'!$D$2:$D$39816))+SUMPRODUCT(('Data - victims'!$A$2:$A$39816=C$4)*('Data - victims'!$B$2:$B$39816=$A41)*('Data - victims'!$C$2:$C$39816="Hospital severe")*('Data - victims'!$D$2:$D$39816))+SUMPRODUCT(('Data - victims'!$A$2:$A$39816=C$4)*('Data - victims'!$B$2:$B$39816=$A41)*('Data - victims'!$C$2:$C$39816="Hospital slight")*('Data - victims'!$D$2:$D$39816))=0,"..",SUMPRODUCT(('Data - victims'!$A$2:$A$39816=C$4)*('Data - victims'!$B$2:$B$39816=$A41)*('Data - victims'!$C$2:$C$39816="Total casualties requiring hospital treatment")*('Data - victims'!$D$2:$D$39816))+SUMPRODUCT(('Data - victims'!$A$2:$A$39816=C$4)*('Data - victims'!$B$2:$B$39816=$A41)*('Data - victims'!$C$2:$C$39816="Hospital severe")*('Data - victims'!$D$2:$D$39816))+SUMPRODUCT(('Data - victims'!$A$2:$A$39816=C$4)*('Data - victims'!$B$2:$B$39816=$A41)*('Data - victims'!$C$2:$C$39816="Hospital slight")*('Data - victims'!$D$2:$D$39816))),IF(SUMPRODUCT(('Data - victims'!$A$2:$A$39816=C$4)*('Data - victims'!$B$2:$B$39816=$A41)*('Data - victims'!$C$2:$C$39816=$B$3)*('Data - victims'!$D$2:$D$39816))=0,"..",SUMPRODUCT(('Data - victims'!$A$2:$A$39816=C$4)*('Data - victims'!$B$2:$B$39816=$A41)*('Data - victims'!$C$2:$C$39816=$B$3)*('Data - victims'!$D$2:$D$39816)))))</f>
        <v>44</v>
      </c>
      <c r="D41" s="56" cm="1">
        <f t="array" ref="D41">IF($B$3="Total non-fatal casualties",IF(SUMPRODUCT(('Data - victims'!$A$2:$A$39816=D$4)*('Data - victims'!$B$2:$B$39816=$A41)*('Data - victims'!$C$2:$C$39816="Total non-fatal casualties")*('Data - victims'!$D$2:$D$39816))+SUMPRODUCT(('Data - victims'!$A$2:$A$39816=D$4)*('Data - victims'!$B$2:$B$39816=$A41)*('Data - victims'!$C$2:$C$39816="Hospital severe")*('Data - victims'!$D$2:$D$39816))+SUMPRODUCT(('Data - victims'!$A$2:$A$39816=D$4)*('Data - victims'!$B$2:$B$39816=$A41)*('Data - victims'!$C$2:$C$39816="Hospital slight")*('Data - victims'!$D$2:$D$39816))+SUMPRODUCT(('Data - victims'!$A$2:$A$39816=D$4)*('Data - victims'!$B$2:$B$39816=$A41)*('Data - victims'!$C$2:$C$39816="First aid")*('Data - victims'!$D$2:$D$39816))+SUMPRODUCT(('Data - victims'!$A$2:$A$39816=D$4)*('Data - victims'!$B$2:$B$39816=$A41)*('Data - victims'!$C$2:$C$39816="Precautionary checks")*('Data - victims'!$D$2:$D$39816))=0,"..",SUMPRODUCT(('Data - victims'!$A$2:$A$39816=D$4)*('Data - victims'!$B$2:$B$39816=$A41)*('Data - victims'!$C$2:$C$39816="Total non-fatal casualties")*('Data - victims'!$D$2:$D$39816))+SUMPRODUCT(('Data - victims'!$A$2:$A$39816=D$4)*('Data - victims'!$B$2:$B$39816=$A41)*('Data - victims'!$C$2:$C$39816="Hospital severe")*('Data - victims'!$D$2:$D$39816))+SUMPRODUCT(('Data - victims'!$A$2:$A$39816=D$4)*('Data - victims'!$B$2:$B$39816=$A41)*('Data - victims'!$C$2:$C$39816="Hospital slight")*('Data - victims'!$D$2:$D$39816))+SUMPRODUCT(('Data - victims'!$A$2:$A$39816=D$4)*('Data - victims'!$B$2:$B$39816=$A41)*('Data - victims'!$C$2:$C$39816="First aid")*('Data - victims'!$D$2:$D$39816))+SUMPRODUCT(('Data - victims'!$A$2:$A$39816=D$4)*('Data - victims'!$B$2:$B$39816=$A41)*('Data - victims'!$C$2:$C$39816="Precautionary checks")*('Data - victims'!$D$2:$D$39816))),IF($B$3="Total casualties requiring hospital treatment",IF(SUMPRODUCT(('Data - victims'!$A$2:$A$39816=D$4)*('Data - victims'!$B$2:$B$39816=$A41)*('Data - victims'!$C$2:$C$39816="Total casualties requiring hospital treatment")*('Data - victims'!$D$2:$D$39816))+SUMPRODUCT(('Data - victims'!$A$2:$A$39816=D$4)*('Data - victims'!$B$2:$B$39816=$A41)*('Data - victims'!$C$2:$C$39816="Hospital severe")*('Data - victims'!$D$2:$D$39816))+SUMPRODUCT(('Data - victims'!$A$2:$A$39816=D$4)*('Data - victims'!$B$2:$B$39816=$A41)*('Data - victims'!$C$2:$C$39816="Hospital slight")*('Data - victims'!$D$2:$D$39816))=0,"..",SUMPRODUCT(('Data - victims'!$A$2:$A$39816=D$4)*('Data - victims'!$B$2:$B$39816=$A41)*('Data - victims'!$C$2:$C$39816="Total casualties requiring hospital treatment")*('Data - victims'!$D$2:$D$39816))+SUMPRODUCT(('Data - victims'!$A$2:$A$39816=D$4)*('Data - victims'!$B$2:$B$39816=$A41)*('Data - victims'!$C$2:$C$39816="Hospital severe")*('Data - victims'!$D$2:$D$39816))+SUMPRODUCT(('Data - victims'!$A$2:$A$39816=D$4)*('Data - victims'!$B$2:$B$39816=$A41)*('Data - victims'!$C$2:$C$39816="Hospital slight")*('Data - victims'!$D$2:$D$39816))),IF(SUMPRODUCT(('Data - victims'!$A$2:$A$39816=D$4)*('Data - victims'!$B$2:$B$39816=$A41)*('Data - victims'!$C$2:$C$39816=$B$3)*('Data - victims'!$D$2:$D$39816))=0,"..",SUMPRODUCT(('Data - victims'!$A$2:$A$39816=D$4)*('Data - victims'!$B$2:$B$39816=$A41)*('Data - victims'!$C$2:$C$39816=$B$3)*('Data - victims'!$D$2:$D$39816)))))</f>
        <v>15</v>
      </c>
      <c r="E41" s="56" cm="1">
        <f t="array" ref="E41">IF(SUMPRODUCT(('Data - victims'!$A$2:$A$39816=E$4)*('Data - victims'!$B$2:$B$39816=$A41)*('Data - victims'!$C$2:$C$39816=$B$3)*('Data - victims'!$D$2:$D$39816))=0,IF(OR(B41="..",C41="..",D41=".."),"..",IF(B41+C41+D41=0,"..",B41+C41+D41)),SUMPRODUCT(('Data - victims'!$A$2:$A$39816=E$4)*('Data - victims'!$B$2:$B$39816=$A41)*('Data - victims'!$C$2:$C$39816=$B$3)*('Data - victims'!$D$2:$D$39816)))</f>
        <v>397</v>
      </c>
      <c r="F41" s="56">
        <f t="shared" si="0"/>
        <v>6</v>
      </c>
      <c r="G41" s="56">
        <f t="shared" si="1"/>
        <v>8</v>
      </c>
      <c r="H41" s="56">
        <f t="shared" si="2"/>
        <v>5</v>
      </c>
      <c r="I41" s="56">
        <f t="shared" si="3"/>
        <v>6</v>
      </c>
      <c r="J41" s="57"/>
      <c r="K41" s="56" cm="1">
        <f t="array" ref="K41">IF(SUMPRODUCT(('Data - population'!$B$2:$B$2784=$A41)*('Data - population'!$C$2:$C$2784=K$4)*('Data - population'!$D$2:$D$2784)),SUMPRODUCT(('Data - population'!$B$2:$B$2784=$A41)*('Data - population'!$C$2:$C$2784=K$4)*('Data - population'!$D$2:$D$2784)),"..")</f>
        <v>55619500</v>
      </c>
      <c r="L41" s="56" cm="1">
        <f t="array" ref="L41">IF(SUMPRODUCT(('Data - population'!$B$2:$B$2784=$A41)*('Data - population'!$C$2:$C$2784=L$4)*('Data - population'!$D$2:$D$2784)),SUMPRODUCT(('Data - population'!$B$2:$B$2784=$A41)*('Data - population'!$C$2:$C$2784=L$4)*('Data - population'!$D$2:$D$2784)),"..")</f>
        <v>5388200</v>
      </c>
      <c r="M41" s="56" cm="1">
        <f t="array" ref="M41">IF(SUMPRODUCT(('Data - population'!$B$2:$B$2784=$A41)*('Data - population'!$C$2:$C$2784=M$4)*('Data - population'!$D$2:$D$2784)),SUMPRODUCT(('Data - population'!$B$2:$B$2784=$A41)*('Data - population'!$C$2:$C$2784=M$4)*('Data - population'!$D$2:$D$2784)),"..")</f>
        <v>3081400</v>
      </c>
      <c r="N41" s="56" cm="1">
        <f t="array" ref="N41">IF(SUMPRODUCT(('Data - population'!$B$2:$B$2784=$A41)*('Data - population'!$C$2:$C$2784=N$4)*('Data - population'!$D$2:$D$2784)),SUMPRODUCT(('Data - population'!$B$2:$B$2784=$A41)*('Data - population'!$C$2:$C$2784=N$4)*('Data - population'!$D$2:$D$2784)),"..")</f>
        <v>64089100</v>
      </c>
      <c r="O41" s="57">
        <f t="shared" si="4"/>
        <v>0</v>
      </c>
      <c r="P41" s="56"/>
      <c r="Q41" s="57"/>
      <c r="R41" s="57"/>
      <c r="S41" s="57"/>
      <c r="T41" s="57"/>
      <c r="U41" s="57"/>
      <c r="V41" s="57"/>
    </row>
    <row r="42" spans="1:22" x14ac:dyDescent="0.35">
      <c r="A42" s="57" t="s">
        <v>68</v>
      </c>
      <c r="B42" s="56" cm="1">
        <f t="array" ref="B42">IF($B$3="Total non-fatal casualties",IF(SUMPRODUCT(('Data - victims'!$A$2:$A$39816=B$4)*('Data - victims'!$B$2:$B$39816=$A42)*('Data - victims'!$C$2:$C$39816="Total non-fatal casualties")*('Data - victims'!$D$2:$D$39816))+SUMPRODUCT(('Data - victims'!$A$2:$A$39816=B$4)*('Data - victims'!$B$2:$B$39816=$A42)*('Data - victims'!$C$2:$C$39816="Hospital severe")*('Data - victims'!$D$2:$D$39816))+SUMPRODUCT(('Data - victims'!$A$2:$A$39816=B$4)*('Data - victims'!$B$2:$B$39816=$A42)*('Data - victims'!$C$2:$C$39816="Hospital slight")*('Data - victims'!$D$2:$D$39816))+SUMPRODUCT(('Data - victims'!$A$2:$A$39816=B$4)*('Data - victims'!$B$2:$B$39816=$A42)*('Data - victims'!$C$2:$C$39816="First aid")*('Data - victims'!$D$2:$D$39816))+SUMPRODUCT(('Data - victims'!$A$2:$A$39816=B$4)*('Data - victims'!$B$2:$B$39816=$A42)*('Data - victims'!$C$2:$C$39816="Precautionary checks")*('Data - victims'!$D$2:$D$39816))=0,"..",SUMPRODUCT(('Data - victims'!$A$2:$A$39816=B$4)*('Data - victims'!$B$2:$B$39816=$A42)*('Data - victims'!$C$2:$C$39816="Total non-fatal casualties")*('Data - victims'!$D$2:$D$39816))+SUMPRODUCT(('Data - victims'!$A$2:$A$39816=B$4)*('Data - victims'!$B$2:$B$39816=$A42)*('Data - victims'!$C$2:$C$39816="Hospital severe")*('Data - victims'!$D$2:$D$39816))+SUMPRODUCT(('Data - victims'!$A$2:$A$39816=B$4)*('Data - victims'!$B$2:$B$39816=$A42)*('Data - victims'!$C$2:$C$39816="Hospital slight")*('Data - victims'!$D$2:$D$39816))+SUMPRODUCT(('Data - victims'!$A$2:$A$39816=B$4)*('Data - victims'!$B$2:$B$39816=$A42)*('Data - victims'!$C$2:$C$39816="First aid")*('Data - victims'!$D$2:$D$39816))+SUMPRODUCT(('Data - victims'!$A$2:$A$39816=B$4)*('Data - victims'!$B$2:$B$39816=$A42)*('Data - victims'!$C$2:$C$39816="Precautionary checks")*('Data - victims'!$D$2:$D$39816))),IF($B$3="Total casualties requiring hospital treatment",IF(SUMPRODUCT(('Data - victims'!$A$2:$A$39816=B$4)*('Data - victims'!$B$2:$B$39816=$A42)*('Data - victims'!$C$2:$C$39816="Total casualties requiring hospital treatment")*('Data - victims'!$D$2:$D$39816))+SUMPRODUCT(('Data - victims'!$A$2:$A$39816=B$4)*('Data - victims'!$B$2:$B$39816=$A42)*('Data - victims'!$C$2:$C$39816="Hospital severe")*('Data - victims'!$D$2:$D$39816))+SUMPRODUCT(('Data - victims'!$A$2:$A$39816=B$4)*('Data - victims'!$B$2:$B$39816=$A42)*('Data - victims'!$C$2:$C$39816="Hospital slight")*('Data - victims'!$D$2:$D$39816))=0,"..",SUMPRODUCT(('Data - victims'!$A$2:$A$39816=B$4)*('Data - victims'!$B$2:$B$39816=$A42)*('Data - victims'!$C$2:$C$39816="Total casualties requiring hospital treatment")*('Data - victims'!$D$2:$D$39816))+SUMPRODUCT(('Data - victims'!$A$2:$A$39816=B$4)*('Data - victims'!$B$2:$B$39816=$A42)*('Data - victims'!$C$2:$C$39816="Hospital severe")*('Data - victims'!$D$2:$D$39816))+SUMPRODUCT(('Data - victims'!$A$2:$A$39816=B$4)*('Data - victims'!$B$2:$B$39816=$A42)*('Data - victims'!$C$2:$C$39816="Hospital slight")*('Data - victims'!$D$2:$D$39816))),IF(SUMPRODUCT(('Data - victims'!$A$2:$A$39816=B$4)*('Data - victims'!$B$2:$B$39816=$A42)*('Data - victims'!$C$2:$C$39816=$B$3)*('Data - victims'!$D$2:$D$39816))=0,"..",SUMPRODUCT(('Data - victims'!$A$2:$A$39816=B$4)*('Data - victims'!$B$2:$B$39816=$A42)*('Data - victims'!$C$2:$C$39816=$B$3)*('Data - victims'!$D$2:$D$39816)))))</f>
        <v>251</v>
      </c>
      <c r="C42" s="56" cm="1">
        <f t="array" ref="C42">IF($B$3="Total non-fatal casualties",IF(SUMPRODUCT(('Data - victims'!$A$2:$A$39816=C$4)*('Data - victims'!$B$2:$B$39816=$A42)*('Data - victims'!$C$2:$C$39816="Total non-fatal casualties")*('Data - victims'!$D$2:$D$39816))+SUMPRODUCT(('Data - victims'!$A$2:$A$39816=C$4)*('Data - victims'!$B$2:$B$39816=$A42)*('Data - victims'!$C$2:$C$39816="Hospital severe")*('Data - victims'!$D$2:$D$39816))+SUMPRODUCT(('Data - victims'!$A$2:$A$39816=C$4)*('Data - victims'!$B$2:$B$39816=$A42)*('Data - victims'!$C$2:$C$39816="Hospital slight")*('Data - victims'!$D$2:$D$39816))+SUMPRODUCT(('Data - victims'!$A$2:$A$39816=C$4)*('Data - victims'!$B$2:$B$39816=$A42)*('Data - victims'!$C$2:$C$39816="First aid")*('Data - victims'!$D$2:$D$39816))+SUMPRODUCT(('Data - victims'!$A$2:$A$39816=C$4)*('Data - victims'!$B$2:$B$39816=$A42)*('Data - victims'!$C$2:$C$39816="Precautionary checks")*('Data - victims'!$D$2:$D$39816))=0,"..",SUMPRODUCT(('Data - victims'!$A$2:$A$39816=C$4)*('Data - victims'!$B$2:$B$39816=$A42)*('Data - victims'!$C$2:$C$39816="Total non-fatal casualties")*('Data - victims'!$D$2:$D$39816))+SUMPRODUCT(('Data - victims'!$A$2:$A$39816=C$4)*('Data - victims'!$B$2:$B$39816=$A42)*('Data - victims'!$C$2:$C$39816="Hospital severe")*('Data - victims'!$D$2:$D$39816))+SUMPRODUCT(('Data - victims'!$A$2:$A$39816=C$4)*('Data - victims'!$B$2:$B$39816=$A42)*('Data - victims'!$C$2:$C$39816="Hospital slight")*('Data - victims'!$D$2:$D$39816))+SUMPRODUCT(('Data - victims'!$A$2:$A$39816=C$4)*('Data - victims'!$B$2:$B$39816=$A42)*('Data - victims'!$C$2:$C$39816="First aid")*('Data - victims'!$D$2:$D$39816))+SUMPRODUCT(('Data - victims'!$A$2:$A$39816=C$4)*('Data - victims'!$B$2:$B$39816=$A42)*('Data - victims'!$C$2:$C$39816="Precautionary checks")*('Data - victims'!$D$2:$D$39816))),IF($B$3="Total casualties requiring hospital treatment",IF(SUMPRODUCT(('Data - victims'!$A$2:$A$39816=C$4)*('Data - victims'!$B$2:$B$39816=$A42)*('Data - victims'!$C$2:$C$39816="Total casualties requiring hospital treatment")*('Data - victims'!$D$2:$D$39816))+SUMPRODUCT(('Data - victims'!$A$2:$A$39816=C$4)*('Data - victims'!$B$2:$B$39816=$A42)*('Data - victims'!$C$2:$C$39816="Hospital severe")*('Data - victims'!$D$2:$D$39816))+SUMPRODUCT(('Data - victims'!$A$2:$A$39816=C$4)*('Data - victims'!$B$2:$B$39816=$A42)*('Data - victims'!$C$2:$C$39816="Hospital slight")*('Data - victims'!$D$2:$D$39816))=0,"..",SUMPRODUCT(('Data - victims'!$A$2:$A$39816=C$4)*('Data - victims'!$B$2:$B$39816=$A42)*('Data - victims'!$C$2:$C$39816="Total casualties requiring hospital treatment")*('Data - victims'!$D$2:$D$39816))+SUMPRODUCT(('Data - victims'!$A$2:$A$39816=C$4)*('Data - victims'!$B$2:$B$39816=$A42)*('Data - victims'!$C$2:$C$39816="Hospital severe")*('Data - victims'!$D$2:$D$39816))+SUMPRODUCT(('Data - victims'!$A$2:$A$39816=C$4)*('Data - victims'!$B$2:$B$39816=$A42)*('Data - victims'!$C$2:$C$39816="Hospital slight")*('Data - victims'!$D$2:$D$39816))),IF(SUMPRODUCT(('Data - victims'!$A$2:$A$39816=C$4)*('Data - victims'!$B$2:$B$39816=$A42)*('Data - victims'!$C$2:$C$39816=$B$3)*('Data - victims'!$D$2:$D$39816))=0,"..",SUMPRODUCT(('Data - victims'!$A$2:$A$39816=C$4)*('Data - victims'!$B$2:$B$39816=$A42)*('Data - victims'!$C$2:$C$39816=$B$3)*('Data - victims'!$D$2:$D$39816)))))</f>
        <v>44</v>
      </c>
      <c r="D42" s="56" cm="1">
        <f t="array" ref="D42">IF($B$3="Total non-fatal casualties",IF(SUMPRODUCT(('Data - victims'!$A$2:$A$39816=D$4)*('Data - victims'!$B$2:$B$39816=$A42)*('Data - victims'!$C$2:$C$39816="Total non-fatal casualties")*('Data - victims'!$D$2:$D$39816))+SUMPRODUCT(('Data - victims'!$A$2:$A$39816=D$4)*('Data - victims'!$B$2:$B$39816=$A42)*('Data - victims'!$C$2:$C$39816="Hospital severe")*('Data - victims'!$D$2:$D$39816))+SUMPRODUCT(('Data - victims'!$A$2:$A$39816=D$4)*('Data - victims'!$B$2:$B$39816=$A42)*('Data - victims'!$C$2:$C$39816="Hospital slight")*('Data - victims'!$D$2:$D$39816))+SUMPRODUCT(('Data - victims'!$A$2:$A$39816=D$4)*('Data - victims'!$B$2:$B$39816=$A42)*('Data - victims'!$C$2:$C$39816="First aid")*('Data - victims'!$D$2:$D$39816))+SUMPRODUCT(('Data - victims'!$A$2:$A$39816=D$4)*('Data - victims'!$B$2:$B$39816=$A42)*('Data - victims'!$C$2:$C$39816="Precautionary checks")*('Data - victims'!$D$2:$D$39816))=0,"..",SUMPRODUCT(('Data - victims'!$A$2:$A$39816=D$4)*('Data - victims'!$B$2:$B$39816=$A42)*('Data - victims'!$C$2:$C$39816="Total non-fatal casualties")*('Data - victims'!$D$2:$D$39816))+SUMPRODUCT(('Data - victims'!$A$2:$A$39816=D$4)*('Data - victims'!$B$2:$B$39816=$A42)*('Data - victims'!$C$2:$C$39816="Hospital severe")*('Data - victims'!$D$2:$D$39816))+SUMPRODUCT(('Data - victims'!$A$2:$A$39816=D$4)*('Data - victims'!$B$2:$B$39816=$A42)*('Data - victims'!$C$2:$C$39816="Hospital slight")*('Data - victims'!$D$2:$D$39816))+SUMPRODUCT(('Data - victims'!$A$2:$A$39816=D$4)*('Data - victims'!$B$2:$B$39816=$A42)*('Data - victims'!$C$2:$C$39816="First aid")*('Data - victims'!$D$2:$D$39816))+SUMPRODUCT(('Data - victims'!$A$2:$A$39816=D$4)*('Data - victims'!$B$2:$B$39816=$A42)*('Data - victims'!$C$2:$C$39816="Precautionary checks")*('Data - victims'!$D$2:$D$39816))),IF($B$3="Total casualties requiring hospital treatment",IF(SUMPRODUCT(('Data - victims'!$A$2:$A$39816=D$4)*('Data - victims'!$B$2:$B$39816=$A42)*('Data - victims'!$C$2:$C$39816="Total casualties requiring hospital treatment")*('Data - victims'!$D$2:$D$39816))+SUMPRODUCT(('Data - victims'!$A$2:$A$39816=D$4)*('Data - victims'!$B$2:$B$39816=$A42)*('Data - victims'!$C$2:$C$39816="Hospital severe")*('Data - victims'!$D$2:$D$39816))+SUMPRODUCT(('Data - victims'!$A$2:$A$39816=D$4)*('Data - victims'!$B$2:$B$39816=$A42)*('Data - victims'!$C$2:$C$39816="Hospital slight")*('Data - victims'!$D$2:$D$39816))=0,"..",SUMPRODUCT(('Data - victims'!$A$2:$A$39816=D$4)*('Data - victims'!$B$2:$B$39816=$A42)*('Data - victims'!$C$2:$C$39816="Total casualties requiring hospital treatment")*('Data - victims'!$D$2:$D$39816))+SUMPRODUCT(('Data - victims'!$A$2:$A$39816=D$4)*('Data - victims'!$B$2:$B$39816=$A42)*('Data - victims'!$C$2:$C$39816="Hospital severe")*('Data - victims'!$D$2:$D$39816))+SUMPRODUCT(('Data - victims'!$A$2:$A$39816=D$4)*('Data - victims'!$B$2:$B$39816=$A42)*('Data - victims'!$C$2:$C$39816="Hospital slight")*('Data - victims'!$D$2:$D$39816))),IF(SUMPRODUCT(('Data - victims'!$A$2:$A$39816=D$4)*('Data - victims'!$B$2:$B$39816=$A42)*('Data - victims'!$C$2:$C$39816=$B$3)*('Data - victims'!$D$2:$D$39816))=0,"..",SUMPRODUCT(('Data - victims'!$A$2:$A$39816=D$4)*('Data - victims'!$B$2:$B$39816=$A42)*('Data - victims'!$C$2:$C$39816=$B$3)*('Data - victims'!$D$2:$D$39816)))))</f>
        <v>20</v>
      </c>
      <c r="E42" s="56" cm="1">
        <f t="array" ref="E42">IF(SUMPRODUCT(('Data - victims'!$A$2:$A$39816=E$4)*('Data - victims'!$B$2:$B$39816=$A42)*('Data - victims'!$C$2:$C$39816=$B$3)*('Data - victims'!$D$2:$D$39816))=0,IF(OR(B42="..",C42="..",D42=".."),"..",IF(B42+C42+D42=0,"..",B42+C42+D42)),SUMPRODUCT(('Data - victims'!$A$2:$A$39816=E$4)*('Data - victims'!$B$2:$B$39816=$A42)*('Data - victims'!$C$2:$C$39816=$B$3)*('Data - victims'!$D$2:$D$39816)))</f>
        <v>315</v>
      </c>
      <c r="F42" s="56">
        <f t="shared" si="0"/>
        <v>4</v>
      </c>
      <c r="G42" s="56">
        <f t="shared" si="1"/>
        <v>8</v>
      </c>
      <c r="H42" s="56">
        <f t="shared" si="2"/>
        <v>6</v>
      </c>
      <c r="I42" s="56">
        <f t="shared" si="3"/>
        <v>5</v>
      </c>
      <c r="J42" s="57"/>
      <c r="K42" s="56" cm="1">
        <f t="array" ref="K42">IF(SUMPRODUCT(('Data - population'!$B$2:$B$2784=$A42)*('Data - population'!$C$2:$C$2784=K$4)*('Data - population'!$D$2:$D$2784)),SUMPRODUCT(('Data - population'!$B$2:$B$2784=$A42)*('Data - population'!$C$2:$C$2784=K$4)*('Data - population'!$D$2:$D$2784)),"..")</f>
        <v>55924500</v>
      </c>
      <c r="L42" s="56" cm="1">
        <f t="array" ref="L42">IF(SUMPRODUCT(('Data - population'!$B$2:$B$2784=$A42)*('Data - population'!$C$2:$C$2784=L$4)*('Data - population'!$D$2:$D$2784)),SUMPRODUCT(('Data - population'!$B$2:$B$2784=$A42)*('Data - population'!$C$2:$C$2784=L$4)*('Data - population'!$D$2:$D$2784)),"..")</f>
        <v>5392100</v>
      </c>
      <c r="M42" s="56" cm="1">
        <f t="array" ref="M42">IF(SUMPRODUCT(('Data - population'!$B$2:$B$2784=$A42)*('Data - population'!$C$2:$C$2784=M$4)*('Data - population'!$D$2:$D$2784)),SUMPRODUCT(('Data - population'!$B$2:$B$2784=$A42)*('Data - population'!$C$2:$C$2784=M$4)*('Data - population'!$D$2:$D$2784)),"..")</f>
        <v>3083800</v>
      </c>
      <c r="N42" s="56" cm="1">
        <f t="array" ref="N42">IF(SUMPRODUCT(('Data - population'!$B$2:$B$2784=$A42)*('Data - population'!$C$2:$C$2784=N$4)*('Data - population'!$D$2:$D$2784)),SUMPRODUCT(('Data - population'!$B$2:$B$2784=$A42)*('Data - population'!$C$2:$C$2784=N$4)*('Data - population'!$D$2:$D$2784)),"..")</f>
        <v>64400500</v>
      </c>
      <c r="O42" s="57">
        <f t="shared" si="4"/>
        <v>-100</v>
      </c>
      <c r="P42" s="56"/>
      <c r="Q42" s="57"/>
      <c r="R42" s="57"/>
      <c r="S42" s="57"/>
      <c r="T42" s="57"/>
      <c r="U42" s="57"/>
      <c r="V42" s="57"/>
    </row>
    <row r="43" spans="1:22" x14ac:dyDescent="0.35">
      <c r="A43" s="57" t="s">
        <v>69</v>
      </c>
      <c r="B43" s="56" cm="1">
        <f t="array" ref="B43">IF($B$3="Total non-fatal casualties",IF(SUMPRODUCT(('Data - victims'!$A$2:$A$39816=B$4)*('Data - victims'!$B$2:$B$39816=$A43)*('Data - victims'!$C$2:$C$39816="Total non-fatal casualties")*('Data - victims'!$D$2:$D$39816))+SUMPRODUCT(('Data - victims'!$A$2:$A$39816=B$4)*('Data - victims'!$B$2:$B$39816=$A43)*('Data - victims'!$C$2:$C$39816="Hospital severe")*('Data - victims'!$D$2:$D$39816))+SUMPRODUCT(('Data - victims'!$A$2:$A$39816=B$4)*('Data - victims'!$B$2:$B$39816=$A43)*('Data - victims'!$C$2:$C$39816="Hospital slight")*('Data - victims'!$D$2:$D$39816))+SUMPRODUCT(('Data - victims'!$A$2:$A$39816=B$4)*('Data - victims'!$B$2:$B$39816=$A43)*('Data - victims'!$C$2:$C$39816="First aid")*('Data - victims'!$D$2:$D$39816))+SUMPRODUCT(('Data - victims'!$A$2:$A$39816=B$4)*('Data - victims'!$B$2:$B$39816=$A43)*('Data - victims'!$C$2:$C$39816="Precautionary checks")*('Data - victims'!$D$2:$D$39816))=0,"..",SUMPRODUCT(('Data - victims'!$A$2:$A$39816=B$4)*('Data - victims'!$B$2:$B$39816=$A43)*('Data - victims'!$C$2:$C$39816="Total non-fatal casualties")*('Data - victims'!$D$2:$D$39816))+SUMPRODUCT(('Data - victims'!$A$2:$A$39816=B$4)*('Data - victims'!$B$2:$B$39816=$A43)*('Data - victims'!$C$2:$C$39816="Hospital severe")*('Data - victims'!$D$2:$D$39816))+SUMPRODUCT(('Data - victims'!$A$2:$A$39816=B$4)*('Data - victims'!$B$2:$B$39816=$A43)*('Data - victims'!$C$2:$C$39816="Hospital slight")*('Data - victims'!$D$2:$D$39816))+SUMPRODUCT(('Data - victims'!$A$2:$A$39816=B$4)*('Data - victims'!$B$2:$B$39816=$A43)*('Data - victims'!$C$2:$C$39816="First aid")*('Data - victims'!$D$2:$D$39816))+SUMPRODUCT(('Data - victims'!$A$2:$A$39816=B$4)*('Data - victims'!$B$2:$B$39816=$A43)*('Data - victims'!$C$2:$C$39816="Precautionary checks")*('Data - victims'!$D$2:$D$39816))),IF($B$3="Total casualties requiring hospital treatment",IF(SUMPRODUCT(('Data - victims'!$A$2:$A$39816=B$4)*('Data - victims'!$B$2:$B$39816=$A43)*('Data - victims'!$C$2:$C$39816="Total casualties requiring hospital treatment")*('Data - victims'!$D$2:$D$39816))+SUMPRODUCT(('Data - victims'!$A$2:$A$39816=B$4)*('Data - victims'!$B$2:$B$39816=$A43)*('Data - victims'!$C$2:$C$39816="Hospital severe")*('Data - victims'!$D$2:$D$39816))+SUMPRODUCT(('Data - victims'!$A$2:$A$39816=B$4)*('Data - victims'!$B$2:$B$39816=$A43)*('Data - victims'!$C$2:$C$39816="Hospital slight")*('Data - victims'!$D$2:$D$39816))=0,"..",SUMPRODUCT(('Data - victims'!$A$2:$A$39816=B$4)*('Data - victims'!$B$2:$B$39816=$A43)*('Data - victims'!$C$2:$C$39816="Total casualties requiring hospital treatment")*('Data - victims'!$D$2:$D$39816))+SUMPRODUCT(('Data - victims'!$A$2:$A$39816=B$4)*('Data - victims'!$B$2:$B$39816=$A43)*('Data - victims'!$C$2:$C$39816="Hospital severe")*('Data - victims'!$D$2:$D$39816))+SUMPRODUCT(('Data - victims'!$A$2:$A$39816=B$4)*('Data - victims'!$B$2:$B$39816=$A43)*('Data - victims'!$C$2:$C$39816="Hospital slight")*('Data - victims'!$D$2:$D$39816))),IF(SUMPRODUCT(('Data - victims'!$A$2:$A$39816=B$4)*('Data - victims'!$B$2:$B$39816=$A43)*('Data - victims'!$C$2:$C$39816=$B$3)*('Data - victims'!$D$2:$D$39816))=0,"..",SUMPRODUCT(('Data - victims'!$A$2:$A$39816=B$4)*('Data - victims'!$B$2:$B$39816=$A43)*('Data - victims'!$C$2:$C$39816=$B$3)*('Data - victims'!$D$2:$D$39816)))))</f>
        <v>243</v>
      </c>
      <c r="C43" s="56" cm="1">
        <f t="array" ref="C43">IF($B$3="Total non-fatal casualties",IF(SUMPRODUCT(('Data - victims'!$A$2:$A$39816=C$4)*('Data - victims'!$B$2:$B$39816=$A43)*('Data - victims'!$C$2:$C$39816="Total non-fatal casualties")*('Data - victims'!$D$2:$D$39816))+SUMPRODUCT(('Data - victims'!$A$2:$A$39816=C$4)*('Data - victims'!$B$2:$B$39816=$A43)*('Data - victims'!$C$2:$C$39816="Hospital severe")*('Data - victims'!$D$2:$D$39816))+SUMPRODUCT(('Data - victims'!$A$2:$A$39816=C$4)*('Data - victims'!$B$2:$B$39816=$A43)*('Data - victims'!$C$2:$C$39816="Hospital slight")*('Data - victims'!$D$2:$D$39816))+SUMPRODUCT(('Data - victims'!$A$2:$A$39816=C$4)*('Data - victims'!$B$2:$B$39816=$A43)*('Data - victims'!$C$2:$C$39816="First aid")*('Data - victims'!$D$2:$D$39816))+SUMPRODUCT(('Data - victims'!$A$2:$A$39816=C$4)*('Data - victims'!$B$2:$B$39816=$A43)*('Data - victims'!$C$2:$C$39816="Precautionary checks")*('Data - victims'!$D$2:$D$39816))=0,"..",SUMPRODUCT(('Data - victims'!$A$2:$A$39816=C$4)*('Data - victims'!$B$2:$B$39816=$A43)*('Data - victims'!$C$2:$C$39816="Total non-fatal casualties")*('Data - victims'!$D$2:$D$39816))+SUMPRODUCT(('Data - victims'!$A$2:$A$39816=C$4)*('Data - victims'!$B$2:$B$39816=$A43)*('Data - victims'!$C$2:$C$39816="Hospital severe")*('Data - victims'!$D$2:$D$39816))+SUMPRODUCT(('Data - victims'!$A$2:$A$39816=C$4)*('Data - victims'!$B$2:$B$39816=$A43)*('Data - victims'!$C$2:$C$39816="Hospital slight")*('Data - victims'!$D$2:$D$39816))+SUMPRODUCT(('Data - victims'!$A$2:$A$39816=C$4)*('Data - victims'!$B$2:$B$39816=$A43)*('Data - victims'!$C$2:$C$39816="First aid")*('Data - victims'!$D$2:$D$39816))+SUMPRODUCT(('Data - victims'!$A$2:$A$39816=C$4)*('Data - victims'!$B$2:$B$39816=$A43)*('Data - victims'!$C$2:$C$39816="Precautionary checks")*('Data - victims'!$D$2:$D$39816))),IF($B$3="Total casualties requiring hospital treatment",IF(SUMPRODUCT(('Data - victims'!$A$2:$A$39816=C$4)*('Data - victims'!$B$2:$B$39816=$A43)*('Data - victims'!$C$2:$C$39816="Total casualties requiring hospital treatment")*('Data - victims'!$D$2:$D$39816))+SUMPRODUCT(('Data - victims'!$A$2:$A$39816=C$4)*('Data - victims'!$B$2:$B$39816=$A43)*('Data - victims'!$C$2:$C$39816="Hospital severe")*('Data - victims'!$D$2:$D$39816))+SUMPRODUCT(('Data - victims'!$A$2:$A$39816=C$4)*('Data - victims'!$B$2:$B$39816=$A43)*('Data - victims'!$C$2:$C$39816="Hospital slight")*('Data - victims'!$D$2:$D$39816))=0,"..",SUMPRODUCT(('Data - victims'!$A$2:$A$39816=C$4)*('Data - victims'!$B$2:$B$39816=$A43)*('Data - victims'!$C$2:$C$39816="Total casualties requiring hospital treatment")*('Data - victims'!$D$2:$D$39816))+SUMPRODUCT(('Data - victims'!$A$2:$A$39816=C$4)*('Data - victims'!$B$2:$B$39816=$A43)*('Data - victims'!$C$2:$C$39816="Hospital severe")*('Data - victims'!$D$2:$D$39816))+SUMPRODUCT(('Data - victims'!$A$2:$A$39816=C$4)*('Data - victims'!$B$2:$B$39816=$A43)*('Data - victims'!$C$2:$C$39816="Hospital slight")*('Data - victims'!$D$2:$D$39816))),IF(SUMPRODUCT(('Data - victims'!$A$2:$A$39816=C$4)*('Data - victims'!$B$2:$B$39816=$A43)*('Data - victims'!$C$2:$C$39816=$B$3)*('Data - victims'!$D$2:$D$39816))=0,"..",SUMPRODUCT(('Data - victims'!$A$2:$A$39816=C$4)*('Data - victims'!$B$2:$B$39816=$A43)*('Data - victims'!$C$2:$C$39816=$B$3)*('Data - victims'!$D$2:$D$39816)))))</f>
        <v>27</v>
      </c>
      <c r="D43" s="56" cm="1">
        <f t="array" ref="D43">IF($B$3="Total non-fatal casualties",IF(SUMPRODUCT(('Data - victims'!$A$2:$A$39816=D$4)*('Data - victims'!$B$2:$B$39816=$A43)*('Data - victims'!$C$2:$C$39816="Total non-fatal casualties")*('Data - victims'!$D$2:$D$39816))+SUMPRODUCT(('Data - victims'!$A$2:$A$39816=D$4)*('Data - victims'!$B$2:$B$39816=$A43)*('Data - victims'!$C$2:$C$39816="Hospital severe")*('Data - victims'!$D$2:$D$39816))+SUMPRODUCT(('Data - victims'!$A$2:$A$39816=D$4)*('Data - victims'!$B$2:$B$39816=$A43)*('Data - victims'!$C$2:$C$39816="Hospital slight")*('Data - victims'!$D$2:$D$39816))+SUMPRODUCT(('Data - victims'!$A$2:$A$39816=D$4)*('Data - victims'!$B$2:$B$39816=$A43)*('Data - victims'!$C$2:$C$39816="First aid")*('Data - victims'!$D$2:$D$39816))+SUMPRODUCT(('Data - victims'!$A$2:$A$39816=D$4)*('Data - victims'!$B$2:$B$39816=$A43)*('Data - victims'!$C$2:$C$39816="Precautionary checks")*('Data - victims'!$D$2:$D$39816))=0,"..",SUMPRODUCT(('Data - victims'!$A$2:$A$39816=D$4)*('Data - victims'!$B$2:$B$39816=$A43)*('Data - victims'!$C$2:$C$39816="Total non-fatal casualties")*('Data - victims'!$D$2:$D$39816))+SUMPRODUCT(('Data - victims'!$A$2:$A$39816=D$4)*('Data - victims'!$B$2:$B$39816=$A43)*('Data - victims'!$C$2:$C$39816="Hospital severe")*('Data - victims'!$D$2:$D$39816))+SUMPRODUCT(('Data - victims'!$A$2:$A$39816=D$4)*('Data - victims'!$B$2:$B$39816=$A43)*('Data - victims'!$C$2:$C$39816="Hospital slight")*('Data - victims'!$D$2:$D$39816))+SUMPRODUCT(('Data - victims'!$A$2:$A$39816=D$4)*('Data - victims'!$B$2:$B$39816=$A43)*('Data - victims'!$C$2:$C$39816="First aid")*('Data - victims'!$D$2:$D$39816))+SUMPRODUCT(('Data - victims'!$A$2:$A$39816=D$4)*('Data - victims'!$B$2:$B$39816=$A43)*('Data - victims'!$C$2:$C$39816="Precautionary checks")*('Data - victims'!$D$2:$D$39816))),IF($B$3="Total casualties requiring hospital treatment",IF(SUMPRODUCT(('Data - victims'!$A$2:$A$39816=D$4)*('Data - victims'!$B$2:$B$39816=$A43)*('Data - victims'!$C$2:$C$39816="Total casualties requiring hospital treatment")*('Data - victims'!$D$2:$D$39816))+SUMPRODUCT(('Data - victims'!$A$2:$A$39816=D$4)*('Data - victims'!$B$2:$B$39816=$A43)*('Data - victims'!$C$2:$C$39816="Hospital severe")*('Data - victims'!$D$2:$D$39816))+SUMPRODUCT(('Data - victims'!$A$2:$A$39816=D$4)*('Data - victims'!$B$2:$B$39816=$A43)*('Data - victims'!$C$2:$C$39816="Hospital slight")*('Data - victims'!$D$2:$D$39816))=0,"..",SUMPRODUCT(('Data - victims'!$A$2:$A$39816=D$4)*('Data - victims'!$B$2:$B$39816=$A43)*('Data - victims'!$C$2:$C$39816="Total casualties requiring hospital treatment")*('Data - victims'!$D$2:$D$39816))+SUMPRODUCT(('Data - victims'!$A$2:$A$39816=D$4)*('Data - victims'!$B$2:$B$39816=$A43)*('Data - victims'!$C$2:$C$39816="Hospital severe")*('Data - victims'!$D$2:$D$39816))+SUMPRODUCT(('Data - victims'!$A$2:$A$39816=D$4)*('Data - victims'!$B$2:$B$39816=$A43)*('Data - victims'!$C$2:$C$39816="Hospital slight")*('Data - victims'!$D$2:$D$39816))),IF(SUMPRODUCT(('Data - victims'!$A$2:$A$39816=D$4)*('Data - victims'!$B$2:$B$39816=$A43)*('Data - victims'!$C$2:$C$39816=$B$3)*('Data - victims'!$D$2:$D$39816))=0,"..",SUMPRODUCT(('Data - victims'!$A$2:$A$39816=D$4)*('Data - victims'!$B$2:$B$39816=$A43)*('Data - victims'!$C$2:$C$39816=$B$3)*('Data - victims'!$D$2:$D$39816)))))</f>
        <v>16</v>
      </c>
      <c r="E43" s="56" cm="1">
        <f t="array" ref="E43">IF(SUMPRODUCT(('Data - victims'!$A$2:$A$39816=E$4)*('Data - victims'!$B$2:$B$39816=$A43)*('Data - victims'!$C$2:$C$39816=$B$3)*('Data - victims'!$D$2:$D$39816))=0,IF(OR(B43="..",C43="..",D43=".."),"..",IF(B43+C43+D43=0,"..",B43+C43+D43)),SUMPRODUCT(('Data - victims'!$A$2:$A$39816=E$4)*('Data - victims'!$B$2:$B$39816=$A43)*('Data - victims'!$C$2:$C$39816=$B$3)*('Data - victims'!$D$2:$D$39816)))</f>
        <v>286</v>
      </c>
      <c r="F43" s="56">
        <f t="shared" si="0"/>
        <v>4</v>
      </c>
      <c r="G43" s="56">
        <f t="shared" si="1"/>
        <v>5</v>
      </c>
      <c r="H43" s="56">
        <f t="shared" si="2"/>
        <v>5</v>
      </c>
      <c r="I43" s="56">
        <f t="shared" si="3"/>
        <v>4</v>
      </c>
      <c r="J43" s="57"/>
      <c r="K43" s="56" cm="1">
        <f t="array" ref="K43">IF(SUMPRODUCT(('Data - population'!$B$2:$B$2784=$A43)*('Data - population'!$C$2:$C$2784=K$4)*('Data - population'!$D$2:$D$2784)),SUMPRODUCT(('Data - population'!$B$2:$B$2784=$A43)*('Data - population'!$C$2:$C$2784=K$4)*('Data - population'!$D$2:$D$2784)),"..")</f>
        <v>56230100</v>
      </c>
      <c r="L43" s="56" cm="1">
        <f t="array" ref="L43">IF(SUMPRODUCT(('Data - population'!$B$2:$B$2784=$A43)*('Data - population'!$C$2:$C$2784=L$4)*('Data - population'!$D$2:$D$2784)),SUMPRODUCT(('Data - population'!$B$2:$B$2784=$A43)*('Data - population'!$C$2:$C$2784=L$4)*('Data - population'!$D$2:$D$2784)),"..")</f>
        <v>5411200</v>
      </c>
      <c r="M43" s="56" cm="1">
        <f t="array" ref="M43">IF(SUMPRODUCT(('Data - population'!$B$2:$B$2784=$A43)*('Data - population'!$C$2:$C$2784=M$4)*('Data - population'!$D$2:$D$2784)),SUMPRODUCT(('Data - population'!$B$2:$B$2784=$A43)*('Data - population'!$C$2:$C$2784=M$4)*('Data - population'!$D$2:$D$2784)),"..")</f>
        <v>3087700</v>
      </c>
      <c r="N43" s="56" cm="1">
        <f t="array" ref="N43">IF(SUMPRODUCT(('Data - population'!$B$2:$B$2784=$A43)*('Data - population'!$C$2:$C$2784=N$4)*('Data - population'!$D$2:$D$2784)),SUMPRODUCT(('Data - population'!$B$2:$B$2784=$A43)*('Data - population'!$C$2:$C$2784=N$4)*('Data - population'!$D$2:$D$2784)),"..")</f>
        <v>64729000</v>
      </c>
      <c r="O43" s="57">
        <f t="shared" si="4"/>
        <v>0</v>
      </c>
      <c r="P43" s="56"/>
      <c r="Q43" s="57"/>
      <c r="R43" s="57"/>
      <c r="S43" s="57"/>
      <c r="T43" s="57"/>
      <c r="U43" s="57"/>
      <c r="V43" s="57"/>
    </row>
    <row r="44" spans="1:22" x14ac:dyDescent="0.35">
      <c r="A44" s="57" t="s">
        <v>94</v>
      </c>
      <c r="B44" s="56" cm="1">
        <f t="array" ref="B44">IF($B$3="Total non-fatal casualties",IF(SUMPRODUCT(('Data - victims'!$A$2:$A$39816=B$4)*('Data - victims'!$B$2:$B$39816=$A44)*('Data - victims'!$C$2:$C$39816="Total non-fatal casualties")*('Data - victims'!$D$2:$D$39816))+SUMPRODUCT(('Data - victims'!$A$2:$A$39816=B$4)*('Data - victims'!$B$2:$B$39816=$A44)*('Data - victims'!$C$2:$C$39816="Hospital severe")*('Data - victims'!$D$2:$D$39816))+SUMPRODUCT(('Data - victims'!$A$2:$A$39816=B$4)*('Data - victims'!$B$2:$B$39816=$A44)*('Data - victims'!$C$2:$C$39816="Hospital slight")*('Data - victims'!$D$2:$D$39816))+SUMPRODUCT(('Data - victims'!$A$2:$A$39816=B$4)*('Data - victims'!$B$2:$B$39816=$A44)*('Data - victims'!$C$2:$C$39816="First aid")*('Data - victims'!$D$2:$D$39816))+SUMPRODUCT(('Data - victims'!$A$2:$A$39816=B$4)*('Data - victims'!$B$2:$B$39816=$A44)*('Data - victims'!$C$2:$C$39816="Precautionary checks")*('Data - victims'!$D$2:$D$39816))=0,"..",SUMPRODUCT(('Data - victims'!$A$2:$A$39816=B$4)*('Data - victims'!$B$2:$B$39816=$A44)*('Data - victims'!$C$2:$C$39816="Total non-fatal casualties")*('Data - victims'!$D$2:$D$39816))+SUMPRODUCT(('Data - victims'!$A$2:$A$39816=B$4)*('Data - victims'!$B$2:$B$39816=$A44)*('Data - victims'!$C$2:$C$39816="Hospital severe")*('Data - victims'!$D$2:$D$39816))+SUMPRODUCT(('Data - victims'!$A$2:$A$39816=B$4)*('Data - victims'!$B$2:$B$39816=$A44)*('Data - victims'!$C$2:$C$39816="Hospital slight")*('Data - victims'!$D$2:$D$39816))+SUMPRODUCT(('Data - victims'!$A$2:$A$39816=B$4)*('Data - victims'!$B$2:$B$39816=$A44)*('Data - victims'!$C$2:$C$39816="First aid")*('Data - victims'!$D$2:$D$39816))+SUMPRODUCT(('Data - victims'!$A$2:$A$39816=B$4)*('Data - victims'!$B$2:$B$39816=$A44)*('Data - victims'!$C$2:$C$39816="Precautionary checks")*('Data - victims'!$D$2:$D$39816))),IF($B$3="Total casualties requiring hospital treatment",IF(SUMPRODUCT(('Data - victims'!$A$2:$A$39816=B$4)*('Data - victims'!$B$2:$B$39816=$A44)*('Data - victims'!$C$2:$C$39816="Total casualties requiring hospital treatment")*('Data - victims'!$D$2:$D$39816))+SUMPRODUCT(('Data - victims'!$A$2:$A$39816=B$4)*('Data - victims'!$B$2:$B$39816=$A44)*('Data - victims'!$C$2:$C$39816="Hospital severe")*('Data - victims'!$D$2:$D$39816))+SUMPRODUCT(('Data - victims'!$A$2:$A$39816=B$4)*('Data - victims'!$B$2:$B$39816=$A44)*('Data - victims'!$C$2:$C$39816="Hospital slight")*('Data - victims'!$D$2:$D$39816))=0,"..",SUMPRODUCT(('Data - victims'!$A$2:$A$39816=B$4)*('Data - victims'!$B$2:$B$39816=$A44)*('Data - victims'!$C$2:$C$39816="Total casualties requiring hospital treatment")*('Data - victims'!$D$2:$D$39816))+SUMPRODUCT(('Data - victims'!$A$2:$A$39816=B$4)*('Data - victims'!$B$2:$B$39816=$A44)*('Data - victims'!$C$2:$C$39816="Hospital severe")*('Data - victims'!$D$2:$D$39816))+SUMPRODUCT(('Data - victims'!$A$2:$A$39816=B$4)*('Data - victims'!$B$2:$B$39816=$A44)*('Data - victims'!$C$2:$C$39816="Hospital slight")*('Data - victims'!$D$2:$D$39816))),IF(SUMPRODUCT(('Data - victims'!$A$2:$A$39816=B$4)*('Data - victims'!$B$2:$B$39816=$A44)*('Data - victims'!$C$2:$C$39816=$B$3)*('Data - victims'!$D$2:$D$39816))=0,"..",SUMPRODUCT(('Data - victims'!$A$2:$A$39816=B$4)*('Data - victims'!$B$2:$B$39816=$A44)*('Data - victims'!$C$2:$C$39816=$B$3)*('Data - victims'!$D$2:$D$39816)))))</f>
        <v>236</v>
      </c>
      <c r="C44" s="56" cm="1">
        <f t="array" ref="C44">IF($B$3="Total non-fatal casualties",IF(SUMPRODUCT(('Data - victims'!$A$2:$A$39816=C$4)*('Data - victims'!$B$2:$B$39816=$A44)*('Data - victims'!$C$2:$C$39816="Total non-fatal casualties")*('Data - victims'!$D$2:$D$39816))+SUMPRODUCT(('Data - victims'!$A$2:$A$39816=C$4)*('Data - victims'!$B$2:$B$39816=$A44)*('Data - victims'!$C$2:$C$39816="Hospital severe")*('Data - victims'!$D$2:$D$39816))+SUMPRODUCT(('Data - victims'!$A$2:$A$39816=C$4)*('Data - victims'!$B$2:$B$39816=$A44)*('Data - victims'!$C$2:$C$39816="Hospital slight")*('Data - victims'!$D$2:$D$39816))+SUMPRODUCT(('Data - victims'!$A$2:$A$39816=C$4)*('Data - victims'!$B$2:$B$39816=$A44)*('Data - victims'!$C$2:$C$39816="First aid")*('Data - victims'!$D$2:$D$39816))+SUMPRODUCT(('Data - victims'!$A$2:$A$39816=C$4)*('Data - victims'!$B$2:$B$39816=$A44)*('Data - victims'!$C$2:$C$39816="Precautionary checks")*('Data - victims'!$D$2:$D$39816))=0,"..",SUMPRODUCT(('Data - victims'!$A$2:$A$39816=C$4)*('Data - victims'!$B$2:$B$39816=$A44)*('Data - victims'!$C$2:$C$39816="Total non-fatal casualties")*('Data - victims'!$D$2:$D$39816))+SUMPRODUCT(('Data - victims'!$A$2:$A$39816=C$4)*('Data - victims'!$B$2:$B$39816=$A44)*('Data - victims'!$C$2:$C$39816="Hospital severe")*('Data - victims'!$D$2:$D$39816))+SUMPRODUCT(('Data - victims'!$A$2:$A$39816=C$4)*('Data - victims'!$B$2:$B$39816=$A44)*('Data - victims'!$C$2:$C$39816="Hospital slight")*('Data - victims'!$D$2:$D$39816))+SUMPRODUCT(('Data - victims'!$A$2:$A$39816=C$4)*('Data - victims'!$B$2:$B$39816=$A44)*('Data - victims'!$C$2:$C$39816="First aid")*('Data - victims'!$D$2:$D$39816))+SUMPRODUCT(('Data - victims'!$A$2:$A$39816=C$4)*('Data - victims'!$B$2:$B$39816=$A44)*('Data - victims'!$C$2:$C$39816="Precautionary checks")*('Data - victims'!$D$2:$D$39816))),IF($B$3="Total casualties requiring hospital treatment",IF(SUMPRODUCT(('Data - victims'!$A$2:$A$39816=C$4)*('Data - victims'!$B$2:$B$39816=$A44)*('Data - victims'!$C$2:$C$39816="Total casualties requiring hospital treatment")*('Data - victims'!$D$2:$D$39816))+SUMPRODUCT(('Data - victims'!$A$2:$A$39816=C$4)*('Data - victims'!$B$2:$B$39816=$A44)*('Data - victims'!$C$2:$C$39816="Hospital severe")*('Data - victims'!$D$2:$D$39816))+SUMPRODUCT(('Data - victims'!$A$2:$A$39816=C$4)*('Data - victims'!$B$2:$B$39816=$A44)*('Data - victims'!$C$2:$C$39816="Hospital slight")*('Data - victims'!$D$2:$D$39816))=0,"..",SUMPRODUCT(('Data - victims'!$A$2:$A$39816=C$4)*('Data - victims'!$B$2:$B$39816=$A44)*('Data - victims'!$C$2:$C$39816="Total casualties requiring hospital treatment")*('Data - victims'!$D$2:$D$39816))+SUMPRODUCT(('Data - victims'!$A$2:$A$39816=C$4)*('Data - victims'!$B$2:$B$39816=$A44)*('Data - victims'!$C$2:$C$39816="Hospital severe")*('Data - victims'!$D$2:$D$39816))+SUMPRODUCT(('Data - victims'!$A$2:$A$39816=C$4)*('Data - victims'!$B$2:$B$39816=$A44)*('Data - victims'!$C$2:$C$39816="Hospital slight")*('Data - victims'!$D$2:$D$39816))),IF(SUMPRODUCT(('Data - victims'!$A$2:$A$39816=C$4)*('Data - victims'!$B$2:$B$39816=$A44)*('Data - victims'!$C$2:$C$39816=$B$3)*('Data - victims'!$D$2:$D$39816))=0,"..",SUMPRODUCT(('Data - victims'!$A$2:$A$39816=C$4)*('Data - victims'!$B$2:$B$39816=$A44)*('Data - victims'!$C$2:$C$39816=$B$3)*('Data - victims'!$D$2:$D$39816)))))</f>
        <v>52</v>
      </c>
      <c r="D44" s="56" cm="1">
        <f t="array" ref="D44">IF($B$3="Total non-fatal casualties",IF(SUMPRODUCT(('Data - victims'!$A$2:$A$39816=D$4)*('Data - victims'!$B$2:$B$39816=$A44)*('Data - victims'!$C$2:$C$39816="Total non-fatal casualties")*('Data - victims'!$D$2:$D$39816))+SUMPRODUCT(('Data - victims'!$A$2:$A$39816=D$4)*('Data - victims'!$B$2:$B$39816=$A44)*('Data - victims'!$C$2:$C$39816="Hospital severe")*('Data - victims'!$D$2:$D$39816))+SUMPRODUCT(('Data - victims'!$A$2:$A$39816=D$4)*('Data - victims'!$B$2:$B$39816=$A44)*('Data - victims'!$C$2:$C$39816="Hospital slight")*('Data - victims'!$D$2:$D$39816))+SUMPRODUCT(('Data - victims'!$A$2:$A$39816=D$4)*('Data - victims'!$B$2:$B$39816=$A44)*('Data - victims'!$C$2:$C$39816="First aid")*('Data - victims'!$D$2:$D$39816))+SUMPRODUCT(('Data - victims'!$A$2:$A$39816=D$4)*('Data - victims'!$B$2:$B$39816=$A44)*('Data - victims'!$C$2:$C$39816="Precautionary checks")*('Data - victims'!$D$2:$D$39816))=0,"..",SUMPRODUCT(('Data - victims'!$A$2:$A$39816=D$4)*('Data - victims'!$B$2:$B$39816=$A44)*('Data - victims'!$C$2:$C$39816="Total non-fatal casualties")*('Data - victims'!$D$2:$D$39816))+SUMPRODUCT(('Data - victims'!$A$2:$A$39816=D$4)*('Data - victims'!$B$2:$B$39816=$A44)*('Data - victims'!$C$2:$C$39816="Hospital severe")*('Data - victims'!$D$2:$D$39816))+SUMPRODUCT(('Data - victims'!$A$2:$A$39816=D$4)*('Data - victims'!$B$2:$B$39816=$A44)*('Data - victims'!$C$2:$C$39816="Hospital slight")*('Data - victims'!$D$2:$D$39816))+SUMPRODUCT(('Data - victims'!$A$2:$A$39816=D$4)*('Data - victims'!$B$2:$B$39816=$A44)*('Data - victims'!$C$2:$C$39816="First aid")*('Data - victims'!$D$2:$D$39816))+SUMPRODUCT(('Data - victims'!$A$2:$A$39816=D$4)*('Data - victims'!$B$2:$B$39816=$A44)*('Data - victims'!$C$2:$C$39816="Precautionary checks")*('Data - victims'!$D$2:$D$39816))),IF($B$3="Total casualties requiring hospital treatment",IF(SUMPRODUCT(('Data - victims'!$A$2:$A$39816=D$4)*('Data - victims'!$B$2:$B$39816=$A44)*('Data - victims'!$C$2:$C$39816="Total casualties requiring hospital treatment")*('Data - victims'!$D$2:$D$39816))+SUMPRODUCT(('Data - victims'!$A$2:$A$39816=D$4)*('Data - victims'!$B$2:$B$39816=$A44)*('Data - victims'!$C$2:$C$39816="Hospital severe")*('Data - victims'!$D$2:$D$39816))+SUMPRODUCT(('Data - victims'!$A$2:$A$39816=D$4)*('Data - victims'!$B$2:$B$39816=$A44)*('Data - victims'!$C$2:$C$39816="Hospital slight")*('Data - victims'!$D$2:$D$39816))=0,"..",SUMPRODUCT(('Data - victims'!$A$2:$A$39816=D$4)*('Data - victims'!$B$2:$B$39816=$A44)*('Data - victims'!$C$2:$C$39816="Total casualties requiring hospital treatment")*('Data - victims'!$D$2:$D$39816))+SUMPRODUCT(('Data - victims'!$A$2:$A$39816=D$4)*('Data - victims'!$B$2:$B$39816=$A44)*('Data - victims'!$C$2:$C$39816="Hospital severe")*('Data - victims'!$D$2:$D$39816))+SUMPRODUCT(('Data - victims'!$A$2:$A$39816=D$4)*('Data - victims'!$B$2:$B$39816=$A44)*('Data - victims'!$C$2:$C$39816="Hospital slight")*('Data - victims'!$D$2:$D$39816))),IF(SUMPRODUCT(('Data - victims'!$A$2:$A$39816=D$4)*('Data - victims'!$B$2:$B$39816=$A44)*('Data - victims'!$C$2:$C$39816=$B$3)*('Data - victims'!$D$2:$D$39816))=0,"..",SUMPRODUCT(('Data - victims'!$A$2:$A$39816=D$4)*('Data - victims'!$B$2:$B$39816=$A44)*('Data - victims'!$C$2:$C$39816=$B$3)*('Data - victims'!$D$2:$D$39816)))))</f>
        <v>21</v>
      </c>
      <c r="E44" s="56" cm="1">
        <f t="array" ref="E44">IF(SUMPRODUCT(('Data - victims'!$A$2:$A$39816=E$4)*('Data - victims'!$B$2:$B$39816=$A44)*('Data - victims'!$C$2:$C$39816=$B$3)*('Data - victims'!$D$2:$D$39816))=0,IF(OR(B44="..",C44="..",D44=".."),"..",IF(B44+C44+D44=0,"..",B44+C44+D44)),SUMPRODUCT(('Data - victims'!$A$2:$A$39816=E$4)*('Data - victims'!$B$2:$B$39816=$A44)*('Data - victims'!$C$2:$C$39816=$B$3)*('Data - victims'!$D$2:$D$39816)))</f>
        <v>309</v>
      </c>
      <c r="F44" s="56">
        <f t="shared" si="0"/>
        <v>4</v>
      </c>
      <c r="G44" s="56">
        <f t="shared" si="1"/>
        <v>10</v>
      </c>
      <c r="H44" s="56">
        <f t="shared" si="2"/>
        <v>7</v>
      </c>
      <c r="I44" s="56">
        <f t="shared" si="3"/>
        <v>5</v>
      </c>
      <c r="J44" s="57"/>
      <c r="K44" s="56" cm="1">
        <f t="array" ref="K44">IF(SUMPRODUCT(('Data - population'!$B$2:$B$2784=$A44)*('Data - population'!$C$2:$C$2784=K$4)*('Data - population'!$D$2:$D$2784)),SUMPRODUCT(('Data - population'!$B$2:$B$2784=$A44)*('Data - population'!$C$2:$C$2784=K$4)*('Data - population'!$D$2:$D$2784)),"..")</f>
        <v>56326000</v>
      </c>
      <c r="L44" s="56" cm="1">
        <f t="array" ref="L44">IF(SUMPRODUCT(('Data - population'!$B$2:$B$2784=$A44)*('Data - population'!$C$2:$C$2784=L$4)*('Data - population'!$D$2:$D$2784)),SUMPRODUCT(('Data - population'!$B$2:$B$2784=$A44)*('Data - population'!$C$2:$C$2784=L$4)*('Data - population'!$D$2:$D$2784)),"..")</f>
        <v>5408900</v>
      </c>
      <c r="M44" s="56" cm="1">
        <f t="array" ref="M44">IF(SUMPRODUCT(('Data - population'!$B$2:$B$2784=$A44)*('Data - population'!$C$2:$C$2784=M$4)*('Data - population'!$D$2:$D$2784)),SUMPRODUCT(('Data - population'!$B$2:$B$2784=$A44)*('Data - population'!$C$2:$C$2784=M$4)*('Data - population'!$D$2:$D$2784)),"..")</f>
        <v>3104500</v>
      </c>
      <c r="N44" s="56" cm="1">
        <f t="array" ref="N44">IF(SUMPRODUCT(('Data - population'!$B$2:$B$2784=$A44)*('Data - population'!$C$2:$C$2784=N$4)*('Data - population'!$D$2:$D$2784)),SUMPRODUCT(('Data - population'!$B$2:$B$2784=$A44)*('Data - population'!$C$2:$C$2784=N$4)*('Data - population'!$D$2:$D$2784)),"..")</f>
        <v>64839300</v>
      </c>
      <c r="O44" s="57">
        <f t="shared" si="4"/>
        <v>100</v>
      </c>
      <c r="P44" s="56"/>
      <c r="Q44" s="57"/>
      <c r="R44" s="57"/>
      <c r="S44" s="57"/>
      <c r="T44" s="57"/>
      <c r="U44" s="57"/>
      <c r="V44" s="57"/>
    </row>
    <row r="45" spans="1:22" x14ac:dyDescent="0.35">
      <c r="A45" s="57" t="s">
        <v>101</v>
      </c>
      <c r="B45" s="56" cm="1">
        <f t="array" ref="B45">IF($B$3="Total non-fatal casualties",IF(SUMPRODUCT(('Data - victims'!$A$2:$A$39816=B$4)*('Data - victims'!$B$2:$B$39816=$A45)*('Data - victims'!$C$2:$C$39816="Total non-fatal casualties")*('Data - victims'!$D$2:$D$39816))+SUMPRODUCT(('Data - victims'!$A$2:$A$39816=B$4)*('Data - victims'!$B$2:$B$39816=$A45)*('Data - victims'!$C$2:$C$39816="Hospital severe")*('Data - victims'!$D$2:$D$39816))+SUMPRODUCT(('Data - victims'!$A$2:$A$39816=B$4)*('Data - victims'!$B$2:$B$39816=$A45)*('Data - victims'!$C$2:$C$39816="Hospital slight")*('Data - victims'!$D$2:$D$39816))+SUMPRODUCT(('Data - victims'!$A$2:$A$39816=B$4)*('Data - victims'!$B$2:$B$39816=$A45)*('Data - victims'!$C$2:$C$39816="First aid")*('Data - victims'!$D$2:$D$39816))+SUMPRODUCT(('Data - victims'!$A$2:$A$39816=B$4)*('Data - victims'!$B$2:$B$39816=$A45)*('Data - victims'!$C$2:$C$39816="Precautionary checks")*('Data - victims'!$D$2:$D$39816))=0,"..",SUMPRODUCT(('Data - victims'!$A$2:$A$39816=B$4)*('Data - victims'!$B$2:$B$39816=$A45)*('Data - victims'!$C$2:$C$39816="Total non-fatal casualties")*('Data - victims'!$D$2:$D$39816))+SUMPRODUCT(('Data - victims'!$A$2:$A$39816=B$4)*('Data - victims'!$B$2:$B$39816=$A45)*('Data - victims'!$C$2:$C$39816="Hospital severe")*('Data - victims'!$D$2:$D$39816))+SUMPRODUCT(('Data - victims'!$A$2:$A$39816=B$4)*('Data - victims'!$B$2:$B$39816=$A45)*('Data - victims'!$C$2:$C$39816="Hospital slight")*('Data - victims'!$D$2:$D$39816))+SUMPRODUCT(('Data - victims'!$A$2:$A$39816=B$4)*('Data - victims'!$B$2:$B$39816=$A45)*('Data - victims'!$C$2:$C$39816="First aid")*('Data - victims'!$D$2:$D$39816))+SUMPRODUCT(('Data - victims'!$A$2:$A$39816=B$4)*('Data - victims'!$B$2:$B$39816=$A45)*('Data - victims'!$C$2:$C$39816="Precautionary checks")*('Data - victims'!$D$2:$D$39816))),IF($B$3="Total casualties requiring hospital treatment",IF(SUMPRODUCT(('Data - victims'!$A$2:$A$39816=B$4)*('Data - victims'!$B$2:$B$39816=$A45)*('Data - victims'!$C$2:$C$39816="Total casualties requiring hospital treatment")*('Data - victims'!$D$2:$D$39816))+SUMPRODUCT(('Data - victims'!$A$2:$A$39816=B$4)*('Data - victims'!$B$2:$B$39816=$A45)*('Data - victims'!$C$2:$C$39816="Hospital severe")*('Data - victims'!$D$2:$D$39816))+SUMPRODUCT(('Data - victims'!$A$2:$A$39816=B$4)*('Data - victims'!$B$2:$B$39816=$A45)*('Data - victims'!$C$2:$C$39816="Hospital slight")*('Data - victims'!$D$2:$D$39816))=0,"..",SUMPRODUCT(('Data - victims'!$A$2:$A$39816=B$4)*('Data - victims'!$B$2:$B$39816=$A45)*('Data - victims'!$C$2:$C$39816="Total casualties requiring hospital treatment")*('Data - victims'!$D$2:$D$39816))+SUMPRODUCT(('Data - victims'!$A$2:$A$39816=B$4)*('Data - victims'!$B$2:$B$39816=$A45)*('Data - victims'!$C$2:$C$39816="Hospital severe")*('Data - victims'!$D$2:$D$39816))+SUMPRODUCT(('Data - victims'!$A$2:$A$39816=B$4)*('Data - victims'!$B$2:$B$39816=$A45)*('Data - victims'!$C$2:$C$39816="Hospital slight")*('Data - victims'!$D$2:$D$39816))),IF(SUMPRODUCT(('Data - victims'!$A$2:$A$39816=B$4)*('Data - victims'!$B$2:$B$39816=$A45)*('Data - victims'!$C$2:$C$39816=$B$3)*('Data - victims'!$D$2:$D$39816))=0,"..",SUMPRODUCT(('Data - victims'!$A$2:$A$39816=B$4)*('Data - victims'!$B$2:$B$39816=$A45)*('Data - victims'!$C$2:$C$39816=$B$3)*('Data - victims'!$D$2:$D$39816)))))</f>
        <v>274</v>
      </c>
      <c r="C45" s="56" cm="1">
        <f t="array" ref="C45">IF($B$3="Total non-fatal casualties",IF(SUMPRODUCT(('Data - victims'!$A$2:$A$39816=C$4)*('Data - victims'!$B$2:$B$39816=$A45)*('Data - victims'!$C$2:$C$39816="Total non-fatal casualties")*('Data - victims'!$D$2:$D$39816))+SUMPRODUCT(('Data - victims'!$A$2:$A$39816=C$4)*('Data - victims'!$B$2:$B$39816=$A45)*('Data - victims'!$C$2:$C$39816="Hospital severe")*('Data - victims'!$D$2:$D$39816))+SUMPRODUCT(('Data - victims'!$A$2:$A$39816=C$4)*('Data - victims'!$B$2:$B$39816=$A45)*('Data - victims'!$C$2:$C$39816="Hospital slight")*('Data - victims'!$D$2:$D$39816))+SUMPRODUCT(('Data - victims'!$A$2:$A$39816=C$4)*('Data - victims'!$B$2:$B$39816=$A45)*('Data - victims'!$C$2:$C$39816="First aid")*('Data - victims'!$D$2:$D$39816))+SUMPRODUCT(('Data - victims'!$A$2:$A$39816=C$4)*('Data - victims'!$B$2:$B$39816=$A45)*('Data - victims'!$C$2:$C$39816="Precautionary checks")*('Data - victims'!$D$2:$D$39816))=0,"..",SUMPRODUCT(('Data - victims'!$A$2:$A$39816=C$4)*('Data - victims'!$B$2:$B$39816=$A45)*('Data - victims'!$C$2:$C$39816="Total non-fatal casualties")*('Data - victims'!$D$2:$D$39816))+SUMPRODUCT(('Data - victims'!$A$2:$A$39816=C$4)*('Data - victims'!$B$2:$B$39816=$A45)*('Data - victims'!$C$2:$C$39816="Hospital severe")*('Data - victims'!$D$2:$D$39816))+SUMPRODUCT(('Data - victims'!$A$2:$A$39816=C$4)*('Data - victims'!$B$2:$B$39816=$A45)*('Data - victims'!$C$2:$C$39816="Hospital slight")*('Data - victims'!$D$2:$D$39816))+SUMPRODUCT(('Data - victims'!$A$2:$A$39816=C$4)*('Data - victims'!$B$2:$B$39816=$A45)*('Data - victims'!$C$2:$C$39816="First aid")*('Data - victims'!$D$2:$D$39816))+SUMPRODUCT(('Data - victims'!$A$2:$A$39816=C$4)*('Data - victims'!$B$2:$B$39816=$A45)*('Data - victims'!$C$2:$C$39816="Precautionary checks")*('Data - victims'!$D$2:$D$39816))),IF($B$3="Total casualties requiring hospital treatment",IF(SUMPRODUCT(('Data - victims'!$A$2:$A$39816=C$4)*('Data - victims'!$B$2:$B$39816=$A45)*('Data - victims'!$C$2:$C$39816="Total casualties requiring hospital treatment")*('Data - victims'!$D$2:$D$39816))+SUMPRODUCT(('Data - victims'!$A$2:$A$39816=C$4)*('Data - victims'!$B$2:$B$39816=$A45)*('Data - victims'!$C$2:$C$39816="Hospital severe")*('Data - victims'!$D$2:$D$39816))+SUMPRODUCT(('Data - victims'!$A$2:$A$39816=C$4)*('Data - victims'!$B$2:$B$39816=$A45)*('Data - victims'!$C$2:$C$39816="Hospital slight")*('Data - victims'!$D$2:$D$39816))=0,"..",SUMPRODUCT(('Data - victims'!$A$2:$A$39816=C$4)*('Data - victims'!$B$2:$B$39816=$A45)*('Data - victims'!$C$2:$C$39816="Total casualties requiring hospital treatment")*('Data - victims'!$D$2:$D$39816))+SUMPRODUCT(('Data - victims'!$A$2:$A$39816=C$4)*('Data - victims'!$B$2:$B$39816=$A45)*('Data - victims'!$C$2:$C$39816="Hospital severe")*('Data - victims'!$D$2:$D$39816))+SUMPRODUCT(('Data - victims'!$A$2:$A$39816=C$4)*('Data - victims'!$B$2:$B$39816=$A45)*('Data - victims'!$C$2:$C$39816="Hospital slight")*('Data - victims'!$D$2:$D$39816))),IF(SUMPRODUCT(('Data - victims'!$A$2:$A$39816=C$4)*('Data - victims'!$B$2:$B$39816=$A45)*('Data - victims'!$C$2:$C$39816=$B$3)*('Data - victims'!$D$2:$D$39816))=0,"..",SUMPRODUCT(('Data - victims'!$A$2:$A$39816=C$4)*('Data - victims'!$B$2:$B$39816=$A45)*('Data - victims'!$C$2:$C$39816=$B$3)*('Data - victims'!$D$2:$D$39816)))))</f>
        <v>40</v>
      </c>
      <c r="D45" s="56" cm="1">
        <f t="array" ref="D45">IF($B$3="Total non-fatal casualties",IF(SUMPRODUCT(('Data - victims'!$A$2:$A$39816=D$4)*('Data - victims'!$B$2:$B$39816=$A45)*('Data - victims'!$C$2:$C$39816="Total non-fatal casualties")*('Data - victims'!$D$2:$D$39816))+SUMPRODUCT(('Data - victims'!$A$2:$A$39816=D$4)*('Data - victims'!$B$2:$B$39816=$A45)*('Data - victims'!$C$2:$C$39816="Hospital severe")*('Data - victims'!$D$2:$D$39816))+SUMPRODUCT(('Data - victims'!$A$2:$A$39816=D$4)*('Data - victims'!$B$2:$B$39816=$A45)*('Data - victims'!$C$2:$C$39816="Hospital slight")*('Data - victims'!$D$2:$D$39816))+SUMPRODUCT(('Data - victims'!$A$2:$A$39816=D$4)*('Data - victims'!$B$2:$B$39816=$A45)*('Data - victims'!$C$2:$C$39816="First aid")*('Data - victims'!$D$2:$D$39816))+SUMPRODUCT(('Data - victims'!$A$2:$A$39816=D$4)*('Data - victims'!$B$2:$B$39816=$A45)*('Data - victims'!$C$2:$C$39816="Precautionary checks")*('Data - victims'!$D$2:$D$39816))=0,"..",SUMPRODUCT(('Data - victims'!$A$2:$A$39816=D$4)*('Data - victims'!$B$2:$B$39816=$A45)*('Data - victims'!$C$2:$C$39816="Total non-fatal casualties")*('Data - victims'!$D$2:$D$39816))+SUMPRODUCT(('Data - victims'!$A$2:$A$39816=D$4)*('Data - victims'!$B$2:$B$39816=$A45)*('Data - victims'!$C$2:$C$39816="Hospital severe")*('Data - victims'!$D$2:$D$39816))+SUMPRODUCT(('Data - victims'!$A$2:$A$39816=D$4)*('Data - victims'!$B$2:$B$39816=$A45)*('Data - victims'!$C$2:$C$39816="Hospital slight")*('Data - victims'!$D$2:$D$39816))+SUMPRODUCT(('Data - victims'!$A$2:$A$39816=D$4)*('Data - victims'!$B$2:$B$39816=$A45)*('Data - victims'!$C$2:$C$39816="First aid")*('Data - victims'!$D$2:$D$39816))+SUMPRODUCT(('Data - victims'!$A$2:$A$39816=D$4)*('Data - victims'!$B$2:$B$39816=$A45)*('Data - victims'!$C$2:$C$39816="Precautionary checks")*('Data - victims'!$D$2:$D$39816))),IF($B$3="Total casualties requiring hospital treatment",IF(SUMPRODUCT(('Data - victims'!$A$2:$A$39816=D$4)*('Data - victims'!$B$2:$B$39816=$A45)*('Data - victims'!$C$2:$C$39816="Total casualties requiring hospital treatment")*('Data - victims'!$D$2:$D$39816))+SUMPRODUCT(('Data - victims'!$A$2:$A$39816=D$4)*('Data - victims'!$B$2:$B$39816=$A45)*('Data - victims'!$C$2:$C$39816="Hospital severe")*('Data - victims'!$D$2:$D$39816))+SUMPRODUCT(('Data - victims'!$A$2:$A$39816=D$4)*('Data - victims'!$B$2:$B$39816=$A45)*('Data - victims'!$C$2:$C$39816="Hospital slight")*('Data - victims'!$D$2:$D$39816))=0,"..",SUMPRODUCT(('Data - victims'!$A$2:$A$39816=D$4)*('Data - victims'!$B$2:$B$39816=$A45)*('Data - victims'!$C$2:$C$39816="Total casualties requiring hospital treatment")*('Data - victims'!$D$2:$D$39816))+SUMPRODUCT(('Data - victims'!$A$2:$A$39816=D$4)*('Data - victims'!$B$2:$B$39816=$A45)*('Data - victims'!$C$2:$C$39816="Hospital severe")*('Data - victims'!$D$2:$D$39816))+SUMPRODUCT(('Data - victims'!$A$2:$A$39816=D$4)*('Data - victims'!$B$2:$B$39816=$A45)*('Data - victims'!$C$2:$C$39816="Hospital slight")*('Data - victims'!$D$2:$D$39816))),IF(SUMPRODUCT(('Data - victims'!$A$2:$A$39816=D$4)*('Data - victims'!$B$2:$B$39816=$A45)*('Data - victims'!$C$2:$C$39816=$B$3)*('Data - victims'!$D$2:$D$39816))=0,"..",SUMPRODUCT(('Data - victims'!$A$2:$A$39816=D$4)*('Data - victims'!$B$2:$B$39816=$A45)*('Data - victims'!$C$2:$C$39816=$B$3)*('Data - victims'!$D$2:$D$39816)))))</f>
        <v>21</v>
      </c>
      <c r="E45" s="56" cm="1">
        <f t="array" ref="E45">IF(SUMPRODUCT(('Data - victims'!$A$2:$A$39816=E$4)*('Data - victims'!$B$2:$B$39816=$A45)*('Data - victims'!$C$2:$C$39816=$B$3)*('Data - victims'!$D$2:$D$39816))=0,IF(OR(B45="..",C45="..",D45=".."),"..",IF(B45+C45+D45=0,"..",B45+C45+D45)),SUMPRODUCT(('Data - victims'!$A$2:$A$39816=E$4)*('Data - victims'!$B$2:$B$39816=$A45)*('Data - victims'!$C$2:$C$39816=$B$3)*('Data - victims'!$D$2:$D$39816)))</f>
        <v>335</v>
      </c>
      <c r="F45" s="56">
        <f t="shared" si="0"/>
        <v>5</v>
      </c>
      <c r="G45" s="56">
        <f t="shared" si="1"/>
        <v>7</v>
      </c>
      <c r="H45" s="56">
        <f t="shared" si="2"/>
        <v>7</v>
      </c>
      <c r="I45" s="56">
        <f t="shared" si="3"/>
        <v>5</v>
      </c>
      <c r="J45" s="57"/>
      <c r="K45" s="57" cm="1">
        <f t="array" ref="K45">IF(SUMPRODUCT(('Data - population'!$B$2:$B$2784=$A45)*('Data - population'!$C$2:$C$2784=K$4)*('Data - population'!$D$2:$D$2784)),SUMPRODUCT(('Data - population'!$B$2:$B$2784=$A45)*('Data - population'!$C$2:$C$2784=K$4)*('Data - population'!$D$2:$D$2784)),"..")</f>
        <v>56554900</v>
      </c>
      <c r="L45" s="57" cm="1">
        <f t="array" ref="L45">IF(SUMPRODUCT(('Data - population'!$B$2:$B$2784=$A45)*('Data - population'!$C$2:$C$2784=L$4)*('Data - population'!$D$2:$D$2784)),SUMPRODUCT(('Data - population'!$B$2:$B$2784=$A45)*('Data - population'!$C$2:$C$2784=L$4)*('Data - population'!$D$2:$D$2784)),"..")</f>
        <v>5412900</v>
      </c>
      <c r="M45" s="57" cm="1">
        <f t="array" ref="M45">IF(SUMPRODUCT(('Data - population'!$B$2:$B$2784=$A45)*('Data - population'!$C$2:$C$2784=M$4)*('Data - population'!$D$2:$D$2784)),SUMPRODUCT(('Data - population'!$B$2:$B$2784=$A45)*('Data - population'!$C$2:$C$2784=M$4)*('Data - population'!$D$2:$D$2784)),"..")</f>
        <v>3105600</v>
      </c>
      <c r="N45" s="57" cm="1">
        <f t="array" ref="N45">IF(SUMPRODUCT(('Data - population'!$B$2:$B$2784=$A45)*('Data - population'!$C$2:$C$2784=N$4)*('Data - population'!$D$2:$D$2784)),SUMPRODUCT(('Data - population'!$B$2:$B$2784=$A45)*('Data - population'!$C$2:$C$2784=N$4)*('Data - population'!$D$2:$D$2784)),"..")</f>
        <v>65073400</v>
      </c>
      <c r="O45" s="57">
        <f t="shared" si="4"/>
        <v>0</v>
      </c>
      <c r="P45" s="57"/>
      <c r="Q45" s="57"/>
      <c r="R45" s="57"/>
      <c r="S45" s="57"/>
      <c r="T45" s="57"/>
      <c r="U45" s="57"/>
      <c r="V45" s="57"/>
    </row>
    <row r="46" spans="1:22" x14ac:dyDescent="0.35">
      <c r="A46" s="57" t="s">
        <v>103</v>
      </c>
      <c r="B46" s="56" cm="1">
        <f t="array" ref="B46">IF($B$3="Total non-fatal casualties",IF(SUMPRODUCT(('Data - victims'!$A$2:$A$39816=B$4)*('Data - victims'!$B$2:$B$39816=$A46)*('Data - victims'!$C$2:$C$39816="Total non-fatal casualties")*('Data - victims'!$D$2:$D$39816))+SUMPRODUCT(('Data - victims'!$A$2:$A$39816=B$4)*('Data - victims'!$B$2:$B$39816=$A46)*('Data - victims'!$C$2:$C$39816="Hospital severe")*('Data - victims'!$D$2:$D$39816))+SUMPRODUCT(('Data - victims'!$A$2:$A$39816=B$4)*('Data - victims'!$B$2:$B$39816=$A46)*('Data - victims'!$C$2:$C$39816="Hospital slight")*('Data - victims'!$D$2:$D$39816))+SUMPRODUCT(('Data - victims'!$A$2:$A$39816=B$4)*('Data - victims'!$B$2:$B$39816=$A46)*('Data - victims'!$C$2:$C$39816="First aid")*('Data - victims'!$D$2:$D$39816))+SUMPRODUCT(('Data - victims'!$A$2:$A$39816=B$4)*('Data - victims'!$B$2:$B$39816=$A46)*('Data - victims'!$C$2:$C$39816="Precautionary checks")*('Data - victims'!$D$2:$D$39816))=0,"..",SUMPRODUCT(('Data - victims'!$A$2:$A$39816=B$4)*('Data - victims'!$B$2:$B$39816=$A46)*('Data - victims'!$C$2:$C$39816="Total non-fatal casualties")*('Data - victims'!$D$2:$D$39816))+SUMPRODUCT(('Data - victims'!$A$2:$A$39816=B$4)*('Data - victims'!$B$2:$B$39816=$A46)*('Data - victims'!$C$2:$C$39816="Hospital severe")*('Data - victims'!$D$2:$D$39816))+SUMPRODUCT(('Data - victims'!$A$2:$A$39816=B$4)*('Data - victims'!$B$2:$B$39816=$A46)*('Data - victims'!$C$2:$C$39816="Hospital slight")*('Data - victims'!$D$2:$D$39816))+SUMPRODUCT(('Data - victims'!$A$2:$A$39816=B$4)*('Data - victims'!$B$2:$B$39816=$A46)*('Data - victims'!$C$2:$C$39816="First aid")*('Data - victims'!$D$2:$D$39816))+SUMPRODUCT(('Data - victims'!$A$2:$A$39816=B$4)*('Data - victims'!$B$2:$B$39816=$A46)*('Data - victims'!$C$2:$C$39816="Precautionary checks")*('Data - victims'!$D$2:$D$39816))),IF($B$3="Total casualties requiring hospital treatment",IF(SUMPRODUCT(('Data - victims'!$A$2:$A$39816=B$4)*('Data - victims'!$B$2:$B$39816=$A46)*('Data - victims'!$C$2:$C$39816="Total casualties requiring hospital treatment")*('Data - victims'!$D$2:$D$39816))+SUMPRODUCT(('Data - victims'!$A$2:$A$39816=B$4)*('Data - victims'!$B$2:$B$39816=$A46)*('Data - victims'!$C$2:$C$39816="Hospital severe")*('Data - victims'!$D$2:$D$39816))+SUMPRODUCT(('Data - victims'!$A$2:$A$39816=B$4)*('Data - victims'!$B$2:$B$39816=$A46)*('Data - victims'!$C$2:$C$39816="Hospital slight")*('Data - victims'!$D$2:$D$39816))=0,"..",SUMPRODUCT(('Data - victims'!$A$2:$A$39816=B$4)*('Data - victims'!$B$2:$B$39816=$A46)*('Data - victims'!$C$2:$C$39816="Total casualties requiring hospital treatment")*('Data - victims'!$D$2:$D$39816))+SUMPRODUCT(('Data - victims'!$A$2:$A$39816=B$4)*('Data - victims'!$B$2:$B$39816=$A46)*('Data - victims'!$C$2:$C$39816="Hospital severe")*('Data - victims'!$D$2:$D$39816))+SUMPRODUCT(('Data - victims'!$A$2:$A$39816=B$4)*('Data - victims'!$B$2:$B$39816=$A46)*('Data - victims'!$C$2:$C$39816="Hospital slight")*('Data - victims'!$D$2:$D$39816))),IF(SUMPRODUCT(('Data - victims'!$A$2:$A$39816=B$4)*('Data - victims'!$B$2:$B$39816=$A46)*('Data - victims'!$C$2:$C$39816=$B$3)*('Data - victims'!$D$2:$D$39816))=0,"..",SUMPRODUCT(('Data - victims'!$A$2:$A$39816=B$4)*('Data - victims'!$B$2:$B$39816=$A46)*('Data - victims'!$C$2:$C$39816=$B$3)*('Data - victims'!$D$2:$D$39816)))))</f>
        <v>268</v>
      </c>
      <c r="C46" s="56" cm="1">
        <f t="array" ref="C46">IF($B$3="Total non-fatal casualties",IF(SUMPRODUCT(('Data - victims'!$A$2:$A$39816=C$4)*('Data - victims'!$B$2:$B$39816=$A46)*('Data - victims'!$C$2:$C$39816="Total non-fatal casualties")*('Data - victims'!$D$2:$D$39816))+SUMPRODUCT(('Data - victims'!$A$2:$A$39816=C$4)*('Data - victims'!$B$2:$B$39816=$A46)*('Data - victims'!$C$2:$C$39816="Hospital severe")*('Data - victims'!$D$2:$D$39816))+SUMPRODUCT(('Data - victims'!$A$2:$A$39816=C$4)*('Data - victims'!$B$2:$B$39816=$A46)*('Data - victims'!$C$2:$C$39816="Hospital slight")*('Data - victims'!$D$2:$D$39816))+SUMPRODUCT(('Data - victims'!$A$2:$A$39816=C$4)*('Data - victims'!$B$2:$B$39816=$A46)*('Data - victims'!$C$2:$C$39816="First aid")*('Data - victims'!$D$2:$D$39816))+SUMPRODUCT(('Data - victims'!$A$2:$A$39816=C$4)*('Data - victims'!$B$2:$B$39816=$A46)*('Data - victims'!$C$2:$C$39816="Precautionary checks")*('Data - victims'!$D$2:$D$39816))=0,"..",SUMPRODUCT(('Data - victims'!$A$2:$A$39816=C$4)*('Data - victims'!$B$2:$B$39816=$A46)*('Data - victims'!$C$2:$C$39816="Total non-fatal casualties")*('Data - victims'!$D$2:$D$39816))+SUMPRODUCT(('Data - victims'!$A$2:$A$39816=C$4)*('Data - victims'!$B$2:$B$39816=$A46)*('Data - victims'!$C$2:$C$39816="Hospital severe")*('Data - victims'!$D$2:$D$39816))+SUMPRODUCT(('Data - victims'!$A$2:$A$39816=C$4)*('Data - victims'!$B$2:$B$39816=$A46)*('Data - victims'!$C$2:$C$39816="Hospital slight")*('Data - victims'!$D$2:$D$39816))+SUMPRODUCT(('Data - victims'!$A$2:$A$39816=C$4)*('Data - victims'!$B$2:$B$39816=$A46)*('Data - victims'!$C$2:$C$39816="First aid")*('Data - victims'!$D$2:$D$39816))+SUMPRODUCT(('Data - victims'!$A$2:$A$39816=C$4)*('Data - victims'!$B$2:$B$39816=$A46)*('Data - victims'!$C$2:$C$39816="Precautionary checks")*('Data - victims'!$D$2:$D$39816))),IF($B$3="Total casualties requiring hospital treatment",IF(SUMPRODUCT(('Data - victims'!$A$2:$A$39816=C$4)*('Data - victims'!$B$2:$B$39816=$A46)*('Data - victims'!$C$2:$C$39816="Total casualties requiring hospital treatment")*('Data - victims'!$D$2:$D$39816))+SUMPRODUCT(('Data - victims'!$A$2:$A$39816=C$4)*('Data - victims'!$B$2:$B$39816=$A46)*('Data - victims'!$C$2:$C$39816="Hospital severe")*('Data - victims'!$D$2:$D$39816))+SUMPRODUCT(('Data - victims'!$A$2:$A$39816=C$4)*('Data - victims'!$B$2:$B$39816=$A46)*('Data - victims'!$C$2:$C$39816="Hospital slight")*('Data - victims'!$D$2:$D$39816))=0,"..",SUMPRODUCT(('Data - victims'!$A$2:$A$39816=C$4)*('Data - victims'!$B$2:$B$39816=$A46)*('Data - victims'!$C$2:$C$39816="Total casualties requiring hospital treatment")*('Data - victims'!$D$2:$D$39816))+SUMPRODUCT(('Data - victims'!$A$2:$A$39816=C$4)*('Data - victims'!$B$2:$B$39816=$A46)*('Data - victims'!$C$2:$C$39816="Hospital severe")*('Data - victims'!$D$2:$D$39816))+SUMPRODUCT(('Data - victims'!$A$2:$A$39816=C$4)*('Data - victims'!$B$2:$B$39816=$A46)*('Data - victims'!$C$2:$C$39816="Hospital slight")*('Data - victims'!$D$2:$D$39816))),IF(SUMPRODUCT(('Data - victims'!$A$2:$A$39816=C$4)*('Data - victims'!$B$2:$B$39816=$A46)*('Data - victims'!$C$2:$C$39816=$B$3)*('Data - victims'!$D$2:$D$39816))=0,"..",SUMPRODUCT(('Data - victims'!$A$2:$A$39816=C$4)*('Data - victims'!$B$2:$B$39816=$A46)*('Data - victims'!$C$2:$C$39816=$B$3)*('Data - victims'!$D$2:$D$39816)))))</f>
        <v>43</v>
      </c>
      <c r="D46" s="56" cm="1">
        <f t="array" ref="D46">IF($B$3="Total non-fatal casualties",IF(SUMPRODUCT(('Data - victims'!$A$2:$A$39816=D$4)*('Data - victims'!$B$2:$B$39816=$A46)*('Data - victims'!$C$2:$C$39816="Total non-fatal casualties")*('Data - victims'!$D$2:$D$39816))+SUMPRODUCT(('Data - victims'!$A$2:$A$39816=D$4)*('Data - victims'!$B$2:$B$39816=$A46)*('Data - victims'!$C$2:$C$39816="Hospital severe")*('Data - victims'!$D$2:$D$39816))+SUMPRODUCT(('Data - victims'!$A$2:$A$39816=D$4)*('Data - victims'!$B$2:$B$39816=$A46)*('Data - victims'!$C$2:$C$39816="Hospital slight")*('Data - victims'!$D$2:$D$39816))+SUMPRODUCT(('Data - victims'!$A$2:$A$39816=D$4)*('Data - victims'!$B$2:$B$39816=$A46)*('Data - victims'!$C$2:$C$39816="First aid")*('Data - victims'!$D$2:$D$39816))+SUMPRODUCT(('Data - victims'!$A$2:$A$39816=D$4)*('Data - victims'!$B$2:$B$39816=$A46)*('Data - victims'!$C$2:$C$39816="Precautionary checks")*('Data - victims'!$D$2:$D$39816))=0,"..",SUMPRODUCT(('Data - victims'!$A$2:$A$39816=D$4)*('Data - victims'!$B$2:$B$39816=$A46)*('Data - victims'!$C$2:$C$39816="Total non-fatal casualties")*('Data - victims'!$D$2:$D$39816))+SUMPRODUCT(('Data - victims'!$A$2:$A$39816=D$4)*('Data - victims'!$B$2:$B$39816=$A46)*('Data - victims'!$C$2:$C$39816="Hospital severe")*('Data - victims'!$D$2:$D$39816))+SUMPRODUCT(('Data - victims'!$A$2:$A$39816=D$4)*('Data - victims'!$B$2:$B$39816=$A46)*('Data - victims'!$C$2:$C$39816="Hospital slight")*('Data - victims'!$D$2:$D$39816))+SUMPRODUCT(('Data - victims'!$A$2:$A$39816=D$4)*('Data - victims'!$B$2:$B$39816=$A46)*('Data - victims'!$C$2:$C$39816="First aid")*('Data - victims'!$D$2:$D$39816))+SUMPRODUCT(('Data - victims'!$A$2:$A$39816=D$4)*('Data - victims'!$B$2:$B$39816=$A46)*('Data - victims'!$C$2:$C$39816="Precautionary checks")*('Data - victims'!$D$2:$D$39816))),IF($B$3="Total casualties requiring hospital treatment",IF(SUMPRODUCT(('Data - victims'!$A$2:$A$39816=D$4)*('Data - victims'!$B$2:$B$39816=$A46)*('Data - victims'!$C$2:$C$39816="Total casualties requiring hospital treatment")*('Data - victims'!$D$2:$D$39816))+SUMPRODUCT(('Data - victims'!$A$2:$A$39816=D$4)*('Data - victims'!$B$2:$B$39816=$A46)*('Data - victims'!$C$2:$C$39816="Hospital severe")*('Data - victims'!$D$2:$D$39816))+SUMPRODUCT(('Data - victims'!$A$2:$A$39816=D$4)*('Data - victims'!$B$2:$B$39816=$A46)*('Data - victims'!$C$2:$C$39816="Hospital slight")*('Data - victims'!$D$2:$D$39816))=0,"..",SUMPRODUCT(('Data - victims'!$A$2:$A$39816=D$4)*('Data - victims'!$B$2:$B$39816=$A46)*('Data - victims'!$C$2:$C$39816="Total casualties requiring hospital treatment")*('Data - victims'!$D$2:$D$39816))+SUMPRODUCT(('Data - victims'!$A$2:$A$39816=D$4)*('Data - victims'!$B$2:$B$39816=$A46)*('Data - victims'!$C$2:$C$39816="Hospital severe")*('Data - victims'!$D$2:$D$39816))+SUMPRODUCT(('Data - victims'!$A$2:$A$39816=D$4)*('Data - victims'!$B$2:$B$39816=$A46)*('Data - victims'!$C$2:$C$39816="Hospital slight")*('Data - victims'!$D$2:$D$39816))),IF(SUMPRODUCT(('Data - victims'!$A$2:$A$39816=D$4)*('Data - victims'!$B$2:$B$39816=$A46)*('Data - victims'!$C$2:$C$39816=$B$3)*('Data - victims'!$D$2:$D$39816))=0,"..",SUMPRODUCT(('Data - victims'!$A$2:$A$39816=D$4)*('Data - victims'!$B$2:$B$39816=$A46)*('Data - victims'!$C$2:$C$39816=$B$3)*('Data - victims'!$D$2:$D$39816)))))</f>
        <v>14</v>
      </c>
      <c r="E46" s="56" cm="1">
        <f t="array" ref="E46">IF(SUMPRODUCT(('Data - victims'!$A$2:$A$39816=E$4)*('Data - victims'!$B$2:$B$39816=$A46)*('Data - victims'!$C$2:$C$39816=$B$3)*('Data - victims'!$D$2:$D$39816))=0,IF(OR(B46="..",C46="..",D46=".."),"..",IF(B46+C46+D46=0,"..",B46+C46+D46)),SUMPRODUCT(('Data - victims'!$A$2:$A$39816=E$4)*('Data - victims'!$B$2:$B$39816=$A46)*('Data - victims'!$C$2:$C$39816=$B$3)*('Data - victims'!$D$2:$D$39816)))</f>
        <v>325</v>
      </c>
      <c r="F46" s="56">
        <f t="shared" si="0"/>
        <v>5</v>
      </c>
      <c r="G46" s="56">
        <f t="shared" si="1"/>
        <v>8</v>
      </c>
      <c r="H46" s="56">
        <f t="shared" si="2"/>
        <v>4</v>
      </c>
      <c r="I46" s="56">
        <f t="shared" si="3"/>
        <v>5</v>
      </c>
      <c r="J46" s="57"/>
      <c r="K46" s="57" cm="1">
        <f t="array" ref="K46">IF(SUMPRODUCT(('Data - population'!$B$2:$B$2784=$A46)*('Data - population'!$C$2:$C$2784=K$4)*('Data - population'!$D$2:$D$2784)),SUMPRODUCT(('Data - population'!$B$2:$B$2784=$A46)*('Data - population'!$C$2:$C$2784=K$4)*('Data - population'!$D$2:$D$2784)),"..")</f>
        <v>57144400</v>
      </c>
      <c r="L46" s="57" cm="1">
        <f t="array" ref="L46">IF(SUMPRODUCT(('Data - population'!$B$2:$B$2784=$A46)*('Data - population'!$C$2:$C$2784=L$4)*('Data - population'!$D$2:$D$2784)),SUMPRODUCT(('Data - population'!$B$2:$B$2784=$A46)*('Data - population'!$C$2:$C$2784=L$4)*('Data - population'!$D$2:$D$2784)),"..")</f>
        <v>5447000</v>
      </c>
      <c r="M46" s="57" cm="1">
        <f t="array" ref="M46">IF(SUMPRODUCT(('Data - population'!$B$2:$B$2784=$A46)*('Data - population'!$C$2:$C$2784=M$4)*('Data - population'!$D$2:$D$2784)),SUMPRODUCT(('Data - population'!$B$2:$B$2784=$A46)*('Data - population'!$C$2:$C$2784=M$4)*('Data - population'!$D$2:$D$2784)),"..")</f>
        <v>3134200</v>
      </c>
      <c r="N46" s="57" cm="1">
        <f t="array" ref="N46">IF(SUMPRODUCT(('Data - population'!$B$2:$B$2784=$A46)*('Data - population'!$C$2:$C$2784=N$4)*('Data - population'!$D$2:$D$2784)),SUMPRODUCT(('Data - population'!$B$2:$B$2784=$A46)*('Data - population'!$C$2:$C$2784=N$4)*('Data - population'!$D$2:$D$2784)),"..")</f>
        <v>65725600</v>
      </c>
      <c r="O46" s="57">
        <f t="shared" si="4"/>
        <v>0</v>
      </c>
      <c r="P46" s="57"/>
      <c r="Q46" s="57"/>
      <c r="R46" s="57"/>
      <c r="S46" s="57"/>
      <c r="T46" s="57"/>
      <c r="U46" s="57"/>
      <c r="V46" s="57"/>
    </row>
    <row r="47" spans="1:22" x14ac:dyDescent="0.35">
      <c r="A47" s="57" t="s">
        <v>106</v>
      </c>
      <c r="B47" s="56" cm="1">
        <f t="array" ref="B47">IF($B$3="Total non-fatal casualties",IF(SUMPRODUCT(('Data - victims'!$A$2:$A$39816=B$4)*('Data - victims'!$B$2:$B$39816=$A47)*('Data - victims'!$C$2:$C$39816="Total non-fatal casualties")*('Data - victims'!$D$2:$D$39816))+SUMPRODUCT(('Data - victims'!$A$2:$A$39816=B$4)*('Data - victims'!$B$2:$B$39816=$A47)*('Data - victims'!$C$2:$C$39816="Hospital severe")*('Data - victims'!$D$2:$D$39816))+SUMPRODUCT(('Data - victims'!$A$2:$A$39816=B$4)*('Data - victims'!$B$2:$B$39816=$A47)*('Data - victims'!$C$2:$C$39816="Hospital slight")*('Data - victims'!$D$2:$D$39816))+SUMPRODUCT(('Data - victims'!$A$2:$A$39816=B$4)*('Data - victims'!$B$2:$B$39816=$A47)*('Data - victims'!$C$2:$C$39816="First aid")*('Data - victims'!$D$2:$D$39816))+SUMPRODUCT(('Data - victims'!$A$2:$A$39816=B$4)*('Data - victims'!$B$2:$B$39816=$A47)*('Data - victims'!$C$2:$C$39816="Precautionary checks")*('Data - victims'!$D$2:$D$39816))=0,"..",SUMPRODUCT(('Data - victims'!$A$2:$A$39816=B$4)*('Data - victims'!$B$2:$B$39816=$A47)*('Data - victims'!$C$2:$C$39816="Total non-fatal casualties")*('Data - victims'!$D$2:$D$39816))+SUMPRODUCT(('Data - victims'!$A$2:$A$39816=B$4)*('Data - victims'!$B$2:$B$39816=$A47)*('Data - victims'!$C$2:$C$39816="Hospital severe")*('Data - victims'!$D$2:$D$39816))+SUMPRODUCT(('Data - victims'!$A$2:$A$39816=B$4)*('Data - victims'!$B$2:$B$39816=$A47)*('Data - victims'!$C$2:$C$39816="Hospital slight")*('Data - victims'!$D$2:$D$39816))+SUMPRODUCT(('Data - victims'!$A$2:$A$39816=B$4)*('Data - victims'!$B$2:$B$39816=$A47)*('Data - victims'!$C$2:$C$39816="First aid")*('Data - victims'!$D$2:$D$39816))+SUMPRODUCT(('Data - victims'!$A$2:$A$39816=B$4)*('Data - victims'!$B$2:$B$39816=$A47)*('Data - victims'!$C$2:$C$39816="Precautionary checks")*('Data - victims'!$D$2:$D$39816))),IF($B$3="Total casualties requiring hospital treatment",IF(SUMPRODUCT(('Data - victims'!$A$2:$A$39816=B$4)*('Data - victims'!$B$2:$B$39816=$A47)*('Data - victims'!$C$2:$C$39816="Total casualties requiring hospital treatment")*('Data - victims'!$D$2:$D$39816))+SUMPRODUCT(('Data - victims'!$A$2:$A$39816=B$4)*('Data - victims'!$B$2:$B$39816=$A47)*('Data - victims'!$C$2:$C$39816="Hospital severe")*('Data - victims'!$D$2:$D$39816))+SUMPRODUCT(('Data - victims'!$A$2:$A$39816=B$4)*('Data - victims'!$B$2:$B$39816=$A47)*('Data - victims'!$C$2:$C$39816="Hospital slight")*('Data - victims'!$D$2:$D$39816))=0,"..",SUMPRODUCT(('Data - victims'!$A$2:$A$39816=B$4)*('Data - victims'!$B$2:$B$39816=$A47)*('Data - victims'!$C$2:$C$39816="Total casualties requiring hospital treatment")*('Data - victims'!$D$2:$D$39816))+SUMPRODUCT(('Data - victims'!$A$2:$A$39816=B$4)*('Data - victims'!$B$2:$B$39816=$A47)*('Data - victims'!$C$2:$C$39816="Hospital severe")*('Data - victims'!$D$2:$D$39816))+SUMPRODUCT(('Data - victims'!$A$2:$A$39816=B$4)*('Data - victims'!$B$2:$B$39816=$A47)*('Data - victims'!$C$2:$C$39816="Hospital slight")*('Data - victims'!$D$2:$D$39816))),IF(SUMPRODUCT(('Data - victims'!$A$2:$A$39816=B$4)*('Data - victims'!$B$2:$B$39816=$A47)*('Data - victims'!$C$2:$C$39816=$B$3)*('Data - victims'!$D$2:$D$39816))=0,"..",SUMPRODUCT(('Data - victims'!$A$2:$A$39816=B$4)*('Data - victims'!$B$2:$B$39816=$A47)*('Data - victims'!$C$2:$C$39816=$B$3)*('Data - victims'!$D$2:$D$39816)))))</f>
        <v>250</v>
      </c>
      <c r="C47" s="56" cm="1">
        <f t="array" ref="C47">IF($B$3="Total non-fatal casualties",IF(SUMPRODUCT(('Data - victims'!$A$2:$A$39816=C$4)*('Data - victims'!$B$2:$B$39816=$A47)*('Data - victims'!$C$2:$C$39816="Total non-fatal casualties")*('Data - victims'!$D$2:$D$39816))+SUMPRODUCT(('Data - victims'!$A$2:$A$39816=C$4)*('Data - victims'!$B$2:$B$39816=$A47)*('Data - victims'!$C$2:$C$39816="Hospital severe")*('Data - victims'!$D$2:$D$39816))+SUMPRODUCT(('Data - victims'!$A$2:$A$39816=C$4)*('Data - victims'!$B$2:$B$39816=$A47)*('Data - victims'!$C$2:$C$39816="Hospital slight")*('Data - victims'!$D$2:$D$39816))+SUMPRODUCT(('Data - victims'!$A$2:$A$39816=C$4)*('Data - victims'!$B$2:$B$39816=$A47)*('Data - victims'!$C$2:$C$39816="First aid")*('Data - victims'!$D$2:$D$39816))+SUMPRODUCT(('Data - victims'!$A$2:$A$39816=C$4)*('Data - victims'!$B$2:$B$39816=$A47)*('Data - victims'!$C$2:$C$39816="Precautionary checks")*('Data - victims'!$D$2:$D$39816))=0,"..",SUMPRODUCT(('Data - victims'!$A$2:$A$39816=C$4)*('Data - victims'!$B$2:$B$39816=$A47)*('Data - victims'!$C$2:$C$39816="Total non-fatal casualties")*('Data - victims'!$D$2:$D$39816))+SUMPRODUCT(('Data - victims'!$A$2:$A$39816=C$4)*('Data - victims'!$B$2:$B$39816=$A47)*('Data - victims'!$C$2:$C$39816="Hospital severe")*('Data - victims'!$D$2:$D$39816))+SUMPRODUCT(('Data - victims'!$A$2:$A$39816=C$4)*('Data - victims'!$B$2:$B$39816=$A47)*('Data - victims'!$C$2:$C$39816="Hospital slight")*('Data - victims'!$D$2:$D$39816))+SUMPRODUCT(('Data - victims'!$A$2:$A$39816=C$4)*('Data - victims'!$B$2:$B$39816=$A47)*('Data - victims'!$C$2:$C$39816="First aid")*('Data - victims'!$D$2:$D$39816))+SUMPRODUCT(('Data - victims'!$A$2:$A$39816=C$4)*('Data - victims'!$B$2:$B$39816=$A47)*('Data - victims'!$C$2:$C$39816="Precautionary checks")*('Data - victims'!$D$2:$D$39816))),IF($B$3="Total casualties requiring hospital treatment",IF(SUMPRODUCT(('Data - victims'!$A$2:$A$39816=C$4)*('Data - victims'!$B$2:$B$39816=$A47)*('Data - victims'!$C$2:$C$39816="Total casualties requiring hospital treatment")*('Data - victims'!$D$2:$D$39816))+SUMPRODUCT(('Data - victims'!$A$2:$A$39816=C$4)*('Data - victims'!$B$2:$B$39816=$A47)*('Data - victims'!$C$2:$C$39816="Hospital severe")*('Data - victims'!$D$2:$D$39816))+SUMPRODUCT(('Data - victims'!$A$2:$A$39816=C$4)*('Data - victims'!$B$2:$B$39816=$A47)*('Data - victims'!$C$2:$C$39816="Hospital slight")*('Data - victims'!$D$2:$D$39816))=0,"..",SUMPRODUCT(('Data - victims'!$A$2:$A$39816=C$4)*('Data - victims'!$B$2:$B$39816=$A47)*('Data - victims'!$C$2:$C$39816="Total casualties requiring hospital treatment")*('Data - victims'!$D$2:$D$39816))+SUMPRODUCT(('Data - victims'!$A$2:$A$39816=C$4)*('Data - victims'!$B$2:$B$39816=$A47)*('Data - victims'!$C$2:$C$39816="Hospital severe")*('Data - victims'!$D$2:$D$39816))+SUMPRODUCT(('Data - victims'!$A$2:$A$39816=C$4)*('Data - victims'!$B$2:$B$39816=$A47)*('Data - victims'!$C$2:$C$39816="Hospital slight")*('Data - victims'!$D$2:$D$39816))),IF(SUMPRODUCT(('Data - victims'!$A$2:$A$39816=C$4)*('Data - victims'!$B$2:$B$39816=$A47)*('Data - victims'!$C$2:$C$39816=$B$3)*('Data - victims'!$D$2:$D$39816))=0,"..",SUMPRODUCT(('Data - victims'!$A$2:$A$39816=C$4)*('Data - victims'!$B$2:$B$39816=$A47)*('Data - victims'!$C$2:$C$39816=$B$3)*('Data - victims'!$D$2:$D$39816)))))</f>
        <v>42</v>
      </c>
      <c r="D47" s="56" cm="1">
        <f t="array" ref="D47">IF($B$3="Total non-fatal casualties",IF(SUMPRODUCT(('Data - victims'!$A$2:$A$39816=D$4)*('Data - victims'!$B$2:$B$39816=$A47)*('Data - victims'!$C$2:$C$39816="Total non-fatal casualties")*('Data - victims'!$D$2:$D$39816))+SUMPRODUCT(('Data - victims'!$A$2:$A$39816=D$4)*('Data - victims'!$B$2:$B$39816=$A47)*('Data - victims'!$C$2:$C$39816="Hospital severe")*('Data - victims'!$D$2:$D$39816))+SUMPRODUCT(('Data - victims'!$A$2:$A$39816=D$4)*('Data - victims'!$B$2:$B$39816=$A47)*('Data - victims'!$C$2:$C$39816="Hospital slight")*('Data - victims'!$D$2:$D$39816))+SUMPRODUCT(('Data - victims'!$A$2:$A$39816=D$4)*('Data - victims'!$B$2:$B$39816=$A47)*('Data - victims'!$C$2:$C$39816="First aid")*('Data - victims'!$D$2:$D$39816))+SUMPRODUCT(('Data - victims'!$A$2:$A$39816=D$4)*('Data - victims'!$B$2:$B$39816=$A47)*('Data - victims'!$C$2:$C$39816="Precautionary checks")*('Data - victims'!$D$2:$D$39816))=0,"..",SUMPRODUCT(('Data - victims'!$A$2:$A$39816=D$4)*('Data - victims'!$B$2:$B$39816=$A47)*('Data - victims'!$C$2:$C$39816="Total non-fatal casualties")*('Data - victims'!$D$2:$D$39816))+SUMPRODUCT(('Data - victims'!$A$2:$A$39816=D$4)*('Data - victims'!$B$2:$B$39816=$A47)*('Data - victims'!$C$2:$C$39816="Hospital severe")*('Data - victims'!$D$2:$D$39816))+SUMPRODUCT(('Data - victims'!$A$2:$A$39816=D$4)*('Data - victims'!$B$2:$B$39816=$A47)*('Data - victims'!$C$2:$C$39816="Hospital slight")*('Data - victims'!$D$2:$D$39816))+SUMPRODUCT(('Data - victims'!$A$2:$A$39816=D$4)*('Data - victims'!$B$2:$B$39816=$A47)*('Data - victims'!$C$2:$C$39816="First aid")*('Data - victims'!$D$2:$D$39816))+SUMPRODUCT(('Data - victims'!$A$2:$A$39816=D$4)*('Data - victims'!$B$2:$B$39816=$A47)*('Data - victims'!$C$2:$C$39816="Precautionary checks")*('Data - victims'!$D$2:$D$39816))),IF($B$3="Total casualties requiring hospital treatment",IF(SUMPRODUCT(('Data - victims'!$A$2:$A$39816=D$4)*('Data - victims'!$B$2:$B$39816=$A47)*('Data - victims'!$C$2:$C$39816="Total casualties requiring hospital treatment")*('Data - victims'!$D$2:$D$39816))+SUMPRODUCT(('Data - victims'!$A$2:$A$39816=D$4)*('Data - victims'!$B$2:$B$39816=$A47)*('Data - victims'!$C$2:$C$39816="Hospital severe")*('Data - victims'!$D$2:$D$39816))+SUMPRODUCT(('Data - victims'!$A$2:$A$39816=D$4)*('Data - victims'!$B$2:$B$39816=$A47)*('Data - victims'!$C$2:$C$39816="Hospital slight")*('Data - victims'!$D$2:$D$39816))=0,"..",SUMPRODUCT(('Data - victims'!$A$2:$A$39816=D$4)*('Data - victims'!$B$2:$B$39816=$A47)*('Data - victims'!$C$2:$C$39816="Total casualties requiring hospital treatment")*('Data - victims'!$D$2:$D$39816))+SUMPRODUCT(('Data - victims'!$A$2:$A$39816=D$4)*('Data - victims'!$B$2:$B$39816=$A47)*('Data - victims'!$C$2:$C$39816="Hospital severe")*('Data - victims'!$D$2:$D$39816))+SUMPRODUCT(('Data - victims'!$A$2:$A$39816=D$4)*('Data - victims'!$B$2:$B$39816=$A47)*('Data - victims'!$C$2:$C$39816="Hospital slight")*('Data - victims'!$D$2:$D$39816))),IF(SUMPRODUCT(('Data - victims'!$A$2:$A$39816=D$4)*('Data - victims'!$B$2:$B$39816=$A47)*('Data - victims'!$C$2:$C$39816=$B$3)*('Data - victims'!$D$2:$D$39816))=0,"..",SUMPRODUCT(('Data - victims'!$A$2:$A$39816=D$4)*('Data - victims'!$B$2:$B$39816=$A47)*('Data - victims'!$C$2:$C$39816=$B$3)*('Data - victims'!$D$2:$D$39816)))))</f>
        <v>18</v>
      </c>
      <c r="E47" s="56" cm="1">
        <f t="array" ref="E47">IF(SUMPRODUCT(('Data - victims'!$A$2:$A$39816=E$4)*('Data - victims'!$B$2:$B$39816=$A47)*('Data - victims'!$C$2:$C$39816=$B$3)*('Data - victims'!$D$2:$D$39816))=0,IF(OR(B47="..",C47="..",D47=".."),"..",IF(B47+C47+D47=0,"..",B47+C47+D47)),SUMPRODUCT(('Data - victims'!$A$2:$A$39816=E$4)*('Data - victims'!$B$2:$B$39816=$A47)*('Data - victims'!$C$2:$C$39816=$B$3)*('Data - victims'!$D$2:$D$39816)))</f>
        <v>310</v>
      </c>
      <c r="F47" s="56">
        <f t="shared" si="0"/>
        <v>4</v>
      </c>
      <c r="G47" s="56">
        <f t="shared" si="1"/>
        <v>8</v>
      </c>
      <c r="H47" s="56">
        <f t="shared" si="2"/>
        <v>6</v>
      </c>
      <c r="I47" s="56">
        <f t="shared" si="3"/>
        <v>5</v>
      </c>
      <c r="J47" s="57"/>
      <c r="K47" s="57" cm="1">
        <f t="array" ref="K47">IF(SUMPRODUCT(('Data - population'!$B$2:$B$2784=$A47)*('Data - population'!$C$2:$C$2784=K$4)*('Data - population'!$D$2:$D$2784)),SUMPRODUCT(('Data - population'!$B$2:$B$2784=$A47)*('Data - population'!$C$2:$C$2784=K$4)*('Data - population'!$D$2:$D$2784)),"..")</f>
        <v>57932500</v>
      </c>
      <c r="L47" s="57" cm="1">
        <f t="array" ref="L47">IF(SUMPRODUCT(('Data - population'!$B$2:$B$2784=$A47)*('Data - population'!$C$2:$C$2784=L$4)*('Data - population'!$D$2:$D$2784)),SUMPRODUCT(('Data - population'!$B$2:$B$2784=$A47)*('Data - population'!$C$2:$C$2784=L$4)*('Data - population'!$D$2:$D$2784)),"..")</f>
        <v>5506000</v>
      </c>
      <c r="M47" s="57" cm="1">
        <f t="array" ref="M47">IF(SUMPRODUCT(('Data - population'!$B$2:$B$2784=$A47)*('Data - population'!$C$2:$C$2784=M$4)*('Data - population'!$D$2:$D$2784)),SUMPRODUCT(('Data - population'!$B$2:$B$2784=$A47)*('Data - population'!$C$2:$C$2784=M$4)*('Data - population'!$D$2:$D$2784)),"..")</f>
        <v>3167300</v>
      </c>
      <c r="N47" s="57" cm="1">
        <f t="array" ref="N47">IF(SUMPRODUCT(('Data - population'!$B$2:$B$2784=$A47)*('Data - population'!$C$2:$C$2784=N$4)*('Data - population'!$D$2:$D$2784)),SUMPRODUCT(('Data - population'!$B$2:$B$2784=$A47)*('Data - population'!$C$2:$C$2784=N$4)*('Data - population'!$D$2:$D$2784)),"..")</f>
        <v>66605800</v>
      </c>
      <c r="O47" s="57">
        <f t="shared" si="4"/>
        <v>0</v>
      </c>
      <c r="P47" s="57"/>
      <c r="Q47" s="57"/>
      <c r="R47" s="57"/>
      <c r="S47" s="57"/>
      <c r="T47" s="57"/>
      <c r="U47" s="57"/>
      <c r="V47" s="57"/>
    </row>
    <row r="48" spans="1:22" ht="16" thickBot="1" x14ac:dyDescent="0.4">
      <c r="A48" s="59" t="s">
        <v>108</v>
      </c>
      <c r="B48" s="58" cm="1">
        <f t="array" ref="B48">IF($B$3="Total non-fatal casualties",IF(SUMPRODUCT(('Data - victims'!$A$2:$A$39816=B$4)*('Data - victims'!$B$2:$B$39816=$A48)*('Data - victims'!$C$2:$C$39816="Total non-fatal casualties")*('Data - victims'!$D$2:$D$39816))+SUMPRODUCT(('Data - victims'!$A$2:$A$39816=B$4)*('Data - victims'!$B$2:$B$39816=$A48)*('Data - victims'!$C$2:$C$39816="Hospital severe")*('Data - victims'!$D$2:$D$39816))+SUMPRODUCT(('Data - victims'!$A$2:$A$39816=B$4)*('Data - victims'!$B$2:$B$39816=$A48)*('Data - victims'!$C$2:$C$39816="Hospital slight")*('Data - victims'!$D$2:$D$39816))+SUMPRODUCT(('Data - victims'!$A$2:$A$39816=B$4)*('Data - victims'!$B$2:$B$39816=$A48)*('Data - victims'!$C$2:$C$39816="First aid")*('Data - victims'!$D$2:$D$39816))+SUMPRODUCT(('Data - victims'!$A$2:$A$39816=B$4)*('Data - victims'!$B$2:$B$39816=$A48)*('Data - victims'!$C$2:$C$39816="Precautionary checks")*('Data - victims'!$D$2:$D$39816))=0,"..",SUMPRODUCT(('Data - victims'!$A$2:$A$39816=B$4)*('Data - victims'!$B$2:$B$39816=$A48)*('Data - victims'!$C$2:$C$39816="Total non-fatal casualties")*('Data - victims'!$D$2:$D$39816))+SUMPRODUCT(('Data - victims'!$A$2:$A$39816=B$4)*('Data - victims'!$B$2:$B$39816=$A48)*('Data - victims'!$C$2:$C$39816="Hospital severe")*('Data - victims'!$D$2:$D$39816))+SUMPRODUCT(('Data - victims'!$A$2:$A$39816=B$4)*('Data - victims'!$B$2:$B$39816=$A48)*('Data - victims'!$C$2:$C$39816="Hospital slight")*('Data - victims'!$D$2:$D$39816))+SUMPRODUCT(('Data - victims'!$A$2:$A$39816=B$4)*('Data - victims'!$B$2:$B$39816=$A48)*('Data - victims'!$C$2:$C$39816="First aid")*('Data - victims'!$D$2:$D$39816))+SUMPRODUCT(('Data - victims'!$A$2:$A$39816=B$4)*('Data - victims'!$B$2:$B$39816=$A48)*('Data - victims'!$C$2:$C$39816="Precautionary checks")*('Data - victims'!$D$2:$D$39816))),IF($B$3="Total casualties requiring hospital treatment",IF(SUMPRODUCT(('Data - victims'!$A$2:$A$39816=B$4)*('Data - victims'!$B$2:$B$39816=$A48)*('Data - victims'!$C$2:$C$39816="Total casualties requiring hospital treatment")*('Data - victims'!$D$2:$D$39816))+SUMPRODUCT(('Data - victims'!$A$2:$A$39816=B$4)*('Data - victims'!$B$2:$B$39816=$A48)*('Data - victims'!$C$2:$C$39816="Hospital severe")*('Data - victims'!$D$2:$D$39816))+SUMPRODUCT(('Data - victims'!$A$2:$A$39816=B$4)*('Data - victims'!$B$2:$B$39816=$A48)*('Data - victims'!$C$2:$C$39816="Hospital slight")*('Data - victims'!$D$2:$D$39816))=0,"..",SUMPRODUCT(('Data - victims'!$A$2:$A$39816=B$4)*('Data - victims'!$B$2:$B$39816=$A48)*('Data - victims'!$C$2:$C$39816="Total casualties requiring hospital treatment")*('Data - victims'!$D$2:$D$39816))+SUMPRODUCT(('Data - victims'!$A$2:$A$39816=B$4)*('Data - victims'!$B$2:$B$39816=$A48)*('Data - victims'!$C$2:$C$39816="Hospital severe")*('Data - victims'!$D$2:$D$39816))+SUMPRODUCT(('Data - victims'!$A$2:$A$39816=B$4)*('Data - victims'!$B$2:$B$39816=$A48)*('Data - victims'!$C$2:$C$39816="Hospital slight")*('Data - victims'!$D$2:$D$39816))),IF(SUMPRODUCT(('Data - victims'!$A$2:$A$39816=B$4)*('Data - victims'!$B$2:$B$39816=$A48)*('Data - victims'!$C$2:$C$39816=$B$3)*('Data - victims'!$D$2:$D$39816))=0,"..",SUMPRODUCT(('Data - victims'!$A$2:$A$39816=B$4)*('Data - victims'!$B$2:$B$39816=$A48)*('Data - victims'!$C$2:$C$39816=$B$3)*('Data - victims'!$D$2:$D$39816)))))</f>
        <v>279</v>
      </c>
      <c r="C48" s="58" cm="1">
        <f t="array" ref="C48">IF($B$3="Total non-fatal casualties",IF(SUMPRODUCT(('Data - victims'!$A$2:$A$39816=C$4)*('Data - victims'!$B$2:$B$39816=$A48)*('Data - victims'!$C$2:$C$39816="Total non-fatal casualties")*('Data - victims'!$D$2:$D$39816))+SUMPRODUCT(('Data - victims'!$A$2:$A$39816=C$4)*('Data - victims'!$B$2:$B$39816=$A48)*('Data - victims'!$C$2:$C$39816="Hospital severe")*('Data - victims'!$D$2:$D$39816))+SUMPRODUCT(('Data - victims'!$A$2:$A$39816=C$4)*('Data - victims'!$B$2:$B$39816=$A48)*('Data - victims'!$C$2:$C$39816="Hospital slight")*('Data - victims'!$D$2:$D$39816))+SUMPRODUCT(('Data - victims'!$A$2:$A$39816=C$4)*('Data - victims'!$B$2:$B$39816=$A48)*('Data - victims'!$C$2:$C$39816="First aid")*('Data - victims'!$D$2:$D$39816))+SUMPRODUCT(('Data - victims'!$A$2:$A$39816=C$4)*('Data - victims'!$B$2:$B$39816=$A48)*('Data - victims'!$C$2:$C$39816="Precautionary checks")*('Data - victims'!$D$2:$D$39816))=0,"..",SUMPRODUCT(('Data - victims'!$A$2:$A$39816=C$4)*('Data - victims'!$B$2:$B$39816=$A48)*('Data - victims'!$C$2:$C$39816="Total non-fatal casualties")*('Data - victims'!$D$2:$D$39816))+SUMPRODUCT(('Data - victims'!$A$2:$A$39816=C$4)*('Data - victims'!$B$2:$B$39816=$A48)*('Data - victims'!$C$2:$C$39816="Hospital severe")*('Data - victims'!$D$2:$D$39816))+SUMPRODUCT(('Data - victims'!$A$2:$A$39816=C$4)*('Data - victims'!$B$2:$B$39816=$A48)*('Data - victims'!$C$2:$C$39816="Hospital slight")*('Data - victims'!$D$2:$D$39816))+SUMPRODUCT(('Data - victims'!$A$2:$A$39816=C$4)*('Data - victims'!$B$2:$B$39816=$A48)*('Data - victims'!$C$2:$C$39816="First aid")*('Data - victims'!$D$2:$D$39816))+SUMPRODUCT(('Data - victims'!$A$2:$A$39816=C$4)*('Data - victims'!$B$2:$B$39816=$A48)*('Data - victims'!$C$2:$C$39816="Precautionary checks")*('Data - victims'!$D$2:$D$39816))),IF($B$3="Total casualties requiring hospital treatment",IF(SUMPRODUCT(('Data - victims'!$A$2:$A$39816=C$4)*('Data - victims'!$B$2:$B$39816=$A48)*('Data - victims'!$C$2:$C$39816="Total casualties requiring hospital treatment")*('Data - victims'!$D$2:$D$39816))+SUMPRODUCT(('Data - victims'!$A$2:$A$39816=C$4)*('Data - victims'!$B$2:$B$39816=$A48)*('Data - victims'!$C$2:$C$39816="Hospital severe")*('Data - victims'!$D$2:$D$39816))+SUMPRODUCT(('Data - victims'!$A$2:$A$39816=C$4)*('Data - victims'!$B$2:$B$39816=$A48)*('Data - victims'!$C$2:$C$39816="Hospital slight")*('Data - victims'!$D$2:$D$39816))=0,"..",SUMPRODUCT(('Data - victims'!$A$2:$A$39816=C$4)*('Data - victims'!$B$2:$B$39816=$A48)*('Data - victims'!$C$2:$C$39816="Total casualties requiring hospital treatment")*('Data - victims'!$D$2:$D$39816))+SUMPRODUCT(('Data - victims'!$A$2:$A$39816=C$4)*('Data - victims'!$B$2:$B$39816=$A48)*('Data - victims'!$C$2:$C$39816="Hospital severe")*('Data - victims'!$D$2:$D$39816))+SUMPRODUCT(('Data - victims'!$A$2:$A$39816=C$4)*('Data - victims'!$B$2:$B$39816=$A48)*('Data - victims'!$C$2:$C$39816="Hospital slight")*('Data - victims'!$D$2:$D$39816))),IF(SUMPRODUCT(('Data - victims'!$A$2:$A$39816=C$4)*('Data - victims'!$B$2:$B$39816=$A48)*('Data - victims'!$C$2:$C$39816=$B$3)*('Data - victims'!$D$2:$D$39816))=0,"..",SUMPRODUCT(('Data - victims'!$A$2:$A$39816=C$4)*('Data - victims'!$B$2:$B$39816=$A48)*('Data - victims'!$C$2:$C$39816=$B$3)*('Data - victims'!$D$2:$D$39816)))))</f>
        <v>36</v>
      </c>
      <c r="D48" s="58" cm="1">
        <f t="array" ref="D48">IF($B$3="Total non-fatal casualties",IF(SUMPRODUCT(('Data - victims'!$A$2:$A$39816=D$4)*('Data - victims'!$B$2:$B$39816=$A48)*('Data - victims'!$C$2:$C$39816="Total non-fatal casualties")*('Data - victims'!$D$2:$D$39816))+SUMPRODUCT(('Data - victims'!$A$2:$A$39816=D$4)*('Data - victims'!$B$2:$B$39816=$A48)*('Data - victims'!$C$2:$C$39816="Hospital severe")*('Data - victims'!$D$2:$D$39816))+SUMPRODUCT(('Data - victims'!$A$2:$A$39816=D$4)*('Data - victims'!$B$2:$B$39816=$A48)*('Data - victims'!$C$2:$C$39816="Hospital slight")*('Data - victims'!$D$2:$D$39816))+SUMPRODUCT(('Data - victims'!$A$2:$A$39816=D$4)*('Data - victims'!$B$2:$B$39816=$A48)*('Data - victims'!$C$2:$C$39816="First aid")*('Data - victims'!$D$2:$D$39816))+SUMPRODUCT(('Data - victims'!$A$2:$A$39816=D$4)*('Data - victims'!$B$2:$B$39816=$A48)*('Data - victims'!$C$2:$C$39816="Precautionary checks")*('Data - victims'!$D$2:$D$39816))=0,"..",SUMPRODUCT(('Data - victims'!$A$2:$A$39816=D$4)*('Data - victims'!$B$2:$B$39816=$A48)*('Data - victims'!$C$2:$C$39816="Total non-fatal casualties")*('Data - victims'!$D$2:$D$39816))+SUMPRODUCT(('Data - victims'!$A$2:$A$39816=D$4)*('Data - victims'!$B$2:$B$39816=$A48)*('Data - victims'!$C$2:$C$39816="Hospital severe")*('Data - victims'!$D$2:$D$39816))+SUMPRODUCT(('Data - victims'!$A$2:$A$39816=D$4)*('Data - victims'!$B$2:$B$39816=$A48)*('Data - victims'!$C$2:$C$39816="Hospital slight")*('Data - victims'!$D$2:$D$39816))+SUMPRODUCT(('Data - victims'!$A$2:$A$39816=D$4)*('Data - victims'!$B$2:$B$39816=$A48)*('Data - victims'!$C$2:$C$39816="First aid")*('Data - victims'!$D$2:$D$39816))+SUMPRODUCT(('Data - victims'!$A$2:$A$39816=D$4)*('Data - victims'!$B$2:$B$39816=$A48)*('Data - victims'!$C$2:$C$39816="Precautionary checks")*('Data - victims'!$D$2:$D$39816))),IF($B$3="Total casualties requiring hospital treatment",IF(SUMPRODUCT(('Data - victims'!$A$2:$A$39816=D$4)*('Data - victims'!$B$2:$B$39816=$A48)*('Data - victims'!$C$2:$C$39816="Total casualties requiring hospital treatment")*('Data - victims'!$D$2:$D$39816))+SUMPRODUCT(('Data - victims'!$A$2:$A$39816=D$4)*('Data - victims'!$B$2:$B$39816=$A48)*('Data - victims'!$C$2:$C$39816="Hospital severe")*('Data - victims'!$D$2:$D$39816))+SUMPRODUCT(('Data - victims'!$A$2:$A$39816=D$4)*('Data - victims'!$B$2:$B$39816=$A48)*('Data - victims'!$C$2:$C$39816="Hospital slight")*('Data - victims'!$D$2:$D$39816))=0,"..",SUMPRODUCT(('Data - victims'!$A$2:$A$39816=D$4)*('Data - victims'!$B$2:$B$39816=$A48)*('Data - victims'!$C$2:$C$39816="Total casualties requiring hospital treatment")*('Data - victims'!$D$2:$D$39816))+SUMPRODUCT(('Data - victims'!$A$2:$A$39816=D$4)*('Data - victims'!$B$2:$B$39816=$A48)*('Data - victims'!$C$2:$C$39816="Hospital severe")*('Data - victims'!$D$2:$D$39816))+SUMPRODUCT(('Data - victims'!$A$2:$A$39816=D$4)*('Data - victims'!$B$2:$B$39816=$A48)*('Data - victims'!$C$2:$C$39816="Hospital slight")*('Data - victims'!$D$2:$D$39816))),IF(SUMPRODUCT(('Data - victims'!$A$2:$A$39816=D$4)*('Data - victims'!$B$2:$B$39816=$A48)*('Data - victims'!$C$2:$C$39816=$B$3)*('Data - victims'!$D$2:$D$39816))=0,"..",SUMPRODUCT(('Data - victims'!$A$2:$A$39816=D$4)*('Data - victims'!$B$2:$B$39816=$A48)*('Data - victims'!$C$2:$C$39816=$B$3)*('Data - victims'!$D$2:$D$39816)))))</f>
        <v>16</v>
      </c>
      <c r="E48" s="58" cm="1">
        <f t="array" ref="E48">IF(SUMPRODUCT(('Data - victims'!$A$2:$A$39816=E$4)*('Data - victims'!$B$2:$B$39816=$A48)*('Data - victims'!$C$2:$C$39816=$B$3)*('Data - victims'!$D$2:$D$39816))=0,IF(OR(B48="..",C48="..",D48=".."),"..",IF(B48+C48+D48=0,"..",B48+C48+D48)),SUMPRODUCT(('Data - victims'!$A$2:$A$39816=E$4)*('Data - victims'!$B$2:$B$39816=$A48)*('Data - victims'!$C$2:$C$39816=$B$3)*('Data - victims'!$D$2:$D$39816)))</f>
        <v>331</v>
      </c>
      <c r="F48" s="58">
        <f t="shared" ref="F48" si="5">IF(OR(B48="..",K48=".."),"..",ROUND(1000000*(B48/K48),0))</f>
        <v>5</v>
      </c>
      <c r="G48" s="58">
        <f t="shared" ref="G48" si="6">IF(OR(C48="..",L48=".."),"..",ROUND(1000000*(C48/L48),0))</f>
        <v>6</v>
      </c>
      <c r="H48" s="58">
        <f t="shared" ref="H48" si="7">IF(OR(D48="..",M48=".."),"..",ROUND(1000000*(D48/M48),0))</f>
        <v>5</v>
      </c>
      <c r="I48" s="58">
        <f t="shared" ref="I48" si="8">IF(OR(E48="..",N48=".."),"..",ROUND(1000000*(E48/N48),0))</f>
        <v>5</v>
      </c>
      <c r="J48" s="59"/>
      <c r="K48" s="59" cm="1">
        <f t="array" ref="K48">IF(SUMPRODUCT(('Data - population'!$B$2:$B$2784=$A48)*('Data - population'!$C$2:$C$2784=K$4)*('Data - population'!$D$2:$D$2784)),SUMPRODUCT(('Data - population'!$B$2:$B$2784=$A48)*('Data - population'!$C$2:$C$2784=K$4)*('Data - population'!$D$2:$D$2784)),"..")</f>
        <v>58620100</v>
      </c>
      <c r="L48" s="59" cm="1">
        <f t="array" ref="L48">IF(SUMPRODUCT(('Data - population'!$B$2:$B$2784=$A48)*('Data - population'!$C$2:$C$2784=L$4)*('Data - population'!$D$2:$D$2784)),SUMPRODUCT(('Data - population'!$B$2:$B$2784=$A48)*('Data - population'!$C$2:$C$2784=L$4)*('Data - population'!$D$2:$D$2784)),"..")</f>
        <v>5546900</v>
      </c>
      <c r="M48" s="59" cm="1">
        <f t="array" ref="M48">IF(SUMPRODUCT(('Data - population'!$B$2:$B$2784=$A48)*('Data - population'!$C$2:$C$2784=M$4)*('Data - population'!$D$2:$D$2784)),SUMPRODUCT(('Data - population'!$B$2:$B$2784=$A48)*('Data - population'!$C$2:$C$2784=M$4)*('Data - population'!$D$2:$D$2784)),"..")</f>
        <v>3186600</v>
      </c>
      <c r="N48" s="59" cm="1">
        <f t="array" ref="N48">IF(SUMPRODUCT(('Data - population'!$B$2:$B$2784=$A48)*('Data - population'!$C$2:$C$2784=N$4)*('Data - population'!$D$2:$D$2784)),SUMPRODUCT(('Data - population'!$B$2:$B$2784=$A48)*('Data - population'!$C$2:$C$2784=N$4)*('Data - population'!$D$2:$D$2784)),"..")</f>
        <v>67353600</v>
      </c>
      <c r="O48" s="59">
        <f t="shared" ref="O48" si="9">K48+L48+M48-N48</f>
        <v>0</v>
      </c>
      <c r="P48" s="57"/>
      <c r="Q48" s="57"/>
      <c r="R48" s="57"/>
      <c r="S48" s="57"/>
      <c r="T48" s="57"/>
      <c r="U48" s="57"/>
      <c r="V48" s="57"/>
    </row>
    <row r="49" spans="1:22" x14ac:dyDescent="0.35">
      <c r="A49" s="57" t="s">
        <v>108</v>
      </c>
      <c r="B49" s="56" cm="1">
        <f t="array" ref="B49">IF($B$3="Total non-fatal casualties",IF(SUMPRODUCT(('Data - victims'!$A$2:$A$39816=B$4)*('Data - victims'!$B$2:$B$39816=$A49)*('Data - victims'!$C$2:$C$39816="Total non-fatal casualties")*('Data - victims'!$D$2:$D$39816))+SUMPRODUCT(('Data - victims'!$A$2:$A$39816=B$4)*('Data - victims'!$B$2:$B$39816=$A49)*('Data - victims'!$C$2:$C$39816="Hospital severe")*('Data - victims'!$D$2:$D$39816))+SUMPRODUCT(('Data - victims'!$A$2:$A$39816=B$4)*('Data - victims'!$B$2:$B$39816=$A49)*('Data - victims'!$C$2:$C$39816="Hospital slight")*('Data - victims'!$D$2:$D$39816))+SUMPRODUCT(('Data - victims'!$A$2:$A$39816=B$4)*('Data - victims'!$B$2:$B$39816=$A49)*('Data - victims'!$C$2:$C$39816="First aid")*('Data - victims'!$D$2:$D$39816))+SUMPRODUCT(('Data - victims'!$A$2:$A$39816=B$4)*('Data - victims'!$B$2:$B$39816=$A49)*('Data - victims'!$C$2:$C$39816="Precautionary checks")*('Data - victims'!$D$2:$D$39816))=0,"..",SUMPRODUCT(('Data - victims'!$A$2:$A$39816=B$4)*('Data - victims'!$B$2:$B$39816=$A49)*('Data - victims'!$C$2:$C$39816="Total non-fatal casualties")*('Data - victims'!$D$2:$D$39816))+SUMPRODUCT(('Data - victims'!$A$2:$A$39816=B$4)*('Data - victims'!$B$2:$B$39816=$A49)*('Data - victims'!$C$2:$C$39816="Hospital severe")*('Data - victims'!$D$2:$D$39816))+SUMPRODUCT(('Data - victims'!$A$2:$A$39816=B$4)*('Data - victims'!$B$2:$B$39816=$A49)*('Data - victims'!$C$2:$C$39816="Hospital slight")*('Data - victims'!$D$2:$D$39816))+SUMPRODUCT(('Data - victims'!$A$2:$A$39816=B$4)*('Data - victims'!$B$2:$B$39816=$A49)*('Data - victims'!$C$2:$C$39816="First aid")*('Data - victims'!$D$2:$D$39816))+SUMPRODUCT(('Data - victims'!$A$2:$A$39816=B$4)*('Data - victims'!$B$2:$B$39816=$A49)*('Data - victims'!$C$2:$C$39816="Precautionary checks")*('Data - victims'!$D$2:$D$39816))),IF($B$3="Total casualties requiring hospital treatment",IF(SUMPRODUCT(('Data - victims'!$A$2:$A$39816=B$4)*('Data - victims'!$B$2:$B$39816=$A49)*('Data - victims'!$C$2:$C$39816="Total casualties requiring hospital treatment")*('Data - victims'!$D$2:$D$39816))+SUMPRODUCT(('Data - victims'!$A$2:$A$39816=B$4)*('Data - victims'!$B$2:$B$39816=$A49)*('Data - victims'!$C$2:$C$39816="Hospital severe")*('Data - victims'!$D$2:$D$39816))+SUMPRODUCT(('Data - victims'!$A$2:$A$39816=B$4)*('Data - victims'!$B$2:$B$39816=$A49)*('Data - victims'!$C$2:$C$39816="Hospital slight")*('Data - victims'!$D$2:$D$39816))=0,"..",SUMPRODUCT(('Data - victims'!$A$2:$A$39816=B$4)*('Data - victims'!$B$2:$B$39816=$A49)*('Data - victims'!$C$2:$C$39816="Total casualties requiring hospital treatment")*('Data - victims'!$D$2:$D$39816))+SUMPRODUCT(('Data - victims'!$A$2:$A$39816=B$4)*('Data - victims'!$B$2:$B$39816=$A49)*('Data - victims'!$C$2:$C$39816="Hospital severe")*('Data - victims'!$D$2:$D$39816))+SUMPRODUCT(('Data - victims'!$A$2:$A$39816=B$4)*('Data - victims'!$B$2:$B$39816=$A49)*('Data - victims'!$C$2:$C$39816="Hospital slight")*('Data - victims'!$D$2:$D$39816))),IF(SUMPRODUCT(('Data - victims'!$A$2:$A$39816=B$4)*('Data - victims'!$B$2:$B$39816=$A49)*('Data - victims'!$C$2:$C$39816=$B$3)*('Data - victims'!$D$2:$D$39816))=0,"..",SUMPRODUCT(('Data - victims'!$A$2:$A$39816=B$4)*('Data - victims'!$B$2:$B$39816=$A49)*('Data - victims'!$C$2:$C$39816=$B$3)*('Data - victims'!$D$2:$D$39816)))))</f>
        <v>279</v>
      </c>
      <c r="C49" s="56" cm="1">
        <f t="array" ref="C49">IF($B$3="Total non-fatal casualties",IF(SUMPRODUCT(('Data - victims'!$A$2:$A$39816=C$4)*('Data - victims'!$B$2:$B$39816=$A49)*('Data - victims'!$C$2:$C$39816="Total non-fatal casualties")*('Data - victims'!$D$2:$D$39816))+SUMPRODUCT(('Data - victims'!$A$2:$A$39816=C$4)*('Data - victims'!$B$2:$B$39816=$A49)*('Data - victims'!$C$2:$C$39816="Hospital severe")*('Data - victims'!$D$2:$D$39816))+SUMPRODUCT(('Data - victims'!$A$2:$A$39816=C$4)*('Data - victims'!$B$2:$B$39816=$A49)*('Data - victims'!$C$2:$C$39816="Hospital slight")*('Data - victims'!$D$2:$D$39816))+SUMPRODUCT(('Data - victims'!$A$2:$A$39816=C$4)*('Data - victims'!$B$2:$B$39816=$A49)*('Data - victims'!$C$2:$C$39816="First aid")*('Data - victims'!$D$2:$D$39816))+SUMPRODUCT(('Data - victims'!$A$2:$A$39816=C$4)*('Data - victims'!$B$2:$B$39816=$A49)*('Data - victims'!$C$2:$C$39816="Precautionary checks")*('Data - victims'!$D$2:$D$39816))=0,"..",SUMPRODUCT(('Data - victims'!$A$2:$A$39816=C$4)*('Data - victims'!$B$2:$B$39816=$A49)*('Data - victims'!$C$2:$C$39816="Total non-fatal casualties")*('Data - victims'!$D$2:$D$39816))+SUMPRODUCT(('Data - victims'!$A$2:$A$39816=C$4)*('Data - victims'!$B$2:$B$39816=$A49)*('Data - victims'!$C$2:$C$39816="Hospital severe")*('Data - victims'!$D$2:$D$39816))+SUMPRODUCT(('Data - victims'!$A$2:$A$39816=C$4)*('Data - victims'!$B$2:$B$39816=$A49)*('Data - victims'!$C$2:$C$39816="Hospital slight")*('Data - victims'!$D$2:$D$39816))+SUMPRODUCT(('Data - victims'!$A$2:$A$39816=C$4)*('Data - victims'!$B$2:$B$39816=$A49)*('Data - victims'!$C$2:$C$39816="First aid")*('Data - victims'!$D$2:$D$39816))+SUMPRODUCT(('Data - victims'!$A$2:$A$39816=C$4)*('Data - victims'!$B$2:$B$39816=$A49)*('Data - victims'!$C$2:$C$39816="Precautionary checks")*('Data - victims'!$D$2:$D$39816))),IF($B$3="Total casualties requiring hospital treatment",IF(SUMPRODUCT(('Data - victims'!$A$2:$A$39816=C$4)*('Data - victims'!$B$2:$B$39816=$A49)*('Data - victims'!$C$2:$C$39816="Total casualties requiring hospital treatment")*('Data - victims'!$D$2:$D$39816))+SUMPRODUCT(('Data - victims'!$A$2:$A$39816=C$4)*('Data - victims'!$B$2:$B$39816=$A49)*('Data - victims'!$C$2:$C$39816="Hospital severe")*('Data - victims'!$D$2:$D$39816))+SUMPRODUCT(('Data - victims'!$A$2:$A$39816=C$4)*('Data - victims'!$B$2:$B$39816=$A49)*('Data - victims'!$C$2:$C$39816="Hospital slight")*('Data - victims'!$D$2:$D$39816))=0,"..",SUMPRODUCT(('Data - victims'!$A$2:$A$39816=C$4)*('Data - victims'!$B$2:$B$39816=$A49)*('Data - victims'!$C$2:$C$39816="Total casualties requiring hospital treatment")*('Data - victims'!$D$2:$D$39816))+SUMPRODUCT(('Data - victims'!$A$2:$A$39816=C$4)*('Data - victims'!$B$2:$B$39816=$A49)*('Data - victims'!$C$2:$C$39816="Hospital severe")*('Data - victims'!$D$2:$D$39816))+SUMPRODUCT(('Data - victims'!$A$2:$A$39816=C$4)*('Data - victims'!$B$2:$B$39816=$A49)*('Data - victims'!$C$2:$C$39816="Hospital slight")*('Data - victims'!$D$2:$D$39816))),IF(SUMPRODUCT(('Data - victims'!$A$2:$A$39816=C$4)*('Data - victims'!$B$2:$B$39816=$A49)*('Data - victims'!$C$2:$C$39816=$B$3)*('Data - victims'!$D$2:$D$39816))=0,"..",SUMPRODUCT(('Data - victims'!$A$2:$A$39816=C$4)*('Data - victims'!$B$2:$B$39816=$A49)*('Data - victims'!$C$2:$C$39816=$B$3)*('Data - victims'!$D$2:$D$39816)))))</f>
        <v>36</v>
      </c>
      <c r="D49" s="56" cm="1">
        <f t="array" ref="D49">IF($B$3="Total non-fatal casualties",IF(SUMPRODUCT(('Data - victims'!$A$2:$A$39816=D$4)*('Data - victims'!$B$2:$B$39816=$A49)*('Data - victims'!$C$2:$C$39816="Total non-fatal casualties")*('Data - victims'!$D$2:$D$39816))+SUMPRODUCT(('Data - victims'!$A$2:$A$39816=D$4)*('Data - victims'!$B$2:$B$39816=$A49)*('Data - victims'!$C$2:$C$39816="Hospital severe")*('Data - victims'!$D$2:$D$39816))+SUMPRODUCT(('Data - victims'!$A$2:$A$39816=D$4)*('Data - victims'!$B$2:$B$39816=$A49)*('Data - victims'!$C$2:$C$39816="Hospital slight")*('Data - victims'!$D$2:$D$39816))+SUMPRODUCT(('Data - victims'!$A$2:$A$39816=D$4)*('Data - victims'!$B$2:$B$39816=$A49)*('Data - victims'!$C$2:$C$39816="First aid")*('Data - victims'!$D$2:$D$39816))+SUMPRODUCT(('Data - victims'!$A$2:$A$39816=D$4)*('Data - victims'!$B$2:$B$39816=$A49)*('Data - victims'!$C$2:$C$39816="Precautionary checks")*('Data - victims'!$D$2:$D$39816))=0,"..",SUMPRODUCT(('Data - victims'!$A$2:$A$39816=D$4)*('Data - victims'!$B$2:$B$39816=$A49)*('Data - victims'!$C$2:$C$39816="Total non-fatal casualties")*('Data - victims'!$D$2:$D$39816))+SUMPRODUCT(('Data - victims'!$A$2:$A$39816=D$4)*('Data - victims'!$B$2:$B$39816=$A49)*('Data - victims'!$C$2:$C$39816="Hospital severe")*('Data - victims'!$D$2:$D$39816))+SUMPRODUCT(('Data - victims'!$A$2:$A$39816=D$4)*('Data - victims'!$B$2:$B$39816=$A49)*('Data - victims'!$C$2:$C$39816="Hospital slight")*('Data - victims'!$D$2:$D$39816))+SUMPRODUCT(('Data - victims'!$A$2:$A$39816=D$4)*('Data - victims'!$B$2:$B$39816=$A49)*('Data - victims'!$C$2:$C$39816="First aid")*('Data - victims'!$D$2:$D$39816))+SUMPRODUCT(('Data - victims'!$A$2:$A$39816=D$4)*('Data - victims'!$B$2:$B$39816=$A49)*('Data - victims'!$C$2:$C$39816="Precautionary checks")*('Data - victims'!$D$2:$D$39816))),IF($B$3="Total casualties requiring hospital treatment",IF(SUMPRODUCT(('Data - victims'!$A$2:$A$39816=D$4)*('Data - victims'!$B$2:$B$39816=$A49)*('Data - victims'!$C$2:$C$39816="Total casualties requiring hospital treatment")*('Data - victims'!$D$2:$D$39816))+SUMPRODUCT(('Data - victims'!$A$2:$A$39816=D$4)*('Data - victims'!$B$2:$B$39816=$A49)*('Data - victims'!$C$2:$C$39816="Hospital severe")*('Data - victims'!$D$2:$D$39816))+SUMPRODUCT(('Data - victims'!$A$2:$A$39816=D$4)*('Data - victims'!$B$2:$B$39816=$A49)*('Data - victims'!$C$2:$C$39816="Hospital slight")*('Data - victims'!$D$2:$D$39816))=0,"..",SUMPRODUCT(('Data - victims'!$A$2:$A$39816=D$4)*('Data - victims'!$B$2:$B$39816=$A49)*('Data - victims'!$C$2:$C$39816="Total casualties requiring hospital treatment")*('Data - victims'!$D$2:$D$39816))+SUMPRODUCT(('Data - victims'!$A$2:$A$39816=D$4)*('Data - victims'!$B$2:$B$39816=$A49)*('Data - victims'!$C$2:$C$39816="Hospital severe")*('Data - victims'!$D$2:$D$39816))+SUMPRODUCT(('Data - victims'!$A$2:$A$39816=D$4)*('Data - victims'!$B$2:$B$39816=$A49)*('Data - victims'!$C$2:$C$39816="Hospital slight")*('Data - victims'!$D$2:$D$39816))),IF(SUMPRODUCT(('Data - victims'!$A$2:$A$39816=D$4)*('Data - victims'!$B$2:$B$39816=$A49)*('Data - victims'!$C$2:$C$39816=$B$3)*('Data - victims'!$D$2:$D$39816))=0,"..",SUMPRODUCT(('Data - victims'!$A$2:$A$39816=D$4)*('Data - victims'!$B$2:$B$39816=$A49)*('Data - victims'!$C$2:$C$39816=$B$3)*('Data - victims'!$D$2:$D$39816)))))</f>
        <v>16</v>
      </c>
      <c r="E49" s="56" cm="1">
        <f t="array" ref="E49">IF(SUMPRODUCT(('Data - victims'!$A$2:$A$39816=E$4)*('Data - victims'!$B$2:$B$39816=$A49)*('Data - victims'!$C$2:$C$39816=$B$3)*('Data - victims'!$D$2:$D$39816))=0,IF(OR(B49="..",C49="..",D49=".."),"..",IF(B49+C49+D49=0,"..",B49+C49+D49)),SUMPRODUCT(('Data - victims'!$A$2:$A$39816=E$4)*('Data - victims'!$B$2:$B$39816=$A49)*('Data - victims'!$C$2:$C$39816=$B$3)*('Data - victims'!$D$2:$D$39816)))</f>
        <v>331</v>
      </c>
      <c r="F49" s="56">
        <f t="shared" si="0"/>
        <v>5</v>
      </c>
      <c r="G49" s="56">
        <f t="shared" si="1"/>
        <v>6</v>
      </c>
      <c r="H49" s="56">
        <f t="shared" si="2"/>
        <v>5</v>
      </c>
      <c r="I49" s="56">
        <f t="shared" si="3"/>
        <v>5</v>
      </c>
      <c r="J49" s="57"/>
      <c r="K49" s="57" cm="1">
        <f t="array" ref="K49">IF(SUMPRODUCT(('Data - population'!$B$2:$B$2784=$A49)*('Data - population'!$C$2:$C$2784=K$4)*('Data - population'!$D$2:$D$2784)),SUMPRODUCT(('Data - population'!$B$2:$B$2784=$A49)*('Data - population'!$C$2:$C$2784=K$4)*('Data - population'!$D$2:$D$2784)),"..")</f>
        <v>58620100</v>
      </c>
      <c r="L49" s="57" cm="1">
        <f t="array" ref="L49">IF(SUMPRODUCT(('Data - population'!$B$2:$B$2784=$A49)*('Data - population'!$C$2:$C$2784=L$4)*('Data - population'!$D$2:$D$2784)),SUMPRODUCT(('Data - population'!$B$2:$B$2784=$A49)*('Data - population'!$C$2:$C$2784=L$4)*('Data - population'!$D$2:$D$2784)),"..")</f>
        <v>5546900</v>
      </c>
      <c r="M49" s="57" cm="1">
        <f t="array" ref="M49">IF(SUMPRODUCT(('Data - population'!$B$2:$B$2784=$A49)*('Data - population'!$C$2:$C$2784=M$4)*('Data - population'!$D$2:$D$2784)),SUMPRODUCT(('Data - population'!$B$2:$B$2784=$A49)*('Data - population'!$C$2:$C$2784=M$4)*('Data - population'!$D$2:$D$2784)),"..")</f>
        <v>3186600</v>
      </c>
      <c r="N49" s="57" cm="1">
        <f t="array" ref="N49">IF(SUMPRODUCT(('Data - population'!$B$2:$B$2784=$A49)*('Data - population'!$C$2:$C$2784=N$4)*('Data - population'!$D$2:$D$2784)),SUMPRODUCT(('Data - population'!$B$2:$B$2784=$A49)*('Data - population'!$C$2:$C$2784=N$4)*('Data - population'!$D$2:$D$2784)),"..")</f>
        <v>67353600</v>
      </c>
      <c r="O49" s="57">
        <f t="shared" si="4"/>
        <v>0</v>
      </c>
      <c r="P49" s="57"/>
      <c r="Q49" s="57"/>
      <c r="R49" s="57"/>
      <c r="S49" s="57"/>
      <c r="T49" s="57"/>
      <c r="U49" s="57"/>
      <c r="V49" s="57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O179"/>
  <sheetViews>
    <sheetView tabSelected="1" zoomScaleNormal="100" workbookViewId="0">
      <pane ySplit="4" topLeftCell="A59" activePane="bottomLeft" state="frozen"/>
      <selection pane="bottomLeft"/>
    </sheetView>
  </sheetViews>
  <sheetFormatPr defaultColWidth="11.453125" defaultRowHeight="15.5" x14ac:dyDescent="0.35"/>
  <cols>
    <col min="1" max="1" width="28.453125" style="68" customWidth="1"/>
    <col min="2" max="5" width="13.54296875" style="68" customWidth="1"/>
    <col min="6" max="6" width="20.54296875" style="68" customWidth="1"/>
    <col min="7" max="8" width="13.54296875" style="68" customWidth="1"/>
    <col min="9" max="9" width="14.54296875" style="68" customWidth="1"/>
    <col min="10" max="10" width="11.453125" style="68"/>
    <col min="11" max="11" width="12.453125" style="68" hidden="1" customWidth="1"/>
    <col min="12" max="16384" width="11.453125" style="68"/>
  </cols>
  <sheetData>
    <row r="1" spans="1:15" ht="18.75" customHeight="1" x14ac:dyDescent="0.35">
      <c r="A1" s="67" t="s">
        <v>158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57"/>
      <c r="M1" s="57"/>
      <c r="N1" s="57"/>
      <c r="O1" s="57"/>
    </row>
    <row r="2" spans="1:15" ht="36" customHeight="1" x14ac:dyDescent="0.35">
      <c r="A2" s="69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24.75" customHeight="1" thickBot="1" x14ac:dyDescent="0.4">
      <c r="A3" s="69" t="s">
        <v>55</v>
      </c>
      <c r="B3" s="70"/>
      <c r="C3" s="70" t="str">
        <f>A3</f>
        <v>Total fire-related fatalities</v>
      </c>
      <c r="D3" s="70"/>
      <c r="E3" s="70"/>
      <c r="F3" s="70"/>
      <c r="G3" s="70" t="str">
        <f>CONCATENATE(A3," per 1 million people")</f>
        <v>Total fire-related fatalities per 1 million people</v>
      </c>
      <c r="H3" s="70"/>
      <c r="I3" s="70"/>
      <c r="J3" s="57"/>
      <c r="K3" s="57"/>
      <c r="L3" s="57"/>
      <c r="M3" s="57"/>
      <c r="N3" s="57"/>
      <c r="O3" s="57"/>
    </row>
    <row r="4" spans="1:15" ht="40.5" customHeight="1" thickBot="1" x14ac:dyDescent="0.4">
      <c r="A4" s="71" t="s">
        <v>0</v>
      </c>
      <c r="B4" s="62" t="s">
        <v>160</v>
      </c>
      <c r="C4" s="62" t="s">
        <v>161</v>
      </c>
      <c r="D4" s="62" t="s">
        <v>162</v>
      </c>
      <c r="E4" s="62" t="s">
        <v>4</v>
      </c>
      <c r="F4" s="62" t="s">
        <v>160</v>
      </c>
      <c r="G4" s="62" t="s">
        <v>161</v>
      </c>
      <c r="H4" s="62" t="s">
        <v>162</v>
      </c>
      <c r="I4" s="62" t="s">
        <v>4</v>
      </c>
      <c r="J4" s="57"/>
      <c r="K4" s="57"/>
      <c r="L4" s="57"/>
      <c r="M4" s="57"/>
      <c r="N4" s="57"/>
      <c r="O4" s="57"/>
    </row>
    <row r="5" spans="1:15" x14ac:dyDescent="0.35">
      <c r="A5" s="72" t="s">
        <v>5</v>
      </c>
      <c r="B5" s="63">
        <f>IF(FIRE0501_working!B5="..","..",ROUND(FIRE0501_working!B5,0))</f>
        <v>755</v>
      </c>
      <c r="C5" s="63" t="str">
        <f>IF(FIRE0501_working!C5="..","..",ROUND(FIRE0501_working!C5,0))</f>
        <v>..</v>
      </c>
      <c r="D5" s="63" t="str">
        <f>IF(FIRE0501_working!D5="..","..",ROUND(FIRE0501_working!D5,0))</f>
        <v>..</v>
      </c>
      <c r="E5" s="64">
        <f>IF(FIRE0501_working!E5="..","..",ROUND(FIRE0501_working!E5,0))</f>
        <v>937</v>
      </c>
      <c r="F5" s="63">
        <f>IF(FIRE0501_working!F5="..","..",ROUND(FIRE0501_working!F5,0))</f>
        <v>16</v>
      </c>
      <c r="G5" s="63" t="str">
        <f>IF(FIRE0501_working!G5="..","..",ROUND(FIRE0501_working!G5,0))</f>
        <v>..</v>
      </c>
      <c r="H5" s="63" t="str">
        <f>IF(FIRE0501_working!H5="..","..",ROUND(FIRE0501_working!H5,0))</f>
        <v>..</v>
      </c>
      <c r="I5" s="64">
        <f>IF(FIRE0501_working!I5="..","..",ROUND(FIRE0501_working!I5,0))</f>
        <v>17</v>
      </c>
      <c r="J5" s="57"/>
      <c r="K5" s="57"/>
      <c r="L5" s="57"/>
      <c r="M5" s="57"/>
      <c r="N5" s="57"/>
      <c r="O5" s="57"/>
    </row>
    <row r="6" spans="1:15" x14ac:dyDescent="0.35">
      <c r="A6" s="73" t="s">
        <v>6</v>
      </c>
      <c r="B6" s="56">
        <f>IF(FIRE0501_working!B6="..","..",ROUND(FIRE0501_working!B6,0))</f>
        <v>707</v>
      </c>
      <c r="C6" s="56" t="str">
        <f>IF(FIRE0501_working!C6="..","..",ROUND(FIRE0501_working!C6,0))</f>
        <v>..</v>
      </c>
      <c r="D6" s="56" t="str">
        <f>IF(FIRE0501_working!D6="..","..",ROUND(FIRE0501_working!D6,0))</f>
        <v>..</v>
      </c>
      <c r="E6" s="65">
        <f>IF(FIRE0501_working!E6="..","..",ROUND(FIRE0501_working!E6,0))</f>
        <v>892</v>
      </c>
      <c r="F6" s="56">
        <f>IF(FIRE0501_working!F6="..","..",ROUND(FIRE0501_working!F6,0))</f>
        <v>15</v>
      </c>
      <c r="G6" s="56" t="str">
        <f>IF(FIRE0501_working!G6="..","..",ROUND(FIRE0501_working!G6,0))</f>
        <v>..</v>
      </c>
      <c r="H6" s="56" t="str">
        <f>IF(FIRE0501_working!H6="..","..",ROUND(FIRE0501_working!H6,0))</f>
        <v>..</v>
      </c>
      <c r="I6" s="65">
        <f>IF(FIRE0501_working!I6="..","..",ROUND(FIRE0501_working!I6,0))</f>
        <v>16</v>
      </c>
      <c r="J6" s="57"/>
      <c r="K6" s="57"/>
      <c r="L6" s="57"/>
      <c r="M6" s="57"/>
      <c r="N6" s="57"/>
      <c r="O6" s="57"/>
    </row>
    <row r="7" spans="1:15" x14ac:dyDescent="0.35">
      <c r="A7" s="73" t="s">
        <v>7</v>
      </c>
      <c r="B7" s="56">
        <f>IF(FIRE0501_working!B7="..","..",ROUND(FIRE0501_working!B7,0))</f>
        <v>652</v>
      </c>
      <c r="C7" s="56" t="str">
        <f>IF(FIRE0501_working!C7="..","..",ROUND(FIRE0501_working!C7,0))</f>
        <v>..</v>
      </c>
      <c r="D7" s="56" t="str">
        <f>IF(FIRE0501_working!D7="..","..",ROUND(FIRE0501_working!D7,0))</f>
        <v>..</v>
      </c>
      <c r="E7" s="65">
        <f>IF(FIRE0501_working!E7="..","..",ROUND(FIRE0501_working!E7,0))</f>
        <v>851</v>
      </c>
      <c r="F7" s="56">
        <f>IF(FIRE0501_working!F7="..","..",ROUND(FIRE0501_working!F7,0))</f>
        <v>14</v>
      </c>
      <c r="G7" s="56" t="str">
        <f>IF(FIRE0501_working!G7="..","..",ROUND(FIRE0501_working!G7,0))</f>
        <v>..</v>
      </c>
      <c r="H7" s="56" t="str">
        <f>IF(FIRE0501_working!H7="..","..",ROUND(FIRE0501_working!H7,0))</f>
        <v>..</v>
      </c>
      <c r="I7" s="65">
        <f>IF(FIRE0501_working!I7="..","..",ROUND(FIRE0501_working!I7,0))</f>
        <v>16</v>
      </c>
      <c r="J7" s="57"/>
      <c r="K7" s="57"/>
      <c r="L7" s="57"/>
      <c r="M7" s="57"/>
      <c r="N7" s="57"/>
      <c r="O7" s="57"/>
    </row>
    <row r="8" spans="1:15" x14ac:dyDescent="0.35">
      <c r="A8" s="73" t="s">
        <v>8</v>
      </c>
      <c r="B8" s="56">
        <f>IF(FIRE0501_working!B8="..","..",ROUND(FIRE0501_working!B8,0))</f>
        <v>726</v>
      </c>
      <c r="C8" s="56" t="str">
        <f>IF(FIRE0501_working!C8="..","..",ROUND(FIRE0501_working!C8,0))</f>
        <v>..</v>
      </c>
      <c r="D8" s="56" t="str">
        <f>IF(FIRE0501_working!D8="..","..",ROUND(FIRE0501_working!D8,0))</f>
        <v>..</v>
      </c>
      <c r="E8" s="65">
        <f>IF(FIRE0501_working!E8="..","..",ROUND(FIRE0501_working!E8,0))</f>
        <v>921</v>
      </c>
      <c r="F8" s="56">
        <f>IF(FIRE0501_working!F8="..","..",ROUND(FIRE0501_working!F8,0))</f>
        <v>15</v>
      </c>
      <c r="G8" s="56" t="str">
        <f>IF(FIRE0501_working!G8="..","..",ROUND(FIRE0501_working!G8,0))</f>
        <v>..</v>
      </c>
      <c r="H8" s="56" t="str">
        <f>IF(FIRE0501_working!H8="..","..",ROUND(FIRE0501_working!H8,0))</f>
        <v>..</v>
      </c>
      <c r="I8" s="65">
        <f>IF(FIRE0501_working!I8="..","..",ROUND(FIRE0501_working!I8,0))</f>
        <v>17</v>
      </c>
      <c r="J8" s="57"/>
      <c r="K8" s="57"/>
      <c r="L8" s="57"/>
      <c r="M8" s="57"/>
      <c r="N8" s="57"/>
      <c r="O8" s="57"/>
    </row>
    <row r="9" spans="1:15" x14ac:dyDescent="0.35">
      <c r="A9" s="73" t="s">
        <v>9</v>
      </c>
      <c r="B9" s="56">
        <f>IF(FIRE0501_working!B9="..","..",ROUND(FIRE0501_working!B9,0))</f>
        <v>765</v>
      </c>
      <c r="C9" s="56" t="str">
        <f>IF(FIRE0501_working!C9="..","..",ROUND(FIRE0501_working!C9,0))</f>
        <v>..</v>
      </c>
      <c r="D9" s="56" t="str">
        <f>IF(FIRE0501_working!D9="..","..",ROUND(FIRE0501_working!D9,0))</f>
        <v>..</v>
      </c>
      <c r="E9" s="65">
        <f>IF(FIRE0501_working!E9="..","..",ROUND(FIRE0501_working!E9,0))</f>
        <v>967</v>
      </c>
      <c r="F9" s="56">
        <f>IF(FIRE0501_working!F9="..","..",ROUND(FIRE0501_working!F9,0))</f>
        <v>16</v>
      </c>
      <c r="G9" s="56" t="str">
        <f>IF(FIRE0501_working!G9="..","..",ROUND(FIRE0501_working!G9,0))</f>
        <v>..</v>
      </c>
      <c r="H9" s="56" t="str">
        <f>IF(FIRE0501_working!H9="..","..",ROUND(FIRE0501_working!H9,0))</f>
        <v>..</v>
      </c>
      <c r="I9" s="65">
        <f>IF(FIRE0501_working!I9="..","..",ROUND(FIRE0501_working!I9,0))</f>
        <v>18</v>
      </c>
      <c r="J9" s="57"/>
      <c r="K9" s="57"/>
      <c r="L9" s="57"/>
      <c r="M9" s="57"/>
      <c r="N9" s="57"/>
      <c r="O9" s="57"/>
    </row>
    <row r="10" spans="1:15" x14ac:dyDescent="0.35">
      <c r="A10" s="73" t="s">
        <v>10</v>
      </c>
      <c r="B10" s="56">
        <f>IF(FIRE0501_working!B10="..","..",ROUND(FIRE0501_working!B10,0))</f>
        <v>682</v>
      </c>
      <c r="C10" s="56" t="str">
        <f>IF(FIRE0501_working!C10="..","..",ROUND(FIRE0501_working!C10,0))</f>
        <v>..</v>
      </c>
      <c r="D10" s="56" t="str">
        <f>IF(FIRE0501_working!D10="..","..",ROUND(FIRE0501_working!D10,0))</f>
        <v>..</v>
      </c>
      <c r="E10" s="65">
        <f>IF(FIRE0501_working!E10="..","..",ROUND(FIRE0501_working!E10,0))</f>
        <v>859</v>
      </c>
      <c r="F10" s="56">
        <f>IF(FIRE0501_working!F10="..","..",ROUND(FIRE0501_working!F10,0))</f>
        <v>14</v>
      </c>
      <c r="G10" s="56" t="str">
        <f>IF(FIRE0501_working!G10="..","..",ROUND(FIRE0501_working!G10,0))</f>
        <v>..</v>
      </c>
      <c r="H10" s="56" t="str">
        <f>IF(FIRE0501_working!H10="..","..",ROUND(FIRE0501_working!H10,0))</f>
        <v>..</v>
      </c>
      <c r="I10" s="65">
        <f>IF(FIRE0501_working!I10="..","..",ROUND(FIRE0501_working!I10,0))</f>
        <v>16</v>
      </c>
      <c r="J10" s="57"/>
      <c r="K10" s="57"/>
      <c r="L10" s="57"/>
      <c r="M10" s="57"/>
      <c r="N10" s="57"/>
      <c r="O10" s="57"/>
    </row>
    <row r="11" spans="1:15" x14ac:dyDescent="0.35">
      <c r="A11" s="73" t="s">
        <v>11</v>
      </c>
      <c r="B11" s="56">
        <f>IF(FIRE0501_working!B11="..","..",ROUND(FIRE0501_working!B11,0))</f>
        <v>665</v>
      </c>
      <c r="C11" s="56" t="str">
        <f>IF(FIRE0501_working!C11="..","..",ROUND(FIRE0501_working!C11,0))</f>
        <v>..</v>
      </c>
      <c r="D11" s="56" t="str">
        <f>IF(FIRE0501_working!D11="..","..",ROUND(FIRE0501_working!D11,0))</f>
        <v>..</v>
      </c>
      <c r="E11" s="65">
        <f>IF(FIRE0501_working!E11="..","..",ROUND(FIRE0501_working!E11,0))</f>
        <v>834</v>
      </c>
      <c r="F11" s="56">
        <f>IF(FIRE0501_working!F11="..","..",ROUND(FIRE0501_working!F11,0))</f>
        <v>14</v>
      </c>
      <c r="G11" s="56" t="str">
        <f>IF(FIRE0501_working!G11="..","..",ROUND(FIRE0501_working!G11,0))</f>
        <v>..</v>
      </c>
      <c r="H11" s="56" t="str">
        <f>IF(FIRE0501_working!H11="..","..",ROUND(FIRE0501_working!H11,0))</f>
        <v>..</v>
      </c>
      <c r="I11" s="65">
        <f>IF(FIRE0501_working!I11="..","..",ROUND(FIRE0501_working!I11,0))</f>
        <v>15</v>
      </c>
      <c r="J11" s="57"/>
      <c r="K11" s="57"/>
      <c r="L11" s="57"/>
      <c r="M11" s="57"/>
      <c r="N11" s="57"/>
      <c r="O11" s="57"/>
    </row>
    <row r="12" spans="1:15" x14ac:dyDescent="0.35">
      <c r="A12" s="73" t="s">
        <v>12</v>
      </c>
      <c r="B12" s="56">
        <f>IF(FIRE0501_working!B12="..","..",ROUND(FIRE0501_working!B12,0))</f>
        <v>681</v>
      </c>
      <c r="C12" s="56" t="str">
        <f>IF(FIRE0501_working!C12="..","..",ROUND(FIRE0501_working!C12,0))</f>
        <v>..</v>
      </c>
      <c r="D12" s="56" t="str">
        <f>IF(FIRE0501_working!D12="..","..",ROUND(FIRE0501_working!D12,0))</f>
        <v>..</v>
      </c>
      <c r="E12" s="65">
        <f>IF(FIRE0501_working!E12="..","..",ROUND(FIRE0501_working!E12,0))</f>
        <v>855</v>
      </c>
      <c r="F12" s="56">
        <f>IF(FIRE0501_working!F12="..","..",ROUND(FIRE0501_working!F12,0))</f>
        <v>14</v>
      </c>
      <c r="G12" s="56" t="str">
        <f>IF(FIRE0501_working!G12="..","..",ROUND(FIRE0501_working!G12,0))</f>
        <v>..</v>
      </c>
      <c r="H12" s="56" t="str">
        <f>IF(FIRE0501_working!H12="..","..",ROUND(FIRE0501_working!H12,0))</f>
        <v>..</v>
      </c>
      <c r="I12" s="65">
        <f>IF(FIRE0501_working!I12="..","..",ROUND(FIRE0501_working!I12,0))</f>
        <v>15</v>
      </c>
      <c r="J12" s="57"/>
      <c r="K12" s="57"/>
      <c r="L12" s="57"/>
      <c r="M12" s="57"/>
      <c r="N12" s="57"/>
      <c r="O12" s="57"/>
    </row>
    <row r="13" spans="1:15" x14ac:dyDescent="0.35">
      <c r="A13" s="73" t="s">
        <v>13</v>
      </c>
      <c r="B13" s="56">
        <f>IF(FIRE0501_working!B13="..","..",ROUND(FIRE0501_working!B13,0))</f>
        <v>700</v>
      </c>
      <c r="C13" s="56">
        <f>IF(FIRE0501_working!C13="..","..",ROUND(FIRE0501_working!C13,0))</f>
        <v>115</v>
      </c>
      <c r="D13" s="56" t="str">
        <f>IF(FIRE0501_working!D13="..","..",ROUND(FIRE0501_working!D13,0))</f>
        <v>..</v>
      </c>
      <c r="E13" s="65">
        <f>IF(FIRE0501_working!E13="..","..",ROUND(FIRE0501_working!E13,0))</f>
        <v>841</v>
      </c>
      <c r="F13" s="56">
        <f>IF(FIRE0501_working!F13="..","..",ROUND(FIRE0501_working!F13,0))</f>
        <v>15</v>
      </c>
      <c r="G13" s="56">
        <f>IF(FIRE0501_working!G13="..","..",ROUND(FIRE0501_working!G13,0))</f>
        <v>23</v>
      </c>
      <c r="H13" s="56" t="str">
        <f>IF(FIRE0501_working!H13="..","..",ROUND(FIRE0501_working!H13,0))</f>
        <v>..</v>
      </c>
      <c r="I13" s="65">
        <f>IF(FIRE0501_working!I13="..","..",ROUND(FIRE0501_working!I13,0))</f>
        <v>15</v>
      </c>
      <c r="J13" s="57"/>
      <c r="K13" s="57"/>
      <c r="L13" s="57"/>
      <c r="M13" s="57"/>
      <c r="N13" s="57"/>
      <c r="O13" s="57"/>
    </row>
    <row r="14" spans="1:15" ht="15" customHeight="1" x14ac:dyDescent="0.35">
      <c r="A14" s="74" t="s">
        <v>14</v>
      </c>
      <c r="B14" s="56">
        <f>IF(FIRE0501_working!B14="..","..",ROUND(FIRE0501_working!B14,0))</f>
        <v>688</v>
      </c>
      <c r="C14" s="56">
        <f>IF(FIRE0501_working!C14="..","..",ROUND(FIRE0501_working!C14,0))</f>
        <v>137</v>
      </c>
      <c r="D14" s="56" t="str">
        <f>IF(FIRE0501_working!D14="..","..",ROUND(FIRE0501_working!D14,0))</f>
        <v>..</v>
      </c>
      <c r="E14" s="65">
        <f>IF(FIRE0501_working!E14="..","..",ROUND(FIRE0501_working!E14,0))</f>
        <v>853</v>
      </c>
      <c r="F14" s="56">
        <f>IF(FIRE0501_working!F14="..","..",ROUND(FIRE0501_working!F14,0))</f>
        <v>14</v>
      </c>
      <c r="G14" s="56">
        <f>IF(FIRE0501_working!G14="..","..",ROUND(FIRE0501_working!G14,0))</f>
        <v>27</v>
      </c>
      <c r="H14" s="56" t="str">
        <f>IF(FIRE0501_working!H14="..","..",ROUND(FIRE0501_working!H14,0))</f>
        <v>..</v>
      </c>
      <c r="I14" s="65">
        <f>IF(FIRE0501_working!I14="..","..",ROUND(FIRE0501_working!I14,0))</f>
        <v>15</v>
      </c>
      <c r="J14" s="57"/>
      <c r="K14" s="57"/>
      <c r="L14" s="57"/>
      <c r="M14" s="57"/>
      <c r="N14" s="57"/>
      <c r="O14" s="57"/>
    </row>
    <row r="15" spans="1:15" ht="15" customHeight="1" x14ac:dyDescent="0.35">
      <c r="A15" s="74" t="s">
        <v>15</v>
      </c>
      <c r="B15" s="56">
        <f>IF(FIRE0501_working!B15="..","..",ROUND(FIRE0501_working!B15,0))</f>
        <v>589</v>
      </c>
      <c r="C15" s="56">
        <f>IF(FIRE0501_working!C15="..","..",ROUND(FIRE0501_working!C15,0))</f>
        <v>102</v>
      </c>
      <c r="D15" s="56" t="str">
        <f>IF(FIRE0501_working!D15="..","..",ROUND(FIRE0501_working!D15,0))</f>
        <v>..</v>
      </c>
      <c r="E15" s="65">
        <f>IF(FIRE0501_working!E15="..","..",ROUND(FIRE0501_working!E15,0))</f>
        <v>767</v>
      </c>
      <c r="F15" s="56">
        <f>IF(FIRE0501_working!F15="..","..",ROUND(FIRE0501_working!F15,0))</f>
        <v>12</v>
      </c>
      <c r="G15" s="56">
        <f>IF(FIRE0501_working!G15="..","..",ROUND(FIRE0501_working!G15,0))</f>
        <v>20</v>
      </c>
      <c r="H15" s="56" t="str">
        <f>IF(FIRE0501_working!H15="..","..",ROUND(FIRE0501_working!H15,0))</f>
        <v>..</v>
      </c>
      <c r="I15" s="65">
        <f>IF(FIRE0501_working!I15="..","..",ROUND(FIRE0501_working!I15,0))</f>
        <v>14</v>
      </c>
      <c r="J15" s="57"/>
      <c r="K15" s="57"/>
      <c r="L15" s="57"/>
      <c r="M15" s="57"/>
      <c r="N15" s="57"/>
      <c r="O15" s="57"/>
    </row>
    <row r="16" spans="1:15" ht="15" customHeight="1" x14ac:dyDescent="0.35">
      <c r="A16" s="74" t="s">
        <v>16</v>
      </c>
      <c r="B16" s="56">
        <f>IF(FIRE0501_working!B16="..","..",ROUND(FIRE0501_working!B16,0))</f>
        <v>529</v>
      </c>
      <c r="C16" s="56">
        <f>IF(FIRE0501_working!C16="..","..",ROUND(FIRE0501_working!C16,0))</f>
        <v>127</v>
      </c>
      <c r="D16" s="56" t="str">
        <f>IF(FIRE0501_working!D16="..","..",ROUND(FIRE0501_working!D16,0))</f>
        <v>..</v>
      </c>
      <c r="E16" s="65">
        <f>IF(FIRE0501_working!E16="..","..",ROUND(FIRE0501_working!E16,0))</f>
        <v>693</v>
      </c>
      <c r="F16" s="56">
        <f>IF(FIRE0501_working!F16="..","..",ROUND(FIRE0501_working!F16,0))</f>
        <v>11</v>
      </c>
      <c r="G16" s="56">
        <f>IF(FIRE0501_working!G16="..","..",ROUND(FIRE0501_working!G16,0))</f>
        <v>25</v>
      </c>
      <c r="H16" s="56" t="str">
        <f>IF(FIRE0501_working!H16="..","..",ROUND(FIRE0501_working!H16,0))</f>
        <v>..</v>
      </c>
      <c r="I16" s="65">
        <f>IF(FIRE0501_working!I16="..","..",ROUND(FIRE0501_working!I16,0))</f>
        <v>12</v>
      </c>
      <c r="J16" s="57"/>
      <c r="K16" s="57"/>
      <c r="L16" s="57"/>
      <c r="M16" s="57"/>
      <c r="N16" s="57"/>
      <c r="O16" s="57"/>
    </row>
    <row r="17" spans="1:15" ht="15" customHeight="1" x14ac:dyDescent="0.35">
      <c r="A17" s="74" t="s">
        <v>17</v>
      </c>
      <c r="B17" s="56">
        <f>IF(FIRE0501_working!B17="..","..",ROUND(FIRE0501_working!B17,0))</f>
        <v>558</v>
      </c>
      <c r="C17" s="56" t="str">
        <f>IF(FIRE0501_working!C17="..","..",ROUND(FIRE0501_working!C17,0))</f>
        <v>..</v>
      </c>
      <c r="D17" s="56" t="str">
        <f>IF(FIRE0501_working!D17="..","..",ROUND(FIRE0501_working!D17,0))</f>
        <v>..</v>
      </c>
      <c r="E17" s="65">
        <f>IF(FIRE0501_working!E17="..","..",ROUND(FIRE0501_working!E17,0))</f>
        <v>686</v>
      </c>
      <c r="F17" s="56">
        <f>IF(FIRE0501_working!F17="..","..",ROUND(FIRE0501_working!F17,0))</f>
        <v>12</v>
      </c>
      <c r="G17" s="56" t="str">
        <f>IF(FIRE0501_working!G17="..","..",ROUND(FIRE0501_working!G17,0))</f>
        <v>..</v>
      </c>
      <c r="H17" s="56" t="str">
        <f>IF(FIRE0501_working!H17="..","..",ROUND(FIRE0501_working!H17,0))</f>
        <v>..</v>
      </c>
      <c r="I17" s="65">
        <f>IF(FIRE0501_working!I17="..","..",ROUND(FIRE0501_working!I17,0))</f>
        <v>12</v>
      </c>
      <c r="J17" s="57"/>
      <c r="K17" s="57"/>
      <c r="L17" s="57"/>
      <c r="M17" s="57"/>
      <c r="N17" s="57"/>
      <c r="O17" s="57"/>
    </row>
    <row r="18" spans="1:15" ht="15" customHeight="1" x14ac:dyDescent="0.35">
      <c r="A18" s="75" t="s">
        <v>18</v>
      </c>
      <c r="B18" s="56">
        <f>IF(FIRE0501_working!B18="..","..",ROUND(FIRE0501_working!B18,0))</f>
        <v>488</v>
      </c>
      <c r="C18" s="56">
        <f>IF(FIRE0501_working!C18="..","..",ROUND(FIRE0501_working!C18,0))</f>
        <v>84</v>
      </c>
      <c r="D18" s="56">
        <f>IF(FIRE0501_working!D18="..","..",ROUND(FIRE0501_working!D18,0))</f>
        <v>32</v>
      </c>
      <c r="E18" s="65">
        <f>IF(FIRE0501_working!E18="..","..",ROUND(FIRE0501_working!E18,0))</f>
        <v>604</v>
      </c>
      <c r="F18" s="56">
        <f>IF(FIRE0501_working!F18="..","..",ROUND(FIRE0501_working!F18,0))</f>
        <v>10</v>
      </c>
      <c r="G18" s="56">
        <f>IF(FIRE0501_working!G18="..","..",ROUND(FIRE0501_working!G18,0))</f>
        <v>16</v>
      </c>
      <c r="H18" s="56">
        <f>IF(FIRE0501_working!H18="..","..",ROUND(FIRE0501_working!H18,0))</f>
        <v>11</v>
      </c>
      <c r="I18" s="65">
        <f>IF(FIRE0501_working!I18="..","..",ROUND(FIRE0501_working!I18,0))</f>
        <v>11</v>
      </c>
      <c r="J18" s="57"/>
      <c r="K18" s="57"/>
      <c r="L18" s="57"/>
      <c r="M18" s="57"/>
      <c r="N18" s="57"/>
      <c r="O18" s="57"/>
    </row>
    <row r="19" spans="1:15" ht="15" customHeight="1" x14ac:dyDescent="0.35">
      <c r="A19" s="75" t="s">
        <v>19</v>
      </c>
      <c r="B19" s="56">
        <f>IF(FIRE0501_working!B19="..","..",ROUND(FIRE0501_working!B19,0))</f>
        <v>561</v>
      </c>
      <c r="C19" s="56">
        <f>IF(FIRE0501_working!C19="..","..",ROUND(FIRE0501_working!C19,0))</f>
        <v>90</v>
      </c>
      <c r="D19" s="56">
        <f>IF(FIRE0501_working!D19="..","..",ROUND(FIRE0501_working!D19,0))</f>
        <v>61</v>
      </c>
      <c r="E19" s="65">
        <f>IF(FIRE0501_working!E19="..","..",ROUND(FIRE0501_working!E19,0))</f>
        <v>712</v>
      </c>
      <c r="F19" s="56">
        <f>IF(FIRE0501_working!F19="..","..",ROUND(FIRE0501_working!F19,0))</f>
        <v>12</v>
      </c>
      <c r="G19" s="56">
        <f>IF(FIRE0501_working!G19="..","..",ROUND(FIRE0501_working!G19,0))</f>
        <v>18</v>
      </c>
      <c r="H19" s="56">
        <f>IF(FIRE0501_working!H19="..","..",ROUND(FIRE0501_working!H19,0))</f>
        <v>21</v>
      </c>
      <c r="I19" s="65">
        <f>IF(FIRE0501_working!I19="..","..",ROUND(FIRE0501_working!I19,0))</f>
        <v>13</v>
      </c>
      <c r="J19" s="57"/>
      <c r="K19" s="57"/>
      <c r="L19" s="57"/>
      <c r="M19" s="57"/>
      <c r="N19" s="57"/>
      <c r="O19" s="57"/>
    </row>
    <row r="20" spans="1:15" ht="15" customHeight="1" x14ac:dyDescent="0.35">
      <c r="A20" s="75" t="s">
        <v>20</v>
      </c>
      <c r="B20" s="56">
        <f>IF(FIRE0501_working!B20="..","..",ROUND(FIRE0501_working!B20,0))</f>
        <v>562</v>
      </c>
      <c r="C20" s="56">
        <f>IF(FIRE0501_working!C20="..","..",ROUND(FIRE0501_working!C20,0))</f>
        <v>101</v>
      </c>
      <c r="D20" s="56">
        <f>IF(FIRE0501_working!D20="..","..",ROUND(FIRE0501_working!D20,0))</f>
        <v>37</v>
      </c>
      <c r="E20" s="65">
        <f>IF(FIRE0501_working!E20="..","..",ROUND(FIRE0501_working!E20,0))</f>
        <v>700</v>
      </c>
      <c r="F20" s="56">
        <f>IF(FIRE0501_working!F20="..","..",ROUND(FIRE0501_working!F20,0))</f>
        <v>12</v>
      </c>
      <c r="G20" s="56">
        <f>IF(FIRE0501_working!G20="..","..",ROUND(FIRE0501_working!G20,0))</f>
        <v>20</v>
      </c>
      <c r="H20" s="56">
        <f>IF(FIRE0501_working!H20="..","..",ROUND(FIRE0501_working!H20,0))</f>
        <v>13</v>
      </c>
      <c r="I20" s="65">
        <f>IF(FIRE0501_working!I20="..","..",ROUND(FIRE0501_working!I20,0))</f>
        <v>12</v>
      </c>
      <c r="J20" s="57"/>
      <c r="K20" s="57"/>
      <c r="L20" s="57"/>
      <c r="M20" s="57"/>
      <c r="N20" s="57"/>
      <c r="O20" s="57"/>
    </row>
    <row r="21" spans="1:15" ht="15" customHeight="1" x14ac:dyDescent="0.35">
      <c r="A21" s="75" t="s">
        <v>21</v>
      </c>
      <c r="B21" s="56">
        <f>IF(FIRE0501_working!B21="..","..",ROUND(FIRE0501_working!B21,0))</f>
        <v>562</v>
      </c>
      <c r="C21" s="56">
        <f>IF(FIRE0501_working!C21="..","..",ROUND(FIRE0501_working!C21,0))</f>
        <v>89</v>
      </c>
      <c r="D21" s="56">
        <f>IF(FIRE0501_working!D21="..","..",ROUND(FIRE0501_working!D21,0))</f>
        <v>45</v>
      </c>
      <c r="E21" s="65">
        <f>IF(FIRE0501_working!E21="..","..",ROUND(FIRE0501_working!E21,0))</f>
        <v>696</v>
      </c>
      <c r="F21" s="56">
        <f>IF(FIRE0501_working!F21="..","..",ROUND(FIRE0501_working!F21,0))</f>
        <v>12</v>
      </c>
      <c r="G21" s="56">
        <f>IF(FIRE0501_working!G21="..","..",ROUND(FIRE0501_working!G21,0))</f>
        <v>18</v>
      </c>
      <c r="H21" s="56">
        <f>IF(FIRE0501_working!H21="..","..",ROUND(FIRE0501_working!H21,0))</f>
        <v>16</v>
      </c>
      <c r="I21" s="65">
        <f>IF(FIRE0501_working!I21="..","..",ROUND(FIRE0501_working!I21,0))</f>
        <v>12</v>
      </c>
      <c r="J21" s="57"/>
      <c r="K21" s="57"/>
      <c r="L21" s="57"/>
      <c r="M21" s="57"/>
      <c r="N21" s="57"/>
      <c r="O21" s="57"/>
    </row>
    <row r="22" spans="1:15" ht="15" customHeight="1" x14ac:dyDescent="0.35">
      <c r="A22" s="75" t="s">
        <v>22</v>
      </c>
      <c r="B22" s="56">
        <f>IF(FIRE0501_working!B22="..","..",ROUND(FIRE0501_working!B22,0))</f>
        <v>475</v>
      </c>
      <c r="C22" s="56">
        <f>IF(FIRE0501_working!C22="..","..",ROUND(FIRE0501_working!C22,0))</f>
        <v>98</v>
      </c>
      <c r="D22" s="56">
        <f>IF(FIRE0501_working!D22="..","..",ROUND(FIRE0501_working!D22,0))</f>
        <v>30</v>
      </c>
      <c r="E22" s="65">
        <f>IF(FIRE0501_working!E22="..","..",ROUND(FIRE0501_working!E22,0))</f>
        <v>603</v>
      </c>
      <c r="F22" s="56">
        <f>IF(FIRE0501_working!F22="..","..",ROUND(FIRE0501_working!F22,0))</f>
        <v>10</v>
      </c>
      <c r="G22" s="56">
        <f>IF(FIRE0501_working!G22="..","..",ROUND(FIRE0501_working!G22,0))</f>
        <v>19</v>
      </c>
      <c r="H22" s="56">
        <f>IF(FIRE0501_working!H22="..","..",ROUND(FIRE0501_working!H22,0))</f>
        <v>10</v>
      </c>
      <c r="I22" s="65">
        <f>IF(FIRE0501_working!I22="..","..",ROUND(FIRE0501_working!I22,0))</f>
        <v>11</v>
      </c>
      <c r="J22" s="57"/>
      <c r="K22" s="57"/>
      <c r="L22" s="57"/>
      <c r="M22" s="57"/>
      <c r="N22" s="57"/>
      <c r="O22" s="57"/>
    </row>
    <row r="23" spans="1:15" ht="15" customHeight="1" x14ac:dyDescent="0.35">
      <c r="A23" s="74" t="s">
        <v>23</v>
      </c>
      <c r="B23" s="56">
        <f>IF(FIRE0501_working!B23="..","..",ROUND(FIRE0501_working!B23,0))</f>
        <v>485</v>
      </c>
      <c r="C23" s="56">
        <f>IF(FIRE0501_working!C23="..","..",ROUND(FIRE0501_working!C23,0))</f>
        <v>111</v>
      </c>
      <c r="D23" s="56">
        <f>IF(FIRE0501_working!D23="..","..",ROUND(FIRE0501_working!D23,0))</f>
        <v>25</v>
      </c>
      <c r="E23" s="65">
        <f>IF(FIRE0501_working!E23="..","..",ROUND(FIRE0501_working!E23,0))</f>
        <v>621</v>
      </c>
      <c r="F23" s="56">
        <f>IF(FIRE0501_working!F23="..","..",ROUND(FIRE0501_working!F23,0))</f>
        <v>10</v>
      </c>
      <c r="G23" s="56">
        <f>IF(FIRE0501_working!G23="..","..",ROUND(FIRE0501_working!G23,0))</f>
        <v>22</v>
      </c>
      <c r="H23" s="56">
        <f>IF(FIRE0501_working!H23="..","..",ROUND(FIRE0501_working!H23,0))</f>
        <v>9</v>
      </c>
      <c r="I23" s="65">
        <f>IF(FIRE0501_working!I23="..","..",ROUND(FIRE0501_working!I23,0))</f>
        <v>11</v>
      </c>
      <c r="J23" s="57"/>
      <c r="K23" s="57"/>
      <c r="L23" s="57"/>
      <c r="M23" s="57"/>
      <c r="N23" s="57"/>
      <c r="O23" s="57"/>
    </row>
    <row r="24" spans="1:15" ht="15" customHeight="1" x14ac:dyDescent="0.35">
      <c r="A24" s="74" t="s">
        <v>24</v>
      </c>
      <c r="B24" s="56">
        <f>IF(FIRE0501_working!B24="..","..",ROUND(FIRE0501_working!B24,0))</f>
        <v>446</v>
      </c>
      <c r="C24" s="56">
        <f>IF(FIRE0501_working!C24="..","..",ROUND(FIRE0501_working!C24,0))</f>
        <v>74</v>
      </c>
      <c r="D24" s="56">
        <f>IF(FIRE0501_working!D24="..","..",ROUND(FIRE0501_working!D24,0))</f>
        <v>34</v>
      </c>
      <c r="E24" s="65">
        <f>IF(FIRE0501_working!E24="..","..",ROUND(FIRE0501_working!E24,0))</f>
        <v>554</v>
      </c>
      <c r="F24" s="56">
        <f>IF(FIRE0501_working!F24="..","..",ROUND(FIRE0501_working!F24,0))</f>
        <v>9</v>
      </c>
      <c r="G24" s="56">
        <f>IF(FIRE0501_working!G24="..","..",ROUND(FIRE0501_working!G24,0))</f>
        <v>15</v>
      </c>
      <c r="H24" s="56">
        <f>IF(FIRE0501_working!H24="..","..",ROUND(FIRE0501_working!H24,0))</f>
        <v>12</v>
      </c>
      <c r="I24" s="65">
        <f>IF(FIRE0501_working!I24="..","..",ROUND(FIRE0501_working!I24,0))</f>
        <v>10</v>
      </c>
      <c r="J24" s="57"/>
      <c r="K24" s="57"/>
      <c r="L24" s="57"/>
      <c r="M24" s="57"/>
      <c r="N24" s="57"/>
      <c r="O24" s="57"/>
    </row>
    <row r="25" spans="1:15" ht="15" customHeight="1" x14ac:dyDescent="0.35">
      <c r="A25" s="74" t="s">
        <v>25</v>
      </c>
      <c r="B25" s="56">
        <f>IF(FIRE0501_working!B25="..","..",ROUND(FIRE0501_working!B25,0))</f>
        <v>458</v>
      </c>
      <c r="C25" s="56">
        <f>IF(FIRE0501_working!C25="..","..",ROUND(FIRE0501_working!C25,0))</f>
        <v>87</v>
      </c>
      <c r="D25" s="56">
        <f>IF(FIRE0501_working!D25="..","..",ROUND(FIRE0501_working!D25,0))</f>
        <v>38</v>
      </c>
      <c r="E25" s="65">
        <f>IF(FIRE0501_working!E25="..","..",ROUND(FIRE0501_working!E25,0))</f>
        <v>583</v>
      </c>
      <c r="F25" s="56">
        <f>IF(FIRE0501_working!F25="..","..",ROUND(FIRE0501_working!F25,0))</f>
        <v>9</v>
      </c>
      <c r="G25" s="56">
        <f>IF(FIRE0501_working!G25="..","..",ROUND(FIRE0501_working!G25,0))</f>
        <v>17</v>
      </c>
      <c r="H25" s="56">
        <f>IF(FIRE0501_working!H25="..","..",ROUND(FIRE0501_working!H25,0))</f>
        <v>13</v>
      </c>
      <c r="I25" s="65">
        <f>IF(FIRE0501_working!I25="..","..",ROUND(FIRE0501_working!I25,0))</f>
        <v>10</v>
      </c>
      <c r="J25" s="57"/>
      <c r="K25" s="57"/>
      <c r="L25" s="57"/>
      <c r="M25" s="57"/>
      <c r="N25" s="57"/>
      <c r="O25" s="57"/>
    </row>
    <row r="26" spans="1:15" ht="15" customHeight="1" x14ac:dyDescent="0.35">
      <c r="A26" s="74" t="s">
        <v>26</v>
      </c>
      <c r="B26" s="56">
        <f>IF(FIRE0501_working!B26="..","..",ROUND(FIRE0501_working!B26,0))</f>
        <v>417</v>
      </c>
      <c r="C26" s="56">
        <f>IF(FIRE0501_working!C26="..","..",ROUND(FIRE0501_working!C26,0))</f>
        <v>80</v>
      </c>
      <c r="D26" s="56">
        <f>IF(FIRE0501_working!D26="..","..",ROUND(FIRE0501_working!D26,0))</f>
        <v>25</v>
      </c>
      <c r="E26" s="65">
        <f>IF(FIRE0501_working!E26="..","..",ROUND(FIRE0501_working!E26,0))</f>
        <v>522</v>
      </c>
      <c r="F26" s="56">
        <f>IF(FIRE0501_working!F26="..","..",ROUND(FIRE0501_working!F26,0))</f>
        <v>8</v>
      </c>
      <c r="G26" s="56">
        <f>IF(FIRE0501_working!G26="..","..",ROUND(FIRE0501_working!G26,0))</f>
        <v>16</v>
      </c>
      <c r="H26" s="56">
        <f>IF(FIRE0501_working!H26="..","..",ROUND(FIRE0501_working!H26,0))</f>
        <v>9</v>
      </c>
      <c r="I26" s="65">
        <f>IF(FIRE0501_working!I26="..","..",ROUND(FIRE0501_working!I26,0))</f>
        <v>9</v>
      </c>
      <c r="J26" s="57"/>
      <c r="K26" s="57"/>
      <c r="L26" s="57"/>
      <c r="M26" s="57"/>
      <c r="N26" s="57"/>
      <c r="O26" s="57"/>
    </row>
    <row r="27" spans="1:15" ht="15" customHeight="1" x14ac:dyDescent="0.35">
      <c r="A27" s="57" t="s">
        <v>27</v>
      </c>
      <c r="B27" s="56">
        <f>IF(FIRE0501_working!B27="..","..",ROUND(FIRE0501_working!B27,0))</f>
        <v>454</v>
      </c>
      <c r="C27" s="56">
        <f>IF(FIRE0501_working!C27="..","..",ROUND(FIRE0501_working!C27,0))</f>
        <v>89</v>
      </c>
      <c r="D27" s="56">
        <f>IF(FIRE0501_working!D27="..","..",ROUND(FIRE0501_working!D27,0))</f>
        <v>33</v>
      </c>
      <c r="E27" s="65">
        <f>IF(FIRE0501_working!E27="..","..",ROUND(FIRE0501_working!E27,0))</f>
        <v>576</v>
      </c>
      <c r="F27" s="56">
        <f>IF(FIRE0501_working!F27="..","..",ROUND(FIRE0501_working!F27,0))</f>
        <v>9</v>
      </c>
      <c r="G27" s="56">
        <f>IF(FIRE0501_working!G27="..","..",ROUND(FIRE0501_working!G27,0))</f>
        <v>18</v>
      </c>
      <c r="H27" s="56">
        <f>IF(FIRE0501_working!H27="..","..",ROUND(FIRE0501_working!H27,0))</f>
        <v>11</v>
      </c>
      <c r="I27" s="65">
        <f>IF(FIRE0501_working!I27="..","..",ROUND(FIRE0501_working!I27,0))</f>
        <v>10</v>
      </c>
      <c r="J27" s="57"/>
      <c r="K27" s="57"/>
      <c r="L27" s="57"/>
      <c r="M27" s="57"/>
      <c r="N27" s="57"/>
      <c r="O27" s="57"/>
    </row>
    <row r="28" spans="1:15" ht="15" customHeight="1" x14ac:dyDescent="0.35">
      <c r="A28" s="57" t="s">
        <v>28</v>
      </c>
      <c r="B28" s="56">
        <f>IF(FIRE0501_working!B28="..","..",ROUND(FIRE0501_working!B28,0))</f>
        <v>371</v>
      </c>
      <c r="C28" s="56">
        <f>IF(FIRE0501_working!C28="..","..",ROUND(FIRE0501_working!C28,0))</f>
        <v>85</v>
      </c>
      <c r="D28" s="56">
        <f>IF(FIRE0501_working!D28="..","..",ROUND(FIRE0501_working!D28,0))</f>
        <v>27</v>
      </c>
      <c r="E28" s="65">
        <f>IF(FIRE0501_working!E28="..","..",ROUND(FIRE0501_working!E28,0))</f>
        <v>483</v>
      </c>
      <c r="F28" s="56">
        <f>IF(FIRE0501_working!F28="..","..",ROUND(FIRE0501_working!F28,0))</f>
        <v>7</v>
      </c>
      <c r="G28" s="56">
        <f>IF(FIRE0501_working!G28="..","..",ROUND(FIRE0501_working!G28,0))</f>
        <v>17</v>
      </c>
      <c r="H28" s="56">
        <f>IF(FIRE0501_working!H28="..","..",ROUND(FIRE0501_working!H28,0))</f>
        <v>9</v>
      </c>
      <c r="I28" s="65">
        <f>IF(FIRE0501_working!I28="..","..",ROUND(FIRE0501_working!I28,0))</f>
        <v>8</v>
      </c>
      <c r="J28" s="57"/>
      <c r="K28" s="57"/>
      <c r="L28" s="57"/>
      <c r="M28" s="57"/>
      <c r="N28" s="57"/>
      <c r="O28" s="57"/>
    </row>
    <row r="29" spans="1:15" ht="15" customHeight="1" x14ac:dyDescent="0.35">
      <c r="A29" s="57" t="s">
        <v>29</v>
      </c>
      <c r="B29" s="56">
        <f>IF(FIRE0501_working!B29="..","..",ROUND(FIRE0501_working!B29,0))</f>
        <v>386</v>
      </c>
      <c r="C29" s="56">
        <f>IF(FIRE0501_working!C29="..","..",ROUND(FIRE0501_working!C29,0))</f>
        <v>60</v>
      </c>
      <c r="D29" s="56">
        <f>IF(FIRE0501_working!D29="..","..",ROUND(FIRE0501_working!D29,0))</f>
        <v>24</v>
      </c>
      <c r="E29" s="65">
        <f>IF(FIRE0501_working!E29="..","..",ROUND(FIRE0501_working!E29,0))</f>
        <v>470</v>
      </c>
      <c r="F29" s="56">
        <f>IF(FIRE0501_working!F29="..","..",ROUND(FIRE0501_working!F29,0))</f>
        <v>8</v>
      </c>
      <c r="G29" s="56">
        <f>IF(FIRE0501_working!G29="..","..",ROUND(FIRE0501_working!G29,0))</f>
        <v>12</v>
      </c>
      <c r="H29" s="56">
        <f>IF(FIRE0501_working!H29="..","..",ROUND(FIRE0501_working!H29,0))</f>
        <v>8</v>
      </c>
      <c r="I29" s="65">
        <f>IF(FIRE0501_working!I29="..","..",ROUND(FIRE0501_working!I29,0))</f>
        <v>8</v>
      </c>
      <c r="J29" s="57"/>
      <c r="K29" s="57"/>
      <c r="L29" s="57"/>
      <c r="M29" s="57"/>
      <c r="N29" s="57"/>
      <c r="O29" s="57"/>
    </row>
    <row r="30" spans="1:15" ht="15" customHeight="1" x14ac:dyDescent="0.35">
      <c r="A30" s="57" t="s">
        <v>30</v>
      </c>
      <c r="B30" s="56">
        <f>IF(FIRE0501_working!B30="..","..",ROUND(FIRE0501_working!B30,0))</f>
        <v>364</v>
      </c>
      <c r="C30" s="56">
        <f>IF(FIRE0501_working!C30="..","..",ROUND(FIRE0501_working!C30,0))</f>
        <v>46</v>
      </c>
      <c r="D30" s="56">
        <f>IF(FIRE0501_working!D30="..","..",ROUND(FIRE0501_working!D30,0))</f>
        <v>20</v>
      </c>
      <c r="E30" s="65">
        <f>IF(FIRE0501_working!E30="..","..",ROUND(FIRE0501_working!E30,0))</f>
        <v>430</v>
      </c>
      <c r="F30" s="56">
        <f>IF(FIRE0501_working!F30="..","..",ROUND(FIRE0501_working!F30,0))</f>
        <v>7</v>
      </c>
      <c r="G30" s="56">
        <f>IF(FIRE0501_working!G30="..","..",ROUND(FIRE0501_working!G30,0))</f>
        <v>9</v>
      </c>
      <c r="H30" s="56">
        <f>IF(FIRE0501_working!H30="..","..",ROUND(FIRE0501_working!H30,0))</f>
        <v>7</v>
      </c>
      <c r="I30" s="65">
        <f>IF(FIRE0501_working!I30="..","..",ROUND(FIRE0501_working!I30,0))</f>
        <v>7</v>
      </c>
      <c r="J30" s="57"/>
      <c r="K30" s="57"/>
      <c r="L30" s="57"/>
      <c r="M30" s="57"/>
      <c r="N30" s="57"/>
      <c r="O30" s="57"/>
    </row>
    <row r="31" spans="1:15" ht="15" customHeight="1" x14ac:dyDescent="0.35">
      <c r="A31" s="57" t="s">
        <v>31</v>
      </c>
      <c r="B31" s="56">
        <f>IF(FIRE0501_working!B31="..","..",ROUND(FIRE0501_working!B31,0))</f>
        <v>358</v>
      </c>
      <c r="C31" s="56">
        <f>IF(FIRE0501_working!C31="..","..",ROUND(FIRE0501_working!C31,0))</f>
        <v>72</v>
      </c>
      <c r="D31" s="56">
        <f>IF(FIRE0501_working!D31="..","..",ROUND(FIRE0501_working!D31,0))</f>
        <v>28</v>
      </c>
      <c r="E31" s="65">
        <f>IF(FIRE0501_working!E31="..","..",ROUND(FIRE0501_working!E31,0))</f>
        <v>458</v>
      </c>
      <c r="F31" s="56">
        <f>IF(FIRE0501_working!F31="..","..",ROUND(FIRE0501_working!F31,0))</f>
        <v>7</v>
      </c>
      <c r="G31" s="56">
        <f>IF(FIRE0501_working!G31="..","..",ROUND(FIRE0501_working!G31,0))</f>
        <v>14</v>
      </c>
      <c r="H31" s="56">
        <f>IF(FIRE0501_working!H31="..","..",ROUND(FIRE0501_working!H31,0))</f>
        <v>9</v>
      </c>
      <c r="I31" s="65">
        <f>IF(FIRE0501_working!I31="..","..",ROUND(FIRE0501_working!I31,0))</f>
        <v>8</v>
      </c>
      <c r="J31" s="57"/>
      <c r="K31" s="57"/>
      <c r="L31" s="57"/>
      <c r="M31" s="57"/>
      <c r="N31" s="57"/>
      <c r="O31" s="57"/>
    </row>
    <row r="32" spans="1:15" ht="15" customHeight="1" x14ac:dyDescent="0.35">
      <c r="A32" s="57" t="s">
        <v>32</v>
      </c>
      <c r="B32" s="56">
        <f>IF(FIRE0501_working!B32="..","..",ROUND(FIRE0501_working!B32,0))</f>
        <v>323</v>
      </c>
      <c r="C32" s="56">
        <f>IF(FIRE0501_working!C32="..","..",ROUND(FIRE0501_working!C32,0))</f>
        <v>64</v>
      </c>
      <c r="D32" s="56">
        <f>IF(FIRE0501_working!D32="..","..",ROUND(FIRE0501_working!D32,0))</f>
        <v>17</v>
      </c>
      <c r="E32" s="65">
        <f>IF(FIRE0501_working!E32="..","..",ROUND(FIRE0501_working!E32,0))</f>
        <v>404</v>
      </c>
      <c r="F32" s="56">
        <f>IF(FIRE0501_working!F32="..","..",ROUND(FIRE0501_working!F32,0))</f>
        <v>6</v>
      </c>
      <c r="G32" s="56">
        <f>IF(FIRE0501_working!G32="..","..",ROUND(FIRE0501_working!G32,0))</f>
        <v>12</v>
      </c>
      <c r="H32" s="56">
        <f>IF(FIRE0501_working!H32="..","..",ROUND(FIRE0501_working!H32,0))</f>
        <v>6</v>
      </c>
      <c r="I32" s="65">
        <f>IF(FIRE0501_working!I32="..","..",ROUND(FIRE0501_working!I32,0))</f>
        <v>7</v>
      </c>
      <c r="J32" s="57"/>
      <c r="K32" s="57"/>
      <c r="L32" s="57"/>
      <c r="M32" s="57"/>
      <c r="N32" s="57"/>
      <c r="O32" s="57"/>
    </row>
    <row r="33" spans="1:15" ht="15" customHeight="1" x14ac:dyDescent="0.35">
      <c r="A33" s="57" t="s">
        <v>33</v>
      </c>
      <c r="B33" s="56">
        <f>IF(FIRE0501_working!B33="..","..",ROUND(FIRE0501_working!B33,0))</f>
        <v>340</v>
      </c>
      <c r="C33" s="56">
        <f>IF(FIRE0501_working!C33="..","..",ROUND(FIRE0501_working!C33,0))</f>
        <v>62</v>
      </c>
      <c r="D33" s="56">
        <f>IF(FIRE0501_working!D33="..","..",ROUND(FIRE0501_working!D33,0))</f>
        <v>23</v>
      </c>
      <c r="E33" s="65">
        <f>IF(FIRE0501_working!E33="..","..",ROUND(FIRE0501_working!E33,0))</f>
        <v>425</v>
      </c>
      <c r="F33" s="56">
        <f>IF(FIRE0501_working!F33="..","..",ROUND(FIRE0501_working!F33,0))</f>
        <v>7</v>
      </c>
      <c r="G33" s="56">
        <f>IF(FIRE0501_working!G33="..","..",ROUND(FIRE0501_working!G33,0))</f>
        <v>12</v>
      </c>
      <c r="H33" s="56">
        <f>IF(FIRE0501_working!H33="..","..",ROUND(FIRE0501_working!H33,0))</f>
        <v>8</v>
      </c>
      <c r="I33" s="65">
        <f>IF(FIRE0501_working!I33="..","..",ROUND(FIRE0501_working!I33,0))</f>
        <v>7</v>
      </c>
      <c r="J33" s="57"/>
      <c r="K33" s="57"/>
      <c r="L33" s="57"/>
      <c r="M33" s="57"/>
      <c r="N33" s="57"/>
      <c r="O33" s="57"/>
    </row>
    <row r="34" spans="1:15" ht="15" customHeight="1" x14ac:dyDescent="0.35">
      <c r="A34" s="57" t="s">
        <v>34</v>
      </c>
      <c r="B34" s="56">
        <f>IF(FIRE0501_working!B34="..","..",ROUND(FIRE0501_working!B34,0))</f>
        <v>334</v>
      </c>
      <c r="C34" s="56">
        <f>IF(FIRE0501_working!C34="..","..",ROUND(FIRE0501_working!C34,0))</f>
        <v>52</v>
      </c>
      <c r="D34" s="56">
        <f>IF(FIRE0501_working!D34="..","..",ROUND(FIRE0501_working!D34,0))</f>
        <v>21</v>
      </c>
      <c r="E34" s="65">
        <f>IF(FIRE0501_working!E34="..","..",ROUND(FIRE0501_working!E34,0))</f>
        <v>407</v>
      </c>
      <c r="F34" s="56">
        <f>IF(FIRE0501_working!F34="..","..",ROUND(FIRE0501_working!F34,0))</f>
        <v>6</v>
      </c>
      <c r="G34" s="56">
        <f>IF(FIRE0501_working!G34="..","..",ROUND(FIRE0501_working!G34,0))</f>
        <v>10</v>
      </c>
      <c r="H34" s="56">
        <f>IF(FIRE0501_working!H34="..","..",ROUND(FIRE0501_working!H34,0))</f>
        <v>7</v>
      </c>
      <c r="I34" s="65">
        <f>IF(FIRE0501_working!I34="..","..",ROUND(FIRE0501_working!I34,0))</f>
        <v>7</v>
      </c>
      <c r="J34" s="57"/>
      <c r="K34" s="57"/>
      <c r="L34" s="57"/>
      <c r="M34" s="57"/>
      <c r="N34" s="57"/>
      <c r="O34" s="57"/>
    </row>
    <row r="35" spans="1:15" ht="15" customHeight="1" x14ac:dyDescent="0.35">
      <c r="A35" s="57" t="s">
        <v>35</v>
      </c>
      <c r="B35" s="56">
        <f>IF(FIRE0501_working!B35="..","..",ROUND(FIRE0501_working!B35,0))</f>
        <v>313</v>
      </c>
      <c r="C35" s="56">
        <f>IF(FIRE0501_working!C35="..","..",ROUND(FIRE0501_working!C35,0))</f>
        <v>59</v>
      </c>
      <c r="D35" s="56">
        <f>IF(FIRE0501_working!D35="..","..",ROUND(FIRE0501_working!D35,0))</f>
        <v>23</v>
      </c>
      <c r="E35" s="65">
        <f>IF(FIRE0501_working!E35="..","..",ROUND(FIRE0501_working!E35,0))</f>
        <v>395</v>
      </c>
      <c r="F35" s="56">
        <f>IF(FIRE0501_working!F35="..","..",ROUND(FIRE0501_working!F35,0))</f>
        <v>6</v>
      </c>
      <c r="G35" s="56">
        <f>IF(FIRE0501_working!G35="..","..",ROUND(FIRE0501_working!G35,0))</f>
        <v>11</v>
      </c>
      <c r="H35" s="56">
        <f>IF(FIRE0501_working!H35="..","..",ROUND(FIRE0501_working!H35,0))</f>
        <v>8</v>
      </c>
      <c r="I35" s="65">
        <f>IF(FIRE0501_working!I35="..","..",ROUND(FIRE0501_working!I35,0))</f>
        <v>6</v>
      </c>
      <c r="J35" s="57"/>
      <c r="K35" s="57"/>
      <c r="L35" s="57"/>
      <c r="M35" s="57"/>
      <c r="N35" s="57"/>
      <c r="O35" s="57"/>
    </row>
    <row r="36" spans="1:15" ht="15" customHeight="1" x14ac:dyDescent="0.35">
      <c r="A36" s="57" t="s">
        <v>36</v>
      </c>
      <c r="B36" s="56">
        <f>IF(FIRE0501_working!B36="..","..",ROUND(FIRE0501_working!B36,0))</f>
        <v>287</v>
      </c>
      <c r="C36" s="56">
        <f>IF(FIRE0501_working!C36="..","..",ROUND(FIRE0501_working!C36,0))</f>
        <v>46</v>
      </c>
      <c r="D36" s="56">
        <f>IF(FIRE0501_working!D36="..","..",ROUND(FIRE0501_working!D36,0))</f>
        <v>17</v>
      </c>
      <c r="E36" s="65">
        <f>IF(FIRE0501_working!E36="..","..",ROUND(FIRE0501_working!E36,0))</f>
        <v>350</v>
      </c>
      <c r="F36" s="56">
        <f>IF(FIRE0501_working!F36="..","..",ROUND(FIRE0501_working!F36,0))</f>
        <v>5</v>
      </c>
      <c r="G36" s="56">
        <f>IF(FIRE0501_working!G36="..","..",ROUND(FIRE0501_working!G36,0))</f>
        <v>9</v>
      </c>
      <c r="H36" s="56">
        <f>IF(FIRE0501_working!H36="..","..",ROUND(FIRE0501_working!H36,0))</f>
        <v>6</v>
      </c>
      <c r="I36" s="65">
        <f>IF(FIRE0501_working!I36="..","..",ROUND(FIRE0501_working!I36,0))</f>
        <v>6</v>
      </c>
      <c r="J36" s="57"/>
      <c r="K36" s="57"/>
      <c r="L36" s="57"/>
      <c r="M36" s="57"/>
      <c r="N36" s="57"/>
      <c r="O36" s="57"/>
    </row>
    <row r="37" spans="1:15" ht="15" customHeight="1" x14ac:dyDescent="0.35">
      <c r="A37" s="57" t="s">
        <v>37</v>
      </c>
      <c r="B37" s="56">
        <f>IF(FIRE0501_working!B37="..","..",ROUND(FIRE0501_working!B37,0))</f>
        <v>276</v>
      </c>
      <c r="C37" s="56">
        <f>IF(FIRE0501_working!C37="..","..",ROUND(FIRE0501_working!C37,0))</f>
        <v>31</v>
      </c>
      <c r="D37" s="56">
        <f>IF(FIRE0501_working!D37="..","..",ROUND(FIRE0501_working!D37,0))</f>
        <v>17</v>
      </c>
      <c r="E37" s="65">
        <f>IF(FIRE0501_working!E37="..","..",ROUND(FIRE0501_working!E37,0))</f>
        <v>324</v>
      </c>
      <c r="F37" s="56">
        <f>IF(FIRE0501_working!F37="..","..",ROUND(FIRE0501_working!F37,0))</f>
        <v>5</v>
      </c>
      <c r="G37" s="56">
        <f>IF(FIRE0501_working!G37="..","..",ROUND(FIRE0501_working!G37,0))</f>
        <v>6</v>
      </c>
      <c r="H37" s="56">
        <f>IF(FIRE0501_working!H37="..","..",ROUND(FIRE0501_working!H37,0))</f>
        <v>6</v>
      </c>
      <c r="I37" s="65">
        <f>IF(FIRE0501_working!I37="..","..",ROUND(FIRE0501_working!I37,0))</f>
        <v>5</v>
      </c>
      <c r="J37" s="57"/>
      <c r="K37" s="57"/>
      <c r="L37" s="57"/>
      <c r="M37" s="57"/>
      <c r="N37" s="57"/>
      <c r="O37" s="57"/>
    </row>
    <row r="38" spans="1:15" ht="15" customHeight="1" x14ac:dyDescent="0.35">
      <c r="A38" s="57" t="s">
        <v>38</v>
      </c>
      <c r="B38" s="56">
        <f>IF(FIRE0501_working!B38="..","..",ROUND(FIRE0501_working!B38,0))</f>
        <v>264</v>
      </c>
      <c r="C38" s="56">
        <f>IF(FIRE0501_working!C38="..","..",ROUND(FIRE0501_working!C38,0))</f>
        <v>40</v>
      </c>
      <c r="D38" s="56">
        <f>IF(FIRE0501_working!D38="..","..",ROUND(FIRE0501_working!D38,0))</f>
        <v>20</v>
      </c>
      <c r="E38" s="65">
        <f>IF(FIRE0501_working!E38="..","..",ROUND(FIRE0501_working!E38,0))</f>
        <v>324</v>
      </c>
      <c r="F38" s="56">
        <f>IF(FIRE0501_working!F38="..","..",ROUND(FIRE0501_working!F38,0))</f>
        <v>5</v>
      </c>
      <c r="G38" s="56">
        <f>IF(FIRE0501_working!G38="..","..",ROUND(FIRE0501_working!G38,0))</f>
        <v>8</v>
      </c>
      <c r="H38" s="56">
        <f>IF(FIRE0501_working!H38="..","..",ROUND(FIRE0501_working!H38,0))</f>
        <v>7</v>
      </c>
      <c r="I38" s="65">
        <f>IF(FIRE0501_working!I38="..","..",ROUND(FIRE0501_working!I38,0))</f>
        <v>5</v>
      </c>
      <c r="J38" s="57"/>
      <c r="K38" s="57"/>
      <c r="L38" s="57"/>
      <c r="M38" s="57"/>
      <c r="N38" s="57"/>
      <c r="O38" s="57"/>
    </row>
    <row r="39" spans="1:15" ht="15" customHeight="1" x14ac:dyDescent="0.35">
      <c r="A39" s="57" t="s">
        <v>39</v>
      </c>
      <c r="B39" s="56">
        <f>IF(FIRE0501_working!B39="..","..",ROUND(FIRE0501_working!B39,0))</f>
        <v>305</v>
      </c>
      <c r="C39" s="56">
        <f>IF(FIRE0501_working!C39="..","..",ROUND(FIRE0501_working!C39,0))</f>
        <v>45</v>
      </c>
      <c r="D39" s="56">
        <f>IF(FIRE0501_working!D39="..","..",ROUND(FIRE0501_working!D39,0))</f>
        <v>19</v>
      </c>
      <c r="E39" s="65">
        <f>IF(FIRE0501_working!E39="..","..",ROUND(FIRE0501_working!E39,0))</f>
        <v>369</v>
      </c>
      <c r="F39" s="56">
        <f>IF(FIRE0501_working!F39="..","..",ROUND(FIRE0501_working!F39,0))</f>
        <v>6</v>
      </c>
      <c r="G39" s="56">
        <f>IF(FIRE0501_working!G39="..","..",ROUND(FIRE0501_working!G39,0))</f>
        <v>8</v>
      </c>
      <c r="H39" s="56">
        <f>IF(FIRE0501_working!H39="..","..",ROUND(FIRE0501_working!H39,0))</f>
        <v>6</v>
      </c>
      <c r="I39" s="65">
        <f>IF(FIRE0501_working!I39="..","..",ROUND(FIRE0501_working!I39,0))</f>
        <v>6</v>
      </c>
      <c r="J39" s="57"/>
      <c r="K39" s="57"/>
      <c r="L39" s="57"/>
      <c r="M39" s="57"/>
      <c r="N39" s="57"/>
      <c r="O39" s="57"/>
    </row>
    <row r="40" spans="1:15" x14ac:dyDescent="0.35">
      <c r="A40" s="57" t="s">
        <v>40</v>
      </c>
      <c r="B40" s="56">
        <f>IF(FIRE0501_working!B40="..","..",ROUND(FIRE0501_working!B40,0))</f>
        <v>265</v>
      </c>
      <c r="C40" s="56">
        <f>IF(FIRE0501_working!C40="..","..",ROUND(FIRE0501_working!C40,0))</f>
        <v>44</v>
      </c>
      <c r="D40" s="56">
        <f>IF(FIRE0501_working!D40="..","..",ROUND(FIRE0501_working!D40,0))</f>
        <v>19</v>
      </c>
      <c r="E40" s="65">
        <f>IF(FIRE0501_working!E40="..","..",ROUND(FIRE0501_working!E40,0))</f>
        <v>328</v>
      </c>
      <c r="F40" s="56">
        <f>IF(FIRE0501_working!F40="..","..",ROUND(FIRE0501_working!F40,0))</f>
        <v>5</v>
      </c>
      <c r="G40" s="56">
        <f>IF(FIRE0501_working!G40="..","..",ROUND(FIRE0501_working!G40,0))</f>
        <v>8</v>
      </c>
      <c r="H40" s="56">
        <f>IF(FIRE0501_working!H40="..","..",ROUND(FIRE0501_working!H40,0))</f>
        <v>6</v>
      </c>
      <c r="I40" s="65">
        <f>IF(FIRE0501_working!I40="..","..",ROUND(FIRE0501_working!I40,0))</f>
        <v>5</v>
      </c>
      <c r="J40" s="57"/>
      <c r="K40" s="57"/>
      <c r="L40" s="57"/>
      <c r="M40" s="57"/>
      <c r="N40" s="57"/>
      <c r="O40" s="57"/>
    </row>
    <row r="41" spans="1:15" x14ac:dyDescent="0.35">
      <c r="A41" s="57" t="s">
        <v>41</v>
      </c>
      <c r="B41" s="56">
        <f>IF(FIRE0501_working!B41="..","..",ROUND(FIRE0501_working!B41,0))</f>
        <v>338</v>
      </c>
      <c r="C41" s="56">
        <f>IF(FIRE0501_working!C41="..","..",ROUND(FIRE0501_working!C41,0))</f>
        <v>44</v>
      </c>
      <c r="D41" s="56">
        <f>IF(FIRE0501_working!D41="..","..",ROUND(FIRE0501_working!D41,0))</f>
        <v>15</v>
      </c>
      <c r="E41" s="65">
        <f>IF(FIRE0501_working!E41="..","..",ROUND(FIRE0501_working!E41,0))</f>
        <v>397</v>
      </c>
      <c r="F41" s="56">
        <f>IF(FIRE0501_working!F41="..","..",ROUND(FIRE0501_working!F41,0))</f>
        <v>6</v>
      </c>
      <c r="G41" s="56">
        <f>IF(FIRE0501_working!G41="..","..",ROUND(FIRE0501_working!G41,0))</f>
        <v>8</v>
      </c>
      <c r="H41" s="56">
        <f>IF(FIRE0501_working!H41="..","..",ROUND(FIRE0501_working!H41,0))</f>
        <v>5</v>
      </c>
      <c r="I41" s="65">
        <f>IF(FIRE0501_working!I41="..","..",ROUND(FIRE0501_working!I41,0))</f>
        <v>6</v>
      </c>
      <c r="J41" s="57"/>
      <c r="K41" s="57"/>
      <c r="L41" s="57"/>
      <c r="M41" s="57"/>
      <c r="N41" s="57"/>
      <c r="O41" s="57"/>
    </row>
    <row r="42" spans="1:15" x14ac:dyDescent="0.35">
      <c r="A42" s="57" t="s">
        <v>68</v>
      </c>
      <c r="B42" s="56">
        <f>IF(FIRE0501_working!B42="..","..",ROUND(FIRE0501_working!B42,0))</f>
        <v>251</v>
      </c>
      <c r="C42" s="56">
        <f>IF(FIRE0501_working!C42="..","..",ROUND(FIRE0501_working!C42,0))</f>
        <v>44</v>
      </c>
      <c r="D42" s="56">
        <f>IF(FIRE0501_working!D42="..","..",ROUND(FIRE0501_working!D42,0))</f>
        <v>20</v>
      </c>
      <c r="E42" s="65">
        <f>IF(FIRE0501_working!E42="..","..",ROUND(FIRE0501_working!E42,0))</f>
        <v>315</v>
      </c>
      <c r="F42" s="56">
        <f>IF(FIRE0501_working!F42="..","..",ROUND(FIRE0501_working!F42,0))</f>
        <v>4</v>
      </c>
      <c r="G42" s="56">
        <f>IF(FIRE0501_working!G42="..","..",ROUND(FIRE0501_working!G42,0))</f>
        <v>8</v>
      </c>
      <c r="H42" s="56">
        <f>IF(FIRE0501_working!H42="..","..",ROUND(FIRE0501_working!H42,0))</f>
        <v>6</v>
      </c>
      <c r="I42" s="65">
        <f>IF(FIRE0501_working!I42="..","..",ROUND(FIRE0501_working!I42,0))</f>
        <v>5</v>
      </c>
      <c r="J42" s="57"/>
      <c r="K42" s="57"/>
      <c r="L42" s="57"/>
      <c r="M42" s="57"/>
      <c r="N42" s="57"/>
      <c r="O42" s="57"/>
    </row>
    <row r="43" spans="1:15" x14ac:dyDescent="0.35">
      <c r="A43" s="57" t="s">
        <v>69</v>
      </c>
      <c r="B43" s="56">
        <f>IF(FIRE0501_working!B43="..","..",ROUND(FIRE0501_working!B43,0))</f>
        <v>243</v>
      </c>
      <c r="C43" s="56">
        <f>IF(FIRE0501_working!C43="..","..",ROUND(FIRE0501_working!C43,0))</f>
        <v>27</v>
      </c>
      <c r="D43" s="56">
        <f>IF(FIRE0501_working!D43="..","..",ROUND(FIRE0501_working!D43,0))</f>
        <v>16</v>
      </c>
      <c r="E43" s="65">
        <f>IF(FIRE0501_working!E43="..","..",ROUND(FIRE0501_working!E43,0))</f>
        <v>286</v>
      </c>
      <c r="F43" s="56">
        <f>IF(FIRE0501_working!F43="..","..",ROUND(FIRE0501_working!F43,0))</f>
        <v>4</v>
      </c>
      <c r="G43" s="56">
        <f>IF(FIRE0501_working!G43="..","..",ROUND(FIRE0501_working!G43,0))</f>
        <v>5</v>
      </c>
      <c r="H43" s="56">
        <f>IF(FIRE0501_working!H43="..","..",ROUND(FIRE0501_working!H43,0))</f>
        <v>5</v>
      </c>
      <c r="I43" s="65">
        <f>IF(FIRE0501_working!I43="..","..",ROUND(FIRE0501_working!I43,0))</f>
        <v>4</v>
      </c>
      <c r="J43" s="57"/>
      <c r="K43" s="57"/>
      <c r="L43" s="57"/>
      <c r="M43" s="57"/>
      <c r="N43" s="57"/>
      <c r="O43" s="57"/>
    </row>
    <row r="44" spans="1:15" x14ac:dyDescent="0.35">
      <c r="A44" s="57" t="s">
        <v>94</v>
      </c>
      <c r="B44" s="56">
        <f>IF(FIRE0501_working!B44="..","..",ROUND(FIRE0501_working!B44,0))</f>
        <v>236</v>
      </c>
      <c r="C44" s="56">
        <f>IF(FIRE0501_working!C44="..","..",ROUND(FIRE0501_working!C44,0))</f>
        <v>52</v>
      </c>
      <c r="D44" s="56">
        <f>IF(FIRE0501_working!D44="..","..",ROUND(FIRE0501_working!D44,0))</f>
        <v>21</v>
      </c>
      <c r="E44" s="65">
        <f>IF(FIRE0501_working!E44="..","..",ROUND(FIRE0501_working!E44,0))</f>
        <v>309</v>
      </c>
      <c r="F44" s="56">
        <f>IF(FIRE0501_working!F44="..","..",ROUND(FIRE0501_working!F44,0))</f>
        <v>4</v>
      </c>
      <c r="G44" s="56">
        <f>IF(FIRE0501_working!G44="..","..",ROUND(FIRE0501_working!G44,0))</f>
        <v>10</v>
      </c>
      <c r="H44" s="56">
        <f>IF(FIRE0501_working!H44="..","..",ROUND(FIRE0501_working!H44,0))</f>
        <v>7</v>
      </c>
      <c r="I44" s="65">
        <f>IF(FIRE0501_working!I44="..","..",ROUND(FIRE0501_working!I44,0))</f>
        <v>5</v>
      </c>
      <c r="J44" s="57"/>
      <c r="K44" s="57"/>
      <c r="L44" s="57"/>
      <c r="M44" s="57"/>
      <c r="N44" s="57"/>
      <c r="O44" s="57"/>
    </row>
    <row r="45" spans="1:15" x14ac:dyDescent="0.35">
      <c r="A45" s="57" t="s">
        <v>101</v>
      </c>
      <c r="B45" s="56">
        <f>IF(FIRE0501_working!B45="..","..",ROUND(FIRE0501_working!B45,0))</f>
        <v>274</v>
      </c>
      <c r="C45" s="56">
        <f>IF(FIRE0501_working!C45="..","..",ROUND(FIRE0501_working!C45,0))</f>
        <v>40</v>
      </c>
      <c r="D45" s="56">
        <f>IF(FIRE0501_working!D45="..","..",ROUND(FIRE0501_working!D45,0))</f>
        <v>21</v>
      </c>
      <c r="E45" s="65">
        <f>IF(FIRE0501_working!E45="..","..",ROUND(FIRE0501_working!E45,0))</f>
        <v>335</v>
      </c>
      <c r="F45" s="56">
        <f>IF(FIRE0501_working!F45="..","..",ROUND(FIRE0501_working!F45,0))</f>
        <v>5</v>
      </c>
      <c r="G45" s="56">
        <f>IF(FIRE0501_working!G45="..","..",ROUND(FIRE0501_working!G45,0))</f>
        <v>7</v>
      </c>
      <c r="H45" s="56">
        <f>IF(FIRE0501_working!H45="..","..",ROUND(FIRE0501_working!H45,0))</f>
        <v>7</v>
      </c>
      <c r="I45" s="65">
        <f>IF(FIRE0501_working!I45="..","..",ROUND(FIRE0501_working!I45,0))</f>
        <v>5</v>
      </c>
      <c r="J45" s="57"/>
      <c r="K45" s="57"/>
      <c r="L45" s="57"/>
      <c r="M45" s="57"/>
      <c r="N45" s="57"/>
      <c r="O45" s="57"/>
    </row>
    <row r="46" spans="1:15" x14ac:dyDescent="0.35">
      <c r="A46" s="57" t="s">
        <v>103</v>
      </c>
      <c r="B46" s="56">
        <f>IF(FIRE0501_working!B46="..","..",ROUND(FIRE0501_working!B46,0))</f>
        <v>268</v>
      </c>
      <c r="C46" s="56">
        <f>IF(FIRE0501_working!C46="..","..",ROUND(FIRE0501_working!C46,0))</f>
        <v>43</v>
      </c>
      <c r="D46" s="56">
        <f>IF(FIRE0501_working!D46="..","..",ROUND(FIRE0501_working!D46,0))</f>
        <v>14</v>
      </c>
      <c r="E46" s="65">
        <f>IF(FIRE0501_working!E46="..","..",ROUND(FIRE0501_working!E46,0))</f>
        <v>325</v>
      </c>
      <c r="F46" s="56">
        <f>IF(FIRE0501_working!F46="..","..",ROUND(FIRE0501_working!F46,0))</f>
        <v>5</v>
      </c>
      <c r="G46" s="56">
        <f>IF(FIRE0501_working!G46="..","..",ROUND(FIRE0501_working!G46,0))</f>
        <v>8</v>
      </c>
      <c r="H46" s="56">
        <f>IF(FIRE0501_working!H46="..","..",ROUND(FIRE0501_working!H46,0))</f>
        <v>4</v>
      </c>
      <c r="I46" s="65">
        <f>IF(FIRE0501_working!I46="..","..",ROUND(FIRE0501_working!I46,0))</f>
        <v>5</v>
      </c>
      <c r="J46" s="57"/>
      <c r="K46" s="57"/>
      <c r="L46" s="57"/>
      <c r="M46" s="57"/>
      <c r="N46" s="57"/>
      <c r="O46" s="57"/>
    </row>
    <row r="47" spans="1:15" x14ac:dyDescent="0.35">
      <c r="A47" s="57" t="s">
        <v>106</v>
      </c>
      <c r="B47" s="56">
        <f>IF(FIRE0501_working!B47="..","..",ROUND(FIRE0501_working!B47,0))</f>
        <v>250</v>
      </c>
      <c r="C47" s="56">
        <f>IF(FIRE0501_working!C47="..","..",ROUND(FIRE0501_working!C47,0))</f>
        <v>42</v>
      </c>
      <c r="D47" s="56">
        <f>IF(FIRE0501_working!D47="..","..",ROUND(FIRE0501_working!D47,0))</f>
        <v>18</v>
      </c>
      <c r="E47" s="65">
        <f>IF(FIRE0501_working!E47="..","..",ROUND(FIRE0501_working!E47,0))</f>
        <v>310</v>
      </c>
      <c r="F47" s="56">
        <f>IF(FIRE0501_working!F47="..","..",ROUND(FIRE0501_working!F47,0))</f>
        <v>4</v>
      </c>
      <c r="G47" s="56">
        <f>IF(FIRE0501_working!G47="..","..",ROUND(FIRE0501_working!G47,0))</f>
        <v>8</v>
      </c>
      <c r="H47" s="56">
        <f>IF(FIRE0501_working!H47="..","..",ROUND(FIRE0501_working!H47,0))</f>
        <v>6</v>
      </c>
      <c r="I47" s="65">
        <f>IF(FIRE0501_working!I47="..","..",ROUND(FIRE0501_working!I47,0))</f>
        <v>5</v>
      </c>
      <c r="J47" s="57"/>
      <c r="K47" s="57"/>
      <c r="L47" s="57"/>
      <c r="M47" s="57"/>
      <c r="N47" s="57"/>
      <c r="O47" s="57"/>
    </row>
    <row r="48" spans="1:15" ht="16" thickBot="1" x14ac:dyDescent="0.4">
      <c r="A48" s="59" t="s">
        <v>108</v>
      </c>
      <c r="B48" s="58">
        <f>IF(FIRE0501_working!B48="..","..",ROUND(FIRE0501_working!B48,0))</f>
        <v>279</v>
      </c>
      <c r="C48" s="58">
        <f>IF(FIRE0501_working!C48="..","..",ROUND(FIRE0501_working!C48,0))</f>
        <v>36</v>
      </c>
      <c r="D48" s="58">
        <f>IF(FIRE0501_working!D48="..","..",ROUND(FIRE0501_working!D48,0))</f>
        <v>16</v>
      </c>
      <c r="E48" s="66">
        <f>IF(FIRE0501_working!E48="..","..",ROUND(FIRE0501_working!E48,0))</f>
        <v>331</v>
      </c>
      <c r="F48" s="58">
        <f>IF(FIRE0501_working!F48="..","..",ROUND(FIRE0501_working!F48,0))</f>
        <v>5</v>
      </c>
      <c r="G48" s="58">
        <f>IF(FIRE0501_working!G48="..","..",ROUND(FIRE0501_working!G48,0))</f>
        <v>6</v>
      </c>
      <c r="H48" s="58">
        <f>IF(FIRE0501_working!H48="..","..",ROUND(FIRE0501_working!H48,0))</f>
        <v>5</v>
      </c>
      <c r="I48" s="66">
        <f>IF(FIRE0501_working!I48="..","..",ROUND(FIRE0501_working!I48,0))</f>
        <v>5</v>
      </c>
      <c r="J48" s="57"/>
      <c r="K48" s="57"/>
      <c r="L48" s="57"/>
      <c r="M48" s="57"/>
      <c r="N48" s="57"/>
      <c r="O48" s="57"/>
    </row>
    <row r="49" spans="1:15" ht="27" customHeight="1" x14ac:dyDescent="0.35">
      <c r="A49" s="69" t="s">
        <v>63</v>
      </c>
      <c r="B49" s="76"/>
      <c r="C49" s="76"/>
      <c r="D49" s="76"/>
      <c r="E49" s="76"/>
      <c r="F49" s="57"/>
      <c r="G49" s="57"/>
      <c r="H49" s="57"/>
      <c r="I49" s="57"/>
      <c r="J49" s="57"/>
      <c r="K49" s="77"/>
      <c r="L49" s="76"/>
      <c r="M49" s="77"/>
      <c r="N49" s="57"/>
      <c r="O49" s="57"/>
    </row>
    <row r="50" spans="1:15" x14ac:dyDescent="0.35">
      <c r="A50" s="78" t="s">
        <v>80</v>
      </c>
      <c r="B50" s="78"/>
      <c r="C50" s="78"/>
      <c r="D50" s="78"/>
      <c r="E50" s="78"/>
      <c r="F50" s="78"/>
      <c r="G50" s="78"/>
      <c r="H50" s="78"/>
      <c r="I50" s="78"/>
      <c r="J50" s="57"/>
      <c r="K50" s="57"/>
      <c r="L50" s="57"/>
      <c r="M50" s="57"/>
      <c r="N50" s="57"/>
      <c r="O50" s="57"/>
    </row>
    <row r="51" spans="1:15" ht="15.65" customHeight="1" x14ac:dyDescent="0.35">
      <c r="A51" s="78" t="s">
        <v>81</v>
      </c>
      <c r="B51" s="78"/>
      <c r="C51" s="78"/>
      <c r="D51" s="78"/>
      <c r="E51" s="78"/>
      <c r="F51" s="78"/>
      <c r="G51" s="78"/>
      <c r="H51" s="78"/>
      <c r="I51" s="78"/>
      <c r="J51" s="57"/>
      <c r="K51" s="57"/>
      <c r="L51" s="57"/>
      <c r="M51" s="57"/>
      <c r="N51" s="57"/>
      <c r="O51" s="57"/>
    </row>
    <row r="52" spans="1:15" ht="15.65" customHeight="1" x14ac:dyDescent="0.35">
      <c r="A52" s="79" t="s">
        <v>56</v>
      </c>
      <c r="B52" s="80"/>
      <c r="C52" s="80"/>
      <c r="D52" s="80"/>
      <c r="E52" s="80"/>
      <c r="F52" s="80"/>
      <c r="G52" s="80"/>
      <c r="H52" s="80"/>
      <c r="I52" s="80"/>
      <c r="J52" s="57"/>
      <c r="K52" s="57"/>
      <c r="L52" s="57"/>
      <c r="M52" s="57"/>
      <c r="N52" s="57"/>
      <c r="O52" s="57"/>
    </row>
    <row r="53" spans="1:15" ht="15.65" customHeight="1" x14ac:dyDescent="0.35">
      <c r="A53" s="79" t="s">
        <v>57</v>
      </c>
      <c r="B53" s="80"/>
      <c r="C53" s="80"/>
      <c r="D53" s="80"/>
      <c r="E53" s="80"/>
      <c r="F53" s="80"/>
      <c r="G53" s="80"/>
      <c r="H53" s="80"/>
      <c r="I53" s="80"/>
      <c r="J53" s="57"/>
      <c r="K53" s="57"/>
      <c r="L53" s="57"/>
      <c r="M53" s="57"/>
      <c r="N53" s="57"/>
      <c r="O53" s="57"/>
    </row>
    <row r="54" spans="1:15" ht="15.65" customHeight="1" x14ac:dyDescent="0.35">
      <c r="A54" s="79" t="s">
        <v>58</v>
      </c>
      <c r="B54" s="80"/>
      <c r="C54" s="80"/>
      <c r="D54" s="80"/>
      <c r="E54" s="80"/>
      <c r="F54" s="80"/>
      <c r="G54" s="80"/>
      <c r="H54" s="80"/>
      <c r="I54" s="80"/>
      <c r="J54" s="57"/>
      <c r="K54" s="57"/>
      <c r="L54" s="57"/>
      <c r="M54" s="57"/>
      <c r="N54" s="57"/>
      <c r="O54" s="57"/>
    </row>
    <row r="55" spans="1:15" ht="15.65" customHeight="1" x14ac:dyDescent="0.35">
      <c r="A55" s="79" t="s">
        <v>59</v>
      </c>
      <c r="B55" s="80"/>
      <c r="C55" s="80"/>
      <c r="D55" s="80"/>
      <c r="E55" s="80"/>
      <c r="F55" s="80"/>
      <c r="G55" s="80"/>
      <c r="H55" s="80"/>
      <c r="I55" s="80"/>
      <c r="J55" s="57"/>
      <c r="K55" s="57"/>
      <c r="L55" s="57"/>
      <c r="M55" s="57"/>
      <c r="N55" s="57"/>
      <c r="O55" s="57"/>
    </row>
    <row r="56" spans="1:15" ht="15.65" customHeight="1" x14ac:dyDescent="0.35">
      <c r="A56" s="79" t="s">
        <v>60</v>
      </c>
      <c r="B56" s="80"/>
      <c r="C56" s="80"/>
      <c r="D56" s="80"/>
      <c r="E56" s="80"/>
      <c r="F56" s="80"/>
      <c r="G56" s="80"/>
      <c r="H56" s="80"/>
      <c r="I56" s="80"/>
      <c r="J56" s="57"/>
      <c r="K56" s="57"/>
      <c r="L56" s="57"/>
      <c r="M56" s="57"/>
      <c r="N56" s="57"/>
      <c r="O56" s="57"/>
    </row>
    <row r="57" spans="1:15" x14ac:dyDescent="0.35">
      <c r="A57" s="81" t="s">
        <v>61</v>
      </c>
      <c r="B57" s="81"/>
      <c r="C57" s="81"/>
      <c r="D57" s="81"/>
      <c r="E57" s="81"/>
      <c r="F57" s="57"/>
      <c r="G57" s="57"/>
      <c r="H57" s="57"/>
      <c r="I57" s="57"/>
      <c r="J57" s="57"/>
      <c r="K57" s="77"/>
      <c r="L57" s="76"/>
      <c r="M57" s="77"/>
      <c r="N57" s="57"/>
      <c r="O57" s="57"/>
    </row>
    <row r="58" spans="1:15" x14ac:dyDescent="0.35">
      <c r="A58" s="57" t="s">
        <v>62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</row>
    <row r="59" spans="1:15" x14ac:dyDescent="0.35">
      <c r="A59" s="81" t="str">
        <f>_xlfn.CONCAT("5 Figures for England are from the latest statistical release, published by MHCLG on ",config!B1,". The data in this table are consistent with records that reached the IRS by ",config!B3,".")</f>
        <v>5 Figures for England are from the latest statistical release, published by MHCLG on 29 April 2026. The data in this table are consistent with records that reached the IRS by 3 March 2026.</v>
      </c>
      <c r="B59" s="82"/>
      <c r="C59" s="82"/>
      <c r="D59" s="82"/>
      <c r="E59" s="82"/>
      <c r="F59" s="82"/>
      <c r="G59" s="82"/>
      <c r="H59" s="82"/>
      <c r="I59" s="82"/>
      <c r="J59" s="57"/>
      <c r="K59" s="57"/>
      <c r="L59" s="57"/>
      <c r="M59" s="57"/>
      <c r="N59" s="57"/>
      <c r="O59" s="57"/>
    </row>
    <row r="60" spans="1:15" x14ac:dyDescent="0.35">
      <c r="A60" s="81" t="s">
        <v>119</v>
      </c>
      <c r="B60" s="83"/>
      <c r="C60" s="83"/>
      <c r="D60" s="83"/>
      <c r="E60" s="83"/>
      <c r="F60" s="83"/>
      <c r="G60" s="83"/>
      <c r="H60" s="83"/>
      <c r="I60" s="83"/>
      <c r="J60" s="57"/>
      <c r="K60" s="57"/>
      <c r="L60" s="57"/>
      <c r="M60" s="57"/>
      <c r="N60" s="57"/>
      <c r="O60" s="57"/>
    </row>
    <row r="61" spans="1:15" ht="15" customHeight="1" x14ac:dyDescent="0.35">
      <c r="A61" s="84" t="s">
        <v>120</v>
      </c>
      <c r="B61" s="85"/>
      <c r="C61" s="85"/>
      <c r="D61" s="85"/>
      <c r="E61" s="85"/>
      <c r="F61" s="85"/>
      <c r="G61" s="85"/>
      <c r="H61" s="85"/>
      <c r="I61" s="85"/>
      <c r="J61" s="57"/>
      <c r="K61" s="57"/>
      <c r="L61" s="57"/>
      <c r="M61" s="57"/>
      <c r="N61" s="57"/>
      <c r="O61" s="57"/>
    </row>
    <row r="62" spans="1:15" ht="22.5" customHeight="1" x14ac:dyDescent="0.35">
      <c r="A62" s="69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</row>
    <row r="63" spans="1:15" ht="12.75" customHeight="1" x14ac:dyDescent="0.35">
      <c r="A63" s="57" t="s">
        <v>67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</row>
    <row r="64" spans="1:15" ht="25" customHeight="1" x14ac:dyDescent="0.35">
      <c r="A64" s="69" t="s">
        <v>65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  <row r="65" spans="1:15" ht="12.75" customHeight="1" x14ac:dyDescent="0.35">
      <c r="A65" s="57" t="s">
        <v>64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ht="26.25" customHeight="1" x14ac:dyDescent="0.35">
      <c r="A66" s="69" t="s">
        <v>43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</row>
    <row r="67" spans="1:15" ht="12.75" customHeight="1" x14ac:dyDescent="0.35">
      <c r="A67" s="78" t="s">
        <v>82</v>
      </c>
      <c r="B67" s="74"/>
      <c r="C67" s="74"/>
      <c r="D67" s="74"/>
      <c r="E67" s="74"/>
      <c r="F67" s="74"/>
      <c r="G67" s="74"/>
      <c r="H67" s="74"/>
      <c r="I67" s="74"/>
      <c r="J67" s="57"/>
      <c r="K67" s="57"/>
      <c r="L67" s="57"/>
      <c r="M67" s="57"/>
      <c r="N67" s="57"/>
      <c r="O67" s="57"/>
    </row>
    <row r="68" spans="1:15" x14ac:dyDescent="0.35">
      <c r="A68" s="78" t="s">
        <v>83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</row>
    <row r="69" spans="1:15" ht="26.25" customHeight="1" x14ac:dyDescent="0.35">
      <c r="A69" s="69" t="s">
        <v>141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</row>
    <row r="70" spans="1:15" x14ac:dyDescent="0.35">
      <c r="A70" s="57" t="s">
        <v>144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</row>
    <row r="71" spans="1:15" x14ac:dyDescent="0.35">
      <c r="A71" s="57" t="s">
        <v>145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</row>
    <row r="72" spans="1:15" ht="25.5" customHeight="1" x14ac:dyDescent="0.35">
      <c r="A72" s="69" t="s">
        <v>44</v>
      </c>
      <c r="B72" s="86"/>
      <c r="C72" s="86"/>
      <c r="D72" s="86"/>
      <c r="E72" s="86"/>
      <c r="F72" s="86"/>
      <c r="G72" s="86"/>
      <c r="H72" s="86"/>
      <c r="I72" s="86"/>
      <c r="J72" s="57"/>
      <c r="K72" s="57"/>
      <c r="L72" s="57"/>
      <c r="M72" s="57"/>
      <c r="N72" s="57"/>
      <c r="O72" s="57"/>
    </row>
    <row r="73" spans="1:15" ht="15" customHeight="1" x14ac:dyDescent="0.35">
      <c r="A73" s="78" t="s">
        <v>147</v>
      </c>
      <c r="B73" s="86"/>
      <c r="C73" s="86"/>
      <c r="D73" s="86"/>
      <c r="E73" s="86"/>
      <c r="F73" s="86"/>
      <c r="G73" s="86"/>
      <c r="H73" s="86"/>
      <c r="I73" s="86"/>
      <c r="J73" s="57"/>
      <c r="K73" s="57"/>
      <c r="L73" s="57"/>
      <c r="M73" s="57"/>
      <c r="N73" s="57"/>
      <c r="O73" s="57"/>
    </row>
    <row r="74" spans="1:15" ht="15" customHeight="1" x14ac:dyDescent="0.35">
      <c r="A74" s="78" t="s">
        <v>156</v>
      </c>
      <c r="B74" s="86"/>
      <c r="C74" s="86"/>
      <c r="D74" s="86"/>
      <c r="E74" s="86"/>
      <c r="F74" s="86"/>
      <c r="G74" s="86"/>
      <c r="H74" s="86"/>
      <c r="I74" s="86"/>
      <c r="J74" s="57"/>
      <c r="K74" s="57"/>
      <c r="L74" s="57"/>
      <c r="M74" s="57"/>
      <c r="N74" s="57"/>
      <c r="O74" s="57"/>
    </row>
    <row r="75" spans="1:15" s="87" customFormat="1" x14ac:dyDescent="0.35">
      <c r="A75" s="78" t="s">
        <v>146</v>
      </c>
      <c r="B75" s="57"/>
      <c r="C75" s="57"/>
      <c r="D75" s="57"/>
      <c r="E75" s="57"/>
      <c r="F75" s="57"/>
      <c r="G75" s="57"/>
      <c r="H75" s="57"/>
      <c r="I75" s="57"/>
      <c r="J75" s="78"/>
      <c r="K75" s="57"/>
      <c r="L75" s="78"/>
      <c r="M75" s="78"/>
      <c r="N75" s="78"/>
      <c r="O75" s="78"/>
    </row>
    <row r="76" spans="1:15" ht="14.25" customHeight="1" x14ac:dyDescent="0.35">
      <c r="A76" s="57" t="s">
        <v>91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</row>
    <row r="77" spans="1:15" ht="15" customHeight="1" x14ac:dyDescent="0.3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</row>
    <row r="78" spans="1:15" ht="12.75" customHeight="1" x14ac:dyDescent="0.35">
      <c r="A78" s="57" t="s">
        <v>45</v>
      </c>
      <c r="B78" s="88"/>
      <c r="C78" s="88"/>
      <c r="D78" s="88"/>
      <c r="E78" s="88"/>
      <c r="F78" s="88"/>
      <c r="G78" s="88"/>
      <c r="H78" s="88"/>
      <c r="I78" s="88"/>
      <c r="J78" s="57"/>
      <c r="K78" s="57"/>
      <c r="L78" s="57"/>
      <c r="M78" s="57"/>
      <c r="N78" s="57"/>
      <c r="O78" s="57"/>
    </row>
    <row r="79" spans="1:15" ht="12.75" customHeight="1" x14ac:dyDescent="0.35">
      <c r="A79" s="84" t="s">
        <v>46</v>
      </c>
      <c r="B79" s="84"/>
      <c r="C79" s="84"/>
      <c r="D79" s="89"/>
      <c r="E79" s="89"/>
      <c r="F79" s="90"/>
      <c r="G79" s="90"/>
      <c r="H79" s="90"/>
      <c r="I79" s="90"/>
      <c r="J79" s="57"/>
      <c r="K79" s="57"/>
      <c r="L79" s="57"/>
      <c r="M79" s="57"/>
      <c r="N79" s="57"/>
      <c r="O79" s="57"/>
    </row>
    <row r="80" spans="1:15" ht="21" customHeight="1" x14ac:dyDescent="0.35">
      <c r="A80" s="84" t="s">
        <v>105</v>
      </c>
      <c r="B80" s="84"/>
      <c r="C80" s="84"/>
      <c r="D80" s="84"/>
      <c r="E80" s="84"/>
      <c r="F80" s="84"/>
      <c r="G80" s="84"/>
      <c r="H80" s="84"/>
      <c r="I80" s="84"/>
      <c r="J80" s="57"/>
      <c r="K80" s="57"/>
      <c r="L80" s="57"/>
      <c r="M80" s="57"/>
      <c r="N80" s="57"/>
      <c r="O80" s="57"/>
    </row>
    <row r="81" spans="1:15" ht="21.75" customHeight="1" x14ac:dyDescent="0.35">
      <c r="A81" s="57" t="s">
        <v>121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</row>
    <row r="82" spans="1:15" ht="12.75" customHeight="1" x14ac:dyDescent="0.35">
      <c r="A82" s="84" t="s">
        <v>140</v>
      </c>
      <c r="B82" s="84"/>
      <c r="C82" s="84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</row>
    <row r="83" spans="1:15" ht="12.75" customHeight="1" x14ac:dyDescent="0.35">
      <c r="A83" s="84" t="s">
        <v>47</v>
      </c>
      <c r="B83" s="84"/>
      <c r="C83" s="84"/>
      <c r="D83" s="57"/>
      <c r="E83" s="57"/>
      <c r="F83" s="84"/>
      <c r="G83" s="57"/>
      <c r="H83" s="84"/>
      <c r="I83" s="91"/>
      <c r="J83" s="57"/>
      <c r="K83" s="57"/>
      <c r="L83" s="57"/>
      <c r="M83" s="57"/>
      <c r="N83" s="57"/>
      <c r="O83" s="57"/>
    </row>
    <row r="84" spans="1:15" ht="12.75" customHeight="1" x14ac:dyDescent="0.35">
      <c r="A84" s="84" t="s">
        <v>66</v>
      </c>
      <c r="B84" s="84"/>
      <c r="C84" s="84"/>
      <c r="D84" s="84"/>
      <c r="E84" s="84"/>
      <c r="F84" s="57"/>
      <c r="G84" s="57"/>
      <c r="H84" s="84"/>
      <c r="I84" s="91"/>
      <c r="J84" s="57"/>
      <c r="K84" s="57"/>
      <c r="L84" s="57"/>
      <c r="M84" s="57"/>
      <c r="N84" s="57"/>
      <c r="O84" s="57"/>
    </row>
    <row r="85" spans="1:15" x14ac:dyDescent="0.3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</row>
    <row r="86" spans="1:15" ht="15" customHeight="1" x14ac:dyDescent="0.3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</row>
    <row r="87" spans="1:15" ht="15" customHeight="1" x14ac:dyDescent="0.3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</row>
    <row r="88" spans="1:15" ht="15" customHeight="1" x14ac:dyDescent="0.3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</row>
    <row r="89" spans="1:15" ht="15" customHeight="1" x14ac:dyDescent="0.3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</row>
    <row r="90" spans="1:15" ht="15" customHeight="1" x14ac:dyDescent="0.3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</row>
    <row r="91" spans="1:15" ht="15" customHeight="1" x14ac:dyDescent="0.3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</row>
    <row r="92" spans="1:15" ht="15" customHeight="1" x14ac:dyDescent="0.3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</row>
    <row r="93" spans="1:15" ht="15" customHeight="1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</row>
    <row r="94" spans="1:15" ht="15" customHeight="1" x14ac:dyDescent="0.3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</row>
    <row r="95" spans="1:15" ht="15" customHeight="1" x14ac:dyDescent="0.3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</row>
    <row r="96" spans="1:15" ht="15" customHeight="1" x14ac:dyDescent="0.3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</row>
    <row r="97" spans="1:15" ht="15" customHeight="1" x14ac:dyDescent="0.3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</row>
    <row r="98" spans="1:15" ht="15" customHeight="1" x14ac:dyDescent="0.3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</row>
    <row r="99" spans="1:15" ht="15" customHeight="1" x14ac:dyDescent="0.3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</row>
    <row r="100" spans="1:15" ht="15" customHeight="1" x14ac:dyDescent="0.3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</row>
    <row r="101" spans="1:15" ht="15" customHeight="1" x14ac:dyDescent="0.3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</row>
    <row r="102" spans="1:15" x14ac:dyDescent="0.3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15" x14ac:dyDescent="0.3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15" x14ac:dyDescent="0.3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</row>
    <row r="105" spans="1:15" x14ac:dyDescent="0.3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</row>
    <row r="106" spans="1:15" x14ac:dyDescent="0.3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</row>
    <row r="107" spans="1:15" x14ac:dyDescent="0.3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</row>
    <row r="108" spans="1:15" x14ac:dyDescent="0.3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</row>
    <row r="109" spans="1:15" x14ac:dyDescent="0.3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</row>
    <row r="110" spans="1:15" x14ac:dyDescent="0.3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</row>
    <row r="111" spans="1:15" x14ac:dyDescent="0.3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 t="s">
        <v>55</v>
      </c>
      <c r="L111" s="57"/>
      <c r="M111" s="57"/>
      <c r="N111" s="57"/>
      <c r="O111" s="57"/>
    </row>
    <row r="112" spans="1:15" x14ac:dyDescent="0.3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 t="s">
        <v>48</v>
      </c>
      <c r="L112" s="57"/>
      <c r="M112" s="57"/>
      <c r="N112" s="57"/>
      <c r="O112" s="57"/>
    </row>
    <row r="113" spans="1:15" x14ac:dyDescent="0.3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 t="s">
        <v>49</v>
      </c>
      <c r="L113" s="57"/>
      <c r="M113" s="57"/>
      <c r="N113" s="57"/>
      <c r="O113" s="57"/>
    </row>
    <row r="114" spans="1:15" x14ac:dyDescent="0.3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 t="s">
        <v>50</v>
      </c>
      <c r="L114" s="57"/>
      <c r="M114" s="57"/>
      <c r="N114" s="57"/>
      <c r="O114" s="57"/>
    </row>
    <row r="115" spans="1:15" x14ac:dyDescent="0.3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 t="s">
        <v>51</v>
      </c>
      <c r="L115" s="57"/>
      <c r="M115" s="57"/>
      <c r="N115" s="57"/>
      <c r="O115" s="57"/>
    </row>
    <row r="116" spans="1:15" x14ac:dyDescent="0.3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 t="s">
        <v>52</v>
      </c>
      <c r="L116" s="57"/>
      <c r="M116" s="57"/>
      <c r="N116" s="57"/>
      <c r="O116" s="57"/>
    </row>
    <row r="117" spans="1:15" x14ac:dyDescent="0.3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 t="s">
        <v>53</v>
      </c>
      <c r="L117" s="57"/>
      <c r="M117" s="57"/>
      <c r="N117" s="57"/>
      <c r="O117" s="57"/>
    </row>
    <row r="118" spans="1:15" x14ac:dyDescent="0.3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</row>
    <row r="119" spans="1:15" x14ac:dyDescent="0.3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</row>
    <row r="120" spans="1:15" x14ac:dyDescent="0.3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</row>
    <row r="121" spans="1:15" x14ac:dyDescent="0.3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</row>
    <row r="122" spans="1:15" ht="18.5" x14ac:dyDescent="0.3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92"/>
      <c r="L122" s="57"/>
      <c r="M122" s="57"/>
      <c r="N122" s="57"/>
      <c r="O122" s="57"/>
    </row>
    <row r="123" spans="1:15" x14ac:dyDescent="0.3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</row>
    <row r="124" spans="1:15" x14ac:dyDescent="0.3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</row>
    <row r="125" spans="1:15" x14ac:dyDescent="0.3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</row>
    <row r="126" spans="1:15" x14ac:dyDescent="0.3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</row>
    <row r="127" spans="1:15" x14ac:dyDescent="0.3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</row>
    <row r="128" spans="1:15" x14ac:dyDescent="0.3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</row>
    <row r="129" spans="1:15" x14ac:dyDescent="0.3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</row>
    <row r="130" spans="1:15" x14ac:dyDescent="0.3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</row>
    <row r="131" spans="1:15" x14ac:dyDescent="0.3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</row>
    <row r="132" spans="1:15" x14ac:dyDescent="0.3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</row>
    <row r="133" spans="1:15" x14ac:dyDescent="0.3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</row>
    <row r="134" spans="1:15" x14ac:dyDescent="0.3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</row>
    <row r="135" spans="1:15" x14ac:dyDescent="0.3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</row>
    <row r="136" spans="1:15" x14ac:dyDescent="0.3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</row>
    <row r="137" spans="1:15" x14ac:dyDescent="0.3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</row>
    <row r="138" spans="1:15" x14ac:dyDescent="0.3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</row>
    <row r="139" spans="1:15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</row>
    <row r="140" spans="1:15" x14ac:dyDescent="0.3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</row>
    <row r="141" spans="1:15" x14ac:dyDescent="0.3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</row>
    <row r="142" spans="1:15" x14ac:dyDescent="0.3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</row>
    <row r="143" spans="1:15" x14ac:dyDescent="0.3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</row>
    <row r="144" spans="1:15" x14ac:dyDescent="0.3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</row>
    <row r="145" spans="1:15" x14ac:dyDescent="0.3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</row>
    <row r="146" spans="1:15" x14ac:dyDescent="0.3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</row>
    <row r="147" spans="1:15" x14ac:dyDescent="0.3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</row>
    <row r="148" spans="1:15" x14ac:dyDescent="0.3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</row>
    <row r="149" spans="1:15" x14ac:dyDescent="0.3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</row>
    <row r="150" spans="1:15" x14ac:dyDescent="0.3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</row>
    <row r="151" spans="1:15" x14ac:dyDescent="0.3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</row>
    <row r="152" spans="1:15" x14ac:dyDescent="0.3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</row>
    <row r="153" spans="1:15" x14ac:dyDescent="0.3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</row>
    <row r="154" spans="1:15" x14ac:dyDescent="0.3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</row>
    <row r="155" spans="1:15" x14ac:dyDescent="0.3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</row>
    <row r="156" spans="1:15" x14ac:dyDescent="0.3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</row>
    <row r="157" spans="1:15" x14ac:dyDescent="0.3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</row>
    <row r="158" spans="1:15" x14ac:dyDescent="0.3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</row>
    <row r="159" spans="1:15" x14ac:dyDescent="0.3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</row>
    <row r="160" spans="1:15" x14ac:dyDescent="0.3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</row>
    <row r="161" spans="1:15" x14ac:dyDescent="0.3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</row>
    <row r="162" spans="1:15" x14ac:dyDescent="0.3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</row>
    <row r="163" spans="1:15" x14ac:dyDescent="0.3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</row>
    <row r="164" spans="1:15" x14ac:dyDescent="0.3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</row>
    <row r="165" spans="1:15" x14ac:dyDescent="0.3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</row>
    <row r="166" spans="1:15" x14ac:dyDescent="0.3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78"/>
      <c r="L166" s="57"/>
      <c r="M166" s="57"/>
      <c r="N166" s="57"/>
      <c r="O166" s="57"/>
    </row>
    <row r="167" spans="1:15" x14ac:dyDescent="0.3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</row>
    <row r="168" spans="1:15" x14ac:dyDescent="0.3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</row>
    <row r="169" spans="1:15" x14ac:dyDescent="0.3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</row>
    <row r="170" spans="1:15" x14ac:dyDescent="0.3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</row>
    <row r="171" spans="1:15" x14ac:dyDescent="0.3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78"/>
      <c r="L171" s="57"/>
      <c r="M171" s="57"/>
      <c r="N171" s="57"/>
      <c r="O171" s="57"/>
    </row>
    <row r="172" spans="1:15" x14ac:dyDescent="0.3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</row>
    <row r="173" spans="1:15" x14ac:dyDescent="0.3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</row>
    <row r="174" spans="1:15" x14ac:dyDescent="0.3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</row>
    <row r="175" spans="1:15" x14ac:dyDescent="0.3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</row>
    <row r="176" spans="1:15" x14ac:dyDescent="0.3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</row>
    <row r="177" spans="1:15" x14ac:dyDescent="0.3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</row>
    <row r="178" spans="1:15" x14ac:dyDescent="0.3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</row>
    <row r="179" spans="1:15" x14ac:dyDescent="0.3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</row>
  </sheetData>
  <dataValidations count="1">
    <dataValidation type="list" allowBlank="1" showInputMessage="1" showErrorMessage="1" sqref="A3" xr:uid="{00000000-0002-0000-0100-000000000000}">
      <formula1>$K$111:$K$117</formula1>
    </dataValidation>
  </dataValidations>
  <hyperlinks>
    <hyperlink ref="A57:E57" r:id="rId1" display="1 For more detailed technical definitions of non-fatal casualties, see the Fire Statistics Definitions document. " xr:uid="{00000000-0004-0000-0100-000000000000}"/>
    <hyperlink ref="A83" r:id="rId2" display="Contact: statsinclusion@wales.gsi.gov.uk" xr:uid="{00000000-0004-0000-0100-000002000000}"/>
    <hyperlink ref="A84" r:id="rId3" display="Contact: SFRS.PerformanceDataServices1@firescotland.gov.uk" xr:uid="{00000000-0004-0000-0100-000003000000}"/>
    <hyperlink ref="A79" r:id="rId4" xr:uid="{00000000-0004-0000-0100-000004000000}"/>
    <hyperlink ref="A80:I80" r:id="rId5" display="The statistics in this table for England and Wales are National Statistics. The Scottish Fire and Rescue Service is working towards achieving UK Statistics Authority accreditation." xr:uid="{00000000-0004-0000-0100-00000A000000}"/>
    <hyperlink ref="A83:B83" r:id="rId6" display="Contact: stats.inclusion@gov.wales" xr:uid="{9D58D1BA-3818-4E95-B411-81465D2F7043}"/>
    <hyperlink ref="A84:C84" r:id="rId7" display="Contact: National.Statistics@firescotland.gov.uk" xr:uid="{440C1395-1372-4347-91A3-6DC0B82A017E}"/>
    <hyperlink ref="A60:I60" r:id="rId8" display="4 Figures for Scotland are from the latest statistical release, published by the Scottish Fire and Rescue Service on 31 October 2019. This included data received by 26 September 2019." xr:uid="{9AD21578-D451-4F37-9DC7-E400E1B2C8BB}"/>
    <hyperlink ref="A61:I61" r:id="rId9" display="5 Figures for Wales are from the latest statistical release, published by the Welsh Government on 21 August 2018. This included data received by 5 July 2018." xr:uid="{A3A283F9-86BF-4123-B887-D0A6E4F5D028}"/>
    <hyperlink ref="A57" r:id="rId10" xr:uid="{06AAB801-7C05-44FD-9146-86D51CA99F76}"/>
    <hyperlink ref="A59" r:id="rId11" display="https://www.gov.uk/government/collections/fire-statistics-monitor" xr:uid="{5077E20A-4D5A-4AE2-BA04-5765BDCC361D}"/>
    <hyperlink ref="A60" r:id="rId12" xr:uid="{F97E7150-33AB-4C7E-A79F-B6116EF44A1B}"/>
    <hyperlink ref="A80" r:id="rId13" xr:uid="{E02B830A-D322-43AC-B8A8-1C1F1B269B57}"/>
    <hyperlink ref="A82" r:id="rId14" xr:uid="{0E93B8D5-3AA7-4DFE-A788-218901FF1203}"/>
    <hyperlink ref="A61" r:id="rId15" xr:uid="{16906CDD-79F5-46CA-9D92-BE71ACB8DAA9}"/>
  </hyperlinks>
  <pageMargins left="0.70866141732283472" right="0.70866141732283472" top="0.74803149606299213" bottom="0.74803149606299213" header="0.31496062992125984" footer="0.31496062992125984"/>
  <pageSetup paperSize="9" orientation="portrait" r:id="rId16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634A-237C-4415-A48F-DD37F81FC7E7}">
  <sheetPr codeName="Sheet8">
    <tabColor rgb="FFFFC000"/>
  </sheetPr>
  <dimension ref="A1:X114"/>
  <sheetViews>
    <sheetView zoomScaleNormal="100" workbookViewId="0">
      <selection activeCell="X70" sqref="X70"/>
    </sheetView>
  </sheetViews>
  <sheetFormatPr defaultColWidth="9.1796875" defaultRowHeight="15.5" x14ac:dyDescent="0.35"/>
  <cols>
    <col min="1" max="1" width="37.54296875" style="20" bestFit="1" customWidth="1"/>
    <col min="2" max="2" width="23.54296875" style="20" bestFit="1" customWidth="1"/>
    <col min="3" max="3" width="18" style="20" bestFit="1" customWidth="1"/>
    <col min="4" max="5" width="16.26953125" style="20" bestFit="1" customWidth="1"/>
    <col min="6" max="6" width="18" style="20" bestFit="1" customWidth="1"/>
    <col min="7" max="7" width="9.7265625" style="20" customWidth="1"/>
    <col min="8" max="8" width="24.1796875" style="20" bestFit="1" customWidth="1"/>
    <col min="9" max="9" width="20.81640625" style="20" bestFit="1" customWidth="1"/>
    <col min="10" max="10" width="21.26953125" style="20" bestFit="1" customWidth="1"/>
    <col min="11" max="11" width="19.7265625" style="20" bestFit="1" customWidth="1"/>
    <col min="12" max="12" width="22" style="20" bestFit="1" customWidth="1"/>
    <col min="13" max="13" width="10.453125" style="20" bestFit="1" customWidth="1"/>
    <col min="14" max="14" width="14.7265625" style="20" bestFit="1" customWidth="1"/>
    <col min="15" max="15" width="33" style="20" bestFit="1" customWidth="1"/>
    <col min="16" max="16" width="31.54296875" style="20" bestFit="1" customWidth="1"/>
    <col min="17" max="17" width="16.54296875" style="20" bestFit="1" customWidth="1"/>
    <col min="18" max="18" width="11.54296875" style="20" customWidth="1"/>
    <col min="19" max="19" width="9.1796875" style="20"/>
    <col min="20" max="20" width="14.453125" style="20" customWidth="1"/>
    <col min="21" max="21" width="20.453125" style="20" bestFit="1" customWidth="1"/>
    <col min="22" max="22" width="28.26953125" style="20" bestFit="1" customWidth="1"/>
    <col min="23" max="23" width="22.26953125" style="20" bestFit="1" customWidth="1"/>
    <col min="24" max="24" width="19.453125" style="20" bestFit="1" customWidth="1"/>
    <col min="25" max="34" width="9.1796875" style="20"/>
    <col min="35" max="35" width="10.26953125" style="20" customWidth="1"/>
    <col min="36" max="36" width="16.7265625" style="20" bestFit="1" customWidth="1"/>
    <col min="37" max="37" width="16.54296875" style="20" bestFit="1" customWidth="1"/>
    <col min="38" max="38" width="10" style="20" bestFit="1" customWidth="1"/>
    <col min="39" max="39" width="11.7265625" style="20" bestFit="1" customWidth="1"/>
    <col min="40" max="40" width="9.54296875" style="20" bestFit="1" customWidth="1"/>
    <col min="41" max="41" width="20.26953125" style="20" bestFit="1" customWidth="1"/>
    <col min="42" max="42" width="17.453125" style="20" bestFit="1" customWidth="1"/>
    <col min="43" max="44" width="15" style="20" bestFit="1" customWidth="1"/>
    <col min="45" max="45" width="13.54296875" style="20" bestFit="1" customWidth="1"/>
    <col min="46" max="46" width="15.26953125" style="20" bestFit="1" customWidth="1"/>
    <col min="47" max="47" width="11.54296875" style="20" bestFit="1" customWidth="1"/>
    <col min="48" max="16384" width="9.1796875" style="20"/>
  </cols>
  <sheetData>
    <row r="1" spans="1:24" ht="50.15" customHeight="1" x14ac:dyDescent="0.35">
      <c r="A1" s="93" t="s">
        <v>123</v>
      </c>
      <c r="B1" s="94" t="str">
        <f>IF(SUM(B4,B60)=0,"PASS",SUM(B4,B60))</f>
        <v>PASS</v>
      </c>
    </row>
    <row r="3" spans="1:24" s="98" customFormat="1" ht="24" customHeight="1" x14ac:dyDescent="0.35"/>
    <row r="4" spans="1:24" ht="45" customHeight="1" x14ac:dyDescent="0.35">
      <c r="A4" s="95" t="s">
        <v>124</v>
      </c>
      <c r="B4" s="20">
        <f>COUNTIF($U$10:$X$58,"Error")</f>
        <v>0</v>
      </c>
    </row>
    <row r="6" spans="1:24" x14ac:dyDescent="0.35">
      <c r="A6" s="96" t="s">
        <v>99</v>
      </c>
      <c r="B6" s="20" t="s">
        <v>138</v>
      </c>
    </row>
    <row r="8" spans="1:24" x14ac:dyDescent="0.35">
      <c r="A8" s="96" t="s">
        <v>135</v>
      </c>
      <c r="B8" s="96" t="s">
        <v>125</v>
      </c>
      <c r="N8" s="19"/>
      <c r="O8" s="19">
        <v>2</v>
      </c>
      <c r="P8" s="19">
        <v>4</v>
      </c>
      <c r="Q8" s="19">
        <v>5</v>
      </c>
      <c r="R8" s="19">
        <v>3</v>
      </c>
      <c r="S8" s="19"/>
    </row>
    <row r="9" spans="1:24" ht="31" x14ac:dyDescent="0.35">
      <c r="A9" s="96" t="s">
        <v>126</v>
      </c>
      <c r="B9" s="20" t="s">
        <v>127</v>
      </c>
      <c r="H9" s="20" t="str" cm="1">
        <f t="array" ref="H9:L58">A9:E58</f>
        <v>Row Labels</v>
      </c>
      <c r="I9" s="20" t="str">
        <v>Grand Total</v>
      </c>
      <c r="J9" s="20">
        <v>0</v>
      </c>
      <c r="K9" s="20">
        <v>0</v>
      </c>
      <c r="L9" s="20">
        <v>0</v>
      </c>
      <c r="N9" s="19" t="s">
        <v>0</v>
      </c>
      <c r="O9" s="97" t="s">
        <v>163</v>
      </c>
      <c r="P9" s="97" t="s">
        <v>164</v>
      </c>
      <c r="Q9" s="97" t="s">
        <v>165</v>
      </c>
      <c r="R9" s="97" t="s">
        <v>4</v>
      </c>
      <c r="S9" s="19"/>
      <c r="T9" s="19" t="s">
        <v>0</v>
      </c>
      <c r="U9" s="97" t="s">
        <v>160</v>
      </c>
      <c r="V9" s="97" t="s">
        <v>161</v>
      </c>
      <c r="W9" s="97" t="s">
        <v>162</v>
      </c>
      <c r="X9" s="97" t="s">
        <v>4</v>
      </c>
    </row>
    <row r="10" spans="1:24" x14ac:dyDescent="0.35">
      <c r="A10" s="50" t="s">
        <v>127</v>
      </c>
      <c r="H10" s="20" t="str">
        <v>Grand Total</v>
      </c>
      <c r="I10" s="20">
        <v>0</v>
      </c>
      <c r="J10" s="20">
        <v>0</v>
      </c>
      <c r="K10" s="20">
        <v>0</v>
      </c>
      <c r="L10" s="20">
        <v>0</v>
      </c>
      <c r="N10" s="20" t="s">
        <v>5</v>
      </c>
      <c r="O10" s="20" t="e">
        <f>VLOOKUP($N10,_xlfn.ANCHORARRAY(H9),O$8,FALSE)</f>
        <v>#N/A</v>
      </c>
      <c r="P10" s="20" t="e">
        <f t="shared" ref="P10:R27" si="0">VLOOKUP($N10,$H$9:$L$61,P$8,FALSE)</f>
        <v>#N/A</v>
      </c>
      <c r="Q10" s="20" t="e">
        <f t="shared" si="0"/>
        <v>#N/A</v>
      </c>
      <c r="R10" s="20" t="e">
        <f t="shared" si="0"/>
        <v>#N/A</v>
      </c>
      <c r="T10" s="20" t="s">
        <v>5</v>
      </c>
      <c r="U10" s="20" t="e">
        <f>IF(O10=INDEX(FIRE0501!$A$4:$I$84,MATCH('QA checks'!$T10,FIRE0501!$A$4:$A$84,0),MATCH('QA checks'!U$9,FIRE0501!$A$4:$I$4,0)),TRUE,"Error")</f>
        <v>#N/A</v>
      </c>
      <c r="X10" s="20" t="e">
        <f>IF(R10=INDEX(FIRE0501!$A$4:$I$84,MATCH('QA checks'!$T10,FIRE0501!$A$4:$A$84,0),MATCH('QA checks'!X$9,FIRE0501!$A$4:$I$4,0)),TRUE,"Error")</f>
        <v>#N/A</v>
      </c>
    </row>
    <row r="11" spans="1:24" x14ac:dyDescent="0.35">
      <c r="H11" s="20">
        <v>0</v>
      </c>
      <c r="I11" s="20">
        <v>0</v>
      </c>
      <c r="J11" s="20">
        <v>0</v>
      </c>
      <c r="K11" s="20">
        <v>0</v>
      </c>
      <c r="L11" s="20">
        <v>0</v>
      </c>
      <c r="N11" s="20" t="s">
        <v>6</v>
      </c>
      <c r="O11" s="20" t="e">
        <f t="shared" ref="O11:Q58" si="1">VLOOKUP($N11,$H$9:$L$61,O$8,FALSE)</f>
        <v>#N/A</v>
      </c>
      <c r="P11" s="20" t="e">
        <f t="shared" si="0"/>
        <v>#N/A</v>
      </c>
      <c r="Q11" s="20" t="e">
        <f t="shared" si="0"/>
        <v>#N/A</v>
      </c>
      <c r="R11" s="20" t="e">
        <f t="shared" si="0"/>
        <v>#N/A</v>
      </c>
      <c r="T11" s="20" t="s">
        <v>6</v>
      </c>
      <c r="U11" s="20" t="e">
        <f>IF(O11=INDEX(FIRE0501!$A$4:$I$84,MATCH('QA checks'!$T11,FIRE0501!$A$4:$A$84,0),MATCH('QA checks'!U$9,FIRE0501!$A$4:$I$4,0)),TRUE,"Error")</f>
        <v>#N/A</v>
      </c>
      <c r="X11" s="20" t="e">
        <f>IF(R11=INDEX(FIRE0501!$A$4:$I$84,MATCH('QA checks'!$T11,FIRE0501!$A$4:$A$84,0),MATCH('QA checks'!X$9,FIRE0501!$A$4:$I$4,0)),TRUE,"Error")</f>
        <v>#N/A</v>
      </c>
    </row>
    <row r="12" spans="1:24" x14ac:dyDescent="0.35">
      <c r="H12" s="20">
        <v>0</v>
      </c>
      <c r="I12" s="20">
        <v>0</v>
      </c>
      <c r="J12" s="20">
        <v>0</v>
      </c>
      <c r="K12" s="20">
        <v>0</v>
      </c>
      <c r="L12" s="20">
        <v>0</v>
      </c>
      <c r="N12" s="20" t="s">
        <v>7</v>
      </c>
      <c r="O12" s="20" t="e">
        <f t="shared" si="1"/>
        <v>#N/A</v>
      </c>
      <c r="P12" s="20" t="e">
        <f t="shared" si="0"/>
        <v>#N/A</v>
      </c>
      <c r="Q12" s="20" t="e">
        <f t="shared" si="0"/>
        <v>#N/A</v>
      </c>
      <c r="R12" s="20" t="e">
        <f t="shared" si="0"/>
        <v>#N/A</v>
      </c>
      <c r="T12" s="20" t="s">
        <v>7</v>
      </c>
      <c r="U12" s="20" t="e">
        <f>IF(O12=INDEX(FIRE0501!$A$4:$I$84,MATCH('QA checks'!$T12,FIRE0501!$A$4:$A$84,0),MATCH('QA checks'!U$9,FIRE0501!$A$4:$I$4,0)),TRUE,"Error")</f>
        <v>#N/A</v>
      </c>
      <c r="X12" s="20" t="e">
        <f>IF(R12=INDEX(FIRE0501!$A$4:$I$84,MATCH('QA checks'!$T12,FIRE0501!$A$4:$A$84,0),MATCH('QA checks'!X$9,FIRE0501!$A$4:$I$4,0)),TRUE,"Error")</f>
        <v>#N/A</v>
      </c>
    </row>
    <row r="13" spans="1:24" x14ac:dyDescent="0.35">
      <c r="H13" s="20">
        <v>0</v>
      </c>
      <c r="I13" s="20">
        <v>0</v>
      </c>
      <c r="J13" s="20">
        <v>0</v>
      </c>
      <c r="K13" s="20">
        <v>0</v>
      </c>
      <c r="L13" s="20">
        <v>0</v>
      </c>
      <c r="N13" s="20" t="s">
        <v>8</v>
      </c>
      <c r="O13" s="20" t="e">
        <f t="shared" si="1"/>
        <v>#N/A</v>
      </c>
      <c r="P13" s="20" t="e">
        <f t="shared" si="0"/>
        <v>#N/A</v>
      </c>
      <c r="Q13" s="20" t="e">
        <f t="shared" si="0"/>
        <v>#N/A</v>
      </c>
      <c r="R13" s="20" t="e">
        <f t="shared" si="0"/>
        <v>#N/A</v>
      </c>
      <c r="T13" s="20" t="s">
        <v>8</v>
      </c>
      <c r="U13" s="20" t="e">
        <f>IF(O13=INDEX(FIRE0501!$A$4:$I$84,MATCH('QA checks'!$T13,FIRE0501!$A$4:$A$84,0),MATCH('QA checks'!U$9,FIRE0501!$A$4:$I$4,0)),TRUE,"Error")</f>
        <v>#N/A</v>
      </c>
      <c r="X13" s="20" t="e">
        <f>IF(R13=INDEX(FIRE0501!$A$4:$I$84,MATCH('QA checks'!$T13,FIRE0501!$A$4:$A$84,0),MATCH('QA checks'!X$9,FIRE0501!$A$4:$I$4,0)),TRUE,"Error")</f>
        <v>#N/A</v>
      </c>
    </row>
    <row r="14" spans="1:24" x14ac:dyDescent="0.35">
      <c r="H14" s="20">
        <v>0</v>
      </c>
      <c r="I14" s="20">
        <v>0</v>
      </c>
      <c r="J14" s="20">
        <v>0</v>
      </c>
      <c r="K14" s="20">
        <v>0</v>
      </c>
      <c r="L14" s="20">
        <v>0</v>
      </c>
      <c r="N14" s="20" t="s">
        <v>9</v>
      </c>
      <c r="O14" s="20" t="e">
        <f t="shared" si="1"/>
        <v>#N/A</v>
      </c>
      <c r="P14" s="20" t="e">
        <f t="shared" si="0"/>
        <v>#N/A</v>
      </c>
      <c r="Q14" s="20" t="e">
        <f t="shared" si="0"/>
        <v>#N/A</v>
      </c>
      <c r="R14" s="20" t="e">
        <f t="shared" si="0"/>
        <v>#N/A</v>
      </c>
      <c r="T14" s="20" t="s">
        <v>9</v>
      </c>
      <c r="U14" s="20" t="e">
        <f>IF(O14=INDEX(FIRE0501!$A$4:$I$84,MATCH('QA checks'!$T14,FIRE0501!$A$4:$A$84,0),MATCH('QA checks'!U$9,FIRE0501!$A$4:$I$4,0)),TRUE,"Error")</f>
        <v>#N/A</v>
      </c>
      <c r="X14" s="20" t="e">
        <f>IF(R14=INDEX(FIRE0501!$A$4:$I$84,MATCH('QA checks'!$T14,FIRE0501!$A$4:$A$84,0),MATCH('QA checks'!X$9,FIRE0501!$A$4:$I$4,0)),TRUE,"Error")</f>
        <v>#N/A</v>
      </c>
    </row>
    <row r="15" spans="1:24" x14ac:dyDescent="0.35">
      <c r="H15" s="20">
        <v>0</v>
      </c>
      <c r="I15" s="20">
        <v>0</v>
      </c>
      <c r="J15" s="20">
        <v>0</v>
      </c>
      <c r="K15" s="20">
        <v>0</v>
      </c>
      <c r="L15" s="20">
        <v>0</v>
      </c>
      <c r="N15" s="20" t="s">
        <v>10</v>
      </c>
      <c r="O15" s="20" t="e">
        <f t="shared" si="1"/>
        <v>#N/A</v>
      </c>
      <c r="P15" s="20" t="e">
        <f t="shared" si="0"/>
        <v>#N/A</v>
      </c>
      <c r="Q15" s="20" t="e">
        <f t="shared" si="0"/>
        <v>#N/A</v>
      </c>
      <c r="R15" s="20" t="e">
        <f t="shared" si="0"/>
        <v>#N/A</v>
      </c>
      <c r="T15" s="20" t="s">
        <v>10</v>
      </c>
      <c r="U15" s="20" t="e">
        <f>IF(O15=INDEX(FIRE0501!$A$4:$I$84,MATCH('QA checks'!$T15,FIRE0501!$A$4:$A$84,0),MATCH('QA checks'!U$9,FIRE0501!$A$4:$I$4,0)),TRUE,"Error")</f>
        <v>#N/A</v>
      </c>
      <c r="X15" s="20" t="e">
        <f>IF(R15=INDEX(FIRE0501!$A$4:$I$84,MATCH('QA checks'!$T15,FIRE0501!$A$4:$A$84,0),MATCH('QA checks'!X$9,FIRE0501!$A$4:$I$4,0)),TRUE,"Error")</f>
        <v>#N/A</v>
      </c>
    </row>
    <row r="16" spans="1:24" x14ac:dyDescent="0.35">
      <c r="H16" s="20">
        <v>0</v>
      </c>
      <c r="I16" s="20">
        <v>0</v>
      </c>
      <c r="J16" s="20">
        <v>0</v>
      </c>
      <c r="K16" s="20">
        <v>0</v>
      </c>
      <c r="L16" s="20">
        <v>0</v>
      </c>
      <c r="N16" s="20" t="s">
        <v>11</v>
      </c>
      <c r="O16" s="20" t="e">
        <f t="shared" si="1"/>
        <v>#N/A</v>
      </c>
      <c r="P16" s="20" t="e">
        <f t="shared" si="0"/>
        <v>#N/A</v>
      </c>
      <c r="Q16" s="20" t="e">
        <f t="shared" si="0"/>
        <v>#N/A</v>
      </c>
      <c r="R16" s="20" t="e">
        <f t="shared" si="0"/>
        <v>#N/A</v>
      </c>
      <c r="T16" s="20" t="s">
        <v>11</v>
      </c>
      <c r="U16" s="20" t="e">
        <f>IF(O16=INDEX(FIRE0501!$A$4:$I$84,MATCH('QA checks'!$T16,FIRE0501!$A$4:$A$84,0),MATCH('QA checks'!U$9,FIRE0501!$A$4:$I$4,0)),TRUE,"Error")</f>
        <v>#N/A</v>
      </c>
      <c r="X16" s="20" t="e">
        <f>IF(R16=INDEX(FIRE0501!$A$4:$I$84,MATCH('QA checks'!$T16,FIRE0501!$A$4:$A$84,0),MATCH('QA checks'!X$9,FIRE0501!$A$4:$I$4,0)),TRUE,"Error")</f>
        <v>#N/A</v>
      </c>
    </row>
    <row r="17" spans="8:24" x14ac:dyDescent="0.35">
      <c r="H17" s="20">
        <v>0</v>
      </c>
      <c r="I17" s="20">
        <v>0</v>
      </c>
      <c r="J17" s="20">
        <v>0</v>
      </c>
      <c r="K17" s="20">
        <v>0</v>
      </c>
      <c r="L17" s="20">
        <v>0</v>
      </c>
      <c r="N17" s="20" t="s">
        <v>12</v>
      </c>
      <c r="O17" s="20" t="e">
        <f t="shared" si="1"/>
        <v>#N/A</v>
      </c>
      <c r="P17" s="20" t="e">
        <f t="shared" si="0"/>
        <v>#N/A</v>
      </c>
      <c r="Q17" s="20" t="e">
        <f t="shared" si="0"/>
        <v>#N/A</v>
      </c>
      <c r="R17" s="20" t="e">
        <f t="shared" si="0"/>
        <v>#N/A</v>
      </c>
      <c r="T17" s="20" t="s">
        <v>12</v>
      </c>
      <c r="U17" s="20" t="e">
        <f>IF(O17=INDEX(FIRE0501!$A$4:$I$84,MATCH('QA checks'!$T17,FIRE0501!$A$4:$A$84,0),MATCH('QA checks'!U$9,FIRE0501!$A$4:$I$4,0)),TRUE,"Error")</f>
        <v>#N/A</v>
      </c>
      <c r="X17" s="20" t="e">
        <f>IF(R17=INDEX(FIRE0501!$A$4:$I$84,MATCH('QA checks'!$T17,FIRE0501!$A$4:$A$84,0),MATCH('QA checks'!X$9,FIRE0501!$A$4:$I$4,0)),TRUE,"Error")</f>
        <v>#N/A</v>
      </c>
    </row>
    <row r="18" spans="8:24" x14ac:dyDescent="0.35">
      <c r="H18" s="20">
        <v>0</v>
      </c>
      <c r="I18" s="20">
        <v>0</v>
      </c>
      <c r="J18" s="20">
        <v>0</v>
      </c>
      <c r="K18" s="20">
        <v>0</v>
      </c>
      <c r="L18" s="20">
        <v>0</v>
      </c>
      <c r="N18" s="20" t="s">
        <v>13</v>
      </c>
      <c r="O18" s="20" t="e">
        <f t="shared" si="1"/>
        <v>#N/A</v>
      </c>
      <c r="P18" s="20" t="e">
        <f t="shared" si="0"/>
        <v>#N/A</v>
      </c>
      <c r="Q18" s="20" t="e">
        <f t="shared" si="0"/>
        <v>#N/A</v>
      </c>
      <c r="R18" s="20" t="e">
        <f t="shared" si="0"/>
        <v>#N/A</v>
      </c>
      <c r="T18" s="20" t="s">
        <v>13</v>
      </c>
      <c r="U18" s="20" t="e">
        <f>IF(O18=INDEX(FIRE0501!$A$4:$I$84,MATCH('QA checks'!$T18,FIRE0501!$A$4:$A$84,0),MATCH('QA checks'!U$9,FIRE0501!$A$4:$I$4,0)),TRUE,"Error")</f>
        <v>#N/A</v>
      </c>
      <c r="V18" s="20" t="e">
        <f>IF(P18=INDEX(FIRE0501!$A$4:$I$84,MATCH('QA checks'!$T18,FIRE0501!$A$4:$A$84,0),MATCH('QA checks'!V$9,FIRE0501!$A$4:$I$4,0)),TRUE,"Error")</f>
        <v>#N/A</v>
      </c>
      <c r="X18" s="20" t="e">
        <f>IF(R18=INDEX(FIRE0501!$A$4:$I$84,MATCH('QA checks'!$T18,FIRE0501!$A$4:$A$84,0),MATCH('QA checks'!X$9,FIRE0501!$A$4:$I$4,0)),TRUE,"Error")</f>
        <v>#N/A</v>
      </c>
    </row>
    <row r="19" spans="8:24" x14ac:dyDescent="0.35">
      <c r="H19" s="20">
        <v>0</v>
      </c>
      <c r="I19" s="20">
        <v>0</v>
      </c>
      <c r="J19" s="20">
        <v>0</v>
      </c>
      <c r="K19" s="20">
        <v>0</v>
      </c>
      <c r="L19" s="20">
        <v>0</v>
      </c>
      <c r="N19" s="20" t="s">
        <v>14</v>
      </c>
      <c r="O19" s="20" t="e">
        <f t="shared" si="1"/>
        <v>#N/A</v>
      </c>
      <c r="P19" s="20" t="e">
        <f t="shared" si="0"/>
        <v>#N/A</v>
      </c>
      <c r="Q19" s="20" t="e">
        <f t="shared" si="0"/>
        <v>#N/A</v>
      </c>
      <c r="R19" s="20" t="e">
        <f t="shared" si="0"/>
        <v>#N/A</v>
      </c>
      <c r="T19" s="20" t="s">
        <v>14</v>
      </c>
      <c r="U19" s="20" t="e">
        <f>IF(O19=INDEX(FIRE0501!$A$4:$I$84,MATCH('QA checks'!$T19,FIRE0501!$A$4:$A$84,0),MATCH('QA checks'!U$9,FIRE0501!$A$4:$I$4,0)),TRUE,"Error")</f>
        <v>#N/A</v>
      </c>
      <c r="V19" s="20" t="e">
        <f>IF(P19=INDEX(FIRE0501!$A$4:$I$84,MATCH('QA checks'!$T19,FIRE0501!$A$4:$A$84,0),MATCH('QA checks'!V$9,FIRE0501!$A$4:$I$4,0)),TRUE,"Error")</f>
        <v>#N/A</v>
      </c>
      <c r="X19" s="20" t="e">
        <f>IF(R19=INDEX(FIRE0501!$A$4:$I$84,MATCH('QA checks'!$T19,FIRE0501!$A$4:$A$84,0),MATCH('QA checks'!X$9,FIRE0501!$A$4:$I$4,0)),TRUE,"Error")</f>
        <v>#N/A</v>
      </c>
    </row>
    <row r="20" spans="8:24" x14ac:dyDescent="0.35">
      <c r="H20" s="20">
        <v>0</v>
      </c>
      <c r="I20" s="20">
        <v>0</v>
      </c>
      <c r="J20" s="20">
        <v>0</v>
      </c>
      <c r="K20" s="20">
        <v>0</v>
      </c>
      <c r="L20" s="20">
        <v>0</v>
      </c>
      <c r="N20" s="20" t="s">
        <v>15</v>
      </c>
      <c r="O20" s="20" t="e">
        <f t="shared" si="1"/>
        <v>#N/A</v>
      </c>
      <c r="P20" s="20" t="e">
        <f t="shared" si="0"/>
        <v>#N/A</v>
      </c>
      <c r="Q20" s="20" t="e">
        <f t="shared" si="0"/>
        <v>#N/A</v>
      </c>
      <c r="R20" s="20" t="e">
        <f t="shared" si="0"/>
        <v>#N/A</v>
      </c>
      <c r="T20" s="20" t="s">
        <v>15</v>
      </c>
      <c r="U20" s="20" t="e">
        <f>IF(O20=INDEX(FIRE0501!$A$4:$I$84,MATCH('QA checks'!$T20,FIRE0501!$A$4:$A$84,0),MATCH('QA checks'!U$9,FIRE0501!$A$4:$I$4,0)),TRUE,"Error")</f>
        <v>#N/A</v>
      </c>
      <c r="V20" s="20" t="e">
        <f>IF(P20=INDEX(FIRE0501!$A$4:$I$84,MATCH('QA checks'!$T20,FIRE0501!$A$4:$A$84,0),MATCH('QA checks'!V$9,FIRE0501!$A$4:$I$4,0)),TRUE,"Error")</f>
        <v>#N/A</v>
      </c>
      <c r="X20" s="20" t="e">
        <f>IF(R20=INDEX(FIRE0501!$A$4:$I$84,MATCH('QA checks'!$T20,FIRE0501!$A$4:$A$84,0),MATCH('QA checks'!X$9,FIRE0501!$A$4:$I$4,0)),TRUE,"Error")</f>
        <v>#N/A</v>
      </c>
    </row>
    <row r="21" spans="8:24" x14ac:dyDescent="0.35">
      <c r="H21" s="20">
        <v>0</v>
      </c>
      <c r="I21" s="20">
        <v>0</v>
      </c>
      <c r="J21" s="20">
        <v>0</v>
      </c>
      <c r="K21" s="20">
        <v>0</v>
      </c>
      <c r="L21" s="20">
        <v>0</v>
      </c>
      <c r="N21" s="20" t="s">
        <v>16</v>
      </c>
      <c r="O21" s="20" t="e">
        <f t="shared" si="1"/>
        <v>#N/A</v>
      </c>
      <c r="P21" s="20" t="e">
        <f t="shared" si="0"/>
        <v>#N/A</v>
      </c>
      <c r="Q21" s="20" t="e">
        <f t="shared" si="0"/>
        <v>#N/A</v>
      </c>
      <c r="R21" s="20" t="e">
        <f t="shared" si="0"/>
        <v>#N/A</v>
      </c>
      <c r="T21" s="20" t="s">
        <v>16</v>
      </c>
      <c r="U21" s="20" t="e">
        <f>IF(O21=INDEX(FIRE0501!$A$4:$I$84,MATCH('QA checks'!$T21,FIRE0501!$A$4:$A$84,0),MATCH('QA checks'!U$9,FIRE0501!$A$4:$I$4,0)),TRUE,"Error")</f>
        <v>#N/A</v>
      </c>
      <c r="V21" s="20" t="e">
        <f>IF(P21=INDEX(FIRE0501!$A$4:$I$84,MATCH('QA checks'!$T21,FIRE0501!$A$4:$A$84,0),MATCH('QA checks'!V$9,FIRE0501!$A$4:$I$4,0)),TRUE,"Error")</f>
        <v>#N/A</v>
      </c>
      <c r="X21" s="20" t="e">
        <f>IF(R21=INDEX(FIRE0501!$A$4:$I$84,MATCH('QA checks'!$T21,FIRE0501!$A$4:$A$84,0),MATCH('QA checks'!X$9,FIRE0501!$A$4:$I$4,0)),TRUE,"Error")</f>
        <v>#N/A</v>
      </c>
    </row>
    <row r="22" spans="8:24" x14ac:dyDescent="0.35">
      <c r="H22" s="20">
        <v>0</v>
      </c>
      <c r="I22" s="20">
        <v>0</v>
      </c>
      <c r="J22" s="20">
        <v>0</v>
      </c>
      <c r="K22" s="20">
        <v>0</v>
      </c>
      <c r="L22" s="20">
        <v>0</v>
      </c>
      <c r="N22" s="20" t="s">
        <v>17</v>
      </c>
      <c r="O22" s="20" t="e">
        <f t="shared" si="1"/>
        <v>#N/A</v>
      </c>
      <c r="P22" s="20" t="e">
        <f t="shared" si="0"/>
        <v>#N/A</v>
      </c>
      <c r="Q22" s="20" t="e">
        <f t="shared" si="0"/>
        <v>#N/A</v>
      </c>
      <c r="R22" s="20" t="e">
        <f t="shared" si="0"/>
        <v>#N/A</v>
      </c>
      <c r="T22" s="20" t="s">
        <v>17</v>
      </c>
      <c r="U22" s="20" t="e">
        <f>IF(O22=INDEX(FIRE0501!$A$4:$I$84,MATCH('QA checks'!$T22,FIRE0501!$A$4:$A$84,0),MATCH('QA checks'!U$9,FIRE0501!$A$4:$I$4,0)),TRUE,"Error")</f>
        <v>#N/A</v>
      </c>
      <c r="X22" s="20" t="e">
        <f>IF(R22=INDEX(FIRE0501!$A$4:$I$84,MATCH('QA checks'!$T22,FIRE0501!$A$4:$A$84,0),MATCH('QA checks'!X$9,FIRE0501!$A$4:$I$4,0)),TRUE,"Error")</f>
        <v>#N/A</v>
      </c>
    </row>
    <row r="23" spans="8:24" x14ac:dyDescent="0.35">
      <c r="H23" s="20">
        <v>0</v>
      </c>
      <c r="I23" s="20">
        <v>0</v>
      </c>
      <c r="J23" s="20">
        <v>0</v>
      </c>
      <c r="K23" s="20">
        <v>0</v>
      </c>
      <c r="L23" s="20">
        <v>0</v>
      </c>
      <c r="N23" s="20" t="s">
        <v>18</v>
      </c>
      <c r="O23" s="20" t="e">
        <f t="shared" si="1"/>
        <v>#N/A</v>
      </c>
      <c r="P23" s="20" t="e">
        <f t="shared" si="0"/>
        <v>#N/A</v>
      </c>
      <c r="Q23" s="20" t="e">
        <f t="shared" si="0"/>
        <v>#N/A</v>
      </c>
      <c r="R23" s="20" t="e">
        <f t="shared" si="0"/>
        <v>#N/A</v>
      </c>
      <c r="T23" s="20" t="s">
        <v>18</v>
      </c>
      <c r="U23" s="20" t="e">
        <f>IF(O23=INDEX(FIRE0501!$A$4:$I$84,MATCH('QA checks'!$T23,FIRE0501!$A$4:$A$84,0),MATCH('QA checks'!U$9,FIRE0501!$A$4:$I$4,0)),TRUE,"Error")</f>
        <v>#N/A</v>
      </c>
      <c r="V23" s="20" t="e">
        <f>IF(P23=INDEX(FIRE0501!$A$4:$I$84,MATCH('QA checks'!$T23,FIRE0501!$A$4:$A$84,0),MATCH('QA checks'!V$9,FIRE0501!$A$4:$I$4,0)),TRUE,"Error")</f>
        <v>#N/A</v>
      </c>
      <c r="W23" s="20" t="e">
        <f>IF(Q23=INDEX(FIRE0501!$A$4:$I$84,MATCH('QA checks'!$T23,FIRE0501!$A$4:$A$84,0),MATCH('QA checks'!W$9,FIRE0501!$A$4:$I$4,0)),TRUE,"Error")</f>
        <v>#N/A</v>
      </c>
      <c r="X23" s="20" t="e">
        <f>IF(R23=INDEX(FIRE0501!$A$4:$I$84,MATCH('QA checks'!$T23,FIRE0501!$A$4:$A$84,0),MATCH('QA checks'!X$9,FIRE0501!$A$4:$I$4,0)),TRUE,"Error")</f>
        <v>#N/A</v>
      </c>
    </row>
    <row r="24" spans="8:24" x14ac:dyDescent="0.35">
      <c r="H24" s="20">
        <v>0</v>
      </c>
      <c r="I24" s="20">
        <v>0</v>
      </c>
      <c r="J24" s="20">
        <v>0</v>
      </c>
      <c r="K24" s="20">
        <v>0</v>
      </c>
      <c r="L24" s="20">
        <v>0</v>
      </c>
      <c r="N24" s="20" t="s">
        <v>19</v>
      </c>
      <c r="O24" s="20" t="e">
        <f>VLOOKUP($N24,$H$9:$L$61,O$8,FALSE)</f>
        <v>#N/A</v>
      </c>
      <c r="P24" s="20" t="e">
        <f t="shared" si="0"/>
        <v>#N/A</v>
      </c>
      <c r="Q24" s="20" t="e">
        <f t="shared" si="0"/>
        <v>#N/A</v>
      </c>
      <c r="R24" s="20" t="e">
        <f t="shared" si="0"/>
        <v>#N/A</v>
      </c>
      <c r="T24" s="20" t="s">
        <v>19</v>
      </c>
      <c r="U24" s="20" t="e">
        <f>IF(O24=INDEX(FIRE0501!$A$4:$I$84,MATCH('QA checks'!$T24,FIRE0501!$A$4:$A$84,0),MATCH('QA checks'!U$9,FIRE0501!$A$4:$I$4,0)),TRUE,"Error")</f>
        <v>#N/A</v>
      </c>
      <c r="V24" s="20" t="e">
        <f>IF(P24=INDEX(FIRE0501!$A$4:$I$84,MATCH('QA checks'!$T24,FIRE0501!$A$4:$A$84,0),MATCH('QA checks'!V$9,FIRE0501!$A$4:$I$4,0)),TRUE,"Error")</f>
        <v>#N/A</v>
      </c>
      <c r="W24" s="20" t="e">
        <f>IF(Q24=INDEX(FIRE0501!$A$4:$I$84,MATCH('QA checks'!$T24,FIRE0501!$A$4:$A$84,0),MATCH('QA checks'!W$9,FIRE0501!$A$4:$I$4,0)),TRUE,"Error")</f>
        <v>#N/A</v>
      </c>
      <c r="X24" s="20" t="e">
        <f>IF(R24=INDEX(FIRE0501!$A$4:$I$84,MATCH('QA checks'!$T24,FIRE0501!$A$4:$A$84,0),MATCH('QA checks'!X$9,FIRE0501!$A$4:$I$4,0)),TRUE,"Error")</f>
        <v>#N/A</v>
      </c>
    </row>
    <row r="25" spans="8:24" x14ac:dyDescent="0.35">
      <c r="H25" s="20">
        <v>0</v>
      </c>
      <c r="I25" s="20">
        <v>0</v>
      </c>
      <c r="J25" s="20">
        <v>0</v>
      </c>
      <c r="K25" s="20">
        <v>0</v>
      </c>
      <c r="L25" s="20">
        <v>0</v>
      </c>
      <c r="N25" s="20" t="s">
        <v>20</v>
      </c>
      <c r="O25" s="20" t="e">
        <f t="shared" si="1"/>
        <v>#N/A</v>
      </c>
      <c r="P25" s="20" t="e">
        <f t="shared" si="0"/>
        <v>#N/A</v>
      </c>
      <c r="Q25" s="20" t="e">
        <f t="shared" si="0"/>
        <v>#N/A</v>
      </c>
      <c r="R25" s="20" t="e">
        <f t="shared" si="0"/>
        <v>#N/A</v>
      </c>
      <c r="T25" s="20" t="s">
        <v>20</v>
      </c>
      <c r="U25" s="20" t="e">
        <f>IF(O25=INDEX(FIRE0501!$A$4:$I$84,MATCH('QA checks'!$T25,FIRE0501!$A$4:$A$84,0),MATCH('QA checks'!U$9,FIRE0501!$A$4:$I$4,0)),TRUE,"Error")</f>
        <v>#N/A</v>
      </c>
      <c r="V25" s="20" t="e">
        <f>IF(P25=INDEX(FIRE0501!$A$4:$I$84,MATCH('QA checks'!$T25,FIRE0501!$A$4:$A$84,0),MATCH('QA checks'!V$9,FIRE0501!$A$4:$I$4,0)),TRUE,"Error")</f>
        <v>#N/A</v>
      </c>
      <c r="W25" s="20" t="e">
        <f>IF(Q25=INDEX(FIRE0501!$A$4:$I$84,MATCH('QA checks'!$T25,FIRE0501!$A$4:$A$84,0),MATCH('QA checks'!W$9,FIRE0501!$A$4:$I$4,0)),TRUE,"Error")</f>
        <v>#N/A</v>
      </c>
      <c r="X25" s="20" t="e">
        <f>IF(R25=INDEX(FIRE0501!$A$4:$I$84,MATCH('QA checks'!$T25,FIRE0501!$A$4:$A$84,0),MATCH('QA checks'!X$9,FIRE0501!$A$4:$I$4,0)),TRUE,"Error")</f>
        <v>#N/A</v>
      </c>
    </row>
    <row r="26" spans="8:24" x14ac:dyDescent="0.35">
      <c r="H26" s="20">
        <v>0</v>
      </c>
      <c r="I26" s="20">
        <v>0</v>
      </c>
      <c r="J26" s="20">
        <v>0</v>
      </c>
      <c r="K26" s="20">
        <v>0</v>
      </c>
      <c r="L26" s="20">
        <v>0</v>
      </c>
      <c r="N26" s="20" t="s">
        <v>21</v>
      </c>
      <c r="O26" s="20" t="e">
        <f t="shared" si="1"/>
        <v>#N/A</v>
      </c>
      <c r="P26" s="20" t="e">
        <f t="shared" si="0"/>
        <v>#N/A</v>
      </c>
      <c r="Q26" s="20" t="e">
        <f t="shared" si="0"/>
        <v>#N/A</v>
      </c>
      <c r="R26" s="20" t="e">
        <f t="shared" si="0"/>
        <v>#N/A</v>
      </c>
      <c r="T26" s="20" t="s">
        <v>21</v>
      </c>
      <c r="U26" s="20" t="e">
        <f>IF(O26=INDEX(FIRE0501!$A$4:$I$84,MATCH('QA checks'!$T26,FIRE0501!$A$4:$A$84,0),MATCH('QA checks'!U$9,FIRE0501!$A$4:$I$4,0)),TRUE,"Error")</f>
        <v>#N/A</v>
      </c>
      <c r="V26" s="20" t="e">
        <f>IF(P26=INDEX(FIRE0501!$A$4:$I$84,MATCH('QA checks'!$T26,FIRE0501!$A$4:$A$84,0),MATCH('QA checks'!V$9,FIRE0501!$A$4:$I$4,0)),TRUE,"Error")</f>
        <v>#N/A</v>
      </c>
      <c r="W26" s="20" t="e">
        <f>IF(Q26=INDEX(FIRE0501!$A$4:$I$84,MATCH('QA checks'!$T26,FIRE0501!$A$4:$A$84,0),MATCH('QA checks'!W$9,FIRE0501!$A$4:$I$4,0)),TRUE,"Error")</f>
        <v>#N/A</v>
      </c>
      <c r="X26" s="20" t="e">
        <f>IF(R26=INDEX(FIRE0501!$A$4:$I$84,MATCH('QA checks'!$T26,FIRE0501!$A$4:$A$84,0),MATCH('QA checks'!X$9,FIRE0501!$A$4:$I$4,0)),TRUE,"Error")</f>
        <v>#N/A</v>
      </c>
    </row>
    <row r="27" spans="8:24" x14ac:dyDescent="0.35">
      <c r="H27" s="20">
        <v>0</v>
      </c>
      <c r="I27" s="20">
        <v>0</v>
      </c>
      <c r="J27" s="20">
        <v>0</v>
      </c>
      <c r="K27" s="20">
        <v>0</v>
      </c>
      <c r="L27" s="20">
        <v>0</v>
      </c>
      <c r="N27" s="20" t="s">
        <v>22</v>
      </c>
      <c r="O27" s="20" t="e">
        <f t="shared" si="1"/>
        <v>#N/A</v>
      </c>
      <c r="P27" s="20" t="e">
        <f t="shared" si="0"/>
        <v>#N/A</v>
      </c>
      <c r="Q27" s="20" t="e">
        <f t="shared" si="0"/>
        <v>#N/A</v>
      </c>
      <c r="R27" s="20" t="e">
        <f>SUM(O27:Q27)</f>
        <v>#N/A</v>
      </c>
      <c r="T27" s="20" t="s">
        <v>22</v>
      </c>
      <c r="U27" s="20" t="e">
        <f>IF(O27=INDEX(FIRE0501!$A$4:$I$84,MATCH('QA checks'!$T27,FIRE0501!$A$4:$A$84,0),MATCH('QA checks'!U$9,FIRE0501!$A$4:$I$4,0)),TRUE,"Error")</f>
        <v>#N/A</v>
      </c>
      <c r="V27" s="20" t="e">
        <f>IF(P27=INDEX(FIRE0501!$A$4:$I$84,MATCH('QA checks'!$T27,FIRE0501!$A$4:$A$84,0),MATCH('QA checks'!V$9,FIRE0501!$A$4:$I$4,0)),TRUE,"Error")</f>
        <v>#N/A</v>
      </c>
      <c r="W27" s="20" t="e">
        <f>IF(Q27=INDEX(FIRE0501!$A$4:$I$84,MATCH('QA checks'!$T27,FIRE0501!$A$4:$A$84,0),MATCH('QA checks'!W$9,FIRE0501!$A$4:$I$4,0)),TRUE,"Error")</f>
        <v>#N/A</v>
      </c>
      <c r="X27" s="20" t="e">
        <f>IF(R27=INDEX(FIRE0501!$A$4:$I$84,MATCH('QA checks'!$T27,FIRE0501!$A$4:$A$84,0),MATCH('QA checks'!X$9,FIRE0501!$A$4:$I$4,0)),TRUE,"Error")</f>
        <v>#N/A</v>
      </c>
    </row>
    <row r="28" spans="8:24" x14ac:dyDescent="0.35">
      <c r="H28" s="20">
        <v>0</v>
      </c>
      <c r="I28" s="20">
        <v>0</v>
      </c>
      <c r="J28" s="20">
        <v>0</v>
      </c>
      <c r="K28" s="20">
        <v>0</v>
      </c>
      <c r="L28" s="20">
        <v>0</v>
      </c>
      <c r="N28" s="20" t="s">
        <v>23</v>
      </c>
      <c r="O28" s="20" t="e">
        <f t="shared" si="1"/>
        <v>#N/A</v>
      </c>
      <c r="P28" s="20" t="e">
        <f t="shared" si="1"/>
        <v>#N/A</v>
      </c>
      <c r="Q28" s="20" t="e">
        <f t="shared" si="1"/>
        <v>#N/A</v>
      </c>
      <c r="R28" s="20" t="e">
        <f>SUM(O28:Q28)</f>
        <v>#N/A</v>
      </c>
      <c r="T28" s="20" t="s">
        <v>23</v>
      </c>
      <c r="U28" s="20" t="e">
        <f>IF(O28=INDEX(FIRE0501!$A$4:$I$84,MATCH('QA checks'!$T28,FIRE0501!$A$4:$A$84,0),MATCH('QA checks'!U$9,FIRE0501!$A$4:$I$4,0)),TRUE,"Error")</f>
        <v>#N/A</v>
      </c>
      <c r="V28" s="20" t="e">
        <f>IF(P28=INDEX(FIRE0501!$A$4:$I$84,MATCH('QA checks'!$T28,FIRE0501!$A$4:$A$84,0),MATCH('QA checks'!V$9,FIRE0501!$A$4:$I$4,0)),TRUE,"Error")</f>
        <v>#N/A</v>
      </c>
      <c r="W28" s="20" t="e">
        <f>IF(Q28=INDEX(FIRE0501!$A$4:$I$84,MATCH('QA checks'!$T28,FIRE0501!$A$4:$A$84,0),MATCH('QA checks'!W$9,FIRE0501!$A$4:$I$4,0)),TRUE,"Error")</f>
        <v>#N/A</v>
      </c>
      <c r="X28" s="20" t="e">
        <f>IF(R28=INDEX(FIRE0501!$A$4:$I$84,MATCH('QA checks'!$T28,FIRE0501!$A$4:$A$84,0),MATCH('QA checks'!X$9,FIRE0501!$A$4:$I$4,0)),TRUE,"Error")</f>
        <v>#N/A</v>
      </c>
    </row>
    <row r="29" spans="8:24" x14ac:dyDescent="0.35">
      <c r="H29" s="20">
        <v>0</v>
      </c>
      <c r="I29" s="20">
        <v>0</v>
      </c>
      <c r="J29" s="20">
        <v>0</v>
      </c>
      <c r="K29" s="20">
        <v>0</v>
      </c>
      <c r="L29" s="20">
        <v>0</v>
      </c>
      <c r="N29" s="20" t="s">
        <v>24</v>
      </c>
      <c r="O29" s="20" t="e">
        <f t="shared" si="1"/>
        <v>#N/A</v>
      </c>
      <c r="P29" s="20" t="e">
        <f t="shared" si="1"/>
        <v>#N/A</v>
      </c>
      <c r="Q29" s="20" t="e">
        <f t="shared" si="1"/>
        <v>#N/A</v>
      </c>
      <c r="R29" s="20" t="e">
        <f t="shared" ref="R29:R58" si="2">SUM(O29:Q29)</f>
        <v>#N/A</v>
      </c>
      <c r="T29" s="20" t="s">
        <v>24</v>
      </c>
      <c r="U29" s="20" t="e">
        <f>IF(O29=INDEX(FIRE0501!$A$4:$I$84,MATCH('QA checks'!$T29,FIRE0501!$A$4:$A$84,0),MATCH('QA checks'!U$9,FIRE0501!$A$4:$I$4,0)),TRUE,"Error")</f>
        <v>#N/A</v>
      </c>
      <c r="V29" s="20" t="e">
        <f>IF(P29=INDEX(FIRE0501!$A$4:$I$84,MATCH('QA checks'!$T29,FIRE0501!$A$4:$A$84,0),MATCH('QA checks'!V$9,FIRE0501!$A$4:$I$4,0)),TRUE,"Error")</f>
        <v>#N/A</v>
      </c>
      <c r="W29" s="20" t="e">
        <f>IF(Q29=INDEX(FIRE0501!$A$4:$I$84,MATCH('QA checks'!$T29,FIRE0501!$A$4:$A$84,0),MATCH('QA checks'!W$9,FIRE0501!$A$4:$I$4,0)),TRUE,"Error")</f>
        <v>#N/A</v>
      </c>
      <c r="X29" s="20" t="e">
        <f>IF(R29=INDEX(FIRE0501!$A$4:$I$84,MATCH('QA checks'!$T29,FIRE0501!$A$4:$A$84,0),MATCH('QA checks'!X$9,FIRE0501!$A$4:$I$4,0)),TRUE,"Error")</f>
        <v>#N/A</v>
      </c>
    </row>
    <row r="30" spans="8:24" x14ac:dyDescent="0.35">
      <c r="H30" s="20">
        <v>0</v>
      </c>
      <c r="I30" s="20">
        <v>0</v>
      </c>
      <c r="J30" s="20">
        <v>0</v>
      </c>
      <c r="K30" s="20">
        <v>0</v>
      </c>
      <c r="L30" s="20">
        <v>0</v>
      </c>
      <c r="N30" s="20" t="s">
        <v>25</v>
      </c>
      <c r="O30" s="20" t="e">
        <f t="shared" si="1"/>
        <v>#N/A</v>
      </c>
      <c r="P30" s="20" t="e">
        <f t="shared" si="1"/>
        <v>#N/A</v>
      </c>
      <c r="Q30" s="20" t="e">
        <f t="shared" si="1"/>
        <v>#N/A</v>
      </c>
      <c r="R30" s="20" t="e">
        <f t="shared" si="2"/>
        <v>#N/A</v>
      </c>
      <c r="T30" s="20" t="s">
        <v>25</v>
      </c>
      <c r="U30" s="20" t="e">
        <f>IF(O30=INDEX(FIRE0501!$A$4:$I$84,MATCH('QA checks'!$T30,FIRE0501!$A$4:$A$84,0),MATCH('QA checks'!U$9,FIRE0501!$A$4:$I$4,0)),TRUE,"Error")</f>
        <v>#N/A</v>
      </c>
      <c r="V30" s="20" t="e">
        <f>IF(P30=INDEX(FIRE0501!$A$4:$I$84,MATCH('QA checks'!$T30,FIRE0501!$A$4:$A$84,0),MATCH('QA checks'!V$9,FIRE0501!$A$4:$I$4,0)),TRUE,"Error")</f>
        <v>#N/A</v>
      </c>
      <c r="W30" s="20" t="e">
        <f>IF(Q30=INDEX(FIRE0501!$A$4:$I$84,MATCH('QA checks'!$T30,FIRE0501!$A$4:$A$84,0),MATCH('QA checks'!W$9,FIRE0501!$A$4:$I$4,0)),TRUE,"Error")</f>
        <v>#N/A</v>
      </c>
      <c r="X30" s="20" t="e">
        <f>IF(R30=INDEX(FIRE0501!$A$4:$I$84,MATCH('QA checks'!$T30,FIRE0501!$A$4:$A$84,0),MATCH('QA checks'!X$9,FIRE0501!$A$4:$I$4,0)),TRUE,"Error")</f>
        <v>#N/A</v>
      </c>
    </row>
    <row r="31" spans="8:24" x14ac:dyDescent="0.35">
      <c r="H31" s="20">
        <v>0</v>
      </c>
      <c r="I31" s="20">
        <v>0</v>
      </c>
      <c r="J31" s="20">
        <v>0</v>
      </c>
      <c r="K31" s="20">
        <v>0</v>
      </c>
      <c r="L31" s="20">
        <v>0</v>
      </c>
      <c r="N31" s="20" t="s">
        <v>26</v>
      </c>
      <c r="O31" s="20" t="e">
        <f t="shared" si="1"/>
        <v>#N/A</v>
      </c>
      <c r="P31" s="20" t="e">
        <f t="shared" si="1"/>
        <v>#N/A</v>
      </c>
      <c r="Q31" s="20" t="e">
        <f t="shared" si="1"/>
        <v>#N/A</v>
      </c>
      <c r="R31" s="20" t="e">
        <f t="shared" si="2"/>
        <v>#N/A</v>
      </c>
      <c r="T31" s="20" t="s">
        <v>26</v>
      </c>
      <c r="U31" s="20" t="e">
        <f>IF(O31=INDEX(FIRE0501!$A$4:$I$84,MATCH('QA checks'!$T31,FIRE0501!$A$4:$A$84,0),MATCH('QA checks'!U$9,FIRE0501!$A$4:$I$4,0)),TRUE,"Error")</f>
        <v>#N/A</v>
      </c>
      <c r="V31" s="20" t="e">
        <f>IF(P31=INDEX(FIRE0501!$A$4:$I$84,MATCH('QA checks'!$T31,FIRE0501!$A$4:$A$84,0),MATCH('QA checks'!V$9,FIRE0501!$A$4:$I$4,0)),TRUE,"Error")</f>
        <v>#N/A</v>
      </c>
      <c r="W31" s="20" t="e">
        <f>IF(Q31=INDEX(FIRE0501!$A$4:$I$84,MATCH('QA checks'!$T31,FIRE0501!$A$4:$A$84,0),MATCH('QA checks'!W$9,FIRE0501!$A$4:$I$4,0)),TRUE,"Error")</f>
        <v>#N/A</v>
      </c>
      <c r="X31" s="20" t="e">
        <f>IF(R31=INDEX(FIRE0501!$A$4:$I$84,MATCH('QA checks'!$T31,FIRE0501!$A$4:$A$84,0),MATCH('QA checks'!X$9,FIRE0501!$A$4:$I$4,0)),TRUE,"Error")</f>
        <v>#N/A</v>
      </c>
    </row>
    <row r="32" spans="8:24" x14ac:dyDescent="0.35">
      <c r="H32" s="20">
        <v>0</v>
      </c>
      <c r="I32" s="20">
        <v>0</v>
      </c>
      <c r="J32" s="20">
        <v>0</v>
      </c>
      <c r="K32" s="20">
        <v>0</v>
      </c>
      <c r="L32" s="20">
        <v>0</v>
      </c>
      <c r="N32" s="20" t="s">
        <v>27</v>
      </c>
      <c r="O32" s="20" t="e">
        <f t="shared" si="1"/>
        <v>#N/A</v>
      </c>
      <c r="P32" s="20" t="e">
        <f t="shared" si="1"/>
        <v>#N/A</v>
      </c>
      <c r="Q32" s="20" t="e">
        <f t="shared" si="1"/>
        <v>#N/A</v>
      </c>
      <c r="R32" s="20" t="e">
        <f t="shared" si="2"/>
        <v>#N/A</v>
      </c>
      <c r="T32" s="20" t="s">
        <v>27</v>
      </c>
      <c r="U32" s="20" t="e">
        <f>IF(O32=INDEX(FIRE0501!$A$4:$I$84,MATCH('QA checks'!$T32,FIRE0501!$A$4:$A$84,0),MATCH('QA checks'!U$9,FIRE0501!$A$4:$I$4,0)),TRUE,"Error")</f>
        <v>#N/A</v>
      </c>
      <c r="V32" s="20" t="e">
        <f>IF(P32=INDEX(FIRE0501!$A$4:$I$84,MATCH('QA checks'!$T32,FIRE0501!$A$4:$A$84,0),MATCH('QA checks'!V$9,FIRE0501!$A$4:$I$4,0)),TRUE,"Error")</f>
        <v>#N/A</v>
      </c>
      <c r="W32" s="20" t="e">
        <f>IF(Q32=INDEX(FIRE0501!$A$4:$I$84,MATCH('QA checks'!$T32,FIRE0501!$A$4:$A$84,0),MATCH('QA checks'!W$9,FIRE0501!$A$4:$I$4,0)),TRUE,"Error")</f>
        <v>#N/A</v>
      </c>
      <c r="X32" s="20" t="e">
        <f>IF(R32=INDEX(FIRE0501!$A$4:$I$84,MATCH('QA checks'!$T32,FIRE0501!$A$4:$A$84,0),MATCH('QA checks'!X$9,FIRE0501!$A$4:$I$4,0)),TRUE,"Error")</f>
        <v>#N/A</v>
      </c>
    </row>
    <row r="33" spans="8:24" x14ac:dyDescent="0.35">
      <c r="H33" s="20">
        <v>0</v>
      </c>
      <c r="I33" s="20">
        <v>0</v>
      </c>
      <c r="J33" s="20">
        <v>0</v>
      </c>
      <c r="K33" s="20">
        <v>0</v>
      </c>
      <c r="L33" s="20">
        <v>0</v>
      </c>
      <c r="N33" s="20" t="s">
        <v>28</v>
      </c>
      <c r="O33" s="20" t="e">
        <f t="shared" si="1"/>
        <v>#N/A</v>
      </c>
      <c r="P33" s="20" t="e">
        <f t="shared" si="1"/>
        <v>#N/A</v>
      </c>
      <c r="Q33" s="20" t="e">
        <f t="shared" si="1"/>
        <v>#N/A</v>
      </c>
      <c r="R33" s="20" t="e">
        <f t="shared" si="2"/>
        <v>#N/A</v>
      </c>
      <c r="T33" s="20" t="s">
        <v>28</v>
      </c>
      <c r="U33" s="20" t="e">
        <f>IF(O33=INDEX(FIRE0501!$A$4:$I$84,MATCH('QA checks'!$T33,FIRE0501!$A$4:$A$84,0),MATCH('QA checks'!U$9,FIRE0501!$A$4:$I$4,0)),TRUE,"Error")</f>
        <v>#N/A</v>
      </c>
      <c r="V33" s="20" t="e">
        <f>IF(P33=INDEX(FIRE0501!$A$4:$I$84,MATCH('QA checks'!$T33,FIRE0501!$A$4:$A$84,0),MATCH('QA checks'!V$9,FIRE0501!$A$4:$I$4,0)),TRUE,"Error")</f>
        <v>#N/A</v>
      </c>
      <c r="W33" s="20" t="e">
        <f>IF(Q33=INDEX(FIRE0501!$A$4:$I$84,MATCH('QA checks'!$T33,FIRE0501!$A$4:$A$84,0),MATCH('QA checks'!W$9,FIRE0501!$A$4:$I$4,0)),TRUE,"Error")</f>
        <v>#N/A</v>
      </c>
      <c r="X33" s="20" t="e">
        <f>IF(R33=INDEX(FIRE0501!$A$4:$I$84,MATCH('QA checks'!$T33,FIRE0501!$A$4:$A$84,0),MATCH('QA checks'!X$9,FIRE0501!$A$4:$I$4,0)),TRUE,"Error")</f>
        <v>#N/A</v>
      </c>
    </row>
    <row r="34" spans="8:24" x14ac:dyDescent="0.35">
      <c r="H34" s="20">
        <v>0</v>
      </c>
      <c r="I34" s="20">
        <v>0</v>
      </c>
      <c r="J34" s="20">
        <v>0</v>
      </c>
      <c r="K34" s="20">
        <v>0</v>
      </c>
      <c r="L34" s="20">
        <v>0</v>
      </c>
      <c r="N34" s="20" t="s">
        <v>29</v>
      </c>
      <c r="O34" s="20" t="e">
        <f t="shared" si="1"/>
        <v>#N/A</v>
      </c>
      <c r="P34" s="20" t="e">
        <f t="shared" si="1"/>
        <v>#N/A</v>
      </c>
      <c r="Q34" s="20" t="e">
        <f t="shared" si="1"/>
        <v>#N/A</v>
      </c>
      <c r="R34" s="20" t="e">
        <f t="shared" si="2"/>
        <v>#N/A</v>
      </c>
      <c r="T34" s="20" t="s">
        <v>29</v>
      </c>
      <c r="U34" s="20" t="e">
        <f>IF(O34=INDEX(FIRE0501!$A$4:$I$84,MATCH('QA checks'!$T34,FIRE0501!$A$4:$A$84,0),MATCH('QA checks'!U$9,FIRE0501!$A$4:$I$4,0)),TRUE,"Error")</f>
        <v>#N/A</v>
      </c>
      <c r="V34" s="20" t="e">
        <f>IF(P34=INDEX(FIRE0501!$A$4:$I$84,MATCH('QA checks'!$T34,FIRE0501!$A$4:$A$84,0),MATCH('QA checks'!V$9,FIRE0501!$A$4:$I$4,0)),TRUE,"Error")</f>
        <v>#N/A</v>
      </c>
      <c r="W34" s="20" t="e">
        <f>IF(Q34=INDEX(FIRE0501!$A$4:$I$84,MATCH('QA checks'!$T34,FIRE0501!$A$4:$A$84,0),MATCH('QA checks'!W$9,FIRE0501!$A$4:$I$4,0)),TRUE,"Error")</f>
        <v>#N/A</v>
      </c>
      <c r="X34" s="20" t="e">
        <f>IF(R34=INDEX(FIRE0501!$A$4:$I$84,MATCH('QA checks'!$T34,FIRE0501!$A$4:$A$84,0),MATCH('QA checks'!X$9,FIRE0501!$A$4:$I$4,0)),TRUE,"Error")</f>
        <v>#N/A</v>
      </c>
    </row>
    <row r="35" spans="8:24" x14ac:dyDescent="0.35">
      <c r="H35" s="20">
        <v>0</v>
      </c>
      <c r="I35" s="20">
        <v>0</v>
      </c>
      <c r="J35" s="20">
        <v>0</v>
      </c>
      <c r="K35" s="20">
        <v>0</v>
      </c>
      <c r="L35" s="20">
        <v>0</v>
      </c>
      <c r="N35" s="20" t="s">
        <v>30</v>
      </c>
      <c r="O35" s="20" t="e">
        <f t="shared" si="1"/>
        <v>#N/A</v>
      </c>
      <c r="P35" s="20" t="e">
        <f t="shared" si="1"/>
        <v>#N/A</v>
      </c>
      <c r="Q35" s="20" t="e">
        <f t="shared" si="1"/>
        <v>#N/A</v>
      </c>
      <c r="R35" s="20" t="e">
        <f t="shared" si="2"/>
        <v>#N/A</v>
      </c>
      <c r="T35" s="20" t="s">
        <v>30</v>
      </c>
      <c r="U35" s="20" t="e">
        <f>IF(O35=INDEX(FIRE0501!$A$4:$I$84,MATCH('QA checks'!$T35,FIRE0501!$A$4:$A$84,0),MATCH('QA checks'!U$9,FIRE0501!$A$4:$I$4,0)),TRUE,"Error")</f>
        <v>#N/A</v>
      </c>
      <c r="V35" s="20" t="e">
        <f>IF(P35=INDEX(FIRE0501!$A$4:$I$84,MATCH('QA checks'!$T35,FIRE0501!$A$4:$A$84,0),MATCH('QA checks'!V$9,FIRE0501!$A$4:$I$4,0)),TRUE,"Error")</f>
        <v>#N/A</v>
      </c>
      <c r="W35" s="20" t="e">
        <f>IF(Q35=INDEX(FIRE0501!$A$4:$I$84,MATCH('QA checks'!$T35,FIRE0501!$A$4:$A$84,0),MATCH('QA checks'!W$9,FIRE0501!$A$4:$I$4,0)),TRUE,"Error")</f>
        <v>#N/A</v>
      </c>
      <c r="X35" s="20" t="e">
        <f>IF(R35=INDEX(FIRE0501!$A$4:$I$84,MATCH('QA checks'!$T35,FIRE0501!$A$4:$A$84,0),MATCH('QA checks'!X$9,FIRE0501!$A$4:$I$4,0)),TRUE,"Error")</f>
        <v>#N/A</v>
      </c>
    </row>
    <row r="36" spans="8:24" x14ac:dyDescent="0.35">
      <c r="H36" s="20">
        <v>0</v>
      </c>
      <c r="I36" s="20">
        <v>0</v>
      </c>
      <c r="J36" s="20">
        <v>0</v>
      </c>
      <c r="K36" s="20">
        <v>0</v>
      </c>
      <c r="L36" s="20">
        <v>0</v>
      </c>
      <c r="N36" s="20" t="s">
        <v>31</v>
      </c>
      <c r="O36" s="20" t="e">
        <f t="shared" si="1"/>
        <v>#N/A</v>
      </c>
      <c r="P36" s="20" t="e">
        <f t="shared" si="1"/>
        <v>#N/A</v>
      </c>
      <c r="Q36" s="20" t="e">
        <f t="shared" si="1"/>
        <v>#N/A</v>
      </c>
      <c r="R36" s="20" t="e">
        <f t="shared" si="2"/>
        <v>#N/A</v>
      </c>
      <c r="T36" s="20" t="s">
        <v>31</v>
      </c>
      <c r="U36" s="20" t="e">
        <f>IF(O36=INDEX(FIRE0501!$A$4:$I$84,MATCH('QA checks'!$T36,FIRE0501!$A$4:$A$84,0),MATCH('QA checks'!U$9,FIRE0501!$A$4:$I$4,0)),TRUE,"Error")</f>
        <v>#N/A</v>
      </c>
      <c r="V36" s="20" t="e">
        <f>IF(P36=INDEX(FIRE0501!$A$4:$I$84,MATCH('QA checks'!$T36,FIRE0501!$A$4:$A$84,0),MATCH('QA checks'!V$9,FIRE0501!$A$4:$I$4,0)),TRUE,"Error")</f>
        <v>#N/A</v>
      </c>
      <c r="W36" s="20" t="e">
        <f>IF(Q36=INDEX(FIRE0501!$A$4:$I$84,MATCH('QA checks'!$T36,FIRE0501!$A$4:$A$84,0),MATCH('QA checks'!W$9,FIRE0501!$A$4:$I$4,0)),TRUE,"Error")</f>
        <v>#N/A</v>
      </c>
      <c r="X36" s="20" t="e">
        <f>IF(R36=INDEX(FIRE0501!$A$4:$I$84,MATCH('QA checks'!$T36,FIRE0501!$A$4:$A$84,0),MATCH('QA checks'!X$9,FIRE0501!$A$4:$I$4,0)),TRUE,"Error")</f>
        <v>#N/A</v>
      </c>
    </row>
    <row r="37" spans="8:24" x14ac:dyDescent="0.35">
      <c r="H37" s="20">
        <v>0</v>
      </c>
      <c r="I37" s="20">
        <v>0</v>
      </c>
      <c r="J37" s="20">
        <v>0</v>
      </c>
      <c r="K37" s="20">
        <v>0</v>
      </c>
      <c r="L37" s="20">
        <v>0</v>
      </c>
      <c r="N37" s="20" t="s">
        <v>32</v>
      </c>
      <c r="O37" s="20" t="e">
        <f t="shared" si="1"/>
        <v>#N/A</v>
      </c>
      <c r="P37" s="20" t="e">
        <f>VLOOKUP($N37,_xlfn.ANCHORARRAY(H9),P$8,FALSE)</f>
        <v>#N/A</v>
      </c>
      <c r="Q37" s="20" t="e">
        <f t="shared" si="1"/>
        <v>#N/A</v>
      </c>
      <c r="R37" s="20" t="e">
        <f t="shared" si="2"/>
        <v>#N/A</v>
      </c>
      <c r="T37" s="20" t="s">
        <v>32</v>
      </c>
      <c r="U37" s="20" t="e">
        <f>IF(O37=INDEX(FIRE0501!$A$4:$I$84,MATCH('QA checks'!$T37,FIRE0501!$A$4:$A$84,0),MATCH('QA checks'!U$9,FIRE0501!$A$4:$I$4,0)),TRUE,"Error")</f>
        <v>#N/A</v>
      </c>
      <c r="V37" s="20" t="e">
        <f>IF(P37=INDEX(FIRE0501!$A$4:$I$84,MATCH('QA checks'!$T37,FIRE0501!$A$4:$A$84,0),MATCH('QA checks'!V$9,FIRE0501!$A$4:$I$4,0)),TRUE,"Error")</f>
        <v>#N/A</v>
      </c>
      <c r="W37" s="20" t="e">
        <f>IF(Q37=INDEX(FIRE0501!$A$4:$I$84,MATCH('QA checks'!$T37,FIRE0501!$A$4:$A$84,0),MATCH('QA checks'!W$9,FIRE0501!$A$4:$I$4,0)),TRUE,"Error")</f>
        <v>#N/A</v>
      </c>
      <c r="X37" s="20" t="e">
        <f>IF(R37=INDEX(FIRE0501!$A$4:$I$84,MATCH('QA checks'!$T37,FIRE0501!$A$4:$A$84,0),MATCH('QA checks'!X$9,FIRE0501!$A$4:$I$4,0)),TRUE,"Error")</f>
        <v>#N/A</v>
      </c>
    </row>
    <row r="38" spans="8:24" x14ac:dyDescent="0.35">
      <c r="H38" s="20">
        <v>0</v>
      </c>
      <c r="I38" s="20">
        <v>0</v>
      </c>
      <c r="J38" s="20">
        <v>0</v>
      </c>
      <c r="K38" s="20">
        <v>0</v>
      </c>
      <c r="L38" s="20">
        <v>0</v>
      </c>
      <c r="N38" s="20" t="s">
        <v>33</v>
      </c>
      <c r="O38" s="20" t="e">
        <f t="shared" si="1"/>
        <v>#N/A</v>
      </c>
      <c r="P38" s="20" t="e">
        <f t="shared" si="1"/>
        <v>#N/A</v>
      </c>
      <c r="Q38" s="20" t="e">
        <f t="shared" si="1"/>
        <v>#N/A</v>
      </c>
      <c r="R38" s="20" t="e">
        <f t="shared" si="2"/>
        <v>#N/A</v>
      </c>
      <c r="T38" s="20" t="s">
        <v>33</v>
      </c>
      <c r="U38" s="20" t="e">
        <f>IF(O38=INDEX(FIRE0501!$A$4:$I$84,MATCH('QA checks'!$T38,FIRE0501!$A$4:$A$84,0),MATCH('QA checks'!U$9,FIRE0501!$A$4:$I$4,0)),TRUE,"Error")</f>
        <v>#N/A</v>
      </c>
      <c r="V38" s="20" t="e">
        <f>IF(P38=INDEX(FIRE0501!$A$4:$I$84,MATCH('QA checks'!$T38,FIRE0501!$A$4:$A$84,0),MATCH('QA checks'!V$9,FIRE0501!$A$4:$I$4,0)),TRUE,"Error")</f>
        <v>#N/A</v>
      </c>
      <c r="W38" s="20" t="e">
        <f>IF(Q38=INDEX(FIRE0501!$A$4:$I$84,MATCH('QA checks'!$T38,FIRE0501!$A$4:$A$84,0),MATCH('QA checks'!W$9,FIRE0501!$A$4:$I$4,0)),TRUE,"Error")</f>
        <v>#N/A</v>
      </c>
      <c r="X38" s="20" t="e">
        <f>IF(R38=INDEX(FIRE0501!$A$4:$I$84,MATCH('QA checks'!$T38,FIRE0501!$A$4:$A$84,0),MATCH('QA checks'!X$9,FIRE0501!$A$4:$I$4,0)),TRUE,"Error")</f>
        <v>#N/A</v>
      </c>
    </row>
    <row r="39" spans="8:24" x14ac:dyDescent="0.35">
      <c r="H39" s="20">
        <v>0</v>
      </c>
      <c r="I39" s="20">
        <v>0</v>
      </c>
      <c r="J39" s="20">
        <v>0</v>
      </c>
      <c r="K39" s="20">
        <v>0</v>
      </c>
      <c r="L39" s="20">
        <v>0</v>
      </c>
      <c r="N39" s="20" t="s">
        <v>34</v>
      </c>
      <c r="O39" s="20" t="e">
        <f t="shared" si="1"/>
        <v>#N/A</v>
      </c>
      <c r="P39" s="20" t="e">
        <f t="shared" si="1"/>
        <v>#N/A</v>
      </c>
      <c r="Q39" s="20" t="e">
        <f t="shared" si="1"/>
        <v>#N/A</v>
      </c>
      <c r="R39" s="20" t="e">
        <f t="shared" si="2"/>
        <v>#N/A</v>
      </c>
      <c r="T39" s="20" t="s">
        <v>34</v>
      </c>
      <c r="U39" s="20" t="e">
        <f>IF(O39=INDEX(FIRE0501!$A$4:$I$84,MATCH('QA checks'!$T39,FIRE0501!$A$4:$A$84,0),MATCH('QA checks'!U$9,FIRE0501!$A$4:$I$4,0)),TRUE,"Error")</f>
        <v>#N/A</v>
      </c>
      <c r="V39" s="20" t="e">
        <f>IF(P39=INDEX(FIRE0501!$A$4:$I$84,MATCH('QA checks'!$T39,FIRE0501!$A$4:$A$84,0),MATCH('QA checks'!V$9,FIRE0501!$A$4:$I$4,0)),TRUE,"Error")</f>
        <v>#N/A</v>
      </c>
      <c r="W39" s="20" t="e">
        <f>IF(Q39=INDEX(FIRE0501!$A$4:$I$84,MATCH('QA checks'!$T39,FIRE0501!$A$4:$A$84,0),MATCH('QA checks'!W$9,FIRE0501!$A$4:$I$4,0)),TRUE,"Error")</f>
        <v>#N/A</v>
      </c>
      <c r="X39" s="20" t="e">
        <f>IF(R39=INDEX(FIRE0501!$A$4:$I$84,MATCH('QA checks'!$T39,FIRE0501!$A$4:$A$84,0),MATCH('QA checks'!X$9,FIRE0501!$A$4:$I$4,0)),TRUE,"Error")</f>
        <v>#N/A</v>
      </c>
    </row>
    <row r="40" spans="8:24" x14ac:dyDescent="0.35">
      <c r="H40" s="20">
        <v>0</v>
      </c>
      <c r="I40" s="20">
        <v>0</v>
      </c>
      <c r="J40" s="20">
        <v>0</v>
      </c>
      <c r="K40" s="20">
        <v>0</v>
      </c>
      <c r="L40" s="20">
        <v>0</v>
      </c>
      <c r="N40" s="20" t="s">
        <v>35</v>
      </c>
      <c r="O40" s="20" t="e">
        <f t="shared" si="1"/>
        <v>#N/A</v>
      </c>
      <c r="P40" s="20" t="e">
        <f t="shared" si="1"/>
        <v>#N/A</v>
      </c>
      <c r="Q40" s="20" t="e">
        <f t="shared" si="1"/>
        <v>#N/A</v>
      </c>
      <c r="R40" s="20" t="e">
        <f t="shared" si="2"/>
        <v>#N/A</v>
      </c>
      <c r="T40" s="20" t="s">
        <v>35</v>
      </c>
      <c r="U40" s="20" t="e">
        <f>IF(O40=INDEX(FIRE0501!$A$4:$I$84,MATCH('QA checks'!$T40,FIRE0501!$A$4:$A$84,0),MATCH('QA checks'!U$9,FIRE0501!$A$4:$I$4,0)),TRUE,"Error")</f>
        <v>#N/A</v>
      </c>
      <c r="V40" s="20" t="e">
        <f>IF(P40=INDEX(FIRE0501!$A$4:$I$84,MATCH('QA checks'!$T40,FIRE0501!$A$4:$A$84,0),MATCH('QA checks'!V$9,FIRE0501!$A$4:$I$4,0)),TRUE,"Error")</f>
        <v>#N/A</v>
      </c>
      <c r="W40" s="20" t="e">
        <f>IF(Q40=INDEX(FIRE0501!$A$4:$I$84,MATCH('QA checks'!$T40,FIRE0501!$A$4:$A$84,0),MATCH('QA checks'!W$9,FIRE0501!$A$4:$I$4,0)),TRUE,"Error")</f>
        <v>#N/A</v>
      </c>
      <c r="X40" s="20" t="e">
        <f>IF(R40=INDEX(FIRE0501!$A$4:$I$84,MATCH('QA checks'!$T40,FIRE0501!$A$4:$A$84,0),MATCH('QA checks'!X$9,FIRE0501!$A$4:$I$4,0)),TRUE,"Error")</f>
        <v>#N/A</v>
      </c>
    </row>
    <row r="41" spans="8:24" x14ac:dyDescent="0.35">
      <c r="H41" s="20">
        <v>0</v>
      </c>
      <c r="I41" s="20">
        <v>0</v>
      </c>
      <c r="J41" s="20">
        <v>0</v>
      </c>
      <c r="K41" s="20">
        <v>0</v>
      </c>
      <c r="L41" s="20">
        <v>0</v>
      </c>
      <c r="N41" s="20" t="s">
        <v>36</v>
      </c>
      <c r="O41" s="20" t="e">
        <f t="shared" si="1"/>
        <v>#N/A</v>
      </c>
      <c r="P41" s="20" t="e">
        <f t="shared" si="1"/>
        <v>#N/A</v>
      </c>
      <c r="Q41" s="20" t="e">
        <f t="shared" si="1"/>
        <v>#N/A</v>
      </c>
      <c r="R41" s="20" t="e">
        <f t="shared" si="2"/>
        <v>#N/A</v>
      </c>
      <c r="T41" s="20" t="s">
        <v>36</v>
      </c>
      <c r="U41" s="20" t="e">
        <f>IF(O41=INDEX(FIRE0501!$A$4:$I$84,MATCH('QA checks'!$T41,FIRE0501!$A$4:$A$84,0),MATCH('QA checks'!U$9,FIRE0501!$A$4:$I$4,0)),TRUE,"Error")</f>
        <v>#N/A</v>
      </c>
      <c r="V41" s="20" t="e">
        <f>IF(P41=INDEX(FIRE0501!$A$4:$I$84,MATCH('QA checks'!$T41,FIRE0501!$A$4:$A$84,0),MATCH('QA checks'!V$9,FIRE0501!$A$4:$I$4,0)),TRUE,"Error")</f>
        <v>#N/A</v>
      </c>
      <c r="W41" s="20" t="e">
        <f>IF(Q41=INDEX(FIRE0501!$A$4:$I$84,MATCH('QA checks'!$T41,FIRE0501!$A$4:$A$84,0),MATCH('QA checks'!W$9,FIRE0501!$A$4:$I$4,0)),TRUE,"Error")</f>
        <v>#N/A</v>
      </c>
      <c r="X41" s="20" t="e">
        <f>IF(R41=INDEX(FIRE0501!$A$4:$I$84,MATCH('QA checks'!$T41,FIRE0501!$A$4:$A$84,0),MATCH('QA checks'!X$9,FIRE0501!$A$4:$I$4,0)),TRUE,"Error")</f>
        <v>#N/A</v>
      </c>
    </row>
    <row r="42" spans="8:24" x14ac:dyDescent="0.35">
      <c r="H42" s="20">
        <v>0</v>
      </c>
      <c r="I42" s="20">
        <v>0</v>
      </c>
      <c r="J42" s="20">
        <v>0</v>
      </c>
      <c r="K42" s="20">
        <v>0</v>
      </c>
      <c r="L42" s="20">
        <v>0</v>
      </c>
      <c r="N42" s="20" t="s">
        <v>37</v>
      </c>
      <c r="O42" s="20" t="e">
        <f t="shared" si="1"/>
        <v>#N/A</v>
      </c>
      <c r="P42" s="20" t="e">
        <f t="shared" si="1"/>
        <v>#N/A</v>
      </c>
      <c r="Q42" s="20" t="e">
        <f t="shared" si="1"/>
        <v>#N/A</v>
      </c>
      <c r="R42" s="20" t="e">
        <f t="shared" si="2"/>
        <v>#N/A</v>
      </c>
      <c r="T42" s="20" t="s">
        <v>37</v>
      </c>
      <c r="U42" s="20" t="e">
        <f>IF(O42=INDEX(FIRE0501!$A$4:$I$84,MATCH('QA checks'!$T42,FIRE0501!$A$4:$A$84,0),MATCH('QA checks'!U$9,FIRE0501!$A$4:$I$4,0)),TRUE,"Error")</f>
        <v>#N/A</v>
      </c>
      <c r="V42" s="20" t="e">
        <f>IF(P42=INDEX(FIRE0501!$A$4:$I$84,MATCH('QA checks'!$T42,FIRE0501!$A$4:$A$84,0),MATCH('QA checks'!V$9,FIRE0501!$A$4:$I$4,0)),TRUE,"Error")</f>
        <v>#N/A</v>
      </c>
      <c r="W42" s="20" t="e">
        <f>IF(Q42=INDEX(FIRE0501!$A$4:$I$84,MATCH('QA checks'!$T42,FIRE0501!$A$4:$A$84,0),MATCH('QA checks'!W$9,FIRE0501!$A$4:$I$4,0)),TRUE,"Error")</f>
        <v>#N/A</v>
      </c>
      <c r="X42" s="20" t="e">
        <f>IF(R42=INDEX(FIRE0501!$A$4:$I$84,MATCH('QA checks'!$T42,FIRE0501!$A$4:$A$84,0),MATCH('QA checks'!X$9,FIRE0501!$A$4:$I$4,0)),TRUE,"Error")</f>
        <v>#N/A</v>
      </c>
    </row>
    <row r="43" spans="8:24" x14ac:dyDescent="0.35">
      <c r="H43" s="20">
        <v>0</v>
      </c>
      <c r="I43" s="20">
        <v>0</v>
      </c>
      <c r="J43" s="20">
        <v>0</v>
      </c>
      <c r="K43" s="20">
        <v>0</v>
      </c>
      <c r="L43" s="20">
        <v>0</v>
      </c>
      <c r="N43" s="20" t="s">
        <v>38</v>
      </c>
      <c r="O43" s="20" t="e">
        <f t="shared" si="1"/>
        <v>#N/A</v>
      </c>
      <c r="P43" s="20" t="e">
        <f t="shared" si="1"/>
        <v>#N/A</v>
      </c>
      <c r="Q43" s="20" t="e">
        <f t="shared" si="1"/>
        <v>#N/A</v>
      </c>
      <c r="R43" s="20" t="e">
        <f t="shared" si="2"/>
        <v>#N/A</v>
      </c>
      <c r="T43" s="20" t="s">
        <v>38</v>
      </c>
      <c r="U43" s="20" t="e">
        <f>IF(O43=INDEX(FIRE0501!$A$4:$I$84,MATCH('QA checks'!$T43,FIRE0501!$A$4:$A$84,0),MATCH('QA checks'!U$9,FIRE0501!$A$4:$I$4,0)),TRUE,"Error")</f>
        <v>#N/A</v>
      </c>
      <c r="V43" s="20" t="e">
        <f>IF(P43=INDEX(FIRE0501!$A$4:$I$84,MATCH('QA checks'!$T43,FIRE0501!$A$4:$A$84,0),MATCH('QA checks'!V$9,FIRE0501!$A$4:$I$4,0)),TRUE,"Error")</f>
        <v>#N/A</v>
      </c>
      <c r="W43" s="20" t="e">
        <f>IF(Q43=INDEX(FIRE0501!$A$4:$I$84,MATCH('QA checks'!$T43,FIRE0501!$A$4:$A$84,0),MATCH('QA checks'!W$9,FIRE0501!$A$4:$I$4,0)),TRUE,"Error")</f>
        <v>#N/A</v>
      </c>
      <c r="X43" s="20" t="e">
        <f>IF(R43=INDEX(FIRE0501!$A$4:$I$84,MATCH('QA checks'!$T43,FIRE0501!$A$4:$A$84,0),MATCH('QA checks'!X$9,FIRE0501!$A$4:$I$4,0)),TRUE,"Error")</f>
        <v>#N/A</v>
      </c>
    </row>
    <row r="44" spans="8:24" x14ac:dyDescent="0.35">
      <c r="H44" s="20">
        <v>0</v>
      </c>
      <c r="I44" s="20">
        <v>0</v>
      </c>
      <c r="J44" s="20">
        <v>0</v>
      </c>
      <c r="K44" s="20">
        <v>0</v>
      </c>
      <c r="L44" s="20">
        <v>0</v>
      </c>
      <c r="N44" s="20" t="s">
        <v>39</v>
      </c>
      <c r="O44" s="20" t="e">
        <f t="shared" si="1"/>
        <v>#N/A</v>
      </c>
      <c r="P44" s="20" t="e">
        <f t="shared" si="1"/>
        <v>#N/A</v>
      </c>
      <c r="Q44" s="20" t="e">
        <f t="shared" si="1"/>
        <v>#N/A</v>
      </c>
      <c r="R44" s="20" t="e">
        <f t="shared" si="2"/>
        <v>#N/A</v>
      </c>
      <c r="T44" s="20" t="s">
        <v>39</v>
      </c>
      <c r="U44" s="20" t="e">
        <f>IF(O44=INDEX(FIRE0501!$A$4:$I$84,MATCH('QA checks'!$T44,FIRE0501!$A$4:$A$84,0),MATCH('QA checks'!U$9,FIRE0501!$A$4:$I$4,0)),TRUE,"Error")</f>
        <v>#N/A</v>
      </c>
      <c r="V44" s="20" t="e">
        <f>IF(P44=INDEX(FIRE0501!$A$4:$I$84,MATCH('QA checks'!$T44,FIRE0501!$A$4:$A$84,0),MATCH('QA checks'!V$9,FIRE0501!$A$4:$I$4,0)),TRUE,"Error")</f>
        <v>#N/A</v>
      </c>
      <c r="W44" s="20" t="e">
        <f>IF(Q44=INDEX(FIRE0501!$A$4:$I$84,MATCH('QA checks'!$T44,FIRE0501!$A$4:$A$84,0),MATCH('QA checks'!W$9,FIRE0501!$A$4:$I$4,0)),TRUE,"Error")</f>
        <v>#N/A</v>
      </c>
      <c r="X44" s="20" t="e">
        <f>IF(R44=INDEX(FIRE0501!$A$4:$I$84,MATCH('QA checks'!$T44,FIRE0501!$A$4:$A$84,0),MATCH('QA checks'!X$9,FIRE0501!$A$4:$I$4,0)),TRUE,"Error")</f>
        <v>#N/A</v>
      </c>
    </row>
    <row r="45" spans="8:24" x14ac:dyDescent="0.35">
      <c r="H45" s="20">
        <v>0</v>
      </c>
      <c r="I45" s="20">
        <v>0</v>
      </c>
      <c r="J45" s="20">
        <v>0</v>
      </c>
      <c r="K45" s="20">
        <v>0</v>
      </c>
      <c r="L45" s="20">
        <v>0</v>
      </c>
      <c r="N45" s="20" t="s">
        <v>40</v>
      </c>
      <c r="O45" s="20" t="e">
        <f t="shared" si="1"/>
        <v>#N/A</v>
      </c>
      <c r="P45" s="20" t="e">
        <f t="shared" si="1"/>
        <v>#N/A</v>
      </c>
      <c r="Q45" s="20" t="e">
        <f t="shared" si="1"/>
        <v>#N/A</v>
      </c>
      <c r="R45" s="20" t="e">
        <f t="shared" si="2"/>
        <v>#N/A</v>
      </c>
      <c r="T45" s="20" t="s">
        <v>40</v>
      </c>
      <c r="U45" s="20" t="e">
        <f>IF(O45=INDEX(FIRE0501!$A$4:$I$84,MATCH('QA checks'!$T45,FIRE0501!$A$4:$A$84,0),MATCH('QA checks'!U$9,FIRE0501!$A$4:$I$4,0)),TRUE,"Error")</f>
        <v>#N/A</v>
      </c>
      <c r="V45" s="20" t="e">
        <f>IF(P45=INDEX(FIRE0501!$A$4:$I$84,MATCH('QA checks'!$T45,FIRE0501!$A$4:$A$84,0),MATCH('QA checks'!V$9,FIRE0501!$A$4:$I$4,0)),TRUE,"Error")</f>
        <v>#N/A</v>
      </c>
      <c r="W45" s="20" t="e">
        <f>IF(Q45=INDEX(FIRE0501!$A$4:$I$84,MATCH('QA checks'!$T45,FIRE0501!$A$4:$A$84,0),MATCH('QA checks'!W$9,FIRE0501!$A$4:$I$4,0)),TRUE,"Error")</f>
        <v>#N/A</v>
      </c>
      <c r="X45" s="20" t="e">
        <f>IF(R45=INDEX(FIRE0501!$A$4:$I$84,MATCH('QA checks'!$T45,FIRE0501!$A$4:$A$84,0),MATCH('QA checks'!X$9,FIRE0501!$A$4:$I$4,0)),TRUE,"Error")</f>
        <v>#N/A</v>
      </c>
    </row>
    <row r="46" spans="8:24" x14ac:dyDescent="0.35">
      <c r="H46" s="20">
        <v>0</v>
      </c>
      <c r="I46" s="20">
        <v>0</v>
      </c>
      <c r="J46" s="20">
        <v>0</v>
      </c>
      <c r="K46" s="20">
        <v>0</v>
      </c>
      <c r="L46" s="20">
        <v>0</v>
      </c>
      <c r="N46" s="20" t="s">
        <v>41</v>
      </c>
      <c r="O46" s="20" t="e">
        <f t="shared" si="1"/>
        <v>#N/A</v>
      </c>
      <c r="P46" s="20" t="e">
        <f t="shared" si="1"/>
        <v>#N/A</v>
      </c>
      <c r="Q46" s="20" t="e">
        <f t="shared" si="1"/>
        <v>#N/A</v>
      </c>
      <c r="R46" s="20" t="e">
        <f t="shared" si="2"/>
        <v>#N/A</v>
      </c>
      <c r="T46" s="20" t="s">
        <v>41</v>
      </c>
      <c r="U46" s="20" t="e">
        <f>IF(O46=INDEX(FIRE0501!$A$4:$I$84,MATCH('QA checks'!$T46,FIRE0501!$A$4:$A$84,0),MATCH('QA checks'!U$9,FIRE0501!$A$4:$I$4,0)),TRUE,"Error")</f>
        <v>#N/A</v>
      </c>
      <c r="V46" s="20" t="e">
        <f>IF(P46=INDEX(FIRE0501!$A$4:$I$84,MATCH('QA checks'!$T46,FIRE0501!$A$4:$A$84,0),MATCH('QA checks'!V$9,FIRE0501!$A$4:$I$4,0)),TRUE,"Error")</f>
        <v>#N/A</v>
      </c>
      <c r="W46" s="20" t="e">
        <f>IF(Q46=INDEX(FIRE0501!$A$4:$I$84,MATCH('QA checks'!$T46,FIRE0501!$A$4:$A$84,0),MATCH('QA checks'!W$9,FIRE0501!$A$4:$I$4,0)),TRUE,"Error")</f>
        <v>#N/A</v>
      </c>
      <c r="X46" s="20" t="e">
        <f>IF(R46=INDEX(FIRE0501!$A$4:$I$84,MATCH('QA checks'!$T46,FIRE0501!$A$4:$A$84,0),MATCH('QA checks'!X$9,FIRE0501!$A$4:$I$4,0)),TRUE,"Error")</f>
        <v>#N/A</v>
      </c>
    </row>
    <row r="47" spans="8:24" x14ac:dyDescent="0.35">
      <c r="H47" s="20">
        <v>0</v>
      </c>
      <c r="I47" s="20">
        <v>0</v>
      </c>
      <c r="J47" s="20">
        <v>0</v>
      </c>
      <c r="K47" s="20">
        <v>0</v>
      </c>
      <c r="L47" s="20">
        <v>0</v>
      </c>
      <c r="N47" s="20" t="s">
        <v>68</v>
      </c>
      <c r="O47" s="20" t="e">
        <f t="shared" si="1"/>
        <v>#N/A</v>
      </c>
      <c r="P47" s="20" t="e">
        <f t="shared" si="1"/>
        <v>#N/A</v>
      </c>
      <c r="Q47" s="20" t="e">
        <f t="shared" si="1"/>
        <v>#N/A</v>
      </c>
      <c r="R47" s="20" t="e">
        <f t="shared" si="2"/>
        <v>#N/A</v>
      </c>
      <c r="T47" s="20" t="s">
        <v>68</v>
      </c>
      <c r="U47" s="20" t="e">
        <f>IF(O47=INDEX(FIRE0501!$A$4:$I$84,MATCH('QA checks'!$T47,FIRE0501!$A$4:$A$84,0),MATCH('QA checks'!U$9,FIRE0501!$A$4:$I$4,0)),TRUE,"Error")</f>
        <v>#N/A</v>
      </c>
      <c r="V47" s="20" t="e">
        <f>IF(P47=INDEX(FIRE0501!$A$4:$I$84,MATCH('QA checks'!$T47,FIRE0501!$A$4:$A$84,0),MATCH('QA checks'!V$9,FIRE0501!$A$4:$I$4,0)),TRUE,"Error")</f>
        <v>#N/A</v>
      </c>
      <c r="W47" s="20" t="e">
        <f>IF(Q47=INDEX(FIRE0501!$A$4:$I$84,MATCH('QA checks'!$T47,FIRE0501!$A$4:$A$84,0),MATCH('QA checks'!W$9,FIRE0501!$A$4:$I$4,0)),TRUE,"Error")</f>
        <v>#N/A</v>
      </c>
      <c r="X47" s="20" t="e">
        <f>IF(R47=INDEX(FIRE0501!$A$4:$I$84,MATCH('QA checks'!$T47,FIRE0501!$A$4:$A$84,0),MATCH('QA checks'!X$9,FIRE0501!$A$4:$I$4,0)),TRUE,"Error")</f>
        <v>#N/A</v>
      </c>
    </row>
    <row r="48" spans="8:24" x14ac:dyDescent="0.35">
      <c r="H48" s="20">
        <v>0</v>
      </c>
      <c r="I48" s="20">
        <v>0</v>
      </c>
      <c r="J48" s="20">
        <v>0</v>
      </c>
      <c r="K48" s="20">
        <v>0</v>
      </c>
      <c r="L48" s="20">
        <v>0</v>
      </c>
      <c r="N48" s="20" t="s">
        <v>69</v>
      </c>
      <c r="O48" s="20" t="e">
        <f t="shared" si="1"/>
        <v>#N/A</v>
      </c>
      <c r="P48" s="20" t="e">
        <f t="shared" si="1"/>
        <v>#N/A</v>
      </c>
      <c r="Q48" s="20" t="e">
        <f t="shared" si="1"/>
        <v>#N/A</v>
      </c>
      <c r="R48" s="20" t="e">
        <f t="shared" si="2"/>
        <v>#N/A</v>
      </c>
      <c r="T48" s="20" t="s">
        <v>69</v>
      </c>
      <c r="U48" s="20" t="e">
        <f>IF(O48=INDEX(FIRE0501!$A$4:$I$84,MATCH('QA checks'!$T48,FIRE0501!$A$4:$A$84,0),MATCH('QA checks'!U$9,FIRE0501!$A$4:$I$4,0)),TRUE,"Error")</f>
        <v>#N/A</v>
      </c>
      <c r="V48" s="20" t="e">
        <f>IF(P48=INDEX(FIRE0501!$A$4:$I$84,MATCH('QA checks'!$T48,FIRE0501!$A$4:$A$84,0),MATCH('QA checks'!V$9,FIRE0501!$A$4:$I$4,0)),TRUE,"Error")</f>
        <v>#N/A</v>
      </c>
      <c r="W48" s="20" t="e">
        <f>IF(Q48=INDEX(FIRE0501!$A$4:$I$84,MATCH('QA checks'!$T48,FIRE0501!$A$4:$A$84,0),MATCH('QA checks'!W$9,FIRE0501!$A$4:$I$4,0)),TRUE,"Error")</f>
        <v>#N/A</v>
      </c>
      <c r="X48" s="20" t="e">
        <f>IF(R48=INDEX(FIRE0501!$A$4:$I$84,MATCH('QA checks'!$T48,FIRE0501!$A$4:$A$84,0),MATCH('QA checks'!X$9,FIRE0501!$A$4:$I$4,0)),TRUE,"Error")</f>
        <v>#N/A</v>
      </c>
    </row>
    <row r="49" spans="1:24" x14ac:dyDescent="0.35">
      <c r="H49" s="20">
        <v>0</v>
      </c>
      <c r="I49" s="20">
        <v>0</v>
      </c>
      <c r="J49" s="20">
        <v>0</v>
      </c>
      <c r="K49" s="20">
        <v>0</v>
      </c>
      <c r="L49" s="20">
        <v>0</v>
      </c>
      <c r="N49" s="20" t="s">
        <v>94</v>
      </c>
      <c r="O49" s="20" t="e">
        <f t="shared" si="1"/>
        <v>#N/A</v>
      </c>
      <c r="P49" s="20" t="e">
        <f t="shared" si="1"/>
        <v>#N/A</v>
      </c>
      <c r="Q49" s="20" t="e">
        <f t="shared" si="1"/>
        <v>#N/A</v>
      </c>
      <c r="R49" s="20" t="e">
        <f t="shared" si="2"/>
        <v>#N/A</v>
      </c>
      <c r="T49" s="20" t="s">
        <v>94</v>
      </c>
      <c r="U49" s="20" t="e">
        <f>IF(O49=INDEX(FIRE0501!$A$4:$I$84,MATCH('QA checks'!$T49,FIRE0501!$A$4:$A$84,0),MATCH('QA checks'!U$9,FIRE0501!$A$4:$I$4,0)),TRUE,"Error")</f>
        <v>#N/A</v>
      </c>
      <c r="V49" s="20" t="e">
        <f>IF(P49=INDEX(FIRE0501!$A$4:$I$84,MATCH('QA checks'!$T49,FIRE0501!$A$4:$A$84,0),MATCH('QA checks'!V$9,FIRE0501!$A$4:$I$4,0)),TRUE,"Error")</f>
        <v>#N/A</v>
      </c>
      <c r="W49" s="20" t="e">
        <f>IF(Q49=INDEX(FIRE0501!$A$4:$I$84,MATCH('QA checks'!$T49,FIRE0501!$A$4:$A$84,0),MATCH('QA checks'!W$9,FIRE0501!$A$4:$I$4,0)),TRUE,"Error")</f>
        <v>#N/A</v>
      </c>
      <c r="X49" s="20" t="e">
        <f>IF(R49=INDEX(FIRE0501!$A$4:$I$84,MATCH('QA checks'!$T49,FIRE0501!$A$4:$A$84,0),MATCH('QA checks'!X$9,FIRE0501!$A$4:$I$4,0)),TRUE,"Error")</f>
        <v>#N/A</v>
      </c>
    </row>
    <row r="50" spans="1:24" x14ac:dyDescent="0.35">
      <c r="H50" s="20">
        <v>0</v>
      </c>
      <c r="I50" s="20">
        <v>0</v>
      </c>
      <c r="J50" s="20">
        <v>0</v>
      </c>
      <c r="K50" s="20">
        <v>0</v>
      </c>
      <c r="L50" s="20">
        <v>0</v>
      </c>
      <c r="N50" s="20" t="s">
        <v>101</v>
      </c>
      <c r="O50" s="20" t="e">
        <f t="shared" si="1"/>
        <v>#N/A</v>
      </c>
      <c r="P50" s="20" t="e">
        <f t="shared" si="1"/>
        <v>#N/A</v>
      </c>
      <c r="Q50" s="20" t="e">
        <f t="shared" si="1"/>
        <v>#N/A</v>
      </c>
      <c r="R50" s="20" t="e">
        <f t="shared" si="2"/>
        <v>#N/A</v>
      </c>
      <c r="T50" s="20" t="s">
        <v>101</v>
      </c>
      <c r="U50" s="20" t="e">
        <f>IF(O50=INDEX(FIRE0501!$A$4:$I$84,MATCH('QA checks'!$T50,FIRE0501!$A$4:$A$84,0),MATCH('QA checks'!U$9,FIRE0501!$A$4:$I$4,0)),TRUE,"Error")</f>
        <v>#N/A</v>
      </c>
      <c r="V50" s="20" t="e">
        <f>IF(P50=INDEX(FIRE0501!$A$4:$I$84,MATCH('QA checks'!$T50,FIRE0501!$A$4:$A$84,0),MATCH('QA checks'!V$9,FIRE0501!$A$4:$I$4,0)),TRUE,"Error")</f>
        <v>#N/A</v>
      </c>
      <c r="W50" s="20" t="e">
        <f>IF(Q50=INDEX(FIRE0501!$A$4:$I$84,MATCH('QA checks'!$T50,FIRE0501!$A$4:$A$84,0),MATCH('QA checks'!W$9,FIRE0501!$A$4:$I$4,0)),TRUE,"Error")</f>
        <v>#N/A</v>
      </c>
      <c r="X50" s="20" t="e">
        <f>IF(R50=INDEX(FIRE0501!$A$4:$I$84,MATCH('QA checks'!$T50,FIRE0501!$A$4:$A$84,0),MATCH('QA checks'!X$9,FIRE0501!$A$4:$I$4,0)),TRUE,"Error")</f>
        <v>#N/A</v>
      </c>
    </row>
    <row r="51" spans="1:24" x14ac:dyDescent="0.35">
      <c r="H51" s="20">
        <v>0</v>
      </c>
      <c r="I51" s="20">
        <v>0</v>
      </c>
      <c r="J51" s="20">
        <v>0</v>
      </c>
      <c r="K51" s="20">
        <v>0</v>
      </c>
      <c r="L51" s="20">
        <v>0</v>
      </c>
      <c r="N51" s="20" t="s">
        <v>103</v>
      </c>
      <c r="O51" s="20" t="e">
        <f t="shared" si="1"/>
        <v>#N/A</v>
      </c>
      <c r="P51" s="20" t="e">
        <f t="shared" si="1"/>
        <v>#N/A</v>
      </c>
      <c r="Q51" s="20" t="e">
        <f t="shared" si="1"/>
        <v>#N/A</v>
      </c>
      <c r="R51" s="20" t="e">
        <f t="shared" si="2"/>
        <v>#N/A</v>
      </c>
      <c r="T51" s="20" t="s">
        <v>103</v>
      </c>
      <c r="U51" s="20" t="e">
        <f>IF(O51=INDEX(FIRE0501!$A$4:$I$84,MATCH('QA checks'!$T51,FIRE0501!$A$4:$A$84,0),MATCH('QA checks'!U$9,FIRE0501!$A$4:$I$4,0)),TRUE,"Error")</f>
        <v>#N/A</v>
      </c>
      <c r="V51" s="20" t="e">
        <f>IF(P51=INDEX(FIRE0501!$A$4:$I$84,MATCH('QA checks'!$T51,FIRE0501!$A$4:$A$84,0),MATCH('QA checks'!V$9,FIRE0501!$A$4:$I$4,0)),TRUE,"Error")</f>
        <v>#N/A</v>
      </c>
      <c r="W51" s="20" t="e">
        <f>IF(Q51=INDEX(FIRE0501!$A$4:$I$84,MATCH('QA checks'!$T51,FIRE0501!$A$4:$A$84,0),MATCH('QA checks'!W$9,FIRE0501!$A$4:$I$4,0)),TRUE,"Error")</f>
        <v>#N/A</v>
      </c>
      <c r="X51" s="20" t="e">
        <f>IF(R51=INDEX(FIRE0501!$A$4:$I$84,MATCH('QA checks'!$T51,FIRE0501!$A$4:$A$84,0),MATCH('QA checks'!X$9,FIRE0501!$A$4:$I$4,0)),TRUE,"Error")</f>
        <v>#N/A</v>
      </c>
    </row>
    <row r="52" spans="1:24" x14ac:dyDescent="0.35">
      <c r="H52" s="20">
        <v>0</v>
      </c>
      <c r="I52" s="20">
        <v>0</v>
      </c>
      <c r="J52" s="20">
        <v>0</v>
      </c>
      <c r="K52" s="20">
        <v>0</v>
      </c>
      <c r="L52" s="20">
        <v>0</v>
      </c>
      <c r="N52" s="20" t="s">
        <v>106</v>
      </c>
      <c r="O52" s="20" t="e">
        <f t="shared" si="1"/>
        <v>#N/A</v>
      </c>
      <c r="P52" s="20" t="e">
        <f t="shared" si="1"/>
        <v>#N/A</v>
      </c>
      <c r="Q52" s="20" t="e">
        <f t="shared" si="1"/>
        <v>#N/A</v>
      </c>
      <c r="R52" s="20" t="e">
        <f t="shared" si="2"/>
        <v>#N/A</v>
      </c>
      <c r="T52" s="20" t="s">
        <v>106</v>
      </c>
      <c r="U52" s="20" t="e">
        <f>IF(O52=INDEX(FIRE0501!$A$4:$I$84,MATCH('QA checks'!$T52,FIRE0501!$A$4:$A$84,0),MATCH('QA checks'!U$9,FIRE0501!$A$4:$I$4,0)),TRUE,"Error")</f>
        <v>#N/A</v>
      </c>
      <c r="V52" s="20" t="e">
        <f>IF(P52=INDEX(FIRE0501!$A$4:$I$84,MATCH('QA checks'!$T52,FIRE0501!$A$4:$A$84,0),MATCH('QA checks'!V$9,FIRE0501!$A$4:$I$4,0)),TRUE,"Error")</f>
        <v>#N/A</v>
      </c>
      <c r="W52" s="20" t="e">
        <f>IF(Q52=INDEX(FIRE0501!$A$4:$I$84,MATCH('QA checks'!$T52,FIRE0501!$A$4:$A$84,0),MATCH('QA checks'!W$9,FIRE0501!$A$4:$I$4,0)),TRUE,"Error")</f>
        <v>#N/A</v>
      </c>
      <c r="X52" s="20" t="e">
        <f>IF(R52=INDEX(FIRE0501!$A$4:$I$84,MATCH('QA checks'!$T52,FIRE0501!$A$4:$A$84,0),MATCH('QA checks'!X$9,FIRE0501!$A$4:$I$4,0)),TRUE,"Error")</f>
        <v>#N/A</v>
      </c>
    </row>
    <row r="53" spans="1:24" x14ac:dyDescent="0.35">
      <c r="H53" s="20">
        <v>0</v>
      </c>
      <c r="I53" s="20">
        <v>0</v>
      </c>
      <c r="J53" s="20">
        <v>0</v>
      </c>
      <c r="K53" s="20">
        <v>0</v>
      </c>
      <c r="L53" s="20">
        <v>0</v>
      </c>
      <c r="N53" s="20" t="s">
        <v>108</v>
      </c>
      <c r="O53" s="20" t="e">
        <f t="shared" si="1"/>
        <v>#N/A</v>
      </c>
      <c r="P53" s="20" t="e">
        <f t="shared" si="1"/>
        <v>#N/A</v>
      </c>
      <c r="Q53" s="20" t="e">
        <f t="shared" si="1"/>
        <v>#N/A</v>
      </c>
      <c r="R53" s="20" t="e">
        <f t="shared" si="2"/>
        <v>#N/A</v>
      </c>
      <c r="T53" s="20" t="s">
        <v>108</v>
      </c>
      <c r="U53" s="20" t="e">
        <f>IF(O53=INDEX(FIRE0501!$A$4:$I$84,MATCH('QA checks'!$T53,FIRE0501!$A$4:$A$84,0),MATCH('QA checks'!U$9,FIRE0501!$A$4:$I$4,0)),TRUE,"Error")</f>
        <v>#N/A</v>
      </c>
      <c r="V53" s="20" t="e">
        <f>IF(P53=INDEX(FIRE0501!$A$4:$I$84,MATCH('QA checks'!$T53,FIRE0501!$A$4:$A$84,0),MATCH('QA checks'!V$9,FIRE0501!$A$4:$I$4,0)),TRUE,"Error")</f>
        <v>#N/A</v>
      </c>
      <c r="W53" s="20" t="e">
        <f>IF(Q53=INDEX(FIRE0501!$A$4:$I$84,MATCH('QA checks'!$T53,FIRE0501!$A$4:$A$84,0),MATCH('QA checks'!W$9,FIRE0501!$A$4:$I$4,0)),TRUE,"Error")</f>
        <v>#N/A</v>
      </c>
      <c r="X53" s="20" t="e">
        <f>IF(R53=INDEX(FIRE0501!$A$4:$I$84,MATCH('QA checks'!$T53,FIRE0501!$A$4:$A$84,0),MATCH('QA checks'!X$9,FIRE0501!$A$4:$I$4,0)),TRUE,"Error")</f>
        <v>#N/A</v>
      </c>
    </row>
    <row r="54" spans="1:24" x14ac:dyDescent="0.35">
      <c r="H54" s="20">
        <v>0</v>
      </c>
      <c r="I54" s="20">
        <v>0</v>
      </c>
      <c r="J54" s="20">
        <v>0</v>
      </c>
      <c r="K54" s="20">
        <v>0</v>
      </c>
      <c r="L54" s="20">
        <v>0</v>
      </c>
      <c r="N54" s="20" t="s">
        <v>128</v>
      </c>
      <c r="O54" s="20" t="e">
        <f t="shared" si="1"/>
        <v>#N/A</v>
      </c>
      <c r="P54" s="20" t="e">
        <f t="shared" si="1"/>
        <v>#N/A</v>
      </c>
      <c r="Q54" s="20" t="e">
        <f t="shared" si="1"/>
        <v>#N/A</v>
      </c>
      <c r="R54" s="20" t="e">
        <f t="shared" si="2"/>
        <v>#N/A</v>
      </c>
      <c r="T54" s="20" t="s">
        <v>128</v>
      </c>
      <c r="U54" s="20" t="e">
        <f>IF(O54=INDEX(FIRE0501!$A$4:$I$84,MATCH('QA checks'!$T54,FIRE0501!$A$4:$A$84,0),MATCH('QA checks'!U$9,FIRE0501!$A$4:$I$4,0)),TRUE,"Error")</f>
        <v>#N/A</v>
      </c>
      <c r="V54" s="20" t="e">
        <f>IF(P54=INDEX(FIRE0501!$A$4:$I$84,MATCH('QA checks'!$T54,FIRE0501!$A$4:$A$84,0),MATCH('QA checks'!V$9,FIRE0501!$A$4:$I$4,0)),TRUE,"Error")</f>
        <v>#N/A</v>
      </c>
      <c r="W54" s="20" t="e">
        <f>IF(Q54=INDEX(FIRE0501!$A$4:$I$84,MATCH('QA checks'!$T54,FIRE0501!$A$4:$A$84,0),MATCH('QA checks'!W$9,FIRE0501!$A$4:$I$4,0)),TRUE,"Error")</f>
        <v>#N/A</v>
      </c>
      <c r="X54" s="20" t="e">
        <f>IF(R54=INDEX(FIRE0501!$A$4:$I$84,MATCH('QA checks'!$T54,FIRE0501!$A$4:$A$84,0),MATCH('QA checks'!X$9,FIRE0501!$A$4:$I$4,0)),TRUE,"Error")</f>
        <v>#N/A</v>
      </c>
    </row>
    <row r="55" spans="1:24" x14ac:dyDescent="0.35">
      <c r="H55" s="20">
        <v>0</v>
      </c>
      <c r="I55" s="20">
        <v>0</v>
      </c>
      <c r="J55" s="20">
        <v>0</v>
      </c>
      <c r="K55" s="20">
        <v>0</v>
      </c>
      <c r="L55" s="20">
        <v>0</v>
      </c>
      <c r="N55" s="20" t="s">
        <v>129</v>
      </c>
      <c r="O55" s="20" t="e">
        <f t="shared" si="1"/>
        <v>#N/A</v>
      </c>
      <c r="P55" s="20" t="e">
        <f t="shared" si="1"/>
        <v>#N/A</v>
      </c>
      <c r="Q55" s="20" t="e">
        <f t="shared" si="1"/>
        <v>#N/A</v>
      </c>
      <c r="R55" s="20" t="e">
        <f t="shared" si="2"/>
        <v>#N/A</v>
      </c>
      <c r="T55" s="20" t="s">
        <v>129</v>
      </c>
      <c r="U55" s="20" t="e">
        <f>IF(O55=INDEX(FIRE0501!$A$4:$I$84,MATCH('QA checks'!$T55,FIRE0501!$A$4:$A$84,0),MATCH('QA checks'!U$9,FIRE0501!$A$4:$I$4,0)),TRUE,"Error")</f>
        <v>#N/A</v>
      </c>
      <c r="V55" s="20" t="e">
        <f>IF(P55=INDEX(FIRE0501!$A$4:$I$84,MATCH('QA checks'!$T55,FIRE0501!$A$4:$A$84,0),MATCH('QA checks'!V$9,FIRE0501!$A$4:$I$4,0)),TRUE,"Error")</f>
        <v>#N/A</v>
      </c>
      <c r="W55" s="20" t="e">
        <f>IF(Q55=INDEX(FIRE0501!$A$4:$I$84,MATCH('QA checks'!$T55,FIRE0501!$A$4:$A$84,0),MATCH('QA checks'!W$9,FIRE0501!$A$4:$I$4,0)),TRUE,"Error")</f>
        <v>#N/A</v>
      </c>
      <c r="X55" s="20" t="e">
        <f>IF(R55=INDEX(FIRE0501!$A$4:$I$84,MATCH('QA checks'!$T55,FIRE0501!$A$4:$A$84,0),MATCH('QA checks'!X$9,FIRE0501!$A$4:$I$4,0)),TRUE,"Error")</f>
        <v>#N/A</v>
      </c>
    </row>
    <row r="56" spans="1:24" x14ac:dyDescent="0.35">
      <c r="A56" s="50"/>
      <c r="H56" s="20">
        <v>0</v>
      </c>
      <c r="I56" s="20">
        <v>0</v>
      </c>
      <c r="J56" s="20">
        <v>0</v>
      </c>
      <c r="K56" s="20">
        <v>0</v>
      </c>
      <c r="L56" s="20">
        <v>0</v>
      </c>
      <c r="N56" s="20" t="s">
        <v>130</v>
      </c>
      <c r="O56" s="20" t="e">
        <f t="shared" si="1"/>
        <v>#N/A</v>
      </c>
      <c r="P56" s="20" t="e">
        <f t="shared" si="1"/>
        <v>#N/A</v>
      </c>
      <c r="Q56" s="20" t="e">
        <f t="shared" si="1"/>
        <v>#N/A</v>
      </c>
      <c r="R56" s="20" t="e">
        <f t="shared" si="2"/>
        <v>#N/A</v>
      </c>
      <c r="T56" s="20" t="s">
        <v>130</v>
      </c>
      <c r="U56" s="20" t="e">
        <f>IF(O56=INDEX(FIRE0501!$A$4:$I$84,MATCH('QA checks'!$T56,FIRE0501!$A$4:$A$84,0),MATCH('QA checks'!U$9,FIRE0501!$A$4:$I$4,0)),TRUE,"Error")</f>
        <v>#N/A</v>
      </c>
      <c r="V56" s="20" t="e">
        <f>IF(P56=INDEX(FIRE0501!$A$4:$I$84,MATCH('QA checks'!$T56,FIRE0501!$A$4:$A$84,0),MATCH('QA checks'!V$9,FIRE0501!$A$4:$I$4,0)),TRUE,"Error")</f>
        <v>#N/A</v>
      </c>
      <c r="W56" s="20" t="e">
        <f>IF(Q56=INDEX(FIRE0501!$A$4:$I$84,MATCH('QA checks'!$T56,FIRE0501!$A$4:$A$84,0),MATCH('QA checks'!W$9,FIRE0501!$A$4:$I$4,0)),TRUE,"Error")</f>
        <v>#N/A</v>
      </c>
      <c r="X56" s="20" t="e">
        <f>IF(R56=INDEX(FIRE0501!$A$4:$I$84,MATCH('QA checks'!$T56,FIRE0501!$A$4:$A$84,0),MATCH('QA checks'!X$9,FIRE0501!$A$4:$I$4,0)),TRUE,"Error")</f>
        <v>#N/A</v>
      </c>
    </row>
    <row r="57" spans="1:24" x14ac:dyDescent="0.35">
      <c r="A57" s="50"/>
      <c r="H57" s="20">
        <v>0</v>
      </c>
      <c r="I57" s="20">
        <v>0</v>
      </c>
      <c r="J57" s="20">
        <v>0</v>
      </c>
      <c r="K57" s="20">
        <v>0</v>
      </c>
      <c r="L57" s="20">
        <v>0</v>
      </c>
      <c r="N57" s="20" t="s">
        <v>131</v>
      </c>
      <c r="O57" s="20" t="e">
        <f t="shared" si="1"/>
        <v>#N/A</v>
      </c>
      <c r="P57" s="20" t="e">
        <f t="shared" si="1"/>
        <v>#N/A</v>
      </c>
      <c r="Q57" s="20" t="e">
        <f t="shared" si="1"/>
        <v>#N/A</v>
      </c>
      <c r="R57" s="20" t="e">
        <f t="shared" si="2"/>
        <v>#N/A</v>
      </c>
      <c r="T57" s="20" t="s">
        <v>131</v>
      </c>
      <c r="U57" s="20" t="e">
        <f>IF(O57=INDEX(FIRE0501!$A$4:$I$84,MATCH('QA checks'!$T57,FIRE0501!$A$4:$A$84,0),MATCH('QA checks'!U$9,FIRE0501!$A$4:$I$4,0)),TRUE,"Error")</f>
        <v>#N/A</v>
      </c>
      <c r="V57" s="20" t="e">
        <f>IF(P57=INDEX(FIRE0501!$A$4:$I$84,MATCH('QA checks'!$T57,FIRE0501!$A$4:$A$84,0),MATCH('QA checks'!V$9,FIRE0501!$A$4:$I$4,0)),TRUE,"Error")</f>
        <v>#N/A</v>
      </c>
      <c r="W57" s="20" t="e">
        <f>IF(Q57=INDEX(FIRE0501!$A$4:$I$84,MATCH('QA checks'!$T57,FIRE0501!$A$4:$A$84,0),MATCH('QA checks'!W$9,FIRE0501!$A$4:$I$4,0)),TRUE,"Error")</f>
        <v>#N/A</v>
      </c>
      <c r="X57" s="20" t="e">
        <f>IF(R57=INDEX(FIRE0501!$A$4:$I$84,MATCH('QA checks'!$T57,FIRE0501!$A$4:$A$84,0),MATCH('QA checks'!X$9,FIRE0501!$A$4:$I$4,0)),TRUE,"Error")</f>
        <v>#N/A</v>
      </c>
    </row>
    <row r="58" spans="1:24" x14ac:dyDescent="0.35">
      <c r="A58" s="50"/>
      <c r="H58" s="20">
        <v>0</v>
      </c>
      <c r="I58" s="20">
        <v>0</v>
      </c>
      <c r="J58" s="20">
        <v>0</v>
      </c>
      <c r="K58" s="20">
        <v>0</v>
      </c>
      <c r="L58" s="20">
        <v>0</v>
      </c>
      <c r="N58" s="20" t="s">
        <v>132</v>
      </c>
      <c r="O58" s="20" t="e">
        <f t="shared" si="1"/>
        <v>#N/A</v>
      </c>
      <c r="P58" s="20" t="e">
        <f t="shared" si="1"/>
        <v>#N/A</v>
      </c>
      <c r="Q58" s="20" t="e">
        <f t="shared" si="1"/>
        <v>#N/A</v>
      </c>
      <c r="R58" s="20" t="e">
        <f t="shared" si="2"/>
        <v>#N/A</v>
      </c>
      <c r="T58" s="20" t="s">
        <v>132</v>
      </c>
      <c r="U58" s="20" t="e">
        <f>IF(O58=INDEX(FIRE0501!$A$4:$I$84,MATCH('QA checks'!$T58,FIRE0501!$A$4:$A$84,0),MATCH('QA checks'!U$9,FIRE0501!$A$4:$I$4,0)),TRUE,"Error")</f>
        <v>#N/A</v>
      </c>
      <c r="V58" s="20" t="e">
        <f>IF(P58=INDEX(FIRE0501!$A$4:$I$84,MATCH('QA checks'!$T58,FIRE0501!$A$4:$A$84,0),MATCH('QA checks'!V$9,FIRE0501!$A$4:$I$4,0)),TRUE,"Error")</f>
        <v>#N/A</v>
      </c>
      <c r="W58" s="20" t="e">
        <f>IF(Q58=INDEX(FIRE0501!$A$4:$I$84,MATCH('QA checks'!$T58,FIRE0501!$A$4:$A$84,0),MATCH('QA checks'!W$9,FIRE0501!$A$4:$I$4,0)),TRUE,"Error")</f>
        <v>#N/A</v>
      </c>
      <c r="X58" s="20" t="e">
        <f>IF(R58=INDEX(FIRE0501!$A$4:$I$84,MATCH('QA checks'!$T58,FIRE0501!$A$4:$A$84,0),MATCH('QA checks'!X$9,FIRE0501!$A$4:$I$4,0)),TRUE,"Error")</f>
        <v>#N/A</v>
      </c>
    </row>
    <row r="59" spans="1:24" x14ac:dyDescent="0.35">
      <c r="A59" s="50"/>
    </row>
    <row r="60" spans="1:24" ht="45" customHeight="1" x14ac:dyDescent="0.35">
      <c r="A60" s="95" t="s">
        <v>133</v>
      </c>
      <c r="B60" s="20">
        <f>COUNTIF($T$65:$X$114,"Error")</f>
        <v>0</v>
      </c>
    </row>
    <row r="64" spans="1:24" x14ac:dyDescent="0.35">
      <c r="A64" s="96" t="s">
        <v>134</v>
      </c>
      <c r="B64" s="96" t="s">
        <v>125</v>
      </c>
      <c r="I64" s="20">
        <v>2</v>
      </c>
      <c r="J64" s="20">
        <v>4</v>
      </c>
      <c r="K64" s="20">
        <v>5</v>
      </c>
      <c r="L64" s="20">
        <v>3</v>
      </c>
      <c r="N64" s="19"/>
      <c r="O64" s="19">
        <v>2</v>
      </c>
      <c r="P64" s="19">
        <v>3</v>
      </c>
      <c r="Q64" s="19">
        <v>4</v>
      </c>
      <c r="R64" s="19">
        <v>5</v>
      </c>
      <c r="U64" s="19">
        <v>6</v>
      </c>
      <c r="V64" s="19">
        <v>7</v>
      </c>
      <c r="W64" s="19">
        <v>8</v>
      </c>
      <c r="X64" s="19">
        <v>9</v>
      </c>
    </row>
    <row r="65" spans="1:24" ht="31" x14ac:dyDescent="0.35">
      <c r="A65" s="96" t="s">
        <v>126</v>
      </c>
      <c r="B65" s="20" t="s">
        <v>1</v>
      </c>
      <c r="C65" s="20" t="s">
        <v>4</v>
      </c>
      <c r="D65" s="20" t="s">
        <v>2</v>
      </c>
      <c r="E65" s="20" t="s">
        <v>3</v>
      </c>
      <c r="F65" s="20" t="s">
        <v>127</v>
      </c>
      <c r="H65" s="20" t="str" cm="1">
        <f t="array" ref="H65:L114">A65:E114</f>
        <v>Row Labels</v>
      </c>
      <c r="I65" s="20" t="str">
        <v>England</v>
      </c>
      <c r="J65" s="20" t="str">
        <v>Great Britain</v>
      </c>
      <c r="K65" s="20" t="str">
        <v>Scotland</v>
      </c>
      <c r="L65" s="20" t="str">
        <v>Wales</v>
      </c>
      <c r="N65" s="19" t="s">
        <v>0</v>
      </c>
      <c r="O65" s="97" t="s">
        <v>163</v>
      </c>
      <c r="P65" s="97" t="s">
        <v>164</v>
      </c>
      <c r="Q65" s="97" t="s">
        <v>165</v>
      </c>
      <c r="R65" s="97" t="s">
        <v>4</v>
      </c>
      <c r="T65" s="19" t="s">
        <v>0</v>
      </c>
      <c r="U65" s="97" t="s">
        <v>163</v>
      </c>
      <c r="V65" s="97" t="s">
        <v>164</v>
      </c>
      <c r="W65" s="97" t="s">
        <v>165</v>
      </c>
      <c r="X65" s="97" t="s">
        <v>4</v>
      </c>
    </row>
    <row r="66" spans="1:24" x14ac:dyDescent="0.35">
      <c r="A66" s="50" t="s">
        <v>5</v>
      </c>
      <c r="B66" s="20">
        <v>46820800</v>
      </c>
      <c r="C66" s="20">
        <v>54814500</v>
      </c>
      <c r="D66" s="20">
        <v>5180200</v>
      </c>
      <c r="E66" s="20">
        <v>2813500</v>
      </c>
      <c r="F66" s="20">
        <v>109629000</v>
      </c>
      <c r="H66" s="20" t="str">
        <v>1981/82</v>
      </c>
      <c r="I66" s="20">
        <v>46820800</v>
      </c>
      <c r="J66" s="20">
        <v>54814500</v>
      </c>
      <c r="K66" s="20">
        <v>5180200</v>
      </c>
      <c r="L66" s="20">
        <v>2813500</v>
      </c>
      <c r="N66" s="20" t="s">
        <v>5</v>
      </c>
      <c r="O66" s="20" t="e">
        <f t="shared" ref="O66:R97" si="3">1000000*(VLOOKUP($N66,$N$9:$R$58,O$64,FALSE)/VLOOKUP($N66,_xlfn.ANCHORARRAY($H$65),I$64,FALSE))</f>
        <v>#N/A</v>
      </c>
      <c r="P66" s="20" t="e">
        <f t="shared" si="3"/>
        <v>#N/A</v>
      </c>
      <c r="Q66" s="20" t="e">
        <f t="shared" si="3"/>
        <v>#N/A</v>
      </c>
      <c r="R66" s="20" t="e">
        <f t="shared" si="3"/>
        <v>#N/A</v>
      </c>
      <c r="T66" s="20" t="s">
        <v>5</v>
      </c>
      <c r="U66" s="20" t="e">
        <f>IF(ROUND(VLOOKUP($T66,$N$66:$R$114,O$64,FALSE),0)=VLOOKUP($T66,FIRE0501!$A$4:$I$84,'QA checks'!U$64,FALSE),TRUE,"Error")</f>
        <v>#N/A</v>
      </c>
      <c r="X66" s="20" t="e">
        <f>IF(ROUND(VLOOKUP($T66,$N$66:$R$114,R$64,FALSE),0)=VLOOKUP($T66,FIRE0501!$A$4:$I$84,'QA checks'!X$64,FALSE),TRUE,"Error")</f>
        <v>#N/A</v>
      </c>
    </row>
    <row r="67" spans="1:24" x14ac:dyDescent="0.35">
      <c r="A67" s="50" t="s">
        <v>6</v>
      </c>
      <c r="B67" s="20">
        <v>46777300</v>
      </c>
      <c r="C67" s="20">
        <v>54746200</v>
      </c>
      <c r="D67" s="20">
        <v>5164500</v>
      </c>
      <c r="E67" s="20">
        <v>2804300</v>
      </c>
      <c r="F67" s="20">
        <v>109492300</v>
      </c>
      <c r="H67" s="20" t="str">
        <v>1982/83</v>
      </c>
      <c r="I67" s="20">
        <v>46777300</v>
      </c>
      <c r="J67" s="20">
        <v>54746200</v>
      </c>
      <c r="K67" s="20">
        <v>5164500</v>
      </c>
      <c r="L67" s="20">
        <v>2804300</v>
      </c>
      <c r="N67" s="20" t="s">
        <v>6</v>
      </c>
      <c r="O67" s="20" t="e">
        <f t="shared" si="3"/>
        <v>#N/A</v>
      </c>
      <c r="P67" s="20" t="e">
        <f t="shared" si="3"/>
        <v>#N/A</v>
      </c>
      <c r="Q67" s="20" t="e">
        <f t="shared" si="3"/>
        <v>#N/A</v>
      </c>
      <c r="R67" s="20" t="e">
        <f t="shared" si="3"/>
        <v>#N/A</v>
      </c>
      <c r="T67" s="20" t="s">
        <v>6</v>
      </c>
      <c r="U67" s="20" t="e">
        <f>IF(ROUND(VLOOKUP($T67,$N$66:$R$114,O$64,FALSE),0)=VLOOKUP($T67,FIRE0501!$A$4:$I$84,'QA checks'!U$64,FALSE),TRUE,"Error")</f>
        <v>#N/A</v>
      </c>
      <c r="X67" s="20" t="e">
        <f>IF(ROUND(VLOOKUP($T67,$N$66:$R$114,R$64,FALSE),0)=VLOOKUP($T67,FIRE0501!$A$4:$I$84,'QA checks'!X$64,FALSE),TRUE,"Error")</f>
        <v>#N/A</v>
      </c>
    </row>
    <row r="68" spans="1:24" x14ac:dyDescent="0.35">
      <c r="A68" s="50" t="s">
        <v>7</v>
      </c>
      <c r="B68" s="20">
        <v>46813700</v>
      </c>
      <c r="C68" s="20">
        <v>54765100</v>
      </c>
      <c r="D68" s="20">
        <v>5148100</v>
      </c>
      <c r="E68" s="20">
        <v>2803300</v>
      </c>
      <c r="F68" s="20">
        <v>109530200</v>
      </c>
      <c r="H68" s="20" t="str">
        <v>1983/84</v>
      </c>
      <c r="I68" s="20">
        <v>46813700</v>
      </c>
      <c r="J68" s="20">
        <v>54765100</v>
      </c>
      <c r="K68" s="20">
        <v>5148100</v>
      </c>
      <c r="L68" s="20">
        <v>2803300</v>
      </c>
      <c r="N68" s="20" t="s">
        <v>7</v>
      </c>
      <c r="O68" s="20" t="e">
        <f t="shared" si="3"/>
        <v>#N/A</v>
      </c>
      <c r="P68" s="20" t="e">
        <f t="shared" si="3"/>
        <v>#N/A</v>
      </c>
      <c r="Q68" s="20" t="e">
        <f t="shared" si="3"/>
        <v>#N/A</v>
      </c>
      <c r="R68" s="20" t="e">
        <f t="shared" si="3"/>
        <v>#N/A</v>
      </c>
      <c r="T68" s="20" t="s">
        <v>7</v>
      </c>
      <c r="U68" s="20" t="e">
        <f>IF(ROUND(VLOOKUP($T68,$N$66:$R$114,O$64,FALSE),0)=VLOOKUP($T68,FIRE0501!$A$4:$I$84,'QA checks'!U$64,FALSE),TRUE,"Error")</f>
        <v>#N/A</v>
      </c>
      <c r="X68" s="20" t="e">
        <f>IF(ROUND(VLOOKUP($T68,$N$66:$R$114,R$64,FALSE),0)=VLOOKUP($T68,FIRE0501!$A$4:$I$84,'QA checks'!X$64,FALSE),TRUE,"Error")</f>
        <v>#N/A</v>
      </c>
    </row>
    <row r="69" spans="1:24" x14ac:dyDescent="0.35">
      <c r="A69" s="50" t="s">
        <v>8</v>
      </c>
      <c r="B69" s="20">
        <v>46912400</v>
      </c>
      <c r="C69" s="20">
        <v>54852000</v>
      </c>
      <c r="D69" s="20">
        <v>5138900</v>
      </c>
      <c r="E69" s="20">
        <v>2800700</v>
      </c>
      <c r="F69" s="20">
        <v>109704000</v>
      </c>
      <c r="H69" s="20" t="str">
        <v>1984/85</v>
      </c>
      <c r="I69" s="20">
        <v>46912400</v>
      </c>
      <c r="J69" s="20">
        <v>54852000</v>
      </c>
      <c r="K69" s="20">
        <v>5138900</v>
      </c>
      <c r="L69" s="20">
        <v>2800700</v>
      </c>
      <c r="N69" s="20" t="s">
        <v>8</v>
      </c>
      <c r="O69" s="20" t="e">
        <f t="shared" si="3"/>
        <v>#N/A</v>
      </c>
      <c r="P69" s="20" t="e">
        <f t="shared" si="3"/>
        <v>#N/A</v>
      </c>
      <c r="Q69" s="20" t="e">
        <f t="shared" si="3"/>
        <v>#N/A</v>
      </c>
      <c r="R69" s="20" t="e">
        <f t="shared" si="3"/>
        <v>#N/A</v>
      </c>
      <c r="T69" s="20" t="s">
        <v>8</v>
      </c>
      <c r="U69" s="20" t="e">
        <f>IF(ROUND(VLOOKUP($T69,$N$66:$R$114,O$64,FALSE),0)=VLOOKUP($T69,FIRE0501!$A$4:$I$84,'QA checks'!U$64,FALSE),TRUE,"Error")</f>
        <v>#N/A</v>
      </c>
      <c r="X69" s="20" t="e">
        <f>IF(ROUND(VLOOKUP($T69,$N$66:$R$114,R$64,FALSE),0)=VLOOKUP($T69,FIRE0501!$A$4:$I$84,'QA checks'!X$64,FALSE),TRUE,"Error")</f>
        <v>#N/A</v>
      </c>
    </row>
    <row r="70" spans="1:24" x14ac:dyDescent="0.35">
      <c r="A70" s="50" t="s">
        <v>9</v>
      </c>
      <c r="B70" s="20">
        <v>47057400</v>
      </c>
      <c r="C70" s="20">
        <v>54988600</v>
      </c>
      <c r="D70" s="20">
        <v>5127900</v>
      </c>
      <c r="E70" s="20">
        <v>2803400</v>
      </c>
      <c r="F70" s="20">
        <v>109977300</v>
      </c>
      <c r="H70" s="20" t="str">
        <v>1985/86</v>
      </c>
      <c r="I70" s="20">
        <v>47057400</v>
      </c>
      <c r="J70" s="20">
        <v>54988600</v>
      </c>
      <c r="K70" s="20">
        <v>5127900</v>
      </c>
      <c r="L70" s="20">
        <v>2803400</v>
      </c>
      <c r="N70" s="20" t="s">
        <v>9</v>
      </c>
      <c r="O70" s="20" t="e">
        <f t="shared" si="3"/>
        <v>#N/A</v>
      </c>
      <c r="P70" s="20" t="e">
        <f t="shared" si="3"/>
        <v>#N/A</v>
      </c>
      <c r="Q70" s="20" t="e">
        <f t="shared" si="3"/>
        <v>#N/A</v>
      </c>
      <c r="R70" s="20" t="e">
        <f t="shared" si="3"/>
        <v>#N/A</v>
      </c>
      <c r="T70" s="20" t="s">
        <v>9</v>
      </c>
      <c r="U70" s="20" t="e">
        <f>IF(ROUND(VLOOKUP($T70,$N$66:$R$114,O$64,FALSE),0)=VLOOKUP($T70,FIRE0501!$A$4:$I$84,'QA checks'!U$64,FALSE),TRUE,"Error")</f>
        <v>#N/A</v>
      </c>
      <c r="X70" s="20" t="e">
        <f>IF(ROUND(VLOOKUP($T70,$N$66:$R$114,R$64,FALSE),0)=VLOOKUP($T70,FIRE0501!$A$4:$I$84,'QA checks'!X$64,FALSE),TRUE,"Error")</f>
        <v>#N/A</v>
      </c>
    </row>
    <row r="71" spans="1:24" x14ac:dyDescent="0.35">
      <c r="A71" s="50" t="s">
        <v>10</v>
      </c>
      <c r="B71" s="20">
        <v>47187600</v>
      </c>
      <c r="C71" s="20">
        <v>55110300</v>
      </c>
      <c r="D71" s="20">
        <v>5111800</v>
      </c>
      <c r="E71" s="20">
        <v>2810900</v>
      </c>
      <c r="F71" s="20">
        <v>110220600</v>
      </c>
      <c r="H71" s="20" t="str">
        <v>1986/87</v>
      </c>
      <c r="I71" s="20">
        <v>47187600</v>
      </c>
      <c r="J71" s="20">
        <v>55110300</v>
      </c>
      <c r="K71" s="20">
        <v>5111800</v>
      </c>
      <c r="L71" s="20">
        <v>2810900</v>
      </c>
      <c r="N71" s="20" t="s">
        <v>10</v>
      </c>
      <c r="O71" s="20" t="e">
        <f t="shared" si="3"/>
        <v>#N/A</v>
      </c>
      <c r="P71" s="20" t="e">
        <f t="shared" si="3"/>
        <v>#N/A</v>
      </c>
      <c r="Q71" s="20" t="e">
        <f t="shared" si="3"/>
        <v>#N/A</v>
      </c>
      <c r="R71" s="20" t="e">
        <f t="shared" si="3"/>
        <v>#N/A</v>
      </c>
      <c r="T71" s="20" t="s">
        <v>10</v>
      </c>
      <c r="U71" s="20" t="e">
        <f>IF(ROUND(VLOOKUP($T71,$N$66:$R$114,O$64,FALSE),0)=VLOOKUP($T71,FIRE0501!$A$4:$I$84,'QA checks'!U$64,FALSE),TRUE,"Error")</f>
        <v>#N/A</v>
      </c>
      <c r="X71" s="20" t="e">
        <f>IF(ROUND(VLOOKUP($T71,$N$66:$R$114,R$64,FALSE),0)=VLOOKUP($T71,FIRE0501!$A$4:$I$84,'QA checks'!X$64,FALSE),TRUE,"Error")</f>
        <v>#N/A</v>
      </c>
    </row>
    <row r="72" spans="1:24" x14ac:dyDescent="0.35">
      <c r="A72" s="50" t="s">
        <v>11</v>
      </c>
      <c r="B72" s="20">
        <v>47300400</v>
      </c>
      <c r="C72" s="20">
        <v>55222000</v>
      </c>
      <c r="D72" s="20">
        <v>5099000</v>
      </c>
      <c r="E72" s="20">
        <v>2822600</v>
      </c>
      <c r="F72" s="20">
        <v>110444000</v>
      </c>
      <c r="H72" s="20" t="str">
        <v>1987/88</v>
      </c>
      <c r="I72" s="20">
        <v>47300400</v>
      </c>
      <c r="J72" s="20">
        <v>55222000</v>
      </c>
      <c r="K72" s="20">
        <v>5099000</v>
      </c>
      <c r="L72" s="20">
        <v>2822600</v>
      </c>
      <c r="N72" s="20" t="s">
        <v>11</v>
      </c>
      <c r="O72" s="20" t="e">
        <f t="shared" si="3"/>
        <v>#N/A</v>
      </c>
      <c r="P72" s="20" t="e">
        <f t="shared" si="3"/>
        <v>#N/A</v>
      </c>
      <c r="Q72" s="20" t="e">
        <f t="shared" si="3"/>
        <v>#N/A</v>
      </c>
      <c r="R72" s="20" t="e">
        <f t="shared" si="3"/>
        <v>#N/A</v>
      </c>
      <c r="T72" s="20" t="s">
        <v>11</v>
      </c>
      <c r="U72" s="20" t="e">
        <f>IF(ROUND(VLOOKUP($T72,$N$66:$R$114,O$64,FALSE),0)=VLOOKUP($T72,FIRE0501!$A$4:$I$84,'QA checks'!U$64,FALSE),TRUE,"Error")</f>
        <v>#N/A</v>
      </c>
      <c r="X72" s="20" t="e">
        <f>IF(ROUND(VLOOKUP($T72,$N$66:$R$114,R$64,FALSE),0)=VLOOKUP($T72,FIRE0501!$A$4:$I$84,'QA checks'!X$64,FALSE),TRUE,"Error")</f>
        <v>#N/A</v>
      </c>
    </row>
    <row r="73" spans="1:24" x14ac:dyDescent="0.35">
      <c r="A73" s="50" t="s">
        <v>12</v>
      </c>
      <c r="B73" s="20">
        <v>47412300</v>
      </c>
      <c r="C73" s="20">
        <v>55331000</v>
      </c>
      <c r="D73" s="20">
        <v>5077400</v>
      </c>
      <c r="E73" s="20">
        <v>2841200</v>
      </c>
      <c r="F73" s="20">
        <v>110661900</v>
      </c>
      <c r="H73" s="20" t="str">
        <v>1988/89</v>
      </c>
      <c r="I73" s="20">
        <v>47412300</v>
      </c>
      <c r="J73" s="20">
        <v>55331000</v>
      </c>
      <c r="K73" s="20">
        <v>5077400</v>
      </c>
      <c r="L73" s="20">
        <v>2841200</v>
      </c>
      <c r="N73" s="20" t="s">
        <v>12</v>
      </c>
      <c r="O73" s="20" t="e">
        <f t="shared" si="3"/>
        <v>#N/A</v>
      </c>
      <c r="P73" s="20" t="e">
        <f t="shared" si="3"/>
        <v>#N/A</v>
      </c>
      <c r="Q73" s="20" t="e">
        <f t="shared" si="3"/>
        <v>#N/A</v>
      </c>
      <c r="R73" s="20" t="e">
        <f t="shared" si="3"/>
        <v>#N/A</v>
      </c>
      <c r="T73" s="20" t="s">
        <v>12</v>
      </c>
      <c r="U73" s="20" t="e">
        <f>IF(ROUND(VLOOKUP($T73,$N$66:$R$114,O$64,FALSE),0)=VLOOKUP($T73,FIRE0501!$A$4:$I$84,'QA checks'!U$64,FALSE),TRUE,"Error")</f>
        <v>#N/A</v>
      </c>
      <c r="X73" s="20" t="e">
        <f>IF(ROUND(VLOOKUP($T73,$N$66:$R$114,R$64,FALSE),0)=VLOOKUP($T73,FIRE0501!$A$4:$I$84,'QA checks'!X$64,FALSE),TRUE,"Error")</f>
        <v>#N/A</v>
      </c>
    </row>
    <row r="74" spans="1:24" x14ac:dyDescent="0.35">
      <c r="A74" s="50" t="s">
        <v>13</v>
      </c>
      <c r="B74" s="20">
        <v>47552700</v>
      </c>
      <c r="C74" s="20">
        <v>55486000</v>
      </c>
      <c r="D74" s="20">
        <v>5078200</v>
      </c>
      <c r="E74" s="20">
        <v>2855200</v>
      </c>
      <c r="F74" s="20">
        <v>110972100</v>
      </c>
      <c r="H74" s="20" t="str">
        <v>1989/90</v>
      </c>
      <c r="I74" s="20">
        <v>47552700</v>
      </c>
      <c r="J74" s="20">
        <v>55486000</v>
      </c>
      <c r="K74" s="20">
        <v>5078200</v>
      </c>
      <c r="L74" s="20">
        <v>2855200</v>
      </c>
      <c r="N74" s="20" t="s">
        <v>13</v>
      </c>
      <c r="O74" s="20" t="e">
        <f t="shared" si="3"/>
        <v>#N/A</v>
      </c>
      <c r="P74" s="20" t="e">
        <f t="shared" si="3"/>
        <v>#N/A</v>
      </c>
      <c r="Q74" s="20" t="e">
        <f t="shared" si="3"/>
        <v>#N/A</v>
      </c>
      <c r="R74" s="20" t="e">
        <f t="shared" si="3"/>
        <v>#N/A</v>
      </c>
      <c r="T74" s="20" t="s">
        <v>13</v>
      </c>
      <c r="U74" s="20" t="e">
        <f>IF(ROUND(VLOOKUP($T74,$N$66:$R$114,O$64,FALSE),0)=VLOOKUP($T74,FIRE0501!$A$4:$I$84,'QA checks'!U$64,FALSE),TRUE,"Error")</f>
        <v>#N/A</v>
      </c>
      <c r="V74" s="20" t="e">
        <f>IF(ROUND(VLOOKUP($T74,$N$66:$R$114,P$64,FALSE),0)=VLOOKUP($T74,FIRE0501!$A$4:$I$84,'QA checks'!V$64,FALSE),TRUE,"Error")</f>
        <v>#N/A</v>
      </c>
      <c r="X74" s="20" t="e">
        <f>IF(ROUND(VLOOKUP($T74,$N$66:$R$114,R$64,FALSE),0)=VLOOKUP($T74,FIRE0501!$A$4:$I$84,'QA checks'!X$64,FALSE),TRUE,"Error")</f>
        <v>#N/A</v>
      </c>
    </row>
    <row r="75" spans="1:24" x14ac:dyDescent="0.35">
      <c r="A75" s="50" t="s">
        <v>14</v>
      </c>
      <c r="B75" s="20">
        <v>47699100</v>
      </c>
      <c r="C75" s="20">
        <v>55641900</v>
      </c>
      <c r="D75" s="20">
        <v>5081300</v>
      </c>
      <c r="E75" s="20">
        <v>2861500</v>
      </c>
      <c r="F75" s="20">
        <v>111283800</v>
      </c>
      <c r="H75" s="20" t="str">
        <v>1990/91</v>
      </c>
      <c r="I75" s="20">
        <v>47699100</v>
      </c>
      <c r="J75" s="20">
        <v>55641900</v>
      </c>
      <c r="K75" s="20">
        <v>5081300</v>
      </c>
      <c r="L75" s="20">
        <v>2861500</v>
      </c>
      <c r="N75" s="20" t="s">
        <v>14</v>
      </c>
      <c r="O75" s="20" t="e">
        <f t="shared" si="3"/>
        <v>#N/A</v>
      </c>
      <c r="P75" s="20" t="e">
        <f t="shared" si="3"/>
        <v>#N/A</v>
      </c>
      <c r="Q75" s="20" t="e">
        <f t="shared" si="3"/>
        <v>#N/A</v>
      </c>
      <c r="R75" s="20" t="e">
        <f t="shared" si="3"/>
        <v>#N/A</v>
      </c>
      <c r="T75" s="20" t="s">
        <v>14</v>
      </c>
      <c r="U75" s="20" t="e">
        <f>IF(ROUND(VLOOKUP($T75,$N$66:$R$114,O$64,FALSE),0)=VLOOKUP($T75,FIRE0501!$A$4:$I$84,'QA checks'!U$64,FALSE),TRUE,"Error")</f>
        <v>#N/A</v>
      </c>
      <c r="V75" s="20" t="e">
        <f>IF(ROUND(VLOOKUP($T75,$N$66:$R$114,P$64,FALSE),0)=VLOOKUP($T75,FIRE0501!$A$4:$I$84,'QA checks'!V$64,FALSE),TRUE,"Error")</f>
        <v>#N/A</v>
      </c>
      <c r="X75" s="20" t="e">
        <f>IF(ROUND(VLOOKUP($T75,$N$66:$R$114,R$64,FALSE),0)=VLOOKUP($T75,FIRE0501!$A$4:$I$84,'QA checks'!X$64,FALSE),TRUE,"Error")</f>
        <v>#N/A</v>
      </c>
    </row>
    <row r="76" spans="1:24" x14ac:dyDescent="0.35">
      <c r="A76" s="50" t="s">
        <v>15</v>
      </c>
      <c r="B76" s="20">
        <v>47875000</v>
      </c>
      <c r="C76" s="20">
        <v>55831400</v>
      </c>
      <c r="D76" s="20">
        <v>5083300</v>
      </c>
      <c r="E76" s="20">
        <v>2873000</v>
      </c>
      <c r="F76" s="20">
        <v>111662700</v>
      </c>
      <c r="H76" s="20" t="str">
        <v>1991/92</v>
      </c>
      <c r="I76" s="20">
        <v>47875000</v>
      </c>
      <c r="J76" s="20">
        <v>55831400</v>
      </c>
      <c r="K76" s="20">
        <v>5083300</v>
      </c>
      <c r="L76" s="20">
        <v>2873000</v>
      </c>
      <c r="N76" s="20" t="s">
        <v>15</v>
      </c>
      <c r="O76" s="20" t="e">
        <f t="shared" si="3"/>
        <v>#N/A</v>
      </c>
      <c r="P76" s="20" t="e">
        <f t="shared" si="3"/>
        <v>#N/A</v>
      </c>
      <c r="Q76" s="20" t="e">
        <f t="shared" si="3"/>
        <v>#N/A</v>
      </c>
      <c r="R76" s="20" t="e">
        <f t="shared" si="3"/>
        <v>#N/A</v>
      </c>
      <c r="T76" s="20" t="s">
        <v>15</v>
      </c>
      <c r="U76" s="20" t="e">
        <f>IF(ROUND(VLOOKUP($T76,$N$66:$R$114,O$64,FALSE),0)=VLOOKUP($T76,FIRE0501!$A$4:$I$84,'QA checks'!U$64,FALSE),TRUE,"Error")</f>
        <v>#N/A</v>
      </c>
      <c r="V76" s="20" t="e">
        <f>IF(ROUND(VLOOKUP($T76,$N$66:$R$114,P$64,FALSE),0)=VLOOKUP($T76,FIRE0501!$A$4:$I$84,'QA checks'!V$64,FALSE),TRUE,"Error")</f>
        <v>#N/A</v>
      </c>
      <c r="X76" s="20" t="e">
        <f>IF(ROUND(VLOOKUP($T76,$N$66:$R$114,R$64,FALSE),0)=VLOOKUP($T76,FIRE0501!$A$4:$I$84,'QA checks'!X$64,FALSE),TRUE,"Error")</f>
        <v>#N/A</v>
      </c>
    </row>
    <row r="77" spans="1:24" x14ac:dyDescent="0.35">
      <c r="A77" s="50" t="s">
        <v>16</v>
      </c>
      <c r="B77" s="20">
        <v>47998000</v>
      </c>
      <c r="C77" s="20">
        <v>55961300</v>
      </c>
      <c r="D77" s="20">
        <v>5085600</v>
      </c>
      <c r="E77" s="20">
        <v>2877700</v>
      </c>
      <c r="F77" s="20">
        <v>111922600</v>
      </c>
      <c r="H77" s="20" t="str">
        <v>1992/93</v>
      </c>
      <c r="I77" s="20">
        <v>47998000</v>
      </c>
      <c r="J77" s="20">
        <v>55961300</v>
      </c>
      <c r="K77" s="20">
        <v>5085600</v>
      </c>
      <c r="L77" s="20">
        <v>2877700</v>
      </c>
      <c r="N77" s="20" t="s">
        <v>16</v>
      </c>
      <c r="O77" s="20" t="e">
        <f t="shared" si="3"/>
        <v>#N/A</v>
      </c>
      <c r="P77" s="20" t="e">
        <f t="shared" si="3"/>
        <v>#N/A</v>
      </c>
      <c r="Q77" s="20" t="e">
        <f t="shared" si="3"/>
        <v>#N/A</v>
      </c>
      <c r="R77" s="20" t="e">
        <f t="shared" si="3"/>
        <v>#N/A</v>
      </c>
      <c r="T77" s="20" t="s">
        <v>16</v>
      </c>
      <c r="U77" s="20" t="e">
        <f>IF(ROUND(VLOOKUP($T77,$N$66:$R$114,O$64,FALSE),0)=VLOOKUP($T77,FIRE0501!$A$4:$I$84,'QA checks'!U$64,FALSE),TRUE,"Error")</f>
        <v>#N/A</v>
      </c>
      <c r="V77" s="20" t="e">
        <f>IF(ROUND(VLOOKUP($T77,$N$66:$R$114,P$64,FALSE),0)=VLOOKUP($T77,FIRE0501!$A$4:$I$84,'QA checks'!V$64,FALSE),TRUE,"Error")</f>
        <v>#N/A</v>
      </c>
      <c r="X77" s="20" t="e">
        <f>IF(ROUND(VLOOKUP($T77,$N$66:$R$114,R$64,FALSE),0)=VLOOKUP($T77,FIRE0501!$A$4:$I$84,'QA checks'!X$64,FALSE),TRUE,"Error")</f>
        <v>#N/A</v>
      </c>
    </row>
    <row r="78" spans="1:24" x14ac:dyDescent="0.35">
      <c r="A78" s="50" t="s">
        <v>17</v>
      </c>
      <c r="B78" s="20">
        <v>48102300</v>
      </c>
      <c r="C78" s="20">
        <v>56078300</v>
      </c>
      <c r="D78" s="20">
        <v>5092500</v>
      </c>
      <c r="E78" s="20">
        <v>2883600</v>
      </c>
      <c r="F78" s="20">
        <v>112156700</v>
      </c>
      <c r="H78" s="20" t="str">
        <v>1993/94</v>
      </c>
      <c r="I78" s="20">
        <v>48102300</v>
      </c>
      <c r="J78" s="20">
        <v>56078300</v>
      </c>
      <c r="K78" s="20">
        <v>5092500</v>
      </c>
      <c r="L78" s="20">
        <v>2883600</v>
      </c>
      <c r="N78" s="20" t="s">
        <v>17</v>
      </c>
      <c r="O78" s="20" t="e">
        <f t="shared" si="3"/>
        <v>#N/A</v>
      </c>
      <c r="P78" s="20" t="e">
        <f t="shared" si="3"/>
        <v>#N/A</v>
      </c>
      <c r="Q78" s="20" t="e">
        <f t="shared" si="3"/>
        <v>#N/A</v>
      </c>
      <c r="R78" s="20" t="e">
        <f t="shared" si="3"/>
        <v>#N/A</v>
      </c>
      <c r="T78" s="20" t="s">
        <v>17</v>
      </c>
      <c r="U78" s="20" t="e">
        <f>IF(ROUND(VLOOKUP($T78,$N$66:$R$114,O$64,FALSE),0)=VLOOKUP($T78,FIRE0501!$A$4:$I$84,'QA checks'!U$64,FALSE),TRUE,"Error")</f>
        <v>#N/A</v>
      </c>
      <c r="X78" s="20" t="e">
        <f>IF(ROUND(VLOOKUP($T78,$N$66:$R$114,R$64,FALSE),0)=VLOOKUP($T78,FIRE0501!$A$4:$I$84,'QA checks'!X$64,FALSE),TRUE,"Error")</f>
        <v>#N/A</v>
      </c>
    </row>
    <row r="79" spans="1:24" x14ac:dyDescent="0.35">
      <c r="A79" s="50" t="s">
        <v>18</v>
      </c>
      <c r="B79" s="20">
        <v>48228800</v>
      </c>
      <c r="C79" s="20">
        <v>56218400</v>
      </c>
      <c r="D79" s="20">
        <v>5102200</v>
      </c>
      <c r="E79" s="20">
        <v>2887400</v>
      </c>
      <c r="F79" s="20">
        <v>112436800</v>
      </c>
      <c r="H79" s="20" t="str">
        <v>1994/95</v>
      </c>
      <c r="I79" s="20">
        <v>48228800</v>
      </c>
      <c r="J79" s="20">
        <v>56218400</v>
      </c>
      <c r="K79" s="20">
        <v>5102200</v>
      </c>
      <c r="L79" s="20">
        <v>2887400</v>
      </c>
      <c r="N79" s="20" t="s">
        <v>18</v>
      </c>
      <c r="O79" s="20" t="e">
        <f t="shared" si="3"/>
        <v>#N/A</v>
      </c>
      <c r="P79" s="20" t="e">
        <f t="shared" si="3"/>
        <v>#N/A</v>
      </c>
      <c r="Q79" s="20" t="e">
        <f t="shared" si="3"/>
        <v>#N/A</v>
      </c>
      <c r="R79" s="20" t="e">
        <f t="shared" si="3"/>
        <v>#N/A</v>
      </c>
      <c r="T79" s="20" t="s">
        <v>18</v>
      </c>
      <c r="U79" s="20" t="e">
        <f>IF(ROUND(VLOOKUP($T79,$N$66:$R$114,O$64,FALSE),0)=VLOOKUP($T79,FIRE0501!$A$4:$I$84,'QA checks'!U$64,FALSE),TRUE,"Error")</f>
        <v>#N/A</v>
      </c>
      <c r="V79" s="20" t="e">
        <f>IF(ROUND(VLOOKUP($T79,$N$66:$R$114,P$64,FALSE),0)=VLOOKUP($T79,FIRE0501!$A$4:$I$84,'QA checks'!V$64,FALSE),TRUE,"Error")</f>
        <v>#N/A</v>
      </c>
      <c r="X79" s="20" t="e">
        <f>IF(ROUND(VLOOKUP($T79,$N$66:$R$114,R$64,FALSE),0)=VLOOKUP($T79,FIRE0501!$A$4:$I$84,'QA checks'!X$64,FALSE),TRUE,"Error")</f>
        <v>#N/A</v>
      </c>
    </row>
    <row r="80" spans="1:24" x14ac:dyDescent="0.35">
      <c r="A80" s="50" t="s">
        <v>19</v>
      </c>
      <c r="B80" s="20">
        <v>48383500</v>
      </c>
      <c r="C80" s="20">
        <v>56375700</v>
      </c>
      <c r="D80" s="20">
        <v>5103700</v>
      </c>
      <c r="E80" s="20">
        <v>2888500</v>
      </c>
      <c r="F80" s="20">
        <v>112751400</v>
      </c>
      <c r="H80" s="20" t="str">
        <v>1995/96</v>
      </c>
      <c r="I80" s="20">
        <v>48383500</v>
      </c>
      <c r="J80" s="20">
        <v>56375700</v>
      </c>
      <c r="K80" s="20">
        <v>5103700</v>
      </c>
      <c r="L80" s="20">
        <v>2888500</v>
      </c>
      <c r="N80" s="20" t="s">
        <v>19</v>
      </c>
      <c r="O80" s="20" t="e">
        <f t="shared" si="3"/>
        <v>#N/A</v>
      </c>
      <c r="P80" s="20" t="e">
        <f t="shared" si="3"/>
        <v>#N/A</v>
      </c>
      <c r="Q80" s="20" t="e">
        <f t="shared" si="3"/>
        <v>#N/A</v>
      </c>
      <c r="R80" s="20" t="e">
        <f t="shared" si="3"/>
        <v>#N/A</v>
      </c>
      <c r="T80" s="20" t="s">
        <v>19</v>
      </c>
      <c r="U80" s="20" t="e">
        <f>IF(ROUND(VLOOKUP($T80,$N$66:$R$114,O$64,FALSE),0)=VLOOKUP($T80,FIRE0501!$A$4:$I$84,'QA checks'!U$64,FALSE),TRUE,"Error")</f>
        <v>#N/A</v>
      </c>
      <c r="V80" s="20" t="e">
        <f>IF(ROUND(VLOOKUP($T80,$N$66:$R$114,P$64,FALSE),0)=VLOOKUP($T80,FIRE0501!$A$4:$I$84,'QA checks'!V$64,FALSE),TRUE,"Error")</f>
        <v>#N/A</v>
      </c>
      <c r="W80" s="20" t="e">
        <f>IF(ROUND(VLOOKUP($T80,$N$66:$R$114,Q$64,FALSE),0)=VLOOKUP($T80,FIRE0501!$A$4:$I$84,'QA checks'!W$64,FALSE),TRUE,"Error")</f>
        <v>#N/A</v>
      </c>
      <c r="X80" s="20" t="e">
        <f>IF(ROUND(VLOOKUP($T80,$N$66:$R$114,R$64,FALSE),0)=VLOOKUP($T80,FIRE0501!$A$4:$I$84,'QA checks'!X$64,FALSE),TRUE,"Error")</f>
        <v>#N/A</v>
      </c>
    </row>
    <row r="81" spans="1:24" x14ac:dyDescent="0.35">
      <c r="A81" s="50" t="s">
        <v>20</v>
      </c>
      <c r="B81" s="20">
        <v>48519100</v>
      </c>
      <c r="C81" s="20">
        <v>56502600</v>
      </c>
      <c r="D81" s="20">
        <v>5092200</v>
      </c>
      <c r="E81" s="20">
        <v>2891300</v>
      </c>
      <c r="F81" s="20">
        <v>113005200</v>
      </c>
      <c r="H81" s="20" t="str">
        <v>1996/97</v>
      </c>
      <c r="I81" s="20">
        <v>48519100</v>
      </c>
      <c r="J81" s="20">
        <v>56502600</v>
      </c>
      <c r="K81" s="20">
        <v>5092200</v>
      </c>
      <c r="L81" s="20">
        <v>2891300</v>
      </c>
      <c r="N81" s="20" t="s">
        <v>20</v>
      </c>
      <c r="O81" s="20" t="e">
        <f t="shared" si="3"/>
        <v>#N/A</v>
      </c>
      <c r="P81" s="20" t="e">
        <f t="shared" si="3"/>
        <v>#N/A</v>
      </c>
      <c r="Q81" s="20" t="e">
        <f t="shared" si="3"/>
        <v>#N/A</v>
      </c>
      <c r="R81" s="20" t="e">
        <f t="shared" si="3"/>
        <v>#N/A</v>
      </c>
      <c r="T81" s="20" t="s">
        <v>20</v>
      </c>
      <c r="U81" s="20" t="e">
        <f>IF(ROUND(VLOOKUP($T81,$N$66:$R$114,O$64,FALSE),0)=VLOOKUP($T81,FIRE0501!$A$4:$I$84,'QA checks'!U$64,FALSE),TRUE,"Error")</f>
        <v>#N/A</v>
      </c>
      <c r="V81" s="20" t="e">
        <f>IF(ROUND(VLOOKUP($T81,$N$66:$R$114,P$64,FALSE),0)=VLOOKUP($T81,FIRE0501!$A$4:$I$84,'QA checks'!V$64,FALSE),TRUE,"Error")</f>
        <v>#N/A</v>
      </c>
      <c r="W81" s="20" t="e">
        <f>IF(ROUND(VLOOKUP($T81,$N$66:$R$114,Q$64,FALSE),0)=VLOOKUP($T81,FIRE0501!$A$4:$I$84,'QA checks'!W$64,FALSE),TRUE,"Error")</f>
        <v>#N/A</v>
      </c>
      <c r="X81" s="20" t="e">
        <f>IF(ROUND(VLOOKUP($T81,$N$66:$R$114,R$64,FALSE),0)=VLOOKUP($T81,FIRE0501!$A$4:$I$84,'QA checks'!X$64,FALSE),TRUE,"Error")</f>
        <v>#N/A</v>
      </c>
    </row>
    <row r="82" spans="1:24" x14ac:dyDescent="0.35">
      <c r="A82" s="50" t="s">
        <v>21</v>
      </c>
      <c r="B82" s="20">
        <v>48664800</v>
      </c>
      <c r="C82" s="20">
        <v>56643000</v>
      </c>
      <c r="D82" s="20">
        <v>5083300</v>
      </c>
      <c r="E82" s="20">
        <v>2894900</v>
      </c>
      <c r="F82" s="20">
        <v>113286000</v>
      </c>
      <c r="H82" s="20" t="str">
        <v>1997/98</v>
      </c>
      <c r="I82" s="20">
        <v>48664800</v>
      </c>
      <c r="J82" s="20">
        <v>56643000</v>
      </c>
      <c r="K82" s="20">
        <v>5083300</v>
      </c>
      <c r="L82" s="20">
        <v>2894900</v>
      </c>
      <c r="N82" s="20" t="s">
        <v>21</v>
      </c>
      <c r="O82" s="20" t="e">
        <f t="shared" si="3"/>
        <v>#N/A</v>
      </c>
      <c r="P82" s="20" t="e">
        <f t="shared" si="3"/>
        <v>#N/A</v>
      </c>
      <c r="Q82" s="20" t="e">
        <f t="shared" si="3"/>
        <v>#N/A</v>
      </c>
      <c r="R82" s="20" t="e">
        <f t="shared" si="3"/>
        <v>#N/A</v>
      </c>
      <c r="T82" s="20" t="s">
        <v>21</v>
      </c>
      <c r="U82" s="20" t="e">
        <f>IF(ROUND(VLOOKUP($T82,$N$66:$R$114,O$64,FALSE),0)=VLOOKUP($T82,FIRE0501!$A$4:$I$84,'QA checks'!U$64,FALSE),TRUE,"Error")</f>
        <v>#N/A</v>
      </c>
      <c r="V82" s="20" t="e">
        <f>IF(ROUND(VLOOKUP($T82,$N$66:$R$114,P$64,FALSE),0)=VLOOKUP($T82,FIRE0501!$A$4:$I$84,'QA checks'!V$64,FALSE),TRUE,"Error")</f>
        <v>#N/A</v>
      </c>
      <c r="W82" s="20" t="e">
        <f>IF(ROUND(VLOOKUP($T82,$N$66:$R$114,Q$64,FALSE),0)=VLOOKUP($T82,FIRE0501!$A$4:$I$84,'QA checks'!W$64,FALSE),TRUE,"Error")</f>
        <v>#N/A</v>
      </c>
      <c r="X82" s="20" t="e">
        <f>IF(ROUND(VLOOKUP($T82,$N$66:$R$114,R$64,FALSE),0)=VLOOKUP($T82,FIRE0501!$A$4:$I$84,'QA checks'!X$64,FALSE),TRUE,"Error")</f>
        <v>#N/A</v>
      </c>
    </row>
    <row r="83" spans="1:24" x14ac:dyDescent="0.35">
      <c r="A83" s="50" t="s">
        <v>22</v>
      </c>
      <c r="B83" s="20">
        <v>48820600</v>
      </c>
      <c r="C83" s="20">
        <v>56797200</v>
      </c>
      <c r="D83" s="20">
        <v>5077100</v>
      </c>
      <c r="E83" s="20">
        <v>2899500</v>
      </c>
      <c r="F83" s="20">
        <v>113594400</v>
      </c>
      <c r="H83" s="20" t="str">
        <v>1998/99</v>
      </c>
      <c r="I83" s="20">
        <v>48820600</v>
      </c>
      <c r="J83" s="20">
        <v>56797200</v>
      </c>
      <c r="K83" s="20">
        <v>5077100</v>
      </c>
      <c r="L83" s="20">
        <v>2899500</v>
      </c>
      <c r="N83" s="20" t="s">
        <v>22</v>
      </c>
      <c r="O83" s="20" t="e">
        <f t="shared" si="3"/>
        <v>#N/A</v>
      </c>
      <c r="P83" s="20" t="e">
        <f t="shared" si="3"/>
        <v>#N/A</v>
      </c>
      <c r="Q83" s="20" t="e">
        <f t="shared" si="3"/>
        <v>#N/A</v>
      </c>
      <c r="R83" s="20" t="e">
        <f t="shared" si="3"/>
        <v>#N/A</v>
      </c>
      <c r="T83" s="20" t="s">
        <v>22</v>
      </c>
      <c r="U83" s="20" t="e">
        <f>IF(ROUND(VLOOKUP($T83,$N$66:$R$114,O$64,FALSE),0)=VLOOKUP($T83,FIRE0501!$A$4:$I$84,'QA checks'!U$64,FALSE),TRUE,"Error")</f>
        <v>#N/A</v>
      </c>
      <c r="V83" s="20" t="e">
        <f>IF(ROUND(VLOOKUP($T83,$N$66:$R$114,P$64,FALSE),0)=VLOOKUP($T83,FIRE0501!$A$4:$I$84,'QA checks'!V$64,FALSE),TRUE,"Error")</f>
        <v>#N/A</v>
      </c>
      <c r="W83" s="20" t="e">
        <f>IF(ROUND(VLOOKUP($T83,$N$66:$R$114,Q$64,FALSE),0)=VLOOKUP($T83,FIRE0501!$A$4:$I$84,'QA checks'!W$64,FALSE),TRUE,"Error")</f>
        <v>#N/A</v>
      </c>
      <c r="X83" s="20" t="e">
        <f>IF(ROUND(VLOOKUP($T83,$N$66:$R$114,R$64,FALSE),0)=VLOOKUP($T83,FIRE0501!$A$4:$I$84,'QA checks'!X$64,FALSE),TRUE,"Error")</f>
        <v>#N/A</v>
      </c>
    </row>
    <row r="84" spans="1:24" x14ac:dyDescent="0.35">
      <c r="A84" s="50" t="s">
        <v>23</v>
      </c>
      <c r="B84" s="20">
        <v>49032900</v>
      </c>
      <c r="C84" s="20">
        <v>57005400</v>
      </c>
      <c r="D84" s="20">
        <v>5072000</v>
      </c>
      <c r="E84" s="20">
        <v>2900600</v>
      </c>
      <c r="F84" s="20">
        <v>114010900</v>
      </c>
      <c r="H84" s="20" t="str">
        <v>1999/00</v>
      </c>
      <c r="I84" s="20">
        <v>49032900</v>
      </c>
      <c r="J84" s="20">
        <v>57005400</v>
      </c>
      <c r="K84" s="20">
        <v>5072000</v>
      </c>
      <c r="L84" s="20">
        <v>2900600</v>
      </c>
      <c r="N84" s="20" t="s">
        <v>23</v>
      </c>
      <c r="O84" s="20" t="e">
        <f t="shared" si="3"/>
        <v>#N/A</v>
      </c>
      <c r="P84" s="20" t="e">
        <f t="shared" si="3"/>
        <v>#N/A</v>
      </c>
      <c r="Q84" s="20" t="e">
        <f t="shared" si="3"/>
        <v>#N/A</v>
      </c>
      <c r="R84" s="20" t="e">
        <f t="shared" si="3"/>
        <v>#N/A</v>
      </c>
      <c r="T84" s="20" t="s">
        <v>23</v>
      </c>
      <c r="U84" s="20" t="e">
        <f>IF(ROUND(VLOOKUP($T84,$N$66:$R$114,O$64,FALSE),0)=VLOOKUP($T84,FIRE0501!$A$4:$I$84,'QA checks'!U$64,FALSE),TRUE,"Error")</f>
        <v>#N/A</v>
      </c>
      <c r="V84" s="20" t="e">
        <f>IF(ROUND(VLOOKUP($T84,$N$66:$R$114,P$64,FALSE),0)=VLOOKUP($T84,FIRE0501!$A$4:$I$84,'QA checks'!V$64,FALSE),TRUE,"Error")</f>
        <v>#N/A</v>
      </c>
      <c r="W84" s="20" t="e">
        <f>IF(ROUND(VLOOKUP($T84,$N$66:$R$114,Q$64,FALSE),0)=VLOOKUP($T84,FIRE0501!$A$4:$I$84,'QA checks'!W$64,FALSE),TRUE,"Error")</f>
        <v>#N/A</v>
      </c>
      <c r="X84" s="20" t="e">
        <f>IF(ROUND(VLOOKUP($T84,$N$66:$R$114,R$64,FALSE),0)=VLOOKUP($T84,FIRE0501!$A$4:$I$84,'QA checks'!X$64,FALSE),TRUE,"Error")</f>
        <v>#N/A</v>
      </c>
    </row>
    <row r="85" spans="1:24" x14ac:dyDescent="0.35">
      <c r="A85" s="50" t="s">
        <v>24</v>
      </c>
      <c r="B85" s="20">
        <v>49233300</v>
      </c>
      <c r="C85" s="20">
        <v>57203100</v>
      </c>
      <c r="D85" s="20">
        <v>5062900</v>
      </c>
      <c r="E85" s="20">
        <v>2906900</v>
      </c>
      <c r="F85" s="20">
        <v>114406200</v>
      </c>
      <c r="H85" s="20" t="str">
        <v>2000/01</v>
      </c>
      <c r="I85" s="20">
        <v>49233300</v>
      </c>
      <c r="J85" s="20">
        <v>57203100</v>
      </c>
      <c r="K85" s="20">
        <v>5062900</v>
      </c>
      <c r="L85" s="20">
        <v>2906900</v>
      </c>
      <c r="N85" s="20" t="s">
        <v>24</v>
      </c>
      <c r="O85" s="20" t="e">
        <f t="shared" si="3"/>
        <v>#N/A</v>
      </c>
      <c r="P85" s="20" t="e">
        <f t="shared" si="3"/>
        <v>#N/A</v>
      </c>
      <c r="Q85" s="20" t="e">
        <f t="shared" si="3"/>
        <v>#N/A</v>
      </c>
      <c r="R85" s="20" t="e">
        <f t="shared" si="3"/>
        <v>#N/A</v>
      </c>
      <c r="T85" s="20" t="s">
        <v>24</v>
      </c>
      <c r="U85" s="20" t="e">
        <f>IF(ROUND(VLOOKUP($T85,$N$66:$R$114,O$64,FALSE),0)=VLOOKUP($T85,FIRE0501!$A$4:$I$84,'QA checks'!U$64,FALSE),TRUE,"Error")</f>
        <v>#N/A</v>
      </c>
      <c r="V85" s="20" t="e">
        <f>IF(ROUND(VLOOKUP($T85,$N$66:$R$114,P$64,FALSE),0)=VLOOKUP($T85,FIRE0501!$A$4:$I$84,'QA checks'!V$64,FALSE),TRUE,"Error")</f>
        <v>#N/A</v>
      </c>
      <c r="W85" s="20" t="e">
        <f>IF(ROUND(VLOOKUP($T85,$N$66:$R$114,Q$64,FALSE),0)=VLOOKUP($T85,FIRE0501!$A$4:$I$84,'QA checks'!W$64,FALSE),TRUE,"Error")</f>
        <v>#N/A</v>
      </c>
      <c r="X85" s="20" t="e">
        <f>IF(ROUND(VLOOKUP($T85,$N$66:$R$114,R$64,FALSE),0)=VLOOKUP($T85,FIRE0501!$A$4:$I$84,'QA checks'!X$64,FALSE),TRUE,"Error")</f>
        <v>#N/A</v>
      </c>
    </row>
    <row r="86" spans="1:24" x14ac:dyDescent="0.35">
      <c r="A86" s="50" t="s">
        <v>25</v>
      </c>
      <c r="B86" s="20">
        <v>49449700</v>
      </c>
      <c r="C86" s="20">
        <v>57424200</v>
      </c>
      <c r="D86" s="20">
        <v>5064200</v>
      </c>
      <c r="E86" s="20">
        <v>2910200</v>
      </c>
      <c r="F86" s="20">
        <v>114848300</v>
      </c>
      <c r="H86" s="20" t="str">
        <v>2001/02</v>
      </c>
      <c r="I86" s="20">
        <v>49449700</v>
      </c>
      <c r="J86" s="20">
        <v>57424200</v>
      </c>
      <c r="K86" s="20">
        <v>5064200</v>
      </c>
      <c r="L86" s="20">
        <v>2910200</v>
      </c>
      <c r="N86" s="20" t="s">
        <v>25</v>
      </c>
      <c r="O86" s="20" t="e">
        <f t="shared" si="3"/>
        <v>#N/A</v>
      </c>
      <c r="P86" s="20" t="e">
        <f t="shared" si="3"/>
        <v>#N/A</v>
      </c>
      <c r="Q86" s="20" t="e">
        <f t="shared" si="3"/>
        <v>#N/A</v>
      </c>
      <c r="R86" s="20" t="e">
        <f t="shared" si="3"/>
        <v>#N/A</v>
      </c>
      <c r="T86" s="20" t="s">
        <v>25</v>
      </c>
      <c r="U86" s="20" t="e">
        <f>IF(ROUND(VLOOKUP($T86,$N$66:$R$114,O$64,FALSE),0)=VLOOKUP($T86,FIRE0501!$A$4:$I$84,'QA checks'!U$64,FALSE),TRUE,"Error")</f>
        <v>#N/A</v>
      </c>
      <c r="V86" s="20" t="e">
        <f>IF(ROUND(VLOOKUP($T86,$N$66:$R$114,P$64,FALSE),0)=VLOOKUP($T86,FIRE0501!$A$4:$I$84,'QA checks'!V$64,FALSE),TRUE,"Error")</f>
        <v>#N/A</v>
      </c>
      <c r="W86" s="20" t="e">
        <f>IF(ROUND(VLOOKUP($T86,$N$66:$R$114,Q$64,FALSE),0)=VLOOKUP($T86,FIRE0501!$A$4:$I$84,'QA checks'!W$64,FALSE),TRUE,"Error")</f>
        <v>#N/A</v>
      </c>
      <c r="X86" s="20" t="e">
        <f>IF(ROUND(VLOOKUP($T86,$N$66:$R$114,R$64,FALSE),0)=VLOOKUP($T86,FIRE0501!$A$4:$I$84,'QA checks'!X$64,FALSE),TRUE,"Error")</f>
        <v>#N/A</v>
      </c>
    </row>
    <row r="87" spans="1:24" x14ac:dyDescent="0.35">
      <c r="A87" s="50" t="s">
        <v>26</v>
      </c>
      <c r="B87" s="20">
        <v>49679300</v>
      </c>
      <c r="C87" s="20">
        <v>57668100</v>
      </c>
      <c r="D87" s="20">
        <v>5066000</v>
      </c>
      <c r="E87" s="20">
        <v>2922900</v>
      </c>
      <c r="F87" s="20">
        <v>115336300</v>
      </c>
      <c r="H87" s="20" t="str">
        <v>2002/03</v>
      </c>
      <c r="I87" s="20">
        <v>49679300</v>
      </c>
      <c r="J87" s="20">
        <v>57668100</v>
      </c>
      <c r="K87" s="20">
        <v>5066000</v>
      </c>
      <c r="L87" s="20">
        <v>2922900</v>
      </c>
      <c r="N87" s="20" t="s">
        <v>26</v>
      </c>
      <c r="O87" s="20" t="e">
        <f t="shared" si="3"/>
        <v>#N/A</v>
      </c>
      <c r="P87" s="20" t="e">
        <f t="shared" si="3"/>
        <v>#N/A</v>
      </c>
      <c r="Q87" s="20" t="e">
        <f t="shared" si="3"/>
        <v>#N/A</v>
      </c>
      <c r="R87" s="20" t="e">
        <f t="shared" si="3"/>
        <v>#N/A</v>
      </c>
      <c r="T87" s="20" t="s">
        <v>26</v>
      </c>
      <c r="U87" s="20" t="e">
        <f>IF(ROUND(VLOOKUP($T87,$N$66:$R$114,O$64,FALSE),0)=VLOOKUP($T87,FIRE0501!$A$4:$I$84,'QA checks'!U$64,FALSE),TRUE,"Error")</f>
        <v>#N/A</v>
      </c>
      <c r="V87" s="20" t="e">
        <f>IF(ROUND(VLOOKUP($T87,$N$66:$R$114,P$64,FALSE),0)=VLOOKUP($T87,FIRE0501!$A$4:$I$84,'QA checks'!V$64,FALSE),TRUE,"Error")</f>
        <v>#N/A</v>
      </c>
      <c r="W87" s="20" t="e">
        <f>IF(ROUND(VLOOKUP($T87,$N$66:$R$114,Q$64,FALSE),0)=VLOOKUP($T87,FIRE0501!$A$4:$I$84,'QA checks'!W$64,FALSE),TRUE,"Error")</f>
        <v>#N/A</v>
      </c>
      <c r="X87" s="20" t="e">
        <f>IF(ROUND(VLOOKUP($T87,$N$66:$R$114,R$64,FALSE),0)=VLOOKUP($T87,FIRE0501!$A$4:$I$84,'QA checks'!X$64,FALSE),TRUE,"Error")</f>
        <v>#N/A</v>
      </c>
    </row>
    <row r="88" spans="1:24" x14ac:dyDescent="0.35">
      <c r="A88" s="50" t="s">
        <v>27</v>
      </c>
      <c r="B88" s="20">
        <v>49925500</v>
      </c>
      <c r="C88" s="20">
        <v>57931700</v>
      </c>
      <c r="D88" s="20">
        <v>5068500</v>
      </c>
      <c r="E88" s="20">
        <v>2937700</v>
      </c>
      <c r="F88" s="20">
        <v>115863400</v>
      </c>
      <c r="H88" s="20" t="str">
        <v>2003/04</v>
      </c>
      <c r="I88" s="20">
        <v>49925500</v>
      </c>
      <c r="J88" s="20">
        <v>57931700</v>
      </c>
      <c r="K88" s="20">
        <v>5068500</v>
      </c>
      <c r="L88" s="20">
        <v>2937700</v>
      </c>
      <c r="N88" s="20" t="s">
        <v>27</v>
      </c>
      <c r="O88" s="20" t="e">
        <f t="shared" si="3"/>
        <v>#N/A</v>
      </c>
      <c r="P88" s="20" t="e">
        <f t="shared" si="3"/>
        <v>#N/A</v>
      </c>
      <c r="Q88" s="20" t="e">
        <f t="shared" si="3"/>
        <v>#N/A</v>
      </c>
      <c r="R88" s="20" t="e">
        <f t="shared" si="3"/>
        <v>#N/A</v>
      </c>
      <c r="T88" s="20" t="s">
        <v>27</v>
      </c>
      <c r="U88" s="20" t="e">
        <f>IF(ROUND(VLOOKUP($T88,$N$66:$R$114,O$64,FALSE),0)=VLOOKUP($T88,FIRE0501!$A$4:$I$84,'QA checks'!U$64,FALSE),TRUE,"Error")</f>
        <v>#N/A</v>
      </c>
      <c r="V88" s="20" t="e">
        <f>IF(ROUND(VLOOKUP($T88,$N$66:$R$114,P$64,FALSE),0)=VLOOKUP($T88,FIRE0501!$A$4:$I$84,'QA checks'!V$64,FALSE),TRUE,"Error")</f>
        <v>#N/A</v>
      </c>
      <c r="W88" s="20" t="e">
        <f>IF(ROUND(VLOOKUP($T88,$N$66:$R$114,Q$64,FALSE),0)=VLOOKUP($T88,FIRE0501!$A$4:$I$84,'QA checks'!W$64,FALSE),TRUE,"Error")</f>
        <v>#N/A</v>
      </c>
      <c r="X88" s="20" t="e">
        <f>IF(ROUND(VLOOKUP($T88,$N$66:$R$114,R$64,FALSE),0)=VLOOKUP($T88,FIRE0501!$A$4:$I$84,'QA checks'!X$64,FALSE),TRUE,"Error")</f>
        <v>#N/A</v>
      </c>
    </row>
    <row r="89" spans="1:24" x14ac:dyDescent="0.35">
      <c r="A89" s="50" t="s">
        <v>28</v>
      </c>
      <c r="B89" s="20">
        <v>50194600</v>
      </c>
      <c r="C89" s="20">
        <v>58236300</v>
      </c>
      <c r="D89" s="20">
        <v>5084300</v>
      </c>
      <c r="E89" s="20">
        <v>2957400</v>
      </c>
      <c r="F89" s="20">
        <v>116472600</v>
      </c>
      <c r="H89" s="20" t="str">
        <v>2004/05</v>
      </c>
      <c r="I89" s="20">
        <v>50194600</v>
      </c>
      <c r="J89" s="20">
        <v>58236300</v>
      </c>
      <c r="K89" s="20">
        <v>5084300</v>
      </c>
      <c r="L89" s="20">
        <v>2957400</v>
      </c>
      <c r="N89" s="20" t="s">
        <v>28</v>
      </c>
      <c r="O89" s="20" t="e">
        <f t="shared" si="3"/>
        <v>#N/A</v>
      </c>
      <c r="P89" s="20" t="e">
        <f t="shared" si="3"/>
        <v>#N/A</v>
      </c>
      <c r="Q89" s="20" t="e">
        <f t="shared" si="3"/>
        <v>#N/A</v>
      </c>
      <c r="R89" s="20" t="e">
        <f t="shared" si="3"/>
        <v>#N/A</v>
      </c>
      <c r="T89" s="20" t="s">
        <v>28</v>
      </c>
      <c r="U89" s="20" t="e">
        <f>IF(ROUND(VLOOKUP($T89,$N$66:$R$114,O$64,FALSE),0)=VLOOKUP($T89,FIRE0501!$A$4:$I$84,'QA checks'!U$64,FALSE),TRUE,"Error")</f>
        <v>#N/A</v>
      </c>
      <c r="V89" s="20" t="e">
        <f>IF(ROUND(VLOOKUP($T89,$N$66:$R$114,P$64,FALSE),0)=VLOOKUP($T89,FIRE0501!$A$4:$I$84,'QA checks'!V$64,FALSE),TRUE,"Error")</f>
        <v>#N/A</v>
      </c>
      <c r="W89" s="20" t="e">
        <f>IF(ROUND(VLOOKUP($T89,$N$66:$R$114,Q$64,FALSE),0)=VLOOKUP($T89,FIRE0501!$A$4:$I$84,'QA checks'!W$64,FALSE),TRUE,"Error")</f>
        <v>#N/A</v>
      </c>
      <c r="X89" s="20" t="e">
        <f>IF(ROUND(VLOOKUP($T89,$N$66:$R$114,R$64,FALSE),0)=VLOOKUP($T89,FIRE0501!$A$4:$I$84,'QA checks'!X$64,FALSE),TRUE,"Error")</f>
        <v>#N/A</v>
      </c>
    </row>
    <row r="90" spans="1:24" x14ac:dyDescent="0.35">
      <c r="A90" s="50" t="s">
        <v>29</v>
      </c>
      <c r="B90" s="20">
        <v>50606000</v>
      </c>
      <c r="C90" s="20">
        <v>58685500</v>
      </c>
      <c r="D90" s="20">
        <v>5110200</v>
      </c>
      <c r="E90" s="20">
        <v>2969300</v>
      </c>
      <c r="F90" s="20">
        <v>117371000</v>
      </c>
      <c r="H90" s="20" t="str">
        <v>2005/06</v>
      </c>
      <c r="I90" s="20">
        <v>50606000</v>
      </c>
      <c r="J90" s="20">
        <v>58685500</v>
      </c>
      <c r="K90" s="20">
        <v>5110200</v>
      </c>
      <c r="L90" s="20">
        <v>2969300</v>
      </c>
      <c r="N90" s="20" t="s">
        <v>29</v>
      </c>
      <c r="O90" s="20" t="e">
        <f t="shared" si="3"/>
        <v>#N/A</v>
      </c>
      <c r="P90" s="20" t="e">
        <f t="shared" si="3"/>
        <v>#N/A</v>
      </c>
      <c r="Q90" s="20" t="e">
        <f t="shared" si="3"/>
        <v>#N/A</v>
      </c>
      <c r="R90" s="20" t="e">
        <f t="shared" si="3"/>
        <v>#N/A</v>
      </c>
      <c r="T90" s="20" t="s">
        <v>29</v>
      </c>
      <c r="U90" s="20" t="e">
        <f>IF(ROUND(VLOOKUP($T90,$N$66:$R$114,O$64,FALSE),0)=VLOOKUP($T90,FIRE0501!$A$4:$I$84,'QA checks'!U$64,FALSE),TRUE,"Error")</f>
        <v>#N/A</v>
      </c>
      <c r="V90" s="20" t="e">
        <f>IF(ROUND(VLOOKUP($T90,$N$66:$R$114,P$64,FALSE),0)=VLOOKUP($T90,FIRE0501!$A$4:$I$84,'QA checks'!V$64,FALSE),TRUE,"Error")</f>
        <v>#N/A</v>
      </c>
      <c r="W90" s="20" t="e">
        <f>IF(ROUND(VLOOKUP($T90,$N$66:$R$114,Q$64,FALSE),0)=VLOOKUP($T90,FIRE0501!$A$4:$I$84,'QA checks'!W$64,FALSE),TRUE,"Error")</f>
        <v>#N/A</v>
      </c>
      <c r="X90" s="20" t="e">
        <f>IF(ROUND(VLOOKUP($T90,$N$66:$R$114,R$64,FALSE),0)=VLOOKUP($T90,FIRE0501!$A$4:$I$84,'QA checks'!X$64,FALSE),TRUE,"Error")</f>
        <v>#N/A</v>
      </c>
    </row>
    <row r="91" spans="1:24" x14ac:dyDescent="0.35">
      <c r="A91" s="50" t="s">
        <v>30</v>
      </c>
      <c r="B91" s="20">
        <v>50965200</v>
      </c>
      <c r="C91" s="20">
        <v>59084000</v>
      </c>
      <c r="D91" s="20">
        <v>5133100</v>
      </c>
      <c r="E91" s="20">
        <v>2985700</v>
      </c>
      <c r="F91" s="20">
        <v>118168000</v>
      </c>
      <c r="H91" s="20" t="str">
        <v>2006/07</v>
      </c>
      <c r="I91" s="20">
        <v>50965200</v>
      </c>
      <c r="J91" s="20">
        <v>59084000</v>
      </c>
      <c r="K91" s="20">
        <v>5133100</v>
      </c>
      <c r="L91" s="20">
        <v>2985700</v>
      </c>
      <c r="N91" s="20" t="s">
        <v>30</v>
      </c>
      <c r="O91" s="20" t="e">
        <f t="shared" si="3"/>
        <v>#N/A</v>
      </c>
      <c r="P91" s="20" t="e">
        <f t="shared" si="3"/>
        <v>#N/A</v>
      </c>
      <c r="Q91" s="20" t="e">
        <f t="shared" si="3"/>
        <v>#N/A</v>
      </c>
      <c r="R91" s="20" t="e">
        <f t="shared" si="3"/>
        <v>#N/A</v>
      </c>
      <c r="T91" s="20" t="s">
        <v>30</v>
      </c>
      <c r="U91" s="20" t="e">
        <f>IF(ROUND(VLOOKUP($T91,$N$66:$R$114,O$64,FALSE),0)=VLOOKUP($T91,FIRE0501!$A$4:$I$84,'QA checks'!U$64,FALSE),TRUE,"Error")</f>
        <v>#N/A</v>
      </c>
      <c r="V91" s="20" t="e">
        <f>IF(ROUND(VLOOKUP($T91,$N$66:$R$114,P$64,FALSE),0)=VLOOKUP($T91,FIRE0501!$A$4:$I$84,'QA checks'!V$64,FALSE),TRUE,"Error")</f>
        <v>#N/A</v>
      </c>
      <c r="W91" s="20" t="e">
        <f>IF(ROUND(VLOOKUP($T91,$N$66:$R$114,Q$64,FALSE),0)=VLOOKUP($T91,FIRE0501!$A$4:$I$84,'QA checks'!W$64,FALSE),TRUE,"Error")</f>
        <v>#N/A</v>
      </c>
      <c r="X91" s="20" t="e">
        <f>IF(ROUND(VLOOKUP($T91,$N$66:$R$114,R$64,FALSE),0)=VLOOKUP($T91,FIRE0501!$A$4:$I$84,'QA checks'!X$64,FALSE),TRUE,"Error")</f>
        <v>#N/A</v>
      </c>
    </row>
    <row r="92" spans="1:24" x14ac:dyDescent="0.35">
      <c r="A92" s="50" t="s">
        <v>31</v>
      </c>
      <c r="B92" s="20">
        <v>51381100</v>
      </c>
      <c r="C92" s="20">
        <v>59557400</v>
      </c>
      <c r="D92" s="20">
        <v>5170000</v>
      </c>
      <c r="E92" s="20">
        <v>3006300</v>
      </c>
      <c r="F92" s="20">
        <v>119114800</v>
      </c>
      <c r="H92" s="20" t="str">
        <v>2007/08</v>
      </c>
      <c r="I92" s="20">
        <v>51381100</v>
      </c>
      <c r="J92" s="20">
        <v>59557400</v>
      </c>
      <c r="K92" s="20">
        <v>5170000</v>
      </c>
      <c r="L92" s="20">
        <v>3006300</v>
      </c>
      <c r="N92" s="20" t="s">
        <v>31</v>
      </c>
      <c r="O92" s="20" t="e">
        <f t="shared" si="3"/>
        <v>#N/A</v>
      </c>
      <c r="P92" s="20" t="e">
        <f t="shared" si="3"/>
        <v>#N/A</v>
      </c>
      <c r="Q92" s="20" t="e">
        <f t="shared" si="3"/>
        <v>#N/A</v>
      </c>
      <c r="R92" s="20" t="e">
        <f t="shared" si="3"/>
        <v>#N/A</v>
      </c>
      <c r="T92" s="20" t="s">
        <v>31</v>
      </c>
      <c r="U92" s="20" t="e">
        <f>IF(ROUND(VLOOKUP($T92,$N$66:$R$114,O$64,FALSE),0)=VLOOKUP($T92,FIRE0501!$A$4:$I$84,'QA checks'!U$64,FALSE),TRUE,"Error")</f>
        <v>#N/A</v>
      </c>
      <c r="V92" s="20" t="e">
        <f>IF(ROUND(VLOOKUP($T92,$N$66:$R$114,P$64,FALSE),0)=VLOOKUP($T92,FIRE0501!$A$4:$I$84,'QA checks'!V$64,FALSE),TRUE,"Error")</f>
        <v>#N/A</v>
      </c>
      <c r="W92" s="20" t="e">
        <f>IF(ROUND(VLOOKUP($T92,$N$66:$R$114,Q$64,FALSE),0)=VLOOKUP($T92,FIRE0501!$A$4:$I$84,'QA checks'!W$64,FALSE),TRUE,"Error")</f>
        <v>#N/A</v>
      </c>
      <c r="X92" s="20" t="e">
        <f>IF(ROUND(VLOOKUP($T92,$N$66:$R$114,R$64,FALSE),0)=VLOOKUP($T92,FIRE0501!$A$4:$I$84,'QA checks'!X$64,FALSE),TRUE,"Error")</f>
        <v>#N/A</v>
      </c>
    </row>
    <row r="93" spans="1:24" x14ac:dyDescent="0.35">
      <c r="A93" s="50" t="s">
        <v>32</v>
      </c>
      <c r="B93" s="20">
        <v>51815900</v>
      </c>
      <c r="C93" s="20">
        <v>60044600</v>
      </c>
      <c r="D93" s="20">
        <v>5202900</v>
      </c>
      <c r="E93" s="20">
        <v>3025900</v>
      </c>
      <c r="F93" s="20">
        <v>120089300</v>
      </c>
      <c r="H93" s="20" t="str">
        <v>2008/09</v>
      </c>
      <c r="I93" s="20">
        <v>51815900</v>
      </c>
      <c r="J93" s="20">
        <v>60044600</v>
      </c>
      <c r="K93" s="20">
        <v>5202900</v>
      </c>
      <c r="L93" s="20">
        <v>3025900</v>
      </c>
      <c r="N93" s="20" t="s">
        <v>32</v>
      </c>
      <c r="O93" s="20" t="e">
        <f t="shared" si="3"/>
        <v>#N/A</v>
      </c>
      <c r="P93" s="20" t="e">
        <f t="shared" si="3"/>
        <v>#N/A</v>
      </c>
      <c r="Q93" s="20" t="e">
        <f t="shared" si="3"/>
        <v>#N/A</v>
      </c>
      <c r="R93" s="20" t="e">
        <f t="shared" si="3"/>
        <v>#N/A</v>
      </c>
      <c r="T93" s="20" t="s">
        <v>32</v>
      </c>
      <c r="U93" s="20" t="e">
        <f>IF(ROUND(VLOOKUP($T93,$N$66:$R$114,O$64,FALSE),0)=VLOOKUP($T93,FIRE0501!$A$4:$I$84,'QA checks'!U$64,FALSE),TRUE,"Error")</f>
        <v>#N/A</v>
      </c>
      <c r="V93" s="20" t="e">
        <f>IF(ROUND(VLOOKUP($T93,$N$66:$R$114,P$64,FALSE),0)=VLOOKUP($T93,FIRE0501!$A$4:$I$84,'QA checks'!V$64,FALSE),TRUE,"Error")</f>
        <v>#N/A</v>
      </c>
      <c r="W93" s="20" t="e">
        <f>IF(ROUND(VLOOKUP($T93,$N$66:$R$114,Q$64,FALSE),0)=VLOOKUP($T93,FIRE0501!$A$4:$I$84,'QA checks'!W$64,FALSE),TRUE,"Error")</f>
        <v>#N/A</v>
      </c>
      <c r="X93" s="20" t="e">
        <f>IF(ROUND(VLOOKUP($T93,$N$66:$R$114,R$64,FALSE),0)=VLOOKUP($T93,FIRE0501!$A$4:$I$84,'QA checks'!X$64,FALSE),TRUE,"Error")</f>
        <v>#N/A</v>
      </c>
    </row>
    <row r="94" spans="1:24" x14ac:dyDescent="0.35">
      <c r="A94" s="50" t="s">
        <v>33</v>
      </c>
      <c r="B94" s="20">
        <v>52196400</v>
      </c>
      <c r="C94" s="20">
        <v>60467200</v>
      </c>
      <c r="D94" s="20">
        <v>5231900</v>
      </c>
      <c r="E94" s="20">
        <v>3038900</v>
      </c>
      <c r="F94" s="20">
        <v>120934400</v>
      </c>
      <c r="H94" s="20" t="str">
        <v>2009/10</v>
      </c>
      <c r="I94" s="20">
        <v>52196400</v>
      </c>
      <c r="J94" s="20">
        <v>60467200</v>
      </c>
      <c r="K94" s="20">
        <v>5231900</v>
      </c>
      <c r="L94" s="20">
        <v>3038900</v>
      </c>
      <c r="N94" s="20" t="s">
        <v>33</v>
      </c>
      <c r="O94" s="20" t="e">
        <f t="shared" si="3"/>
        <v>#N/A</v>
      </c>
      <c r="P94" s="20" t="e">
        <f t="shared" si="3"/>
        <v>#N/A</v>
      </c>
      <c r="Q94" s="20" t="e">
        <f t="shared" si="3"/>
        <v>#N/A</v>
      </c>
      <c r="R94" s="20" t="e">
        <f t="shared" si="3"/>
        <v>#N/A</v>
      </c>
      <c r="T94" s="20" t="s">
        <v>33</v>
      </c>
      <c r="U94" s="20" t="e">
        <f>IF(ROUND(VLOOKUP($T94,$N$66:$R$114,O$64,FALSE),0)=VLOOKUP($T94,FIRE0501!$A$4:$I$84,'QA checks'!U$64,FALSE),TRUE,"Error")</f>
        <v>#N/A</v>
      </c>
      <c r="V94" s="20" t="e">
        <f>IF(ROUND(VLOOKUP($T94,$N$66:$R$114,P$64,FALSE),0)=VLOOKUP($T94,FIRE0501!$A$4:$I$84,'QA checks'!V$64,FALSE),TRUE,"Error")</f>
        <v>#N/A</v>
      </c>
      <c r="W94" s="20" t="e">
        <f>IF(ROUND(VLOOKUP($T94,$N$66:$R$114,Q$64,FALSE),0)=VLOOKUP($T94,FIRE0501!$A$4:$I$84,'QA checks'!W$64,FALSE),TRUE,"Error")</f>
        <v>#N/A</v>
      </c>
      <c r="X94" s="20" t="e">
        <f>IF(ROUND(VLOOKUP($T94,$N$66:$R$114,R$64,FALSE),0)=VLOOKUP($T94,FIRE0501!$A$4:$I$84,'QA checks'!X$64,FALSE),TRUE,"Error")</f>
        <v>#N/A</v>
      </c>
    </row>
    <row r="95" spans="1:24" x14ac:dyDescent="0.35">
      <c r="A95" s="50" t="s">
        <v>34</v>
      </c>
      <c r="B95" s="20">
        <v>52642500</v>
      </c>
      <c r="C95" s="20">
        <v>60954600</v>
      </c>
      <c r="D95" s="20">
        <v>5262200</v>
      </c>
      <c r="E95" s="20">
        <v>3050000</v>
      </c>
      <c r="F95" s="20">
        <v>121909300</v>
      </c>
      <c r="H95" s="20" t="str">
        <v>2010/11</v>
      </c>
      <c r="I95" s="20">
        <v>52642500</v>
      </c>
      <c r="J95" s="20">
        <v>60954600</v>
      </c>
      <c r="K95" s="20">
        <v>5262200</v>
      </c>
      <c r="L95" s="20">
        <v>3050000</v>
      </c>
      <c r="N95" s="20" t="s">
        <v>34</v>
      </c>
      <c r="O95" s="20" t="e">
        <f t="shared" si="3"/>
        <v>#N/A</v>
      </c>
      <c r="P95" s="20" t="e">
        <f t="shared" si="3"/>
        <v>#N/A</v>
      </c>
      <c r="Q95" s="20" t="e">
        <f t="shared" si="3"/>
        <v>#N/A</v>
      </c>
      <c r="R95" s="20" t="e">
        <f t="shared" si="3"/>
        <v>#N/A</v>
      </c>
      <c r="T95" s="20" t="s">
        <v>34</v>
      </c>
      <c r="U95" s="20" t="e">
        <f>IF(ROUND(VLOOKUP($T95,$N$66:$R$114,O$64,FALSE),0)=VLOOKUP($T95,FIRE0501!$A$4:$I$84,'QA checks'!U$64,FALSE),TRUE,"Error")</f>
        <v>#N/A</v>
      </c>
      <c r="V95" s="20" t="e">
        <f>IF(ROUND(VLOOKUP($T95,$N$66:$R$114,P$64,FALSE),0)=VLOOKUP($T95,FIRE0501!$A$4:$I$84,'QA checks'!V$64,FALSE),TRUE,"Error")</f>
        <v>#N/A</v>
      </c>
      <c r="W95" s="20" t="e">
        <f>IF(ROUND(VLOOKUP($T95,$N$66:$R$114,Q$64,FALSE),0)=VLOOKUP($T95,FIRE0501!$A$4:$I$84,'QA checks'!W$64,FALSE),TRUE,"Error")</f>
        <v>#N/A</v>
      </c>
      <c r="X95" s="20" t="e">
        <f>IF(ROUND(VLOOKUP($T95,$N$66:$R$114,R$64,FALSE),0)=VLOOKUP($T95,FIRE0501!$A$4:$I$84,'QA checks'!X$64,FALSE),TRUE,"Error")</f>
        <v>#N/A</v>
      </c>
    </row>
    <row r="96" spans="1:24" x14ac:dyDescent="0.35">
      <c r="A96" s="50" t="s">
        <v>35</v>
      </c>
      <c r="B96" s="20">
        <v>53107200</v>
      </c>
      <c r="C96" s="20">
        <v>61470800</v>
      </c>
      <c r="D96" s="20">
        <v>5299900</v>
      </c>
      <c r="E96" s="20">
        <v>3063800</v>
      </c>
      <c r="F96" s="20">
        <v>122941700</v>
      </c>
      <c r="H96" s="20" t="str">
        <v>2011/12</v>
      </c>
      <c r="I96" s="20">
        <v>53107200</v>
      </c>
      <c r="J96" s="20">
        <v>61470800</v>
      </c>
      <c r="K96" s="20">
        <v>5299900</v>
      </c>
      <c r="L96" s="20">
        <v>3063800</v>
      </c>
      <c r="N96" s="20" t="s">
        <v>35</v>
      </c>
      <c r="O96" s="20" t="e">
        <f t="shared" si="3"/>
        <v>#N/A</v>
      </c>
      <c r="P96" s="20" t="e">
        <f t="shared" si="3"/>
        <v>#N/A</v>
      </c>
      <c r="Q96" s="20" t="e">
        <f t="shared" si="3"/>
        <v>#N/A</v>
      </c>
      <c r="R96" s="20" t="e">
        <f t="shared" si="3"/>
        <v>#N/A</v>
      </c>
      <c r="T96" s="20" t="s">
        <v>35</v>
      </c>
      <c r="U96" s="20" t="e">
        <f>IF(ROUND(VLOOKUP($T96,$N$66:$R$114,O$64,FALSE),0)=VLOOKUP($T96,FIRE0501!$A$4:$I$84,'QA checks'!U$64,FALSE),TRUE,"Error")</f>
        <v>#N/A</v>
      </c>
      <c r="V96" s="20" t="e">
        <f>IF(ROUND(VLOOKUP($T96,$N$66:$R$114,P$64,FALSE),0)=VLOOKUP($T96,FIRE0501!$A$4:$I$84,'QA checks'!V$64,FALSE),TRUE,"Error")</f>
        <v>#N/A</v>
      </c>
      <c r="W96" s="20" t="e">
        <f>IF(ROUND(VLOOKUP($T96,$N$66:$R$114,Q$64,FALSE),0)=VLOOKUP($T96,FIRE0501!$A$4:$I$84,'QA checks'!W$64,FALSE),TRUE,"Error")</f>
        <v>#N/A</v>
      </c>
      <c r="X96" s="20" t="e">
        <f>IF(ROUND(VLOOKUP($T96,$N$66:$R$114,R$64,FALSE),0)=VLOOKUP($T96,FIRE0501!$A$4:$I$84,'QA checks'!X$64,FALSE),TRUE,"Error")</f>
        <v>#N/A</v>
      </c>
    </row>
    <row r="97" spans="1:24" x14ac:dyDescent="0.35">
      <c r="A97" s="50" t="s">
        <v>36</v>
      </c>
      <c r="B97" s="20">
        <v>53506800</v>
      </c>
      <c r="C97" s="20">
        <v>61886200</v>
      </c>
      <c r="D97" s="20">
        <v>5308500</v>
      </c>
      <c r="E97" s="20">
        <v>3070900</v>
      </c>
      <c r="F97" s="20">
        <v>123772400</v>
      </c>
      <c r="H97" s="20" t="str">
        <v>2012/13</v>
      </c>
      <c r="I97" s="20">
        <v>53506800</v>
      </c>
      <c r="J97" s="20">
        <v>61886200</v>
      </c>
      <c r="K97" s="20">
        <v>5308500</v>
      </c>
      <c r="L97" s="20">
        <v>3070900</v>
      </c>
      <c r="N97" s="20" t="s">
        <v>36</v>
      </c>
      <c r="O97" s="20" t="e">
        <f t="shared" si="3"/>
        <v>#N/A</v>
      </c>
      <c r="P97" s="20" t="e">
        <f t="shared" si="3"/>
        <v>#N/A</v>
      </c>
      <c r="Q97" s="20" t="e">
        <f t="shared" si="3"/>
        <v>#N/A</v>
      </c>
      <c r="R97" s="20" t="e">
        <f t="shared" si="3"/>
        <v>#N/A</v>
      </c>
      <c r="T97" s="20" t="s">
        <v>36</v>
      </c>
      <c r="U97" s="20" t="e">
        <f>IF(ROUND(VLOOKUP($T97,$N$66:$R$114,O$64,FALSE),0)=VLOOKUP($T97,FIRE0501!$A$4:$I$84,'QA checks'!U$64,FALSE),TRUE,"Error")</f>
        <v>#N/A</v>
      </c>
      <c r="V97" s="20" t="e">
        <f>IF(ROUND(VLOOKUP($T97,$N$66:$R$114,P$64,FALSE),0)=VLOOKUP($T97,FIRE0501!$A$4:$I$84,'QA checks'!V$64,FALSE),TRUE,"Error")</f>
        <v>#N/A</v>
      </c>
      <c r="W97" s="20" t="e">
        <f>IF(ROUND(VLOOKUP($T97,$N$66:$R$114,Q$64,FALSE),0)=VLOOKUP($T97,FIRE0501!$A$4:$I$84,'QA checks'!W$64,FALSE),TRUE,"Error")</f>
        <v>#N/A</v>
      </c>
      <c r="X97" s="20" t="e">
        <f>IF(ROUND(VLOOKUP($T97,$N$66:$R$114,R$64,FALSE),0)=VLOOKUP($T97,FIRE0501!$A$4:$I$84,'QA checks'!X$64,FALSE),TRUE,"Error")</f>
        <v>#N/A</v>
      </c>
    </row>
    <row r="98" spans="1:24" x14ac:dyDescent="0.35">
      <c r="A98" s="50" t="s">
        <v>37</v>
      </c>
      <c r="B98" s="20">
        <v>53918700</v>
      </c>
      <c r="C98" s="20">
        <v>62307000</v>
      </c>
      <c r="D98" s="20">
        <v>5317300</v>
      </c>
      <c r="E98" s="20">
        <v>3071100</v>
      </c>
      <c r="F98" s="20">
        <v>124614100</v>
      </c>
      <c r="H98" s="20" t="str">
        <v>2013/14</v>
      </c>
      <c r="I98" s="20">
        <v>53918700</v>
      </c>
      <c r="J98" s="20">
        <v>62307000</v>
      </c>
      <c r="K98" s="20">
        <v>5317300</v>
      </c>
      <c r="L98" s="20">
        <v>3071100</v>
      </c>
      <c r="N98" s="20" t="s">
        <v>37</v>
      </c>
      <c r="O98" s="20" t="e">
        <f t="shared" ref="O98:R114" si="4">1000000*(VLOOKUP($N98,$N$9:$R$58,O$64,FALSE)/VLOOKUP($N98,_xlfn.ANCHORARRAY($H$65),I$64,FALSE))</f>
        <v>#N/A</v>
      </c>
      <c r="P98" s="20" t="e">
        <f t="shared" si="4"/>
        <v>#N/A</v>
      </c>
      <c r="Q98" s="20" t="e">
        <f t="shared" si="4"/>
        <v>#N/A</v>
      </c>
      <c r="R98" s="20" t="e">
        <f t="shared" si="4"/>
        <v>#N/A</v>
      </c>
      <c r="T98" s="20" t="s">
        <v>37</v>
      </c>
      <c r="U98" s="20" t="e">
        <f>IF(ROUND(VLOOKUP($T98,$N$66:$R$114,O$64,FALSE),0)=VLOOKUP($T98,FIRE0501!$A$4:$I$84,'QA checks'!U$64,FALSE),TRUE,"Error")</f>
        <v>#N/A</v>
      </c>
      <c r="V98" s="20" t="e">
        <f>IF(ROUND(VLOOKUP($T98,$N$66:$R$114,P$64,FALSE),0)=VLOOKUP($T98,FIRE0501!$A$4:$I$84,'QA checks'!V$64,FALSE),TRUE,"Error")</f>
        <v>#N/A</v>
      </c>
      <c r="W98" s="20" t="e">
        <f>IF(ROUND(VLOOKUP($T98,$N$66:$R$114,Q$64,FALSE),0)=VLOOKUP($T98,FIRE0501!$A$4:$I$84,'QA checks'!W$64,FALSE),TRUE,"Error")</f>
        <v>#N/A</v>
      </c>
      <c r="X98" s="20" t="e">
        <f>IF(ROUND(VLOOKUP($T98,$N$66:$R$114,R$64,FALSE),0)=VLOOKUP($T98,FIRE0501!$A$4:$I$84,'QA checks'!X$64,FALSE),TRUE,"Error")</f>
        <v>#N/A</v>
      </c>
    </row>
    <row r="99" spans="1:24" x14ac:dyDescent="0.35">
      <c r="A99" s="50" t="s">
        <v>38</v>
      </c>
      <c r="B99" s="20">
        <v>54370300</v>
      </c>
      <c r="C99" s="20">
        <v>62776300</v>
      </c>
      <c r="D99" s="20">
        <v>5332200</v>
      </c>
      <c r="E99" s="20">
        <v>3073800</v>
      </c>
      <c r="F99" s="20">
        <v>125552600</v>
      </c>
      <c r="H99" s="20" t="str">
        <v>2014/15</v>
      </c>
      <c r="I99" s="20">
        <v>54370300</v>
      </c>
      <c r="J99" s="20">
        <v>62776300</v>
      </c>
      <c r="K99" s="20">
        <v>5332200</v>
      </c>
      <c r="L99" s="20">
        <v>3073800</v>
      </c>
      <c r="N99" s="20" t="s">
        <v>38</v>
      </c>
      <c r="O99" s="20" t="e">
        <f t="shared" si="4"/>
        <v>#N/A</v>
      </c>
      <c r="P99" s="20" t="e">
        <f t="shared" si="4"/>
        <v>#N/A</v>
      </c>
      <c r="Q99" s="20" t="e">
        <f t="shared" si="4"/>
        <v>#N/A</v>
      </c>
      <c r="R99" s="20" t="e">
        <f t="shared" si="4"/>
        <v>#N/A</v>
      </c>
      <c r="T99" s="20" t="s">
        <v>38</v>
      </c>
      <c r="U99" s="20" t="e">
        <f>IF(ROUND(VLOOKUP($T99,$N$66:$R$114,O$64,FALSE),0)=VLOOKUP($T99,FIRE0501!$A$4:$I$84,'QA checks'!U$64,FALSE),TRUE,"Error")</f>
        <v>#N/A</v>
      </c>
      <c r="V99" s="20" t="e">
        <f>IF(ROUND(VLOOKUP($T99,$N$66:$R$114,P$64,FALSE),0)=VLOOKUP($T99,FIRE0501!$A$4:$I$84,'QA checks'!V$64,FALSE),TRUE,"Error")</f>
        <v>#N/A</v>
      </c>
      <c r="W99" s="20" t="e">
        <f>IF(ROUND(VLOOKUP($T99,$N$66:$R$114,Q$64,FALSE),0)=VLOOKUP($T99,FIRE0501!$A$4:$I$84,'QA checks'!W$64,FALSE),TRUE,"Error")</f>
        <v>#N/A</v>
      </c>
      <c r="X99" s="20" t="e">
        <f>IF(ROUND(VLOOKUP($T99,$N$66:$R$114,R$64,FALSE),0)=VLOOKUP($T99,FIRE0501!$A$4:$I$84,'QA checks'!X$64,FALSE),TRUE,"Error")</f>
        <v>#N/A</v>
      </c>
    </row>
    <row r="100" spans="1:24" x14ac:dyDescent="0.35">
      <c r="A100" s="50" t="s">
        <v>39</v>
      </c>
      <c r="B100" s="20">
        <v>54808700</v>
      </c>
      <c r="C100" s="20">
        <v>63233100</v>
      </c>
      <c r="D100" s="20">
        <v>5351700</v>
      </c>
      <c r="E100" s="20">
        <v>3072700</v>
      </c>
      <c r="F100" s="20">
        <v>126466200</v>
      </c>
      <c r="H100" s="20" t="str">
        <v>2015/16</v>
      </c>
      <c r="I100" s="20">
        <v>54808700</v>
      </c>
      <c r="J100" s="20">
        <v>63233100</v>
      </c>
      <c r="K100" s="20">
        <v>5351700</v>
      </c>
      <c r="L100" s="20">
        <v>3072700</v>
      </c>
      <c r="N100" s="20" t="s">
        <v>39</v>
      </c>
      <c r="O100" s="20" t="e">
        <f t="shared" si="4"/>
        <v>#N/A</v>
      </c>
      <c r="P100" s="20" t="e">
        <f t="shared" si="4"/>
        <v>#N/A</v>
      </c>
      <c r="Q100" s="20" t="e">
        <f t="shared" si="4"/>
        <v>#N/A</v>
      </c>
      <c r="R100" s="20" t="e">
        <f t="shared" si="4"/>
        <v>#N/A</v>
      </c>
      <c r="T100" s="20" t="s">
        <v>39</v>
      </c>
      <c r="U100" s="20" t="e">
        <f>IF(ROUND(VLOOKUP($T100,$N$66:$R$114,O$64,FALSE),0)=VLOOKUP($T100,FIRE0501!$A$4:$I$84,'QA checks'!U$64,FALSE),TRUE,"Error")</f>
        <v>#N/A</v>
      </c>
      <c r="V100" s="20" t="e">
        <f>IF(ROUND(VLOOKUP($T100,$N$66:$R$114,P$64,FALSE),0)=VLOOKUP($T100,FIRE0501!$A$4:$I$84,'QA checks'!V$64,FALSE),TRUE,"Error")</f>
        <v>#N/A</v>
      </c>
      <c r="W100" s="20" t="e">
        <f>IF(ROUND(VLOOKUP($T100,$N$66:$R$114,Q$64,FALSE),0)=VLOOKUP($T100,FIRE0501!$A$4:$I$84,'QA checks'!W$64,FALSE),TRUE,"Error")</f>
        <v>#N/A</v>
      </c>
      <c r="X100" s="20" t="e">
        <f>IF(ROUND(VLOOKUP($T100,$N$66:$R$114,R$64,FALSE),0)=VLOOKUP($T100,FIRE0501!$A$4:$I$84,'QA checks'!X$64,FALSE),TRUE,"Error")</f>
        <v>#N/A</v>
      </c>
    </row>
    <row r="101" spans="1:24" x14ac:dyDescent="0.35">
      <c r="A101" s="50" t="s">
        <v>40</v>
      </c>
      <c r="B101" s="20">
        <v>55289000</v>
      </c>
      <c r="C101" s="20">
        <v>63741100</v>
      </c>
      <c r="D101" s="20">
        <v>5374900</v>
      </c>
      <c r="E101" s="20">
        <v>3077200</v>
      </c>
      <c r="F101" s="20">
        <v>127482200</v>
      </c>
      <c r="H101" s="20" t="str">
        <v>2016/17</v>
      </c>
      <c r="I101" s="20">
        <v>55289000</v>
      </c>
      <c r="J101" s="20">
        <v>63741100</v>
      </c>
      <c r="K101" s="20">
        <v>5374900</v>
      </c>
      <c r="L101" s="20">
        <v>3077200</v>
      </c>
      <c r="N101" s="20" t="s">
        <v>40</v>
      </c>
      <c r="O101" s="20" t="e">
        <f t="shared" si="4"/>
        <v>#N/A</v>
      </c>
      <c r="P101" s="20" t="e">
        <f t="shared" si="4"/>
        <v>#N/A</v>
      </c>
      <c r="Q101" s="20" t="e">
        <f t="shared" si="4"/>
        <v>#N/A</v>
      </c>
      <c r="R101" s="20" t="e">
        <f t="shared" si="4"/>
        <v>#N/A</v>
      </c>
      <c r="T101" s="20" t="s">
        <v>40</v>
      </c>
      <c r="U101" s="20" t="e">
        <f>IF(ROUND(VLOOKUP($T101,$N$66:$R$114,O$64,FALSE),0)=VLOOKUP($T101,FIRE0501!$A$4:$I$84,'QA checks'!U$64,FALSE),TRUE,"Error")</f>
        <v>#N/A</v>
      </c>
      <c r="V101" s="20" t="e">
        <f>IF(ROUND(VLOOKUP($T101,$N$66:$R$114,P$64,FALSE),0)=VLOOKUP($T101,FIRE0501!$A$4:$I$84,'QA checks'!V$64,FALSE),TRUE,"Error")</f>
        <v>#N/A</v>
      </c>
      <c r="W101" s="20" t="e">
        <f>IF(ROUND(VLOOKUP($T101,$N$66:$R$114,Q$64,FALSE),0)=VLOOKUP($T101,FIRE0501!$A$4:$I$84,'QA checks'!W$64,FALSE),TRUE,"Error")</f>
        <v>#N/A</v>
      </c>
      <c r="X101" s="20" t="e">
        <f>IF(ROUND(VLOOKUP($T101,$N$66:$R$114,R$64,FALSE),0)=VLOOKUP($T101,FIRE0501!$A$4:$I$84,'QA checks'!X$64,FALSE),TRUE,"Error")</f>
        <v>#N/A</v>
      </c>
    </row>
    <row r="102" spans="1:24" x14ac:dyDescent="0.35">
      <c r="A102" s="50" t="s">
        <v>41</v>
      </c>
      <c r="B102" s="20">
        <v>55619500</v>
      </c>
      <c r="C102" s="20">
        <v>64090800</v>
      </c>
      <c r="D102" s="20">
        <v>5389900</v>
      </c>
      <c r="E102" s="20">
        <v>3081400</v>
      </c>
      <c r="F102" s="20">
        <v>128181600</v>
      </c>
      <c r="H102" s="20" t="str">
        <v>2017/18</v>
      </c>
      <c r="I102" s="20">
        <v>55619500</v>
      </c>
      <c r="J102" s="20">
        <v>64090800</v>
      </c>
      <c r="K102" s="20">
        <v>5389900</v>
      </c>
      <c r="L102" s="20">
        <v>3081400</v>
      </c>
      <c r="N102" s="20" t="s">
        <v>41</v>
      </c>
      <c r="O102" s="20" t="e">
        <f t="shared" si="4"/>
        <v>#N/A</v>
      </c>
      <c r="P102" s="20" t="e">
        <f t="shared" si="4"/>
        <v>#N/A</v>
      </c>
      <c r="Q102" s="20" t="e">
        <f t="shared" si="4"/>
        <v>#N/A</v>
      </c>
      <c r="R102" s="20" t="e">
        <f t="shared" si="4"/>
        <v>#N/A</v>
      </c>
      <c r="T102" s="20" t="s">
        <v>41</v>
      </c>
      <c r="U102" s="20" t="e">
        <f>IF(ROUND(VLOOKUP($T102,$N$66:$R$114,O$64,FALSE),0)=VLOOKUP($T102,FIRE0501!$A$4:$I$84,'QA checks'!U$64,FALSE),TRUE,"Error")</f>
        <v>#N/A</v>
      </c>
      <c r="V102" s="20" t="e">
        <f>IF(ROUND(VLOOKUP($T102,$N$66:$R$114,P$64,FALSE),0)=VLOOKUP($T102,FIRE0501!$A$4:$I$84,'QA checks'!V$64,FALSE),TRUE,"Error")</f>
        <v>#N/A</v>
      </c>
      <c r="W102" s="20" t="e">
        <f>IF(ROUND(VLOOKUP($T102,$N$66:$R$114,Q$64,FALSE),0)=VLOOKUP($T102,FIRE0501!$A$4:$I$84,'QA checks'!W$64,FALSE),TRUE,"Error")</f>
        <v>#N/A</v>
      </c>
      <c r="X102" s="20" t="e">
        <f>IF(ROUND(VLOOKUP($T102,$N$66:$R$114,R$64,FALSE),0)=VLOOKUP($T102,FIRE0501!$A$4:$I$84,'QA checks'!X$64,FALSE),TRUE,"Error")</f>
        <v>#N/A</v>
      </c>
    </row>
    <row r="103" spans="1:24" x14ac:dyDescent="0.35">
      <c r="A103" s="50" t="s">
        <v>68</v>
      </c>
      <c r="B103" s="20">
        <v>55924500</v>
      </c>
      <c r="C103" s="20">
        <v>64402700</v>
      </c>
      <c r="D103" s="20">
        <v>5394300</v>
      </c>
      <c r="E103" s="20">
        <v>3083800</v>
      </c>
      <c r="F103" s="20">
        <v>128805300</v>
      </c>
      <c r="H103" s="20" t="str">
        <v>2018/19</v>
      </c>
      <c r="I103" s="20">
        <v>55924500</v>
      </c>
      <c r="J103" s="20">
        <v>64402700</v>
      </c>
      <c r="K103" s="20">
        <v>5394300</v>
      </c>
      <c r="L103" s="20">
        <v>3083800</v>
      </c>
      <c r="N103" s="20" t="s">
        <v>68</v>
      </c>
      <c r="O103" s="20" t="e">
        <f t="shared" si="4"/>
        <v>#N/A</v>
      </c>
      <c r="P103" s="20" t="e">
        <f t="shared" si="4"/>
        <v>#N/A</v>
      </c>
      <c r="Q103" s="20" t="e">
        <f t="shared" si="4"/>
        <v>#N/A</v>
      </c>
      <c r="R103" s="20" t="e">
        <f t="shared" si="4"/>
        <v>#N/A</v>
      </c>
      <c r="T103" s="20" t="s">
        <v>68</v>
      </c>
      <c r="U103" s="20" t="e">
        <f>IF(ROUND(VLOOKUP($T103,$N$66:$R$114,O$64,FALSE),0)=VLOOKUP($T103,FIRE0501!$A$4:$I$84,'QA checks'!U$64,FALSE),TRUE,"Error")</f>
        <v>#N/A</v>
      </c>
      <c r="V103" s="20" t="e">
        <f>IF(ROUND(VLOOKUP($T103,$N$66:$R$114,P$64,FALSE),0)=VLOOKUP($T103,FIRE0501!$A$4:$I$84,'QA checks'!V$64,FALSE),TRUE,"Error")</f>
        <v>#N/A</v>
      </c>
      <c r="W103" s="20" t="e">
        <f>IF(ROUND(VLOOKUP($T103,$N$66:$R$114,Q$64,FALSE),0)=VLOOKUP($T103,FIRE0501!$A$4:$I$84,'QA checks'!W$64,FALSE),TRUE,"Error")</f>
        <v>#N/A</v>
      </c>
      <c r="X103" s="20" t="e">
        <f>IF(ROUND(VLOOKUP($T103,$N$66:$R$114,R$64,FALSE),0)=VLOOKUP($T103,FIRE0501!$A$4:$I$84,'QA checks'!X$64,FALSE),TRUE,"Error")</f>
        <v>#N/A</v>
      </c>
    </row>
    <row r="104" spans="1:24" x14ac:dyDescent="0.35">
      <c r="A104" s="50" t="s">
        <v>69</v>
      </c>
      <c r="B104" s="20">
        <v>56230100</v>
      </c>
      <c r="C104" s="20">
        <v>64732200</v>
      </c>
      <c r="D104" s="20">
        <v>5414400</v>
      </c>
      <c r="E104" s="20">
        <v>3087700</v>
      </c>
      <c r="F104" s="20">
        <v>129464400</v>
      </c>
      <c r="H104" s="20" t="str">
        <v>2019/20</v>
      </c>
      <c r="I104" s="20">
        <v>56230100</v>
      </c>
      <c r="J104" s="20">
        <v>64732200</v>
      </c>
      <c r="K104" s="20">
        <v>5414400</v>
      </c>
      <c r="L104" s="20">
        <v>3087700</v>
      </c>
      <c r="N104" s="20" t="s">
        <v>69</v>
      </c>
      <c r="O104" s="20" t="e">
        <f t="shared" si="4"/>
        <v>#N/A</v>
      </c>
      <c r="P104" s="20" t="e">
        <f t="shared" si="4"/>
        <v>#N/A</v>
      </c>
      <c r="Q104" s="20" t="e">
        <f t="shared" si="4"/>
        <v>#N/A</v>
      </c>
      <c r="R104" s="20" t="e">
        <f t="shared" si="4"/>
        <v>#N/A</v>
      </c>
      <c r="T104" s="20" t="s">
        <v>69</v>
      </c>
      <c r="U104" s="20" t="e">
        <f>IF(ROUND(VLOOKUP($T104,$N$66:$R$114,O$64,FALSE),0)=VLOOKUP($T104,FIRE0501!$A$4:$I$84,'QA checks'!U$64,FALSE),TRUE,"Error")</f>
        <v>#N/A</v>
      </c>
      <c r="V104" s="20" t="e">
        <f>IF(ROUND(VLOOKUP($T104,$N$66:$R$114,P$64,FALSE),0)=VLOOKUP($T104,FIRE0501!$A$4:$I$84,'QA checks'!V$64,FALSE),TRUE,"Error")</f>
        <v>#N/A</v>
      </c>
      <c r="W104" s="20" t="e">
        <f>IF(ROUND(VLOOKUP($T104,$N$66:$R$114,Q$64,FALSE),0)=VLOOKUP($T104,FIRE0501!$A$4:$I$84,'QA checks'!W$64,FALSE),TRUE,"Error")</f>
        <v>#N/A</v>
      </c>
      <c r="X104" s="20" t="e">
        <f>IF(ROUND(VLOOKUP($T104,$N$66:$R$114,R$64,FALSE),0)=VLOOKUP($T104,FIRE0501!$A$4:$I$84,'QA checks'!X$64,FALSE),TRUE,"Error")</f>
        <v>#N/A</v>
      </c>
    </row>
    <row r="105" spans="1:24" x14ac:dyDescent="0.35">
      <c r="A105" s="50" t="s">
        <v>94</v>
      </c>
      <c r="B105" s="20">
        <v>56326000</v>
      </c>
      <c r="C105" s="20">
        <v>64843500</v>
      </c>
      <c r="D105" s="20">
        <v>5413100</v>
      </c>
      <c r="E105" s="20">
        <v>3104500</v>
      </c>
      <c r="F105" s="20">
        <v>129687100</v>
      </c>
      <c r="H105" s="20" t="str">
        <v>2020/21</v>
      </c>
      <c r="I105" s="20">
        <v>56326000</v>
      </c>
      <c r="J105" s="20">
        <v>64843500</v>
      </c>
      <c r="K105" s="20">
        <v>5413100</v>
      </c>
      <c r="L105" s="20">
        <v>3104500</v>
      </c>
      <c r="N105" s="20" t="s">
        <v>94</v>
      </c>
      <c r="O105" s="20" t="e">
        <f t="shared" si="4"/>
        <v>#N/A</v>
      </c>
      <c r="P105" s="20" t="e">
        <f t="shared" si="4"/>
        <v>#N/A</v>
      </c>
      <c r="Q105" s="20" t="e">
        <f t="shared" si="4"/>
        <v>#N/A</v>
      </c>
      <c r="R105" s="20" t="e">
        <f t="shared" si="4"/>
        <v>#N/A</v>
      </c>
      <c r="T105" s="20" t="s">
        <v>94</v>
      </c>
      <c r="U105" s="20" t="e">
        <f>IF(ROUND(VLOOKUP($T105,$N$66:$R$114,O$64,FALSE),0)=VLOOKUP($T105,FIRE0501!$A$4:$I$84,'QA checks'!U$64,FALSE),TRUE,"Error")</f>
        <v>#N/A</v>
      </c>
      <c r="V105" s="20" t="e">
        <f>IF(ROUND(VLOOKUP($T105,$N$66:$R$114,P$64,FALSE),0)=VLOOKUP($T105,FIRE0501!$A$4:$I$84,'QA checks'!V$64,FALSE),TRUE,"Error")</f>
        <v>#N/A</v>
      </c>
      <c r="W105" s="20" t="e">
        <f>IF(ROUND(VLOOKUP($T105,$N$66:$R$114,Q$64,FALSE),0)=VLOOKUP($T105,FIRE0501!$A$4:$I$84,'QA checks'!W$64,FALSE),TRUE,"Error")</f>
        <v>#N/A</v>
      </c>
      <c r="X105" s="20" t="e">
        <f>IF(ROUND(VLOOKUP($T105,$N$66:$R$114,R$64,FALSE),0)=VLOOKUP($T105,FIRE0501!$A$4:$I$84,'QA checks'!X$64,FALSE),TRUE,"Error")</f>
        <v>#N/A</v>
      </c>
    </row>
    <row r="106" spans="1:24" x14ac:dyDescent="0.35">
      <c r="A106" s="50" t="s">
        <v>101</v>
      </c>
      <c r="B106" s="20">
        <v>56554900</v>
      </c>
      <c r="C106" s="20">
        <v>65078900</v>
      </c>
      <c r="D106" s="20">
        <v>5418400</v>
      </c>
      <c r="E106" s="20">
        <v>3105600</v>
      </c>
      <c r="F106" s="20">
        <v>130157800</v>
      </c>
      <c r="H106" s="20" t="str">
        <v>2021/22</v>
      </c>
      <c r="I106" s="20">
        <v>56554900</v>
      </c>
      <c r="J106" s="20">
        <v>65078900</v>
      </c>
      <c r="K106" s="20">
        <v>5418400</v>
      </c>
      <c r="L106" s="20">
        <v>3105600</v>
      </c>
      <c r="N106" s="20" t="s">
        <v>101</v>
      </c>
      <c r="O106" s="20" t="e">
        <f t="shared" si="4"/>
        <v>#N/A</v>
      </c>
      <c r="P106" s="20" t="e">
        <f t="shared" si="4"/>
        <v>#N/A</v>
      </c>
      <c r="Q106" s="20" t="e">
        <f t="shared" si="4"/>
        <v>#N/A</v>
      </c>
      <c r="R106" s="20" t="e">
        <f t="shared" si="4"/>
        <v>#N/A</v>
      </c>
      <c r="T106" s="20" t="s">
        <v>101</v>
      </c>
      <c r="U106" s="20" t="e">
        <f>IF(ROUND(VLOOKUP($T106,$N$66:$R$114,O$64,FALSE),0)=VLOOKUP($T106,FIRE0501!$A$4:$I$84,'QA checks'!U$64,FALSE),TRUE,"Error")</f>
        <v>#N/A</v>
      </c>
      <c r="V106" s="20" t="e">
        <f>IF(ROUND(VLOOKUP($T106,$N$66:$R$114,P$64,FALSE),0)=VLOOKUP($T106,FIRE0501!$A$4:$I$84,'QA checks'!V$64,FALSE),TRUE,"Error")</f>
        <v>#N/A</v>
      </c>
      <c r="W106" s="20" t="e">
        <f>IF(ROUND(VLOOKUP($T106,$N$66:$R$114,Q$64,FALSE),0)=VLOOKUP($T106,FIRE0501!$A$4:$I$84,'QA checks'!W$64,FALSE),TRUE,"Error")</f>
        <v>#N/A</v>
      </c>
      <c r="X106" s="20" t="e">
        <f>IF(ROUND(VLOOKUP($T106,$N$66:$R$114,R$64,FALSE),0)=VLOOKUP($T106,FIRE0501!$A$4:$I$84,'QA checks'!X$64,FALSE),TRUE,"Error")</f>
        <v>#N/A</v>
      </c>
    </row>
    <row r="107" spans="1:24" x14ac:dyDescent="0.35">
      <c r="A107" s="50" t="s">
        <v>103</v>
      </c>
      <c r="B107" s="20">
        <v>57112500</v>
      </c>
      <c r="C107" s="20">
        <v>65692200</v>
      </c>
      <c r="D107" s="20">
        <v>5447000</v>
      </c>
      <c r="E107" s="20">
        <v>3132700</v>
      </c>
      <c r="F107" s="20">
        <v>131384400</v>
      </c>
      <c r="H107" s="20" t="str">
        <v>2022/23</v>
      </c>
      <c r="I107" s="20">
        <v>57112500</v>
      </c>
      <c r="J107" s="20">
        <v>65692200</v>
      </c>
      <c r="K107" s="20">
        <v>5447000</v>
      </c>
      <c r="L107" s="20">
        <v>3132700</v>
      </c>
      <c r="N107" s="20" t="s">
        <v>103</v>
      </c>
      <c r="O107" s="20" t="e">
        <f t="shared" si="4"/>
        <v>#N/A</v>
      </c>
      <c r="P107" s="20" t="e">
        <f t="shared" si="4"/>
        <v>#N/A</v>
      </c>
      <c r="Q107" s="20" t="e">
        <f t="shared" si="4"/>
        <v>#N/A</v>
      </c>
      <c r="R107" s="20" t="e">
        <f t="shared" si="4"/>
        <v>#N/A</v>
      </c>
      <c r="T107" s="20" t="s">
        <v>103</v>
      </c>
      <c r="U107" s="20" t="e">
        <f>IF(ROUND(VLOOKUP($T107,$N$66:$R$114,O$64,FALSE),0)=VLOOKUP($T107,FIRE0501!$A$4:$I$84,'QA checks'!U$64,FALSE),TRUE,"Error")</f>
        <v>#N/A</v>
      </c>
      <c r="V107" s="20" t="e">
        <f>IF(ROUND(VLOOKUP($T107,$N$66:$R$114,P$64,FALSE),0)=VLOOKUP($T107,FIRE0501!$A$4:$I$84,'QA checks'!V$64,FALSE),TRUE,"Error")</f>
        <v>#N/A</v>
      </c>
      <c r="W107" s="20" t="e">
        <f>IF(ROUND(VLOOKUP($T107,$N$66:$R$114,Q$64,FALSE),0)=VLOOKUP($T107,FIRE0501!$A$4:$I$84,'QA checks'!W$64,FALSE),TRUE,"Error")</f>
        <v>#N/A</v>
      </c>
      <c r="X107" s="20" t="e">
        <f>IF(ROUND(VLOOKUP($T107,$N$66:$R$114,R$64,FALSE),0)=VLOOKUP($T107,FIRE0501!$A$4:$I$84,'QA checks'!X$64,FALSE),TRUE,"Error")</f>
        <v>#N/A</v>
      </c>
    </row>
    <row r="108" spans="1:24" x14ac:dyDescent="0.35">
      <c r="A108" s="50" t="s">
        <v>106</v>
      </c>
      <c r="B108" s="20">
        <v>57690300</v>
      </c>
      <c r="C108" s="20">
        <v>66344800</v>
      </c>
      <c r="D108" s="20">
        <v>5490100</v>
      </c>
      <c r="E108" s="20">
        <v>3164400</v>
      </c>
      <c r="F108" s="20">
        <v>132689600</v>
      </c>
      <c r="H108" s="20" t="str">
        <v>2023/24</v>
      </c>
      <c r="I108" s="20">
        <v>57690300</v>
      </c>
      <c r="J108" s="20">
        <v>66344800</v>
      </c>
      <c r="K108" s="20">
        <v>5490100</v>
      </c>
      <c r="L108" s="20">
        <v>3164400</v>
      </c>
      <c r="N108" s="20" t="s">
        <v>106</v>
      </c>
      <c r="O108" s="20" t="e">
        <f t="shared" si="4"/>
        <v>#N/A</v>
      </c>
      <c r="P108" s="20" t="e">
        <f t="shared" si="4"/>
        <v>#N/A</v>
      </c>
      <c r="Q108" s="20" t="e">
        <f t="shared" si="4"/>
        <v>#N/A</v>
      </c>
      <c r="R108" s="20" t="e">
        <f t="shared" si="4"/>
        <v>#N/A</v>
      </c>
      <c r="T108" s="20" t="s">
        <v>106</v>
      </c>
      <c r="U108" s="20" t="e">
        <f>IF(ROUND(VLOOKUP($T108,$N$66:$R$114,O$64,FALSE),0)=VLOOKUP($T108,FIRE0501!$A$4:$I$84,'QA checks'!U$64,FALSE),TRUE,"Error")</f>
        <v>#N/A</v>
      </c>
      <c r="V108" s="20" t="e">
        <f>IF(ROUND(VLOOKUP($T108,$N$66:$R$114,P$64,FALSE),0)=VLOOKUP($T108,FIRE0501!$A$4:$I$84,'QA checks'!V$64,FALSE),TRUE,"Error")</f>
        <v>#N/A</v>
      </c>
      <c r="W108" s="20" t="e">
        <f>IF(ROUND(VLOOKUP($T108,$N$66:$R$114,Q$64,FALSE),0)=VLOOKUP($T108,FIRE0501!$A$4:$I$84,'QA checks'!W$64,FALSE),TRUE,"Error")</f>
        <v>#N/A</v>
      </c>
      <c r="X108" s="20" t="e">
        <f>IF(ROUND(VLOOKUP($T108,$N$66:$R$114,R$64,FALSE),0)=VLOOKUP($T108,FIRE0501!$A$4:$I$84,'QA checks'!X$64,FALSE),TRUE,"Error")</f>
        <v>#N/A</v>
      </c>
    </row>
    <row r="109" spans="1:24" x14ac:dyDescent="0.35">
      <c r="A109" s="50" t="s">
        <v>127</v>
      </c>
      <c r="B109" s="20">
        <v>2185706700</v>
      </c>
      <c r="C109" s="20">
        <v>2536227200</v>
      </c>
      <c r="D109" s="20">
        <v>223407100</v>
      </c>
      <c r="E109" s="20">
        <v>127113900</v>
      </c>
      <c r="F109" s="20">
        <v>5072454900</v>
      </c>
      <c r="H109" s="20" t="str">
        <v>Grand Total</v>
      </c>
      <c r="I109" s="20">
        <v>2185706700</v>
      </c>
      <c r="J109" s="20">
        <v>2536227200</v>
      </c>
      <c r="K109" s="20">
        <v>223407100</v>
      </c>
      <c r="L109" s="20">
        <v>127113900</v>
      </c>
      <c r="N109" s="20" t="s">
        <v>108</v>
      </c>
      <c r="O109" s="20" t="e">
        <f t="shared" si="4"/>
        <v>#N/A</v>
      </c>
      <c r="P109" s="20" t="e">
        <f t="shared" si="4"/>
        <v>#N/A</v>
      </c>
      <c r="Q109" s="20" t="e">
        <f t="shared" si="4"/>
        <v>#N/A</v>
      </c>
      <c r="R109" s="20" t="e">
        <f t="shared" si="4"/>
        <v>#N/A</v>
      </c>
      <c r="T109" s="20" t="s">
        <v>108</v>
      </c>
      <c r="U109" s="20" t="e">
        <f>IF(ROUND(VLOOKUP($T109,$N$66:$R$114,O$64,FALSE),0)=VLOOKUP($T109,FIRE0501!$A$4:$I$84,'QA checks'!U$64,FALSE),TRUE,"Error")</f>
        <v>#N/A</v>
      </c>
      <c r="V109" s="20" t="e">
        <f>IF(ROUND(VLOOKUP($T109,$N$66:$R$114,P$64,FALSE),0)=VLOOKUP($T109,FIRE0501!$A$4:$I$84,'QA checks'!V$64,FALSE),TRUE,"Error")</f>
        <v>#N/A</v>
      </c>
      <c r="W109" s="20" t="e">
        <f>IF(ROUND(VLOOKUP($T109,$N$66:$R$114,Q$64,FALSE),0)=VLOOKUP($T109,FIRE0501!$A$4:$I$84,'QA checks'!W$64,FALSE),TRUE,"Error")</f>
        <v>#N/A</v>
      </c>
      <c r="X109" s="20" t="e">
        <f>IF(ROUND(VLOOKUP($T109,$N$66:$R$114,R$64,FALSE),0)=VLOOKUP($T109,FIRE0501!$A$4:$I$84,'QA checks'!X$64,FALSE),TRUE,"Error")</f>
        <v>#N/A</v>
      </c>
    </row>
    <row r="110" spans="1:24" x14ac:dyDescent="0.35"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N110" s="20" t="s">
        <v>128</v>
      </c>
      <c r="O110" s="20" t="e">
        <f t="shared" si="4"/>
        <v>#N/A</v>
      </c>
      <c r="P110" s="20" t="e">
        <f t="shared" si="4"/>
        <v>#N/A</v>
      </c>
      <c r="Q110" s="20" t="e">
        <f t="shared" si="4"/>
        <v>#N/A</v>
      </c>
      <c r="R110" s="20" t="e">
        <f t="shared" si="4"/>
        <v>#N/A</v>
      </c>
      <c r="T110" s="20" t="s">
        <v>128</v>
      </c>
      <c r="U110" s="20" t="e">
        <f>IF(ROUND(VLOOKUP($T110,$N$66:$R$114,O$64,FALSE),0)=VLOOKUP($T110,FIRE0501!$A$4:$I$84,'QA checks'!U$64,FALSE),TRUE,"Error")</f>
        <v>#N/A</v>
      </c>
      <c r="V110" s="20" t="e">
        <f>IF(ROUND(VLOOKUP($T110,$N$66:$R$114,P$64,FALSE),0)=VLOOKUP($T110,FIRE0501!$A$4:$I$84,'QA checks'!V$64,FALSE),TRUE,"Error")</f>
        <v>#N/A</v>
      </c>
      <c r="W110" s="20" t="e">
        <f>IF(ROUND(VLOOKUP($T110,$N$66:$R$114,Q$64,FALSE),0)=VLOOKUP($T110,FIRE0501!$A$4:$I$84,'QA checks'!W$64,FALSE),TRUE,"Error")</f>
        <v>#N/A</v>
      </c>
      <c r="X110" s="20" t="e">
        <f>IF(ROUND(VLOOKUP($T110,$N$66:$R$114,R$64,FALSE),0)=VLOOKUP($T110,FIRE0501!$A$4:$I$84,'QA checks'!X$64,FALSE),TRUE,"Error")</f>
        <v>#N/A</v>
      </c>
    </row>
    <row r="111" spans="1:24" x14ac:dyDescent="0.35"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N111" s="20" t="s">
        <v>129</v>
      </c>
      <c r="O111" s="20" t="e">
        <f t="shared" si="4"/>
        <v>#N/A</v>
      </c>
      <c r="P111" s="20" t="e">
        <f t="shared" si="4"/>
        <v>#N/A</v>
      </c>
      <c r="Q111" s="20" t="e">
        <f t="shared" si="4"/>
        <v>#N/A</v>
      </c>
      <c r="R111" s="20" t="e">
        <f t="shared" si="4"/>
        <v>#N/A</v>
      </c>
      <c r="T111" s="20" t="s">
        <v>129</v>
      </c>
      <c r="U111" s="20" t="e">
        <f>IF(ROUND(VLOOKUP($T111,$N$66:$R$114,O$64,FALSE),0)=VLOOKUP($T111,FIRE0501!$A$4:$I$84,'QA checks'!U$64,FALSE),TRUE,"Error")</f>
        <v>#N/A</v>
      </c>
      <c r="V111" s="20" t="e">
        <f>IF(ROUND(VLOOKUP($T111,$N$66:$R$114,P$64,FALSE),0)=VLOOKUP($T111,FIRE0501!$A$4:$I$84,'QA checks'!V$64,FALSE),TRUE,"Error")</f>
        <v>#N/A</v>
      </c>
      <c r="W111" s="20" t="e">
        <f>IF(ROUND(VLOOKUP($T111,$N$66:$R$114,Q$64,FALSE),0)=VLOOKUP($T111,FIRE0501!$A$4:$I$84,'QA checks'!W$64,FALSE),TRUE,"Error")</f>
        <v>#N/A</v>
      </c>
      <c r="X111" s="20" t="e">
        <f>IF(ROUND(VLOOKUP($T111,$N$66:$R$114,R$64,FALSE),0)=VLOOKUP($T111,FIRE0501!$A$4:$I$84,'QA checks'!X$64,FALSE),TRUE,"Error")</f>
        <v>#N/A</v>
      </c>
    </row>
    <row r="112" spans="1:24" x14ac:dyDescent="0.35"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N112" s="20" t="s">
        <v>130</v>
      </c>
      <c r="O112" s="20" t="e">
        <f t="shared" si="4"/>
        <v>#N/A</v>
      </c>
      <c r="P112" s="20" t="e">
        <f t="shared" si="4"/>
        <v>#N/A</v>
      </c>
      <c r="Q112" s="20" t="e">
        <f t="shared" si="4"/>
        <v>#N/A</v>
      </c>
      <c r="R112" s="20" t="e">
        <f t="shared" si="4"/>
        <v>#N/A</v>
      </c>
      <c r="T112" s="20" t="s">
        <v>130</v>
      </c>
      <c r="U112" s="20" t="e">
        <f>IF(ROUND(VLOOKUP($T112,$N$66:$R$114,O$64,FALSE),0)=VLOOKUP($T112,FIRE0501!$A$4:$I$84,'QA checks'!U$64,FALSE),TRUE,"Error")</f>
        <v>#N/A</v>
      </c>
      <c r="V112" s="20" t="e">
        <f>IF(ROUND(VLOOKUP($T112,$N$66:$R$114,P$64,FALSE),0)=VLOOKUP($T112,FIRE0501!$A$4:$I$84,'QA checks'!V$64,FALSE),TRUE,"Error")</f>
        <v>#N/A</v>
      </c>
      <c r="W112" s="20" t="e">
        <f>IF(ROUND(VLOOKUP($T112,$N$66:$R$114,Q$64,FALSE),0)=VLOOKUP($T112,FIRE0501!$A$4:$I$84,'QA checks'!W$64,FALSE),TRUE,"Error")</f>
        <v>#N/A</v>
      </c>
      <c r="X112" s="20" t="e">
        <f>IF(ROUND(VLOOKUP($T112,$N$66:$R$114,R$64,FALSE),0)=VLOOKUP($T112,FIRE0501!$A$4:$I$84,'QA checks'!X$64,FALSE),TRUE,"Error")</f>
        <v>#N/A</v>
      </c>
    </row>
    <row r="113" spans="8:24" x14ac:dyDescent="0.35"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N113" s="20" t="s">
        <v>131</v>
      </c>
      <c r="O113" s="20" t="e">
        <f t="shared" si="4"/>
        <v>#N/A</v>
      </c>
      <c r="P113" s="20" t="e">
        <f t="shared" si="4"/>
        <v>#N/A</v>
      </c>
      <c r="Q113" s="20" t="e">
        <f t="shared" si="4"/>
        <v>#N/A</v>
      </c>
      <c r="R113" s="20" t="e">
        <f t="shared" si="4"/>
        <v>#N/A</v>
      </c>
      <c r="T113" s="20" t="s">
        <v>131</v>
      </c>
      <c r="U113" s="20" t="e">
        <f>IF(ROUND(VLOOKUP($T113,$N$66:$R$114,O$64,FALSE),0)=VLOOKUP($T113,FIRE0501!$A$4:$I$84,'QA checks'!U$64,FALSE),TRUE,"Error")</f>
        <v>#N/A</v>
      </c>
      <c r="V113" s="20" t="e">
        <f>IF(ROUND(VLOOKUP($T113,$N$66:$R$114,P$64,FALSE),0)=VLOOKUP($T113,FIRE0501!$A$4:$I$84,'QA checks'!V$64,FALSE),TRUE,"Error")</f>
        <v>#N/A</v>
      </c>
      <c r="W113" s="20" t="e">
        <f>IF(ROUND(VLOOKUP($T113,$N$66:$R$114,Q$64,FALSE),0)=VLOOKUP($T113,FIRE0501!$A$4:$I$84,'QA checks'!W$64,FALSE),TRUE,"Error")</f>
        <v>#N/A</v>
      </c>
      <c r="X113" s="20" t="e">
        <f>IF(ROUND(VLOOKUP($T113,$N$66:$R$114,R$64,FALSE),0)=VLOOKUP($T113,FIRE0501!$A$4:$I$84,'QA checks'!X$64,FALSE),TRUE,"Error")</f>
        <v>#N/A</v>
      </c>
    </row>
    <row r="114" spans="8:24" x14ac:dyDescent="0.35"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N114" s="20" t="s">
        <v>132</v>
      </c>
      <c r="O114" s="20" t="e">
        <f t="shared" si="4"/>
        <v>#N/A</v>
      </c>
      <c r="P114" s="20" t="e">
        <f t="shared" si="4"/>
        <v>#N/A</v>
      </c>
      <c r="Q114" s="20" t="e">
        <f t="shared" si="4"/>
        <v>#N/A</v>
      </c>
      <c r="R114" s="20" t="e">
        <f t="shared" si="4"/>
        <v>#N/A</v>
      </c>
      <c r="T114" s="20" t="s">
        <v>132</v>
      </c>
      <c r="U114" s="20" t="e">
        <f>IF(ROUND(VLOOKUP($T114,$N$66:$R$114,O$64,FALSE),0)=VLOOKUP($T114,FIRE0501!$A$4:$I$84,'QA checks'!U$64,FALSE),TRUE,"Error")</f>
        <v>#N/A</v>
      </c>
      <c r="V114" s="20" t="e">
        <f>IF(ROUND(VLOOKUP($T114,$N$66:$R$114,P$64,FALSE),0)=VLOOKUP($T114,FIRE0501!$A$4:$I$84,'QA checks'!V$64,FALSE),TRUE,"Error")</f>
        <v>#N/A</v>
      </c>
      <c r="W114" s="20" t="e">
        <f>IF(ROUND(VLOOKUP($T114,$N$66:$R$114,Q$64,FALSE),0)=VLOOKUP($T114,FIRE0501!$A$4:$I$84,'QA checks'!W$64,FALSE),TRUE,"Error")</f>
        <v>#N/A</v>
      </c>
      <c r="X114" s="20" t="e">
        <f>IF(ROUND(VLOOKUP($T114,$N$66:$R$114,R$64,FALSE),0)=VLOOKUP($T114,FIRE0501!$A$4:$I$84,'QA checks'!X$64,FALSE),TRUE,"Error")</f>
        <v>#N/A</v>
      </c>
    </row>
  </sheetData>
  <mergeCells count="1">
    <mergeCell ref="A3:XFD3"/>
  </mergeCells>
  <conditionalFormatting sqref="A4:AH4 AZ4:XFD4 A5:T8 AL5:XFD18 C9:S9 A9:A28 T9:T58 N10:Q10 R10:S23 O11:Q23 N11:N28 AL19:AL27 AM19:XFD29 O24:S58 H27:M28 Y28:AL29 H29:N55 BN30:XFD59 G56:N58 G59:T59 A60:AH60 AZ60:XFD60 A61:T61 AL61:XFD61 A62:XFD63 A64:M64 N64:X114 Y64:XFD115 D65:M65 G66:M109 A82:A109 A110:M1048576 N116:XFD1048576">
    <cfRule type="containsText" dxfId="11" priority="11" operator="containsText" text="error">
      <formula>NOT(ISERROR(SEARCH("error",A4)))</formula>
    </cfRule>
  </conditionalFormatting>
  <conditionalFormatting sqref="B1">
    <cfRule type="containsText" dxfId="10" priority="7" operator="containsText" text="PASS">
      <formula>NOT(ISERROR(SEARCH("PASS",B1)))</formula>
    </cfRule>
    <cfRule type="cellIs" dxfId="9" priority="8" operator="greaterThan">
      <formula>0</formula>
    </cfRule>
  </conditionalFormatting>
  <conditionalFormatting sqref="B4">
    <cfRule type="cellIs" dxfId="8" priority="9" operator="equal">
      <formula>0</formula>
    </cfRule>
    <cfRule type="cellIs" dxfId="7" priority="12" operator="greaterThan">
      <formula>0</formula>
    </cfRule>
  </conditionalFormatting>
  <conditionalFormatting sqref="B60">
    <cfRule type="cellIs" dxfId="6" priority="1" operator="equal">
      <formula>0</formula>
    </cfRule>
    <cfRule type="cellIs" dxfId="5" priority="2" operator="greaterThan">
      <formula>0</formula>
    </cfRule>
  </conditionalFormatting>
  <conditionalFormatting sqref="T9:T58 A60:AH60 A4:AH4 AZ4:XFD4 A5:T8 AL5:XFD18 C9:S9 A9:A28 N10:Q10 R10:S23 O11:Q23 N11:N28 AL19:AL27 AM19:XFD29 O24:S58 H27:M28 Y28:AL29 H29:N55 BN30:XFD59 G56:N58 G59:T59 AZ60:XFD60 A61:T61 AL61:XFD61 A62:XFD63 A64:M64 N64:X114 Y64:XFD115 D65:M65 G66:M109 A82:A109 A110:M1048576 N116:XFD1048576">
    <cfRule type="containsText" dxfId="4" priority="10" operator="containsText" text="true">
      <formula>NOT(ISERROR(SEARCH("true",A4)))</formula>
    </cfRule>
  </conditionalFormatting>
  <conditionalFormatting sqref="T10:X58">
    <cfRule type="containsText" dxfId="3" priority="3" operator="containsText" text="True">
      <formula>NOT(ISERROR(SEARCH("True",T10)))</formula>
    </cfRule>
    <cfRule type="containsText" dxfId="2" priority="4" operator="containsText" text="Error">
      <formula>NOT(ISERROR(SEARCH("Error",T10)))</formula>
    </cfRule>
  </conditionalFormatting>
  <conditionalFormatting sqref="U9:X9">
    <cfRule type="containsText" dxfId="1" priority="5" operator="containsText" text="true">
      <formula>NOT(ISERROR(SEARCH("true",U9)))</formula>
    </cfRule>
    <cfRule type="containsText" dxfId="0" priority="6" operator="containsText" text="error">
      <formula>NOT(ISERROR(SEARCH("error",U9)))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0C7B5-E2A1-4E57-9C51-4CE9E5F8EF4B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2.xml><?xml version="1.0" encoding="utf-8"?>
<ds:datastoreItem xmlns:ds="http://schemas.openxmlformats.org/officeDocument/2006/customXml" ds:itemID="{B1854C6B-3878-4DBC-8FEB-8C9E69C5E0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21925-92F3-4983-861B-EA5447FAF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Data - victims</vt:lpstr>
      <vt:lpstr>Data - population</vt:lpstr>
      <vt:lpstr>FIRE0501_working</vt:lpstr>
      <vt:lpstr>FIRE0501</vt:lpstr>
      <vt:lpstr>QA checks</vt:lpstr>
      <vt:lpstr>Contents!Print_Area</vt:lpstr>
      <vt:lpstr>FIRE0501!Print_Area</vt:lpstr>
      <vt:lpstr>FIRE0501!Print_Titles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2025-03-06T15:13:44Z</dcterms:created>
  <dcterms:modified xsi:type="dcterms:W3CDTF">2026-07-15T13:26:35Z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