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5"/>
  <workbookPr defaultThemeVersion="166925"/>
  <mc:AlternateContent xmlns:mc="http://schemas.openxmlformats.org/markup-compatibility/2006">
    <mc:Choice Requires="x15">
      <x15ac:absPath xmlns:x15ac="http://schemas.microsoft.com/office/spreadsheetml/2010/11/ac" url="https://anglianwater.sharepoint.com/sites/fcmPR24/Shared Documents/19. Cost Assessment/08. Cost adjustment claims/Submission/2. Large Works/"/>
    </mc:Choice>
  </mc:AlternateContent>
  <xr:revisionPtr revIDLastSave="0" documentId="8_{8176C449-D2CC-4397-893B-9670DE008BCA}" xr6:coauthVersionLast="47" xr6:coauthVersionMax="47" xr10:uidLastSave="{00000000-0000-0000-0000-000000000000}"/>
  <bookViews>
    <workbookView xWindow="-110" yWindow="-110" windowWidth="19420" windowHeight="10420" xr2:uid="{CCDAF651-98BF-46B9-8723-341EC922BF0F}"/>
  </bookViews>
  <sheets>
    <sheet name="Cover sheet" sheetId="11" r:id="rId1"/>
    <sheet name="CAC" sheetId="20" r:id="rId2"/>
    <sheet name="Outputs" sheetId="1" r:id="rId3"/>
    <sheet name="Expanded data table" sheetId="9" r:id="rId4"/>
    <sheet name="2022 APR Table 7A" sheetId="18" r:id="rId5"/>
    <sheet name="2021 APR Table 7A" sheetId="19" r:id="rId6"/>
    <sheet name="Additional bands" sheetId="15" r:id="rId7"/>
    <sheet name="2022 high pe loads" sheetId="12" r:id="rId8"/>
    <sheet name="2021 high pe loads" sheetId="13" r:id="rId9"/>
    <sheet name="2020 high pe loads" sheetId="7" r:id="rId10"/>
    <sheet name="2019 high pe loads" sheetId="8" r:id="rId11"/>
    <sheet name="2018 high pe loads" sheetId="2" r:id="rId12"/>
    <sheet name="2017 high pe loads" sheetId="3" r:id="rId13"/>
    <sheet name="2014, 2015, 2016 high pe loads" sheetId="14" r:id="rId14"/>
    <sheet name="2013 high pe loads" sheetId="5" r:id="rId15"/>
    <sheet name="2012 high pe loads" sheetId="4" r:id="rId16"/>
    <sheet name="2021 APR Table 7D" sheetId="16" r:id="rId17"/>
    <sheet name="2022 APR Table 7D" sheetId="17" r:id="rId18"/>
    <sheet name="Inflation" sheetId="6" r:id="rId19"/>
  </sheets>
  <externalReferences>
    <externalReference r:id="rId20"/>
    <externalReference r:id="rId21"/>
    <externalReference r:id="rId22"/>
    <externalReference r:id="rId23"/>
  </externalReferences>
  <calcPr calcId="191028" calcCompleted="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25" i="20" l="1"/>
  <c r="C524" i="20"/>
  <c r="D530" i="20" l="1"/>
  <c r="D531" i="20"/>
  <c r="D532" i="20"/>
  <c r="D508" i="20"/>
  <c r="E508" i="20"/>
  <c r="F508" i="20"/>
  <c r="G508" i="20"/>
  <c r="H508" i="20"/>
  <c r="I508" i="20"/>
  <c r="J508" i="20"/>
  <c r="K508" i="20"/>
  <c r="L508" i="20"/>
  <c r="D509" i="20"/>
  <c r="E509" i="20"/>
  <c r="F509" i="20"/>
  <c r="G509" i="20"/>
  <c r="H509" i="20"/>
  <c r="I509" i="20"/>
  <c r="J509" i="20"/>
  <c r="K509" i="20"/>
  <c r="L509" i="20"/>
  <c r="D510" i="20"/>
  <c r="E510" i="20"/>
  <c r="F510" i="20"/>
  <c r="G510" i="20"/>
  <c r="H510" i="20"/>
  <c r="I510" i="20"/>
  <c r="J510" i="20"/>
  <c r="K510" i="20"/>
  <c r="L510" i="20"/>
  <c r="D511" i="20"/>
  <c r="E511" i="20"/>
  <c r="F511" i="20"/>
  <c r="G511" i="20"/>
  <c r="H511" i="20"/>
  <c r="I511" i="20"/>
  <c r="J511" i="20"/>
  <c r="K511" i="20"/>
  <c r="L511" i="20"/>
  <c r="D512" i="20"/>
  <c r="E512" i="20"/>
  <c r="F512" i="20"/>
  <c r="G512" i="20"/>
  <c r="H512" i="20"/>
  <c r="I512" i="20"/>
  <c r="J512" i="20"/>
  <c r="K512" i="20"/>
  <c r="L512" i="20"/>
  <c r="D513" i="20"/>
  <c r="E513" i="20"/>
  <c r="F513" i="20"/>
  <c r="G513" i="20"/>
  <c r="H513" i="20"/>
  <c r="I513" i="20"/>
  <c r="J513" i="20"/>
  <c r="K513" i="20"/>
  <c r="L513" i="20"/>
  <c r="D514" i="20"/>
  <c r="E514" i="20"/>
  <c r="F514" i="20"/>
  <c r="G514" i="20"/>
  <c r="H514" i="20"/>
  <c r="I514" i="20"/>
  <c r="J514" i="20"/>
  <c r="K514" i="20"/>
  <c r="L514" i="20"/>
  <c r="C509" i="20"/>
  <c r="C510" i="20"/>
  <c r="C511" i="20"/>
  <c r="C512" i="20"/>
  <c r="C513" i="20"/>
  <c r="C514" i="20"/>
  <c r="C508" i="20"/>
  <c r="P559" i="20" l="1"/>
  <c r="P554" i="20"/>
  <c r="Q559" i="20" l="1"/>
  <c r="BQ15" i="1" l="1"/>
  <c r="BC15" i="1"/>
  <c r="AO15" i="1"/>
  <c r="AA15" i="1"/>
  <c r="Z15" i="1"/>
  <c r="M15" i="1"/>
  <c r="N13" i="1" l="1"/>
  <c r="N12" i="1"/>
  <c r="N11" i="1"/>
  <c r="N10" i="1"/>
  <c r="N9" i="1"/>
  <c r="N8" i="1"/>
  <c r="N7" i="1"/>
  <c r="N6" i="1"/>
  <c r="N5" i="1"/>
  <c r="N4" i="1"/>
  <c r="L15" i="1"/>
  <c r="C520" i="20" l="1" a="1"/>
  <c r="K520" i="20" s="1"/>
  <c r="B567" i="20" l="1"/>
  <c r="E567" i="20"/>
  <c r="F567" i="20"/>
  <c r="D567" i="20"/>
  <c r="C567" i="20"/>
  <c r="D520" i="20"/>
  <c r="E520" i="20"/>
  <c r="F520" i="20"/>
  <c r="H520" i="20"/>
  <c r="I520" i="20"/>
  <c r="L520" i="20"/>
  <c r="G520" i="20"/>
  <c r="J520" i="20"/>
  <c r="C520" i="20"/>
  <c r="G567" i="20" l="1"/>
  <c r="C496" i="20" a="1"/>
  <c r="C5" i="20" a="1"/>
  <c r="C5" i="20" s="1"/>
  <c r="J5" i="20" l="1"/>
  <c r="L496" i="20"/>
  <c r="E496" i="20"/>
  <c r="F496" i="20"/>
  <c r="G496" i="20"/>
  <c r="H496" i="20"/>
  <c r="I496" i="20"/>
  <c r="J496" i="20"/>
  <c r="C496" i="20"/>
  <c r="K496" i="20"/>
  <c r="D496" i="20"/>
  <c r="I5" i="20"/>
  <c r="H5" i="20"/>
  <c r="G5" i="20"/>
  <c r="F5" i="20"/>
  <c r="E5" i="20"/>
  <c r="L5" i="20"/>
  <c r="D5" i="20"/>
  <c r="K5" i="20"/>
  <c r="N19" i="18"/>
  <c r="AG98" i="9" s="1"/>
  <c r="N17" i="18"/>
  <c r="G179" i="1"/>
  <c r="F179" i="1"/>
  <c r="E179" i="1"/>
  <c r="D179" i="1"/>
  <c r="C179" i="1"/>
  <c r="G178" i="1"/>
  <c r="F178" i="1"/>
  <c r="E178" i="1"/>
  <c r="D178" i="1"/>
  <c r="C178" i="1"/>
  <c r="G177" i="1"/>
  <c r="F177" i="1"/>
  <c r="E177" i="1"/>
  <c r="D177" i="1"/>
  <c r="C177" i="1"/>
  <c r="G176" i="1"/>
  <c r="F176" i="1"/>
  <c r="E176" i="1"/>
  <c r="D176" i="1"/>
  <c r="C176" i="1"/>
  <c r="G175" i="1"/>
  <c r="F175" i="1"/>
  <c r="E175" i="1"/>
  <c r="D175" i="1"/>
  <c r="C175" i="1"/>
  <c r="G173" i="1"/>
  <c r="F173" i="1"/>
  <c r="E173" i="1"/>
  <c r="D173" i="1"/>
  <c r="C173" i="1"/>
  <c r="G172" i="1"/>
  <c r="F172" i="1"/>
  <c r="E172" i="1"/>
  <c r="D172" i="1"/>
  <c r="C172" i="1"/>
  <c r="G171" i="1"/>
  <c r="F171" i="1"/>
  <c r="E171" i="1"/>
  <c r="D171" i="1"/>
  <c r="C171" i="1"/>
  <c r="G170" i="1"/>
  <c r="F170" i="1"/>
  <c r="E170" i="1"/>
  <c r="D170" i="1"/>
  <c r="C170" i="1"/>
  <c r="Z168" i="9" a="1"/>
  <c r="Z168" i="9" s="1"/>
  <c r="Z167" i="9" a="1"/>
  <c r="Z167" i="9" s="1"/>
  <c r="AI168" i="9"/>
  <c r="AH168" i="9"/>
  <c r="AG168" i="9"/>
  <c r="AF168" i="9"/>
  <c r="AI167" i="9"/>
  <c r="AH167" i="9"/>
  <c r="AG167" i="9"/>
  <c r="AF167" i="9"/>
  <c r="Z154" i="9" a="1"/>
  <c r="Z153" i="9" a="1"/>
  <c r="AD153" i="9" s="1"/>
  <c r="AI154" i="9"/>
  <c r="AH154" i="9"/>
  <c r="AG154" i="9"/>
  <c r="AF154" i="9"/>
  <c r="H174" i="1" s="1"/>
  <c r="AI153" i="9"/>
  <c r="AH153" i="9"/>
  <c r="AG153" i="9"/>
  <c r="AF153" i="9"/>
  <c r="V174" i="1" s="1"/>
  <c r="AI140" i="9"/>
  <c r="AH140" i="9"/>
  <c r="AG140" i="9"/>
  <c r="AF140" i="9"/>
  <c r="H179" i="1" s="1"/>
  <c r="Z140" i="9" a="1"/>
  <c r="AI139" i="9"/>
  <c r="AH139" i="9"/>
  <c r="AG139" i="9"/>
  <c r="AF139" i="9"/>
  <c r="V179" i="1" s="1"/>
  <c r="Z139" i="9" a="1"/>
  <c r="AD139" i="9" s="1"/>
  <c r="T179" i="1" s="1"/>
  <c r="Z126" i="9" a="1"/>
  <c r="AE126" i="9" s="1"/>
  <c r="Z125" i="9" a="1"/>
  <c r="AI126" i="9"/>
  <c r="AH126" i="9"/>
  <c r="AG126" i="9"/>
  <c r="AF126" i="9"/>
  <c r="H178" i="1" s="1"/>
  <c r="AI125" i="9"/>
  <c r="AH125" i="9"/>
  <c r="AG125" i="9"/>
  <c r="AF125" i="9"/>
  <c r="Z112" i="9" a="1"/>
  <c r="AE112" i="9" s="1"/>
  <c r="Z111" i="9" a="1"/>
  <c r="AD111" i="9" s="1"/>
  <c r="T177" i="1" s="1"/>
  <c r="AI112" i="9"/>
  <c r="AH112" i="9"/>
  <c r="AG112" i="9"/>
  <c r="AF112" i="9"/>
  <c r="AI111" i="9"/>
  <c r="AH111" i="9"/>
  <c r="AG111" i="9"/>
  <c r="AF111" i="9"/>
  <c r="V177" i="1" s="1"/>
  <c r="AI98" i="9"/>
  <c r="AH98" i="9"/>
  <c r="AF98" i="9"/>
  <c r="Z98" i="9" a="1"/>
  <c r="AA98" i="9" s="1"/>
  <c r="AI97" i="9"/>
  <c r="AH97" i="9"/>
  <c r="AG97" i="9"/>
  <c r="AF97" i="9"/>
  <c r="V176" i="1" s="1"/>
  <c r="Z97" i="9" a="1"/>
  <c r="AI84" i="9"/>
  <c r="AH84" i="9"/>
  <c r="AG84" i="9"/>
  <c r="AF84" i="9"/>
  <c r="H175" i="1" s="1"/>
  <c r="Z84" i="9" a="1"/>
  <c r="AA84" i="9" s="1"/>
  <c r="AI83" i="9"/>
  <c r="AH83" i="9"/>
  <c r="AG83" i="9"/>
  <c r="AF83" i="9"/>
  <c r="Z83" i="9" a="1"/>
  <c r="AC83" i="9" s="1"/>
  <c r="S175" i="1" s="1"/>
  <c r="Z56" i="9" a="1"/>
  <c r="AE56" i="9" s="1"/>
  <c r="Z55" i="9" a="1"/>
  <c r="AD55" i="9" s="1"/>
  <c r="T173" i="1" s="1"/>
  <c r="AI56" i="9"/>
  <c r="AH56" i="9"/>
  <c r="AG56" i="9"/>
  <c r="AF56" i="9"/>
  <c r="H173" i="1" s="1"/>
  <c r="AI55" i="9"/>
  <c r="AH55" i="9"/>
  <c r="AG55" i="9"/>
  <c r="AF55" i="9"/>
  <c r="V173" i="1" s="1"/>
  <c r="AI42" i="9"/>
  <c r="AH42" i="9"/>
  <c r="AG42" i="9"/>
  <c r="AF42" i="9"/>
  <c r="H172" i="1" s="1"/>
  <c r="Z42" i="9" a="1"/>
  <c r="AI41" i="9"/>
  <c r="AH41" i="9"/>
  <c r="AG41" i="9"/>
  <c r="AF41" i="9"/>
  <c r="Z41" i="9" a="1"/>
  <c r="AI28" i="9"/>
  <c r="AH28" i="9"/>
  <c r="AG28" i="9"/>
  <c r="AF28" i="9"/>
  <c r="H171" i="1" s="1"/>
  <c r="Z28" i="9" a="1"/>
  <c r="AI27" i="9"/>
  <c r="AH27" i="9"/>
  <c r="AG27" i="9"/>
  <c r="AF27" i="9"/>
  <c r="V171" i="1" s="1"/>
  <c r="Z27" i="9" a="1"/>
  <c r="AB27" i="9" s="1"/>
  <c r="R171" i="1" s="1"/>
  <c r="Z14" i="9" a="1"/>
  <c r="Z14" i="9" s="1"/>
  <c r="B170" i="1" s="1"/>
  <c r="Z13" i="9" a="1"/>
  <c r="Z13" i="9" s="1"/>
  <c r="P170" i="1" s="1"/>
  <c r="AI14" i="9"/>
  <c r="AI13" i="9"/>
  <c r="AH14" i="9"/>
  <c r="AH13" i="9"/>
  <c r="AG14" i="9"/>
  <c r="AG13" i="9"/>
  <c r="AF14" i="9"/>
  <c r="H170" i="1" s="1"/>
  <c r="AF13" i="9"/>
  <c r="V170" i="1" s="1"/>
  <c r="Y65" i="9"/>
  <c r="Y66" i="9"/>
  <c r="Y67" i="9"/>
  <c r="Y68" i="9"/>
  <c r="X150" i="9"/>
  <c r="W150" i="9"/>
  <c r="V150" i="9"/>
  <c r="U150" i="9"/>
  <c r="X151" i="9"/>
  <c r="W151" i="9"/>
  <c r="V151" i="9"/>
  <c r="U151" i="9"/>
  <c r="X152" i="9"/>
  <c r="W152" i="9"/>
  <c r="V152" i="9"/>
  <c r="U152" i="9"/>
  <c r="X84" i="9"/>
  <c r="K84" i="1" s="1"/>
  <c r="W84" i="9"/>
  <c r="J84" i="1" s="1"/>
  <c r="V84" i="9"/>
  <c r="I84" i="1" s="1"/>
  <c r="U84" i="9"/>
  <c r="H84" i="1" s="1"/>
  <c r="X83" i="9"/>
  <c r="Y84" i="1" s="1"/>
  <c r="W83" i="9"/>
  <c r="X84" i="1" s="1"/>
  <c r="V83" i="9"/>
  <c r="W84" i="1" s="1"/>
  <c r="U83" i="9"/>
  <c r="V84" i="1" s="1"/>
  <c r="X28" i="9"/>
  <c r="K80" i="1" s="1"/>
  <c r="X14" i="9"/>
  <c r="K79" i="1" s="1"/>
  <c r="W14" i="9"/>
  <c r="J79" i="1" s="1"/>
  <c r="X12" i="9"/>
  <c r="W12" i="9"/>
  <c r="V12" i="9"/>
  <c r="U12" i="9"/>
  <c r="S168" i="9"/>
  <c r="R168" i="9"/>
  <c r="Q168" i="9"/>
  <c r="P168" i="9"/>
  <c r="O168" i="9"/>
  <c r="N168" i="9"/>
  <c r="Y168" i="9" s="1"/>
  <c r="S167" i="9"/>
  <c r="R167" i="9"/>
  <c r="Q167" i="9"/>
  <c r="P167" i="9"/>
  <c r="O167" i="9"/>
  <c r="N167" i="9"/>
  <c r="S154" i="9"/>
  <c r="M83" i="1" s="1"/>
  <c r="R154" i="9"/>
  <c r="F83" i="1" s="1"/>
  <c r="Q154" i="9"/>
  <c r="E83" i="1" s="1"/>
  <c r="P154" i="9"/>
  <c r="D83" i="1" s="1"/>
  <c r="O154" i="9"/>
  <c r="C83" i="1" s="1"/>
  <c r="N154" i="9"/>
  <c r="Y154" i="9" s="1"/>
  <c r="S153" i="9"/>
  <c r="R153" i="9"/>
  <c r="Q153" i="9"/>
  <c r="S83" i="1" s="1"/>
  <c r="P153" i="9"/>
  <c r="R83" i="1" s="1"/>
  <c r="O153" i="9"/>
  <c r="Q83" i="1" s="1"/>
  <c r="N153" i="9"/>
  <c r="S140" i="9"/>
  <c r="M88" i="1" s="1"/>
  <c r="R140" i="9"/>
  <c r="F88" i="1" s="1"/>
  <c r="Q140" i="9"/>
  <c r="E88" i="1" s="1"/>
  <c r="P140" i="9"/>
  <c r="D88" i="1" s="1"/>
  <c r="O140" i="9"/>
  <c r="C88" i="1" s="1"/>
  <c r="N140" i="9"/>
  <c r="S139" i="9"/>
  <c r="AA88" i="1" s="1"/>
  <c r="R139" i="9"/>
  <c r="T88" i="1" s="1"/>
  <c r="Q139" i="9"/>
  <c r="S88" i="1" s="1"/>
  <c r="P139" i="9"/>
  <c r="R88" i="1" s="1"/>
  <c r="O139" i="9"/>
  <c r="N139" i="9"/>
  <c r="P88" i="1" s="1"/>
  <c r="S126" i="9"/>
  <c r="M87" i="1" s="1"/>
  <c r="R126" i="9"/>
  <c r="F87" i="1" s="1"/>
  <c r="Q126" i="9"/>
  <c r="E87" i="1" s="1"/>
  <c r="P126" i="9"/>
  <c r="D87" i="1" s="1"/>
  <c r="O126" i="9"/>
  <c r="C87" i="1" s="1"/>
  <c r="N126" i="9"/>
  <c r="Y126" i="9" s="1"/>
  <c r="S125" i="9"/>
  <c r="AA87" i="1" s="1"/>
  <c r="R125" i="9"/>
  <c r="T87" i="1" s="1"/>
  <c r="Q125" i="9"/>
  <c r="S87" i="1" s="1"/>
  <c r="P125" i="9"/>
  <c r="R87" i="1" s="1"/>
  <c r="O125" i="9"/>
  <c r="Q87" i="1" s="1"/>
  <c r="N125" i="9"/>
  <c r="P87" i="1" s="1"/>
  <c r="S112" i="9"/>
  <c r="M86" i="1" s="1"/>
  <c r="R112" i="9"/>
  <c r="F86" i="1" s="1"/>
  <c r="Q112" i="9"/>
  <c r="E86" i="1" s="1"/>
  <c r="P112" i="9"/>
  <c r="D86" i="1" s="1"/>
  <c r="O112" i="9"/>
  <c r="C86" i="1" s="1"/>
  <c r="N112" i="9"/>
  <c r="Y112" i="9" s="1"/>
  <c r="S111" i="9"/>
  <c r="AA86" i="1" s="1"/>
  <c r="R111" i="9"/>
  <c r="T86" i="1" s="1"/>
  <c r="Q111" i="9"/>
  <c r="S86" i="1" s="1"/>
  <c r="P111" i="9"/>
  <c r="R86" i="1" s="1"/>
  <c r="O111" i="9"/>
  <c r="Q86" i="1" s="1"/>
  <c r="N111" i="9"/>
  <c r="P86" i="1" s="1"/>
  <c r="S98" i="9"/>
  <c r="M85" i="1" s="1"/>
  <c r="R98" i="9"/>
  <c r="F85" i="1" s="1"/>
  <c r="Q98" i="9"/>
  <c r="E85" i="1" s="1"/>
  <c r="P98" i="9"/>
  <c r="D85" i="1" s="1"/>
  <c r="O98" i="9"/>
  <c r="C85" i="1" s="1"/>
  <c r="N98" i="9"/>
  <c r="S97" i="9"/>
  <c r="AA85" i="1" s="1"/>
  <c r="R97" i="9"/>
  <c r="T85" i="1" s="1"/>
  <c r="Q97" i="9"/>
  <c r="S85" i="1" s="1"/>
  <c r="P97" i="9"/>
  <c r="R85" i="1" s="1"/>
  <c r="O97" i="9"/>
  <c r="Q85" i="1" s="1"/>
  <c r="N97" i="9"/>
  <c r="S84" i="9"/>
  <c r="M84" i="1" s="1"/>
  <c r="R84" i="9"/>
  <c r="F84" i="1" s="1"/>
  <c r="Q84" i="9"/>
  <c r="E84" i="1" s="1"/>
  <c r="P84" i="9"/>
  <c r="D84" i="1" s="1"/>
  <c r="O84" i="9"/>
  <c r="C84" i="1" s="1"/>
  <c r="N84" i="9"/>
  <c r="B84" i="1" s="1"/>
  <c r="S83" i="9"/>
  <c r="AA84" i="1" s="1"/>
  <c r="R83" i="9"/>
  <c r="T84" i="1" s="1"/>
  <c r="Q83" i="9"/>
  <c r="S84" i="1" s="1"/>
  <c r="P83" i="9"/>
  <c r="R84" i="1" s="1"/>
  <c r="O83" i="9"/>
  <c r="N83" i="9"/>
  <c r="P84" i="1" s="1"/>
  <c r="S56" i="9"/>
  <c r="R56" i="9"/>
  <c r="F82" i="1" s="1"/>
  <c r="Q56" i="9"/>
  <c r="E82" i="1" s="1"/>
  <c r="P56" i="9"/>
  <c r="D82" i="1" s="1"/>
  <c r="O56" i="9"/>
  <c r="C82" i="1" s="1"/>
  <c r="N56" i="9"/>
  <c r="S55" i="9"/>
  <c r="AA82" i="1" s="1"/>
  <c r="R55" i="9"/>
  <c r="T82" i="1" s="1"/>
  <c r="Q55" i="9"/>
  <c r="S82" i="1" s="1"/>
  <c r="P55" i="9"/>
  <c r="R82" i="1" s="1"/>
  <c r="O55" i="9"/>
  <c r="Q82" i="1" s="1"/>
  <c r="N55" i="9"/>
  <c r="S42" i="9"/>
  <c r="M81" i="1" s="1"/>
  <c r="R42" i="9"/>
  <c r="F81" i="1" s="1"/>
  <c r="Q42" i="9"/>
  <c r="E81" i="1" s="1"/>
  <c r="P42" i="9"/>
  <c r="D81" i="1" s="1"/>
  <c r="O42" i="9"/>
  <c r="C81" i="1" s="1"/>
  <c r="N42" i="9"/>
  <c r="B81" i="1" s="1"/>
  <c r="S41" i="9"/>
  <c r="AA81" i="1" s="1"/>
  <c r="R41" i="9"/>
  <c r="T81" i="1" s="1"/>
  <c r="Q41" i="9"/>
  <c r="S81" i="1" s="1"/>
  <c r="P41" i="9"/>
  <c r="R81" i="1" s="1"/>
  <c r="O41" i="9"/>
  <c r="Q81" i="1" s="1"/>
  <c r="N41" i="9"/>
  <c r="P81" i="1" s="1"/>
  <c r="S28" i="9"/>
  <c r="M80" i="1" s="1"/>
  <c r="R28" i="9"/>
  <c r="F80" i="1" s="1"/>
  <c r="Q28" i="9"/>
  <c r="E80" i="1" s="1"/>
  <c r="P28" i="9"/>
  <c r="D80" i="1" s="1"/>
  <c r="O28" i="9"/>
  <c r="C80" i="1" s="1"/>
  <c r="N28" i="9"/>
  <c r="Y28" i="9" s="1"/>
  <c r="S27" i="9"/>
  <c r="AA80" i="1" s="1"/>
  <c r="R27" i="9"/>
  <c r="T80" i="1" s="1"/>
  <c r="Q27" i="9"/>
  <c r="S80" i="1" s="1"/>
  <c r="P27" i="9"/>
  <c r="R80" i="1" s="1"/>
  <c r="O27" i="9"/>
  <c r="Q80" i="1" s="1"/>
  <c r="N27" i="9"/>
  <c r="P80" i="1" s="1"/>
  <c r="S14" i="9"/>
  <c r="M79" i="1" s="1"/>
  <c r="R14" i="9"/>
  <c r="F79" i="1" s="1"/>
  <c r="Q14" i="9"/>
  <c r="E79" i="1" s="1"/>
  <c r="P14" i="9"/>
  <c r="D79" i="1" s="1"/>
  <c r="O14" i="9"/>
  <c r="C79" i="1" s="1"/>
  <c r="N14" i="9"/>
  <c r="B79" i="1" s="1"/>
  <c r="S13" i="9"/>
  <c r="AA79" i="1" s="1"/>
  <c r="R13" i="9"/>
  <c r="T79" i="1" s="1"/>
  <c r="Q13" i="9"/>
  <c r="S79" i="1" s="1"/>
  <c r="P13" i="9"/>
  <c r="R79" i="1" s="1"/>
  <c r="R89" i="1" s="1"/>
  <c r="O13" i="9"/>
  <c r="Q79" i="1" s="1"/>
  <c r="N13" i="9"/>
  <c r="H168" i="9"/>
  <c r="G168" i="9"/>
  <c r="F168" i="9"/>
  <c r="E168" i="9"/>
  <c r="D168" i="9"/>
  <c r="C168" i="9"/>
  <c r="H167" i="9"/>
  <c r="G167" i="9"/>
  <c r="F167" i="9"/>
  <c r="E167" i="9"/>
  <c r="D167" i="9"/>
  <c r="C167" i="9"/>
  <c r="H154" i="9"/>
  <c r="G154" i="9"/>
  <c r="F154" i="9"/>
  <c r="E154" i="9"/>
  <c r="D154" i="9"/>
  <c r="C154" i="9"/>
  <c r="H153" i="9"/>
  <c r="G153" i="9"/>
  <c r="F153" i="9"/>
  <c r="E153" i="9"/>
  <c r="D153" i="9"/>
  <c r="C153" i="9"/>
  <c r="H140" i="9"/>
  <c r="G140" i="9"/>
  <c r="F59" i="1" s="1"/>
  <c r="F140" i="9"/>
  <c r="E59" i="1" s="1"/>
  <c r="E140" i="9"/>
  <c r="D59" i="1" s="1"/>
  <c r="D140" i="9"/>
  <c r="C59" i="1" s="1"/>
  <c r="C140" i="9"/>
  <c r="B59" i="1" s="1"/>
  <c r="H139" i="9"/>
  <c r="G139" i="9"/>
  <c r="T59" i="1" s="1"/>
  <c r="F139" i="9"/>
  <c r="S59" i="1" s="1"/>
  <c r="E139" i="9"/>
  <c r="R59" i="1" s="1"/>
  <c r="D139" i="9"/>
  <c r="Q59" i="1" s="1"/>
  <c r="C139" i="9"/>
  <c r="P59" i="1" s="1"/>
  <c r="H126" i="9"/>
  <c r="G126" i="9"/>
  <c r="F58" i="1" s="1"/>
  <c r="F126" i="9"/>
  <c r="E58" i="1" s="1"/>
  <c r="E126" i="9"/>
  <c r="D58" i="1" s="1"/>
  <c r="D126" i="9"/>
  <c r="C58" i="1" s="1"/>
  <c r="C126" i="9"/>
  <c r="B58" i="1" s="1"/>
  <c r="H125" i="9"/>
  <c r="G125" i="9"/>
  <c r="T58" i="1" s="1"/>
  <c r="F125" i="9"/>
  <c r="E125" i="9"/>
  <c r="R58" i="1" s="1"/>
  <c r="D125" i="9"/>
  <c r="Q58" i="1" s="1"/>
  <c r="C125" i="9"/>
  <c r="P58" i="1" s="1"/>
  <c r="H112" i="9"/>
  <c r="G112" i="9"/>
  <c r="F57" i="1" s="1"/>
  <c r="F112" i="9"/>
  <c r="E57" i="1" s="1"/>
  <c r="E112" i="9"/>
  <c r="D57" i="1" s="1"/>
  <c r="D112" i="9"/>
  <c r="C57" i="1" s="1"/>
  <c r="C112" i="9"/>
  <c r="B57" i="1" s="1"/>
  <c r="H111" i="9"/>
  <c r="G111" i="9"/>
  <c r="T57" i="1" s="1"/>
  <c r="F111" i="9"/>
  <c r="S57" i="1" s="1"/>
  <c r="E111" i="9"/>
  <c r="R57" i="1" s="1"/>
  <c r="D111" i="9"/>
  <c r="Q57" i="1" s="1"/>
  <c r="C111" i="9"/>
  <c r="P57" i="1" s="1"/>
  <c r="H98" i="9"/>
  <c r="G98" i="9"/>
  <c r="F56" i="1" s="1"/>
  <c r="F98" i="9"/>
  <c r="E56" i="1" s="1"/>
  <c r="E98" i="9"/>
  <c r="D56" i="1" s="1"/>
  <c r="D98" i="9"/>
  <c r="C56" i="1" s="1"/>
  <c r="C98" i="9"/>
  <c r="B56" i="1" s="1"/>
  <c r="H97" i="9"/>
  <c r="G97" i="9"/>
  <c r="T56" i="1" s="1"/>
  <c r="F97" i="9"/>
  <c r="S56" i="1" s="1"/>
  <c r="E97" i="9"/>
  <c r="R56" i="1" s="1"/>
  <c r="D97" i="9"/>
  <c r="Q56" i="1" s="1"/>
  <c r="C97" i="9"/>
  <c r="P56" i="1" s="1"/>
  <c r="H84" i="9"/>
  <c r="G84" i="9"/>
  <c r="F55" i="1" s="1"/>
  <c r="F84" i="9"/>
  <c r="E55" i="1" s="1"/>
  <c r="E84" i="9"/>
  <c r="D55" i="1" s="1"/>
  <c r="D84" i="9"/>
  <c r="C84" i="9"/>
  <c r="B55" i="1" s="1"/>
  <c r="H83" i="9"/>
  <c r="G83" i="9"/>
  <c r="T55" i="1" s="1"/>
  <c r="F83" i="9"/>
  <c r="S55" i="1" s="1"/>
  <c r="E83" i="9"/>
  <c r="R55" i="1" s="1"/>
  <c r="D83" i="9"/>
  <c r="Q55" i="1" s="1"/>
  <c r="C83" i="9"/>
  <c r="P55" i="1" s="1"/>
  <c r="H56" i="9"/>
  <c r="G56" i="9"/>
  <c r="F53" i="1" s="1"/>
  <c r="F56" i="9"/>
  <c r="E53" i="1" s="1"/>
  <c r="E56" i="9"/>
  <c r="D53" i="1" s="1"/>
  <c r="D56" i="9"/>
  <c r="C53" i="1" s="1"/>
  <c r="C56" i="9"/>
  <c r="B53" i="1" s="1"/>
  <c r="H55" i="9"/>
  <c r="G55" i="9"/>
  <c r="T53" i="1" s="1"/>
  <c r="F55" i="9"/>
  <c r="S53" i="1" s="1"/>
  <c r="E55" i="9"/>
  <c r="R53" i="1" s="1"/>
  <c r="D55" i="9"/>
  <c r="Q53" i="1" s="1"/>
  <c r="C55" i="9"/>
  <c r="P53" i="1" s="1"/>
  <c r="H42" i="9"/>
  <c r="G42" i="9"/>
  <c r="F52" i="1" s="1"/>
  <c r="F42" i="9"/>
  <c r="E52" i="1" s="1"/>
  <c r="E42" i="9"/>
  <c r="D52" i="1" s="1"/>
  <c r="D42" i="9"/>
  <c r="C52" i="1" s="1"/>
  <c r="C42" i="9"/>
  <c r="B52" i="1" s="1"/>
  <c r="H41" i="9"/>
  <c r="G41" i="9"/>
  <c r="T52" i="1" s="1"/>
  <c r="F41" i="9"/>
  <c r="S52" i="1" s="1"/>
  <c r="E41" i="9"/>
  <c r="R52" i="1" s="1"/>
  <c r="D41" i="9"/>
  <c r="Q52" i="1" s="1"/>
  <c r="C41" i="9"/>
  <c r="P52" i="1" s="1"/>
  <c r="H28" i="9"/>
  <c r="G28" i="9"/>
  <c r="F51" i="1" s="1"/>
  <c r="F28" i="9"/>
  <c r="E51" i="1" s="1"/>
  <c r="E28" i="9"/>
  <c r="D51" i="1" s="1"/>
  <c r="D28" i="9"/>
  <c r="C51" i="1" s="1"/>
  <c r="C28" i="9"/>
  <c r="B51" i="1" s="1"/>
  <c r="H27" i="9"/>
  <c r="G27" i="9"/>
  <c r="T51" i="1" s="1"/>
  <c r="F27" i="9"/>
  <c r="S51" i="1" s="1"/>
  <c r="E27" i="9"/>
  <c r="R51" i="1" s="1"/>
  <c r="D27" i="9"/>
  <c r="Q51" i="1" s="1"/>
  <c r="C27" i="9"/>
  <c r="P51" i="1" s="1"/>
  <c r="H14" i="9"/>
  <c r="G14" i="9"/>
  <c r="F50" i="1" s="1"/>
  <c r="F14" i="9"/>
  <c r="E50" i="1" s="1"/>
  <c r="E14" i="9"/>
  <c r="D50" i="1" s="1"/>
  <c r="D14" i="9"/>
  <c r="C50" i="1" s="1"/>
  <c r="C14" i="9"/>
  <c r="B50" i="1" s="1"/>
  <c r="H13" i="9"/>
  <c r="G13" i="9"/>
  <c r="T50" i="1" s="1"/>
  <c r="F13" i="9"/>
  <c r="S50" i="1" s="1"/>
  <c r="E13" i="9"/>
  <c r="R50" i="1" s="1"/>
  <c r="D13" i="9"/>
  <c r="Q50" i="1" s="1"/>
  <c r="C13" i="9"/>
  <c r="P50" i="1" s="1"/>
  <c r="C55" i="1"/>
  <c r="S58" i="1"/>
  <c r="O74" i="1"/>
  <c r="A74" i="1"/>
  <c r="O73" i="1"/>
  <c r="A73" i="1"/>
  <c r="O72" i="1"/>
  <c r="A72" i="1"/>
  <c r="O71" i="1"/>
  <c r="A71" i="1"/>
  <c r="O70" i="1"/>
  <c r="A70" i="1"/>
  <c r="O69" i="1"/>
  <c r="A69" i="1"/>
  <c r="O68" i="1"/>
  <c r="A68" i="1"/>
  <c r="O67" i="1"/>
  <c r="A67" i="1"/>
  <c r="O66" i="1"/>
  <c r="A66" i="1"/>
  <c r="O65" i="1"/>
  <c r="A65" i="1"/>
  <c r="O64" i="1"/>
  <c r="A64" i="1"/>
  <c r="AL88" i="14"/>
  <c r="AP88" i="14" s="1"/>
  <c r="AL87" i="14"/>
  <c r="AL86" i="14"/>
  <c r="AL85" i="14"/>
  <c r="AL84" i="14"/>
  <c r="AL83" i="14"/>
  <c r="AL82" i="14"/>
  <c r="AL81" i="14"/>
  <c r="AP81" i="14" s="1"/>
  <c r="AL80" i="14"/>
  <c r="AP80" i="14" s="1"/>
  <c r="AL79" i="14"/>
  <c r="AL78" i="14"/>
  <c r="AL77" i="14"/>
  <c r="AL76" i="14"/>
  <c r="AL75" i="14"/>
  <c r="AL74" i="14"/>
  <c r="AL73" i="14"/>
  <c r="AP73" i="14" s="1"/>
  <c r="AL72" i="14"/>
  <c r="AP72" i="14" s="1"/>
  <c r="AL71" i="14"/>
  <c r="AL70" i="14"/>
  <c r="AL69" i="14"/>
  <c r="AL68" i="14"/>
  <c r="AL67" i="14"/>
  <c r="AL66" i="14"/>
  <c r="AL65" i="14"/>
  <c r="AQ65" i="14" s="1"/>
  <c r="AL64" i="14"/>
  <c r="AR64" i="14" s="1"/>
  <c r="AL63" i="14"/>
  <c r="AL62" i="14"/>
  <c r="AL61" i="14"/>
  <c r="AL60" i="14"/>
  <c r="AL59" i="14"/>
  <c r="AL58" i="14"/>
  <c r="AL57" i="14"/>
  <c r="AP57" i="14" s="1"/>
  <c r="AL56" i="14"/>
  <c r="AP56" i="14" s="1"/>
  <c r="AL55" i="14"/>
  <c r="AL54" i="14"/>
  <c r="AL53" i="14"/>
  <c r="AL52" i="14"/>
  <c r="AL51" i="14"/>
  <c r="AL50" i="14"/>
  <c r="AL49" i="14"/>
  <c r="AQ49" i="14" s="1"/>
  <c r="AL48" i="14"/>
  <c r="AL47" i="14"/>
  <c r="AB88" i="14"/>
  <c r="AB87" i="14"/>
  <c r="AB86" i="14"/>
  <c r="AB85" i="14"/>
  <c r="AB84" i="14"/>
  <c r="AB83" i="14"/>
  <c r="AB82" i="14"/>
  <c r="AF82" i="14" s="1"/>
  <c r="AB81" i="14"/>
  <c r="AF81" i="14" s="1"/>
  <c r="AB80" i="14"/>
  <c r="AB79" i="14"/>
  <c r="AB78" i="14"/>
  <c r="AB77" i="14"/>
  <c r="AB76" i="14"/>
  <c r="AB75" i="14"/>
  <c r="AB74" i="14"/>
  <c r="AF74" i="14" s="1"/>
  <c r="AB73" i="14"/>
  <c r="AF73" i="14" s="1"/>
  <c r="AB72" i="14"/>
  <c r="AB71" i="14"/>
  <c r="AB70" i="14"/>
  <c r="AB69" i="14"/>
  <c r="AB68" i="14"/>
  <c r="AB67" i="14"/>
  <c r="AB66" i="14"/>
  <c r="AH66" i="14" s="1"/>
  <c r="AB65" i="14"/>
  <c r="AB64" i="14"/>
  <c r="AB63" i="14"/>
  <c r="AB62" i="14"/>
  <c r="AB61" i="14"/>
  <c r="AB60" i="14"/>
  <c r="AB59" i="14"/>
  <c r="AB58" i="14"/>
  <c r="AF58" i="14" s="1"/>
  <c r="AB57" i="14"/>
  <c r="AF57" i="14" s="1"/>
  <c r="AB56" i="14"/>
  <c r="AB55" i="14"/>
  <c r="AB54" i="14"/>
  <c r="AB53" i="14"/>
  <c r="AB52" i="14"/>
  <c r="AB51" i="14"/>
  <c r="AB50" i="14"/>
  <c r="AF50" i="14" s="1"/>
  <c r="AB49" i="14"/>
  <c r="AG49" i="14" s="1"/>
  <c r="AB48" i="14"/>
  <c r="AB47" i="14"/>
  <c r="R88" i="14"/>
  <c r="R87" i="14"/>
  <c r="V87" i="14" s="1"/>
  <c r="R86" i="14"/>
  <c r="R85" i="14"/>
  <c r="R84" i="14"/>
  <c r="R83" i="14"/>
  <c r="R82" i="14"/>
  <c r="R81" i="14"/>
  <c r="V81" i="14" s="1"/>
  <c r="R80" i="14"/>
  <c r="R79" i="14"/>
  <c r="V79" i="14" s="1"/>
  <c r="R78" i="14"/>
  <c r="R77" i="14"/>
  <c r="R76" i="14"/>
  <c r="V76" i="14" s="1"/>
  <c r="R75" i="14"/>
  <c r="R74" i="14"/>
  <c r="R73" i="14"/>
  <c r="V73" i="14" s="1"/>
  <c r="R72" i="14"/>
  <c r="R71" i="14"/>
  <c r="V71" i="14" s="1"/>
  <c r="R70" i="14"/>
  <c r="R69" i="14"/>
  <c r="R68" i="14"/>
  <c r="Y68" i="14" s="1"/>
  <c r="R67" i="14"/>
  <c r="W67" i="14" s="1"/>
  <c r="R66" i="14"/>
  <c r="R65" i="14"/>
  <c r="W65" i="14" s="1"/>
  <c r="R64" i="14"/>
  <c r="R63" i="14"/>
  <c r="Y63" i="14" s="1"/>
  <c r="R62" i="14"/>
  <c r="R61" i="14"/>
  <c r="Y61" i="14" s="1"/>
  <c r="R60" i="14"/>
  <c r="R59" i="14"/>
  <c r="V59" i="14" s="1"/>
  <c r="R58" i="14"/>
  <c r="R57" i="14"/>
  <c r="V57" i="14" s="1"/>
  <c r="R56" i="14"/>
  <c r="R55" i="14"/>
  <c r="X55" i="14" s="1"/>
  <c r="R54" i="14"/>
  <c r="R53" i="14"/>
  <c r="R52" i="14"/>
  <c r="W52" i="14" s="1"/>
  <c r="R51" i="14"/>
  <c r="Y51" i="14" s="1"/>
  <c r="R50" i="14"/>
  <c r="R49" i="14"/>
  <c r="W49" i="14" s="1"/>
  <c r="R48" i="14"/>
  <c r="R47" i="14"/>
  <c r="W47" i="14" s="1"/>
  <c r="AL20" i="14"/>
  <c r="AL19" i="14"/>
  <c r="AL18" i="14"/>
  <c r="AL17" i="14"/>
  <c r="AB20" i="14"/>
  <c r="AB19" i="14"/>
  <c r="AB18" i="14"/>
  <c r="AB17" i="14"/>
  <c r="R20" i="14"/>
  <c r="R19" i="14"/>
  <c r="R18" i="14"/>
  <c r="W18" i="14" s="1"/>
  <c r="R17" i="14"/>
  <c r="X17" i="14" s="1"/>
  <c r="V5" i="14"/>
  <c r="W5" i="14"/>
  <c r="X5" i="14"/>
  <c r="Y5" i="14"/>
  <c r="V6" i="14"/>
  <c r="W6" i="14"/>
  <c r="X6" i="14"/>
  <c r="Y6" i="14"/>
  <c r="V7" i="14"/>
  <c r="W7" i="14"/>
  <c r="X7" i="14"/>
  <c r="Y7" i="14"/>
  <c r="V8" i="14"/>
  <c r="W8" i="14"/>
  <c r="X8" i="14"/>
  <c r="Y8" i="14"/>
  <c r="V9" i="14"/>
  <c r="W9" i="14"/>
  <c r="X9" i="14"/>
  <c r="Y9" i="14"/>
  <c r="V10" i="14"/>
  <c r="W10" i="14"/>
  <c r="X10" i="14"/>
  <c r="Y10" i="14"/>
  <c r="V11" i="14"/>
  <c r="W11" i="14"/>
  <c r="X11" i="14"/>
  <c r="Y11" i="14"/>
  <c r="V12" i="14"/>
  <c r="W12" i="14"/>
  <c r="X12" i="14"/>
  <c r="Y12" i="14"/>
  <c r="V13" i="14"/>
  <c r="W13" i="14"/>
  <c r="X13" i="14"/>
  <c r="Y13" i="14"/>
  <c r="V14" i="14"/>
  <c r="W14" i="14"/>
  <c r="X14" i="14"/>
  <c r="Y14" i="14"/>
  <c r="V15" i="14"/>
  <c r="W15" i="14"/>
  <c r="X15" i="14"/>
  <c r="Y15" i="14"/>
  <c r="V16" i="14"/>
  <c r="W16" i="14"/>
  <c r="X16" i="14"/>
  <c r="Y16" i="14"/>
  <c r="V17" i="14"/>
  <c r="W17" i="14"/>
  <c r="Y17" i="14"/>
  <c r="V18" i="14"/>
  <c r="X18" i="14"/>
  <c r="Y18" i="14"/>
  <c r="V19" i="14"/>
  <c r="W19" i="14"/>
  <c r="X19" i="14"/>
  <c r="Y19" i="14"/>
  <c r="V20" i="14"/>
  <c r="W20" i="14"/>
  <c r="X20" i="14"/>
  <c r="Y20" i="14"/>
  <c r="V21" i="14"/>
  <c r="W21" i="14"/>
  <c r="X21" i="14"/>
  <c r="Y21" i="14"/>
  <c r="V22" i="14"/>
  <c r="W22" i="14"/>
  <c r="X22" i="14"/>
  <c r="Y22" i="14"/>
  <c r="V23" i="14"/>
  <c r="W23" i="14"/>
  <c r="X23" i="14"/>
  <c r="Y23" i="14"/>
  <c r="V24" i="14"/>
  <c r="W24" i="14"/>
  <c r="X24" i="14"/>
  <c r="Y24" i="14"/>
  <c r="V25" i="14"/>
  <c r="W25" i="14"/>
  <c r="X25" i="14"/>
  <c r="Y25" i="14"/>
  <c r="V26" i="14"/>
  <c r="W26" i="14"/>
  <c r="X26" i="14"/>
  <c r="Y26" i="14"/>
  <c r="V27" i="14"/>
  <c r="W27" i="14"/>
  <c r="X27" i="14"/>
  <c r="Y27" i="14"/>
  <c r="V28" i="14"/>
  <c r="W28" i="14"/>
  <c r="X28" i="14"/>
  <c r="Y28" i="14"/>
  <c r="V29" i="14"/>
  <c r="W29" i="14"/>
  <c r="X29" i="14"/>
  <c r="Y29" i="14"/>
  <c r="V30" i="14"/>
  <c r="W30" i="14"/>
  <c r="X30" i="14"/>
  <c r="Y30" i="14"/>
  <c r="V31" i="14"/>
  <c r="W31" i="14"/>
  <c r="X31" i="14"/>
  <c r="Y31" i="14"/>
  <c r="V32" i="14"/>
  <c r="W32" i="14"/>
  <c r="X32" i="14"/>
  <c r="Y32" i="14"/>
  <c r="V33" i="14"/>
  <c r="W33" i="14"/>
  <c r="X33" i="14"/>
  <c r="Y33" i="14"/>
  <c r="V34" i="14"/>
  <c r="W34" i="14"/>
  <c r="X34" i="14"/>
  <c r="Y34" i="14"/>
  <c r="V35" i="14"/>
  <c r="W35" i="14"/>
  <c r="X35" i="14"/>
  <c r="Y35" i="14"/>
  <c r="V36" i="14"/>
  <c r="W36" i="14"/>
  <c r="X36" i="14"/>
  <c r="Y36" i="14"/>
  <c r="V37" i="14"/>
  <c r="W37" i="14"/>
  <c r="X37" i="14"/>
  <c r="Y37" i="14"/>
  <c r="V38" i="14"/>
  <c r="W38" i="14"/>
  <c r="X38" i="14"/>
  <c r="Y38" i="14"/>
  <c r="V39" i="14"/>
  <c r="W39" i="14"/>
  <c r="X39" i="14"/>
  <c r="Y39" i="14"/>
  <c r="V40" i="14"/>
  <c r="W40" i="14"/>
  <c r="X40" i="14"/>
  <c r="Y40" i="14"/>
  <c r="V41" i="14"/>
  <c r="W41" i="14"/>
  <c r="X41" i="14"/>
  <c r="Y41" i="14"/>
  <c r="V42" i="14"/>
  <c r="W42" i="14"/>
  <c r="X42" i="14"/>
  <c r="Y42" i="14"/>
  <c r="V43" i="14"/>
  <c r="W43" i="14"/>
  <c r="X43" i="14"/>
  <c r="Y43" i="14"/>
  <c r="V44" i="14"/>
  <c r="W44" i="14"/>
  <c r="X44" i="14"/>
  <c r="Y44" i="14"/>
  <c r="V45" i="14"/>
  <c r="W45" i="14"/>
  <c r="X45" i="14"/>
  <c r="Y45" i="14"/>
  <c r="V46" i="14"/>
  <c r="W46" i="14"/>
  <c r="X46" i="14"/>
  <c r="Y46" i="14"/>
  <c r="V47" i="14"/>
  <c r="X47" i="14"/>
  <c r="Y47" i="14"/>
  <c r="V48" i="14"/>
  <c r="W48" i="14"/>
  <c r="X48" i="14"/>
  <c r="Y48" i="14"/>
  <c r="V49" i="14"/>
  <c r="X49" i="14"/>
  <c r="Y49" i="14"/>
  <c r="V50" i="14"/>
  <c r="W50" i="14"/>
  <c r="X50" i="14"/>
  <c r="Y50" i="14"/>
  <c r="V51" i="14"/>
  <c r="W51" i="14"/>
  <c r="X51" i="14"/>
  <c r="V52" i="14"/>
  <c r="X52" i="14"/>
  <c r="Y52" i="14"/>
  <c r="V53" i="14"/>
  <c r="W53" i="14"/>
  <c r="X53" i="14"/>
  <c r="Y53" i="14"/>
  <c r="V54" i="14"/>
  <c r="W54" i="14"/>
  <c r="X54" i="14"/>
  <c r="Y54" i="14"/>
  <c r="V55" i="14"/>
  <c r="W55" i="14"/>
  <c r="Y55" i="14"/>
  <c r="V56" i="14"/>
  <c r="W56" i="14"/>
  <c r="X56" i="14"/>
  <c r="Y56" i="14"/>
  <c r="W57" i="14"/>
  <c r="X57" i="14"/>
  <c r="Y57" i="14"/>
  <c r="V58" i="14"/>
  <c r="W58" i="14"/>
  <c r="X58" i="14"/>
  <c r="Y58" i="14"/>
  <c r="W59" i="14"/>
  <c r="X59" i="14"/>
  <c r="Y59" i="14"/>
  <c r="V60" i="14"/>
  <c r="W60" i="14"/>
  <c r="X60" i="14"/>
  <c r="B125" i="14" s="1"/>
  <c r="Y60" i="14"/>
  <c r="V61" i="14"/>
  <c r="W61" i="14"/>
  <c r="X61" i="14"/>
  <c r="V62" i="14"/>
  <c r="W62" i="14"/>
  <c r="X62" i="14"/>
  <c r="Y62" i="14"/>
  <c r="V63" i="14"/>
  <c r="W63" i="14"/>
  <c r="X63" i="14"/>
  <c r="V64" i="14"/>
  <c r="W64" i="14"/>
  <c r="X64" i="14"/>
  <c r="Y64" i="14"/>
  <c r="V65" i="14"/>
  <c r="X65" i="14"/>
  <c r="Y65" i="14"/>
  <c r="V66" i="14"/>
  <c r="W66" i="14"/>
  <c r="X66" i="14"/>
  <c r="Y66" i="14"/>
  <c r="V67" i="14"/>
  <c r="X67" i="14"/>
  <c r="Y67" i="14"/>
  <c r="V68" i="14"/>
  <c r="W68" i="14"/>
  <c r="X68" i="14"/>
  <c r="V69" i="14"/>
  <c r="W69" i="14"/>
  <c r="X69" i="14"/>
  <c r="Y69" i="14"/>
  <c r="V70" i="14"/>
  <c r="W70" i="14"/>
  <c r="X70" i="14"/>
  <c r="Y70" i="14"/>
  <c r="W71" i="14"/>
  <c r="X71" i="14"/>
  <c r="Y71" i="14"/>
  <c r="V72" i="14"/>
  <c r="W72" i="14"/>
  <c r="X72" i="14"/>
  <c r="Y72" i="14"/>
  <c r="W73" i="14"/>
  <c r="X73" i="14"/>
  <c r="Y73" i="14"/>
  <c r="V74" i="14"/>
  <c r="W74" i="14"/>
  <c r="X74" i="14"/>
  <c r="Y74" i="14"/>
  <c r="V75" i="14"/>
  <c r="W75" i="14"/>
  <c r="X75" i="14"/>
  <c r="Y75" i="14"/>
  <c r="W76" i="14"/>
  <c r="X76" i="14"/>
  <c r="Y76" i="14"/>
  <c r="V77" i="14"/>
  <c r="W77" i="14"/>
  <c r="X77" i="14"/>
  <c r="Y77" i="14"/>
  <c r="V78" i="14"/>
  <c r="W78" i="14"/>
  <c r="X78" i="14"/>
  <c r="Y78" i="14"/>
  <c r="W79" i="14"/>
  <c r="X79" i="14"/>
  <c r="Y79" i="14"/>
  <c r="V80" i="14"/>
  <c r="W80" i="14"/>
  <c r="X80" i="14"/>
  <c r="Y80" i="14"/>
  <c r="W81" i="14"/>
  <c r="X81" i="14"/>
  <c r="Y81" i="14"/>
  <c r="V82" i="14"/>
  <c r="W82" i="14"/>
  <c r="X82" i="14"/>
  <c r="Y82" i="14"/>
  <c r="V83" i="14"/>
  <c r="W83" i="14"/>
  <c r="X83" i="14"/>
  <c r="Y83" i="14"/>
  <c r="V84" i="14"/>
  <c r="W84" i="14"/>
  <c r="X84" i="14"/>
  <c r="Y84" i="14"/>
  <c r="V85" i="14"/>
  <c r="W85" i="14"/>
  <c r="X85" i="14"/>
  <c r="Y85" i="14"/>
  <c r="V86" i="14"/>
  <c r="W86" i="14"/>
  <c r="X86" i="14"/>
  <c r="Y86" i="14"/>
  <c r="W87" i="14"/>
  <c r="X87" i="14"/>
  <c r="Y87" i="14"/>
  <c r="V88" i="14"/>
  <c r="W88" i="14"/>
  <c r="X88" i="14"/>
  <c r="Y88" i="14"/>
  <c r="V89" i="14"/>
  <c r="W89" i="14"/>
  <c r="X89" i="14"/>
  <c r="Y89" i="14"/>
  <c r="V90" i="14"/>
  <c r="W90" i="14"/>
  <c r="X90" i="14"/>
  <c r="Y90" i="14"/>
  <c r="V91" i="14"/>
  <c r="W91" i="14"/>
  <c r="X91" i="14"/>
  <c r="Y91" i="14"/>
  <c r="V92" i="14"/>
  <c r="W92" i="14"/>
  <c r="X92" i="14"/>
  <c r="Y92" i="14"/>
  <c r="V93" i="14"/>
  <c r="W93" i="14"/>
  <c r="X93" i="14"/>
  <c r="Y93" i="14"/>
  <c r="V94" i="14"/>
  <c r="W94" i="14"/>
  <c r="X94" i="14"/>
  <c r="Y94" i="14"/>
  <c r="V95" i="14"/>
  <c r="W95" i="14"/>
  <c r="X95" i="14"/>
  <c r="Y95" i="14"/>
  <c r="V96" i="14"/>
  <c r="W96" i="14"/>
  <c r="X96" i="14"/>
  <c r="Y96" i="14"/>
  <c r="V97" i="14"/>
  <c r="W97" i="14"/>
  <c r="X97" i="14"/>
  <c r="Y97" i="14"/>
  <c r="V98" i="14"/>
  <c r="W98" i="14"/>
  <c r="X98" i="14"/>
  <c r="Y98" i="14"/>
  <c r="V99" i="14"/>
  <c r="W99" i="14"/>
  <c r="X99" i="14"/>
  <c r="Y99" i="14"/>
  <c r="Y4" i="14"/>
  <c r="F6" i="15" s="1"/>
  <c r="X4" i="14"/>
  <c r="E6" i="15" s="1"/>
  <c r="W4" i="14"/>
  <c r="D6" i="15" s="1"/>
  <c r="V4" i="14"/>
  <c r="C6" i="15" s="1"/>
  <c r="AP5" i="14"/>
  <c r="AQ5" i="14"/>
  <c r="AR5" i="14"/>
  <c r="AS5" i="14"/>
  <c r="AP6" i="14"/>
  <c r="AQ6" i="14"/>
  <c r="AR6" i="14"/>
  <c r="AS6" i="14"/>
  <c r="AP7" i="14"/>
  <c r="AQ7" i="14"/>
  <c r="AR7" i="14"/>
  <c r="AS7" i="14"/>
  <c r="AP8" i="14"/>
  <c r="AQ8" i="14"/>
  <c r="AR8" i="14"/>
  <c r="AS8" i="14"/>
  <c r="AP9" i="14"/>
  <c r="AQ9" i="14"/>
  <c r="AR9" i="14"/>
  <c r="AS9" i="14"/>
  <c r="AP10" i="14"/>
  <c r="AQ10" i="14"/>
  <c r="AR10" i="14"/>
  <c r="AS10" i="14"/>
  <c r="AP11" i="14"/>
  <c r="AQ11" i="14"/>
  <c r="AR11" i="14"/>
  <c r="AS11" i="14"/>
  <c r="AP12" i="14"/>
  <c r="AQ12" i="14"/>
  <c r="AR12" i="14"/>
  <c r="AS12" i="14"/>
  <c r="AP13" i="14"/>
  <c r="AQ13" i="14"/>
  <c r="AR13" i="14"/>
  <c r="AS13" i="14"/>
  <c r="AP14" i="14"/>
  <c r="AQ14" i="14"/>
  <c r="AR14" i="14"/>
  <c r="AS14" i="14"/>
  <c r="AP15" i="14"/>
  <c r="AQ15" i="14"/>
  <c r="AR15" i="14"/>
  <c r="AS15" i="14"/>
  <c r="AP16" i="14"/>
  <c r="AQ16" i="14"/>
  <c r="AR16" i="14"/>
  <c r="AS16" i="14"/>
  <c r="AP17" i="14"/>
  <c r="AQ17" i="14"/>
  <c r="AR17" i="14"/>
  <c r="AS17" i="14"/>
  <c r="AP18" i="14"/>
  <c r="AQ18" i="14"/>
  <c r="AR18" i="14"/>
  <c r="AS18" i="14"/>
  <c r="AP19" i="14"/>
  <c r="AQ19" i="14"/>
  <c r="AR19" i="14"/>
  <c r="AS19" i="14"/>
  <c r="AP20" i="14"/>
  <c r="AQ20" i="14"/>
  <c r="AR20" i="14"/>
  <c r="AS20" i="14"/>
  <c r="AP21" i="14"/>
  <c r="AQ21" i="14"/>
  <c r="AR21" i="14"/>
  <c r="AS21" i="14"/>
  <c r="AP22" i="14"/>
  <c r="AQ22" i="14"/>
  <c r="AR22" i="14"/>
  <c r="AS22" i="14"/>
  <c r="AP23" i="14"/>
  <c r="AQ23" i="14"/>
  <c r="AR23" i="14"/>
  <c r="AS23" i="14"/>
  <c r="AP24" i="14"/>
  <c r="AQ24" i="14"/>
  <c r="AR24" i="14"/>
  <c r="AS24" i="14"/>
  <c r="AP25" i="14"/>
  <c r="AQ25" i="14"/>
  <c r="AR25" i="14"/>
  <c r="AS25" i="14"/>
  <c r="AP26" i="14"/>
  <c r="AQ26" i="14"/>
  <c r="AR26" i="14"/>
  <c r="AS26" i="14"/>
  <c r="AP27" i="14"/>
  <c r="AQ27" i="14"/>
  <c r="AR27" i="14"/>
  <c r="AS27" i="14"/>
  <c r="AP28" i="14"/>
  <c r="AQ28" i="14"/>
  <c r="AR28" i="14"/>
  <c r="AS28" i="14"/>
  <c r="AP29" i="14"/>
  <c r="AQ29" i="14"/>
  <c r="AR29" i="14"/>
  <c r="AS29" i="14"/>
  <c r="AP30" i="14"/>
  <c r="AQ30" i="14"/>
  <c r="AR30" i="14"/>
  <c r="AS30" i="14"/>
  <c r="AP31" i="14"/>
  <c r="AQ31" i="14"/>
  <c r="AR31" i="14"/>
  <c r="AS31" i="14"/>
  <c r="AP32" i="14"/>
  <c r="AQ32" i="14"/>
  <c r="AR32" i="14"/>
  <c r="AS32" i="14"/>
  <c r="AP33" i="14"/>
  <c r="AQ33" i="14"/>
  <c r="AR33" i="14"/>
  <c r="AS33" i="14"/>
  <c r="AP34" i="14"/>
  <c r="AQ34" i="14"/>
  <c r="AR34" i="14"/>
  <c r="AS34" i="14"/>
  <c r="AP35" i="14"/>
  <c r="AQ35" i="14"/>
  <c r="AR35" i="14"/>
  <c r="AS35" i="14"/>
  <c r="AP36" i="14"/>
  <c r="AQ36" i="14"/>
  <c r="AR36" i="14"/>
  <c r="AS36" i="14"/>
  <c r="AP37" i="14"/>
  <c r="AQ37" i="14"/>
  <c r="AR37" i="14"/>
  <c r="AS37" i="14"/>
  <c r="AP38" i="14"/>
  <c r="AQ38" i="14"/>
  <c r="AR38" i="14"/>
  <c r="AS38" i="14"/>
  <c r="AP39" i="14"/>
  <c r="AQ39" i="14"/>
  <c r="AR39" i="14"/>
  <c r="AS39" i="14"/>
  <c r="AP40" i="14"/>
  <c r="AQ40" i="14"/>
  <c r="AR40" i="14"/>
  <c r="AS40" i="14"/>
  <c r="AP41" i="14"/>
  <c r="AQ41" i="14"/>
  <c r="AR41" i="14"/>
  <c r="AS41" i="14"/>
  <c r="AP42" i="14"/>
  <c r="AQ42" i="14"/>
  <c r="AR42" i="14"/>
  <c r="AS42" i="14"/>
  <c r="AP43" i="14"/>
  <c r="AQ43" i="14"/>
  <c r="AR43" i="14"/>
  <c r="AS43" i="14"/>
  <c r="AP44" i="14"/>
  <c r="AQ44" i="14"/>
  <c r="AR44" i="14"/>
  <c r="AS44" i="14"/>
  <c r="AP45" i="14"/>
  <c r="AQ45" i="14"/>
  <c r="AR45" i="14"/>
  <c r="AS45" i="14"/>
  <c r="AP46" i="14"/>
  <c r="AQ46" i="14"/>
  <c r="AR46" i="14"/>
  <c r="AS46" i="14"/>
  <c r="AP47" i="14"/>
  <c r="AQ47" i="14"/>
  <c r="AR47" i="14"/>
  <c r="AS47" i="14"/>
  <c r="AP48" i="14"/>
  <c r="AQ48" i="14"/>
  <c r="AR48" i="14"/>
  <c r="AS48" i="14"/>
  <c r="AP49" i="14"/>
  <c r="AR49" i="14"/>
  <c r="AS49" i="14"/>
  <c r="AP50" i="14"/>
  <c r="AQ50" i="14"/>
  <c r="AR50" i="14"/>
  <c r="AS50" i="14"/>
  <c r="AP51" i="14"/>
  <c r="AQ51" i="14"/>
  <c r="AR51" i="14"/>
  <c r="AS51" i="14"/>
  <c r="AP52" i="14"/>
  <c r="AQ52" i="14"/>
  <c r="AR52" i="14"/>
  <c r="AS52" i="14"/>
  <c r="AP53" i="14"/>
  <c r="AQ53" i="14"/>
  <c r="AR53" i="14"/>
  <c r="AS53" i="14"/>
  <c r="AP54" i="14"/>
  <c r="AQ54" i="14"/>
  <c r="AR54" i="14"/>
  <c r="AS54" i="14"/>
  <c r="AP55" i="14"/>
  <c r="AQ55" i="14"/>
  <c r="AR55" i="14"/>
  <c r="AS55" i="14"/>
  <c r="AQ56" i="14"/>
  <c r="AR56" i="14"/>
  <c r="AS56" i="14"/>
  <c r="AQ57" i="14"/>
  <c r="AR57" i="14"/>
  <c r="AS57" i="14"/>
  <c r="AP58" i="14"/>
  <c r="AQ58" i="14"/>
  <c r="AR58" i="14"/>
  <c r="AS58" i="14"/>
  <c r="AP59" i="14"/>
  <c r="AQ59" i="14"/>
  <c r="AR59" i="14"/>
  <c r="AS59" i="14"/>
  <c r="AP60" i="14"/>
  <c r="AQ60" i="14"/>
  <c r="AR60" i="14"/>
  <c r="AS60" i="14"/>
  <c r="D139" i="14" s="1"/>
  <c r="AP61" i="14"/>
  <c r="AQ61" i="14"/>
  <c r="AR61" i="14"/>
  <c r="AS61" i="14"/>
  <c r="AP62" i="14"/>
  <c r="AQ62" i="14"/>
  <c r="AR62" i="14"/>
  <c r="AS62" i="14"/>
  <c r="AP63" i="14"/>
  <c r="AQ63" i="14"/>
  <c r="AR63" i="14"/>
  <c r="AS63" i="14"/>
  <c r="AP64" i="14"/>
  <c r="AQ64" i="14"/>
  <c r="AS64" i="14"/>
  <c r="AP65" i="14"/>
  <c r="AR65" i="14"/>
  <c r="AS65" i="14"/>
  <c r="AP66" i="14"/>
  <c r="AQ66" i="14"/>
  <c r="AR66" i="14"/>
  <c r="AS66" i="14"/>
  <c r="AP67" i="14"/>
  <c r="AQ67" i="14"/>
  <c r="AR67" i="14"/>
  <c r="AS67" i="14"/>
  <c r="AP68" i="14"/>
  <c r="AQ68" i="14"/>
  <c r="AR68" i="14"/>
  <c r="AS68" i="14"/>
  <c r="AP69" i="14"/>
  <c r="AQ69" i="14"/>
  <c r="AR69" i="14"/>
  <c r="AS69" i="14"/>
  <c r="AP70" i="14"/>
  <c r="AQ70" i="14"/>
  <c r="AR70" i="14"/>
  <c r="AS70" i="14"/>
  <c r="AP71" i="14"/>
  <c r="AQ71" i="14"/>
  <c r="AR71" i="14"/>
  <c r="AS71" i="14"/>
  <c r="AQ72" i="14"/>
  <c r="AR72" i="14"/>
  <c r="AS72" i="14"/>
  <c r="AQ73" i="14"/>
  <c r="AR73" i="14"/>
  <c r="AS73" i="14"/>
  <c r="AP74" i="14"/>
  <c r="AQ74" i="14"/>
  <c r="AR74" i="14"/>
  <c r="AS74" i="14"/>
  <c r="AP75" i="14"/>
  <c r="AQ75" i="14"/>
  <c r="AR75" i="14"/>
  <c r="AS75" i="14"/>
  <c r="AP76" i="14"/>
  <c r="AQ76" i="14"/>
  <c r="AR76" i="14"/>
  <c r="AS76" i="14"/>
  <c r="AP77" i="14"/>
  <c r="AQ77" i="14"/>
  <c r="AR77" i="14"/>
  <c r="AS77" i="14"/>
  <c r="AP78" i="14"/>
  <c r="AQ78" i="14"/>
  <c r="AR78" i="14"/>
  <c r="AS78" i="14"/>
  <c r="AP79" i="14"/>
  <c r="AQ79" i="14"/>
  <c r="AR79" i="14"/>
  <c r="AS79" i="14"/>
  <c r="AQ80" i="14"/>
  <c r="AR80" i="14"/>
  <c r="AS80" i="14"/>
  <c r="AQ81" i="14"/>
  <c r="AR81" i="14"/>
  <c r="AS81" i="14"/>
  <c r="AP82" i="14"/>
  <c r="AQ82" i="14"/>
  <c r="AR82" i="14"/>
  <c r="AS82" i="14"/>
  <c r="AP83" i="14"/>
  <c r="AQ83" i="14"/>
  <c r="AR83" i="14"/>
  <c r="AS83" i="14"/>
  <c r="AP84" i="14"/>
  <c r="AQ84" i="14"/>
  <c r="AR84" i="14"/>
  <c r="AS84" i="14"/>
  <c r="AP85" i="14"/>
  <c r="AQ85" i="14"/>
  <c r="AR85" i="14"/>
  <c r="AS85" i="14"/>
  <c r="AP86" i="14"/>
  <c r="AQ86" i="14"/>
  <c r="AR86" i="14"/>
  <c r="AS86" i="14"/>
  <c r="AP87" i="14"/>
  <c r="AQ87" i="14"/>
  <c r="AR87" i="14"/>
  <c r="AS87" i="14"/>
  <c r="AQ88" i="14"/>
  <c r="AR88" i="14"/>
  <c r="AS88" i="14"/>
  <c r="AP89" i="14"/>
  <c r="AQ89" i="14"/>
  <c r="AR89" i="14"/>
  <c r="AS89" i="14"/>
  <c r="AP90" i="14"/>
  <c r="AQ90" i="14"/>
  <c r="AR90" i="14"/>
  <c r="AS90" i="14"/>
  <c r="AP91" i="14"/>
  <c r="AQ91" i="14"/>
  <c r="AR91" i="14"/>
  <c r="AS91" i="14"/>
  <c r="AP92" i="14"/>
  <c r="AQ92" i="14"/>
  <c r="AR92" i="14"/>
  <c r="AS92" i="14"/>
  <c r="AP93" i="14"/>
  <c r="AQ93" i="14"/>
  <c r="AR93" i="14"/>
  <c r="AS93" i="14"/>
  <c r="AP94" i="14"/>
  <c r="AQ94" i="14"/>
  <c r="AR94" i="14"/>
  <c r="AS94" i="14"/>
  <c r="AP95" i="14"/>
  <c r="AQ95" i="14"/>
  <c r="AR95" i="14"/>
  <c r="AS95" i="14"/>
  <c r="AP96" i="14"/>
  <c r="AQ96" i="14"/>
  <c r="AR96" i="14"/>
  <c r="AS96" i="14"/>
  <c r="AP97" i="14"/>
  <c r="AQ97" i="14"/>
  <c r="AR97" i="14"/>
  <c r="AS97" i="14"/>
  <c r="AP98" i="14"/>
  <c r="AQ98" i="14"/>
  <c r="AR98" i="14"/>
  <c r="AS98" i="14"/>
  <c r="AP99" i="14"/>
  <c r="AQ99" i="14"/>
  <c r="AR99" i="14"/>
  <c r="AS99" i="14"/>
  <c r="AS4" i="14"/>
  <c r="F8" i="15" s="1"/>
  <c r="AR4" i="14"/>
  <c r="E8" i="15" s="1"/>
  <c r="AQ4" i="14"/>
  <c r="AP4" i="14"/>
  <c r="C8" i="15" s="1"/>
  <c r="AF5" i="14"/>
  <c r="AG5" i="14"/>
  <c r="AH5" i="14"/>
  <c r="AI5" i="14"/>
  <c r="AF6" i="14"/>
  <c r="AG6" i="14"/>
  <c r="AH6" i="14"/>
  <c r="AI6" i="14"/>
  <c r="AF7" i="14"/>
  <c r="AG7" i="14"/>
  <c r="AH7" i="14"/>
  <c r="AI7" i="14"/>
  <c r="AF8" i="14"/>
  <c r="AG8" i="14"/>
  <c r="AH8" i="14"/>
  <c r="AI8" i="14"/>
  <c r="AF9" i="14"/>
  <c r="AG9" i="14"/>
  <c r="AH9" i="14"/>
  <c r="AI9" i="14"/>
  <c r="AF10" i="14"/>
  <c r="AG10" i="14"/>
  <c r="AH10" i="14"/>
  <c r="AI10" i="14"/>
  <c r="AF11" i="14"/>
  <c r="AG11" i="14"/>
  <c r="AH11" i="14"/>
  <c r="AI11" i="14"/>
  <c r="AF12" i="14"/>
  <c r="AG12" i="14"/>
  <c r="AH12" i="14"/>
  <c r="AI12" i="14"/>
  <c r="AF13" i="14"/>
  <c r="AG13" i="14"/>
  <c r="AH13" i="14"/>
  <c r="AI13" i="14"/>
  <c r="AF14" i="14"/>
  <c r="AG14" i="14"/>
  <c r="AH14" i="14"/>
  <c r="AI14" i="14"/>
  <c r="AF15" i="14"/>
  <c r="AG15" i="14"/>
  <c r="AH15" i="14"/>
  <c r="AI15" i="14"/>
  <c r="AF16" i="14"/>
  <c r="AG16" i="14"/>
  <c r="AH16" i="14"/>
  <c r="AI16" i="14"/>
  <c r="AF17" i="14"/>
  <c r="AG17" i="14"/>
  <c r="AH17" i="14"/>
  <c r="AI17" i="14"/>
  <c r="AF18" i="14"/>
  <c r="AG18" i="14"/>
  <c r="AH18" i="14"/>
  <c r="AI18" i="14"/>
  <c r="AF19" i="14"/>
  <c r="AG19" i="14"/>
  <c r="AH19" i="14"/>
  <c r="AI19" i="14"/>
  <c r="AF20" i="14"/>
  <c r="AG20" i="14"/>
  <c r="AH20" i="14"/>
  <c r="AI20" i="14"/>
  <c r="AF21" i="14"/>
  <c r="AG21" i="14"/>
  <c r="AH21" i="14"/>
  <c r="AI21" i="14"/>
  <c r="AF22" i="14"/>
  <c r="AG22" i="14"/>
  <c r="AH22" i="14"/>
  <c r="AI22" i="14"/>
  <c r="AF23" i="14"/>
  <c r="AG23" i="14"/>
  <c r="AH23" i="14"/>
  <c r="AI23" i="14"/>
  <c r="AF24" i="14"/>
  <c r="AG24" i="14"/>
  <c r="AH24" i="14"/>
  <c r="AI24" i="14"/>
  <c r="AF25" i="14"/>
  <c r="AG25" i="14"/>
  <c r="AH25" i="14"/>
  <c r="AI25" i="14"/>
  <c r="AF26" i="14"/>
  <c r="AG26" i="14"/>
  <c r="AH26" i="14"/>
  <c r="AI26" i="14"/>
  <c r="AF27" i="14"/>
  <c r="AG27" i="14"/>
  <c r="AH27" i="14"/>
  <c r="AI27" i="14"/>
  <c r="AF28" i="14"/>
  <c r="AG28" i="14"/>
  <c r="AH28" i="14"/>
  <c r="AI28" i="14"/>
  <c r="AF29" i="14"/>
  <c r="AG29" i="14"/>
  <c r="AH29" i="14"/>
  <c r="AI29" i="14"/>
  <c r="AF30" i="14"/>
  <c r="AG30" i="14"/>
  <c r="AH30" i="14"/>
  <c r="AI30" i="14"/>
  <c r="AF31" i="14"/>
  <c r="AG31" i="14"/>
  <c r="AH31" i="14"/>
  <c r="AI31" i="14"/>
  <c r="AF32" i="14"/>
  <c r="AG32" i="14"/>
  <c r="AH32" i="14"/>
  <c r="AI32" i="14"/>
  <c r="AF33" i="14"/>
  <c r="AG33" i="14"/>
  <c r="AH33" i="14"/>
  <c r="AI33" i="14"/>
  <c r="AF34" i="14"/>
  <c r="AG34" i="14"/>
  <c r="AH34" i="14"/>
  <c r="AI34" i="14"/>
  <c r="AF35" i="14"/>
  <c r="AG35" i="14"/>
  <c r="AH35" i="14"/>
  <c r="AI35" i="14"/>
  <c r="AF36" i="14"/>
  <c r="AG36" i="14"/>
  <c r="AH36" i="14"/>
  <c r="AI36" i="14"/>
  <c r="AF37" i="14"/>
  <c r="AG37" i="14"/>
  <c r="AH37" i="14"/>
  <c r="AI37" i="14"/>
  <c r="AF38" i="14"/>
  <c r="AG38" i="14"/>
  <c r="AH38" i="14"/>
  <c r="AI38" i="14"/>
  <c r="AF39" i="14"/>
  <c r="AG39" i="14"/>
  <c r="AH39" i="14"/>
  <c r="AI39" i="14"/>
  <c r="AF40" i="14"/>
  <c r="AG40" i="14"/>
  <c r="AH40" i="14"/>
  <c r="AI40" i="14"/>
  <c r="AF41" i="14"/>
  <c r="AG41" i="14"/>
  <c r="AH41" i="14"/>
  <c r="AI41" i="14"/>
  <c r="AF42" i="14"/>
  <c r="AG42" i="14"/>
  <c r="AH42" i="14"/>
  <c r="AI42" i="14"/>
  <c r="AF43" i="14"/>
  <c r="AG43" i="14"/>
  <c r="AH43" i="14"/>
  <c r="AI43" i="14"/>
  <c r="AF44" i="14"/>
  <c r="AG44" i="14"/>
  <c r="AH44" i="14"/>
  <c r="AI44" i="14"/>
  <c r="AF45" i="14"/>
  <c r="AG45" i="14"/>
  <c r="AH45" i="14"/>
  <c r="AI45" i="14"/>
  <c r="AF46" i="14"/>
  <c r="AG46" i="14"/>
  <c r="AH46" i="14"/>
  <c r="AI46" i="14"/>
  <c r="AF47" i="14"/>
  <c r="AG47" i="14"/>
  <c r="AH47" i="14"/>
  <c r="AI47" i="14"/>
  <c r="AF48" i="14"/>
  <c r="AG48" i="14"/>
  <c r="AH48" i="14"/>
  <c r="AI48" i="14"/>
  <c r="AF49" i="14"/>
  <c r="AH49" i="14"/>
  <c r="AI49" i="14"/>
  <c r="AG50" i="14"/>
  <c r="AH50" i="14"/>
  <c r="AI50" i="14"/>
  <c r="AF51" i="14"/>
  <c r="AG51" i="14"/>
  <c r="AH51" i="14"/>
  <c r="AI51" i="14"/>
  <c r="AF52" i="14"/>
  <c r="AG52" i="14"/>
  <c r="AH52" i="14"/>
  <c r="AI52" i="14"/>
  <c r="AF53" i="14"/>
  <c r="AG53" i="14"/>
  <c r="AH53" i="14"/>
  <c r="AI53" i="14"/>
  <c r="AF54" i="14"/>
  <c r="AG54" i="14"/>
  <c r="AH54" i="14"/>
  <c r="AI54" i="14"/>
  <c r="AF55" i="14"/>
  <c r="AG55" i="14"/>
  <c r="AH55" i="14"/>
  <c r="AI55" i="14"/>
  <c r="AF56" i="14"/>
  <c r="AG56" i="14"/>
  <c r="AH56" i="14"/>
  <c r="AI56" i="14"/>
  <c r="AG57" i="14"/>
  <c r="AH57" i="14"/>
  <c r="AI57" i="14"/>
  <c r="AG58" i="14"/>
  <c r="AH58" i="14"/>
  <c r="AI58" i="14"/>
  <c r="AF59" i="14"/>
  <c r="AG59" i="14"/>
  <c r="AH59" i="14"/>
  <c r="AI59" i="14"/>
  <c r="AF60" i="14"/>
  <c r="AG60" i="14"/>
  <c r="AH60" i="14"/>
  <c r="C125" i="14" s="1"/>
  <c r="AI60" i="14"/>
  <c r="AF61" i="14"/>
  <c r="AG61" i="14"/>
  <c r="AH61" i="14"/>
  <c r="AI61" i="14"/>
  <c r="AF62" i="14"/>
  <c r="AG62" i="14"/>
  <c r="AH62" i="14"/>
  <c r="AI62" i="14"/>
  <c r="AF63" i="14"/>
  <c r="AG63" i="14"/>
  <c r="AH63" i="14"/>
  <c r="AI63" i="14"/>
  <c r="AF64" i="14"/>
  <c r="AG64" i="14"/>
  <c r="AH64" i="14"/>
  <c r="AI64" i="14"/>
  <c r="AF65" i="14"/>
  <c r="AG65" i="14"/>
  <c r="AH65" i="14"/>
  <c r="AI65" i="14"/>
  <c r="AF66" i="14"/>
  <c r="AG66" i="14"/>
  <c r="AI66" i="14"/>
  <c r="AF67" i="14"/>
  <c r="AG67" i="14"/>
  <c r="AH67" i="14"/>
  <c r="AI67" i="14"/>
  <c r="AF68" i="14"/>
  <c r="AG68" i="14"/>
  <c r="AH68" i="14"/>
  <c r="AI68" i="14"/>
  <c r="AF69" i="14"/>
  <c r="AG69" i="14"/>
  <c r="AH69" i="14"/>
  <c r="AI69" i="14"/>
  <c r="AF70" i="14"/>
  <c r="AG70" i="14"/>
  <c r="AH70" i="14"/>
  <c r="AI70" i="14"/>
  <c r="AF71" i="14"/>
  <c r="AG71" i="14"/>
  <c r="AH71" i="14"/>
  <c r="AI71" i="14"/>
  <c r="AF72" i="14"/>
  <c r="AG72" i="14"/>
  <c r="AH72" i="14"/>
  <c r="AI72" i="14"/>
  <c r="AG73" i="14"/>
  <c r="AH73" i="14"/>
  <c r="AI73" i="14"/>
  <c r="AG74" i="14"/>
  <c r="AH74" i="14"/>
  <c r="AI74" i="14"/>
  <c r="AF75" i="14"/>
  <c r="AG75" i="14"/>
  <c r="AH75" i="14"/>
  <c r="AI75" i="14"/>
  <c r="AF76" i="14"/>
  <c r="AG76" i="14"/>
  <c r="AH76" i="14"/>
  <c r="AI76" i="14"/>
  <c r="AF77" i="14"/>
  <c r="AG77" i="14"/>
  <c r="AH77" i="14"/>
  <c r="AI77" i="14"/>
  <c r="AF78" i="14"/>
  <c r="AG78" i="14"/>
  <c r="AH78" i="14"/>
  <c r="AI78" i="14"/>
  <c r="AF79" i="14"/>
  <c r="AG79" i="14"/>
  <c r="AH79" i="14"/>
  <c r="AI79" i="14"/>
  <c r="AF80" i="14"/>
  <c r="AG80" i="14"/>
  <c r="AH80" i="14"/>
  <c r="AI80" i="14"/>
  <c r="AG81" i="14"/>
  <c r="AH81" i="14"/>
  <c r="AI81" i="14"/>
  <c r="AG82" i="14"/>
  <c r="AH82" i="14"/>
  <c r="AI82" i="14"/>
  <c r="AF83" i="14"/>
  <c r="AG83" i="14"/>
  <c r="AH83" i="14"/>
  <c r="AI83" i="14"/>
  <c r="AF84" i="14"/>
  <c r="AG84" i="14"/>
  <c r="AH84" i="14"/>
  <c r="AI84" i="14"/>
  <c r="AF85" i="14"/>
  <c r="AG85" i="14"/>
  <c r="AH85" i="14"/>
  <c r="AI85" i="14"/>
  <c r="AF86" i="14"/>
  <c r="AG86" i="14"/>
  <c r="AH86" i="14"/>
  <c r="AI86" i="14"/>
  <c r="AF87" i="14"/>
  <c r="AG87" i="14"/>
  <c r="AH87" i="14"/>
  <c r="AI87" i="14"/>
  <c r="AF88" i="14"/>
  <c r="AG88" i="14"/>
  <c r="AH88" i="14"/>
  <c r="AI88" i="14"/>
  <c r="AF89" i="14"/>
  <c r="AG89" i="14"/>
  <c r="AH89" i="14"/>
  <c r="AI89" i="14"/>
  <c r="AF90" i="14"/>
  <c r="AG90" i="14"/>
  <c r="AH90" i="14"/>
  <c r="AI90" i="14"/>
  <c r="AF91" i="14"/>
  <c r="AG91" i="14"/>
  <c r="AH91" i="14"/>
  <c r="AI91" i="14"/>
  <c r="AF92" i="14"/>
  <c r="AG92" i="14"/>
  <c r="AH92" i="14"/>
  <c r="AI92" i="14"/>
  <c r="AF93" i="14"/>
  <c r="AG93" i="14"/>
  <c r="AH93" i="14"/>
  <c r="AI93" i="14"/>
  <c r="AF94" i="14"/>
  <c r="AG94" i="14"/>
  <c r="AH94" i="14"/>
  <c r="AI94" i="14"/>
  <c r="AF95" i="14"/>
  <c r="AG95" i="14"/>
  <c r="AH95" i="14"/>
  <c r="AI95" i="14"/>
  <c r="AF96" i="14"/>
  <c r="AG96" i="14"/>
  <c r="AH96" i="14"/>
  <c r="AI96" i="14"/>
  <c r="AF97" i="14"/>
  <c r="AG97" i="14"/>
  <c r="AH97" i="14"/>
  <c r="AI97" i="14"/>
  <c r="AF98" i="14"/>
  <c r="AG98" i="14"/>
  <c r="AH98" i="14"/>
  <c r="AI98" i="14"/>
  <c r="AF99" i="14"/>
  <c r="AG99" i="14"/>
  <c r="AH99" i="14"/>
  <c r="AI99" i="14"/>
  <c r="AI4" i="14"/>
  <c r="F7" i="15" s="1"/>
  <c r="AH4" i="14"/>
  <c r="AG4" i="14"/>
  <c r="D7" i="15" s="1"/>
  <c r="AF4" i="14"/>
  <c r="I97" i="5"/>
  <c r="I94" i="4"/>
  <c r="AH93" i="4"/>
  <c r="AG93" i="4"/>
  <c r="AF93" i="4"/>
  <c r="AE93" i="4"/>
  <c r="AH92" i="4"/>
  <c r="AG92" i="4"/>
  <c r="AF92" i="4"/>
  <c r="AE92" i="4"/>
  <c r="AH91" i="4"/>
  <c r="AG91" i="4"/>
  <c r="AF91" i="4"/>
  <c r="AE91" i="4"/>
  <c r="AH90" i="4"/>
  <c r="AG90" i="4"/>
  <c r="AF90" i="4"/>
  <c r="AE90" i="4"/>
  <c r="AH89" i="4"/>
  <c r="AG89" i="4"/>
  <c r="AF89" i="4"/>
  <c r="AE89" i="4"/>
  <c r="AH88" i="4"/>
  <c r="AG88" i="4"/>
  <c r="AF88" i="4"/>
  <c r="AE88" i="4"/>
  <c r="AH87" i="4"/>
  <c r="AG87" i="4"/>
  <c r="AF87" i="4"/>
  <c r="AE87" i="4"/>
  <c r="AH86" i="4"/>
  <c r="AG86" i="4"/>
  <c r="AF86" i="4"/>
  <c r="AE86" i="4"/>
  <c r="AH85" i="4"/>
  <c r="B151" i="4" s="1"/>
  <c r="AG85" i="4"/>
  <c r="AF85" i="4"/>
  <c r="AE85" i="4"/>
  <c r="AH84" i="4"/>
  <c r="AG84" i="4"/>
  <c r="AF84" i="4"/>
  <c r="AE84" i="4"/>
  <c r="AH83" i="4"/>
  <c r="AG83" i="4"/>
  <c r="AF83" i="4"/>
  <c r="AE83" i="4"/>
  <c r="AH82" i="4"/>
  <c r="AG82" i="4"/>
  <c r="AF82" i="4"/>
  <c r="AE82" i="4"/>
  <c r="B108" i="4" s="1"/>
  <c r="AH81" i="4"/>
  <c r="AG81" i="4"/>
  <c r="AF81" i="4"/>
  <c r="AE81" i="4"/>
  <c r="AH80" i="4"/>
  <c r="AG80" i="4"/>
  <c r="AF80" i="4"/>
  <c r="AE80" i="4"/>
  <c r="AH79" i="4"/>
  <c r="AG79" i="4"/>
  <c r="AF79" i="4"/>
  <c r="AE79" i="4"/>
  <c r="AH78" i="4"/>
  <c r="AG78" i="4"/>
  <c r="AF78" i="4"/>
  <c r="AE78" i="4"/>
  <c r="AH77" i="4"/>
  <c r="AG77" i="4"/>
  <c r="AF77" i="4"/>
  <c r="AE77" i="4"/>
  <c r="AH76" i="4"/>
  <c r="AG76" i="4"/>
  <c r="AF76" i="4"/>
  <c r="AE76" i="4"/>
  <c r="AH75" i="4"/>
  <c r="B149" i="4" s="1"/>
  <c r="AG75" i="4"/>
  <c r="AF75" i="4"/>
  <c r="AE75" i="4"/>
  <c r="AH74" i="4"/>
  <c r="AG74" i="4"/>
  <c r="AF74" i="4"/>
  <c r="AE74" i="4"/>
  <c r="AH73" i="4"/>
  <c r="AG73" i="4"/>
  <c r="AF73" i="4"/>
  <c r="AE73" i="4"/>
  <c r="AH72" i="4"/>
  <c r="AG72" i="4"/>
  <c r="AF72" i="4"/>
  <c r="AE72" i="4"/>
  <c r="AH71" i="4"/>
  <c r="AG71" i="4"/>
  <c r="AF71" i="4"/>
  <c r="AE71" i="4"/>
  <c r="AH70" i="4"/>
  <c r="AG70" i="4"/>
  <c r="AF70" i="4"/>
  <c r="AE70" i="4"/>
  <c r="AH69" i="4"/>
  <c r="AG69" i="4"/>
  <c r="AF69" i="4"/>
  <c r="AE69" i="4"/>
  <c r="AH68" i="4"/>
  <c r="AG68" i="4"/>
  <c r="AF68" i="4"/>
  <c r="AE68" i="4"/>
  <c r="AH67" i="4"/>
  <c r="AG67" i="4"/>
  <c r="AF67" i="4"/>
  <c r="AE67" i="4"/>
  <c r="AH66" i="4"/>
  <c r="AG66" i="4"/>
  <c r="AF66" i="4"/>
  <c r="AE66" i="4"/>
  <c r="AH65" i="4"/>
  <c r="AG65" i="4"/>
  <c r="AF65" i="4"/>
  <c r="AE65" i="4"/>
  <c r="AH64" i="4"/>
  <c r="AG64" i="4"/>
  <c r="AF64" i="4"/>
  <c r="AE64" i="4"/>
  <c r="AH63" i="4"/>
  <c r="AG63" i="4"/>
  <c r="AF63" i="4"/>
  <c r="AE63" i="4"/>
  <c r="AH62" i="4"/>
  <c r="AG62" i="4"/>
  <c r="AF62" i="4"/>
  <c r="AE62" i="4"/>
  <c r="AH61" i="4"/>
  <c r="AG61" i="4"/>
  <c r="AF61" i="4"/>
  <c r="AE61" i="4"/>
  <c r="AH60" i="4"/>
  <c r="AG60" i="4"/>
  <c r="AF60" i="4"/>
  <c r="AE60" i="4"/>
  <c r="AH59" i="4"/>
  <c r="AG59" i="4"/>
  <c r="AF59" i="4"/>
  <c r="AE59" i="4"/>
  <c r="AH58" i="4"/>
  <c r="AG58" i="4"/>
  <c r="AF58" i="4"/>
  <c r="AE58" i="4"/>
  <c r="AH57" i="4"/>
  <c r="AG57" i="4"/>
  <c r="AF57" i="4"/>
  <c r="AE57" i="4"/>
  <c r="AH56" i="4"/>
  <c r="AG56" i="4"/>
  <c r="AF56" i="4"/>
  <c r="B120" i="4" s="1"/>
  <c r="AE56" i="4"/>
  <c r="B106" i="4" s="1"/>
  <c r="AH55" i="4"/>
  <c r="AG55" i="4"/>
  <c r="AF55" i="4"/>
  <c r="AE55" i="4"/>
  <c r="AH54" i="4"/>
  <c r="AG54" i="4"/>
  <c r="AF54" i="4"/>
  <c r="AE54" i="4"/>
  <c r="B105" i="4" s="1"/>
  <c r="AH53" i="4"/>
  <c r="AG53" i="4"/>
  <c r="AF53" i="4"/>
  <c r="AE53" i="4"/>
  <c r="AH52" i="4"/>
  <c r="AG52" i="4"/>
  <c r="AF52" i="4"/>
  <c r="AE52" i="4"/>
  <c r="AH51" i="4"/>
  <c r="AG51" i="4"/>
  <c r="AF51" i="4"/>
  <c r="AE51" i="4"/>
  <c r="AH50" i="4"/>
  <c r="AG50" i="4"/>
  <c r="AF50" i="4"/>
  <c r="AE50" i="4"/>
  <c r="AH49" i="4"/>
  <c r="AG49" i="4"/>
  <c r="AF49" i="4"/>
  <c r="AE49" i="4"/>
  <c r="AH48" i="4"/>
  <c r="AG48" i="4"/>
  <c r="AF48" i="4"/>
  <c r="AE48" i="4"/>
  <c r="AH47" i="4"/>
  <c r="AG47" i="4"/>
  <c r="AF47" i="4"/>
  <c r="AE47" i="4"/>
  <c r="AH46" i="4"/>
  <c r="AG46" i="4"/>
  <c r="AF46" i="4"/>
  <c r="AE46" i="4"/>
  <c r="AH45" i="4"/>
  <c r="AG45" i="4"/>
  <c r="AF45" i="4"/>
  <c r="AE45" i="4"/>
  <c r="AH44" i="4"/>
  <c r="AG44" i="4"/>
  <c r="AF44" i="4"/>
  <c r="AE44" i="4"/>
  <c r="AH43" i="4"/>
  <c r="B146" i="4" s="1"/>
  <c r="AG43" i="4"/>
  <c r="B132" i="4" s="1"/>
  <c r="AF43" i="4"/>
  <c r="AE43" i="4"/>
  <c r="AH42" i="4"/>
  <c r="AG42" i="4"/>
  <c r="AF42" i="4"/>
  <c r="AE42" i="4"/>
  <c r="AH41" i="4"/>
  <c r="AG41" i="4"/>
  <c r="AF41" i="4"/>
  <c r="AE41" i="4"/>
  <c r="AH40" i="4"/>
  <c r="AG40" i="4"/>
  <c r="AF40" i="4"/>
  <c r="AE40" i="4"/>
  <c r="AH39" i="4"/>
  <c r="AG39" i="4"/>
  <c r="AF39" i="4"/>
  <c r="AE39" i="4"/>
  <c r="AH38" i="4"/>
  <c r="AG38" i="4"/>
  <c r="AF38" i="4"/>
  <c r="AE38" i="4"/>
  <c r="AH37" i="4"/>
  <c r="AG37" i="4"/>
  <c r="AF37" i="4"/>
  <c r="AE37" i="4"/>
  <c r="AH36" i="4"/>
  <c r="AG36" i="4"/>
  <c r="AF36" i="4"/>
  <c r="AE36" i="4"/>
  <c r="AH35" i="4"/>
  <c r="B145" i="4" s="1"/>
  <c r="AG35" i="4"/>
  <c r="B131" i="4" s="1"/>
  <c r="AF35" i="4"/>
  <c r="AE35" i="4"/>
  <c r="AH34" i="4"/>
  <c r="AG34" i="4"/>
  <c r="AF34" i="4"/>
  <c r="AE34" i="4"/>
  <c r="AH33" i="4"/>
  <c r="AG33" i="4"/>
  <c r="AF33" i="4"/>
  <c r="AE33" i="4"/>
  <c r="AH32" i="4"/>
  <c r="AG32" i="4"/>
  <c r="AF32" i="4"/>
  <c r="AE32" i="4"/>
  <c r="AH31" i="4"/>
  <c r="AG31" i="4"/>
  <c r="AF31" i="4"/>
  <c r="AE31" i="4"/>
  <c r="AH30" i="4"/>
  <c r="AG30" i="4"/>
  <c r="AF30" i="4"/>
  <c r="AE30" i="4"/>
  <c r="AH29" i="4"/>
  <c r="AG29" i="4"/>
  <c r="AF29" i="4"/>
  <c r="AE29" i="4"/>
  <c r="AH28" i="4"/>
  <c r="AG28" i="4"/>
  <c r="AF28" i="4"/>
  <c r="AE28" i="4"/>
  <c r="AH27" i="4"/>
  <c r="AG27" i="4"/>
  <c r="AF27" i="4"/>
  <c r="AE27" i="4"/>
  <c r="AH26" i="4"/>
  <c r="AG26" i="4"/>
  <c r="AF26" i="4"/>
  <c r="AE26" i="4"/>
  <c r="AH25" i="4"/>
  <c r="AG25" i="4"/>
  <c r="AF25" i="4"/>
  <c r="AE25" i="4"/>
  <c r="AH24" i="4"/>
  <c r="AG24" i="4"/>
  <c r="AF24" i="4"/>
  <c r="AE24" i="4"/>
  <c r="AH23" i="4"/>
  <c r="AG23" i="4"/>
  <c r="AF23" i="4"/>
  <c r="AE23" i="4"/>
  <c r="AH22" i="4"/>
  <c r="AG22" i="4"/>
  <c r="AF22" i="4"/>
  <c r="AE22" i="4"/>
  <c r="AH21" i="4"/>
  <c r="AG21" i="4"/>
  <c r="AF21" i="4"/>
  <c r="AE21" i="4"/>
  <c r="AH20" i="4"/>
  <c r="AG20" i="4"/>
  <c r="AF20" i="4"/>
  <c r="AE20" i="4"/>
  <c r="AH19" i="4"/>
  <c r="B144" i="4" s="1"/>
  <c r="AG19" i="4"/>
  <c r="AF19" i="4"/>
  <c r="AE19" i="4"/>
  <c r="AH18" i="4"/>
  <c r="AG18" i="4"/>
  <c r="AF18" i="4"/>
  <c r="AE18" i="4"/>
  <c r="AH17" i="4"/>
  <c r="AG17" i="4"/>
  <c r="AF17" i="4"/>
  <c r="AE17" i="4"/>
  <c r="AH16" i="4"/>
  <c r="AG16" i="4"/>
  <c r="AF16" i="4"/>
  <c r="AE16" i="4"/>
  <c r="B101" i="4" s="1"/>
  <c r="AH15" i="4"/>
  <c r="AG15" i="4"/>
  <c r="AF15" i="4"/>
  <c r="AE15" i="4"/>
  <c r="AH14" i="4"/>
  <c r="AG14" i="4"/>
  <c r="AF14" i="4"/>
  <c r="AE14" i="4"/>
  <c r="AH13" i="4"/>
  <c r="AG13" i="4"/>
  <c r="AF13" i="4"/>
  <c r="AE13" i="4"/>
  <c r="AH12" i="4"/>
  <c r="AG12" i="4"/>
  <c r="AF12" i="4"/>
  <c r="AE12" i="4"/>
  <c r="AH11" i="4"/>
  <c r="AG11" i="4"/>
  <c r="AF11" i="4"/>
  <c r="AE11" i="4"/>
  <c r="AH10" i="4"/>
  <c r="AG10" i="4"/>
  <c r="AF10" i="4"/>
  <c r="AE10" i="4"/>
  <c r="AH9" i="4"/>
  <c r="AG9" i="4"/>
  <c r="AF9" i="4"/>
  <c r="AE9" i="4"/>
  <c r="AH8" i="4"/>
  <c r="AG8" i="4"/>
  <c r="AF8" i="4"/>
  <c r="AE8" i="4"/>
  <c r="AH7" i="4"/>
  <c r="AG7" i="4"/>
  <c r="AF7" i="4"/>
  <c r="AE7" i="4"/>
  <c r="AH6" i="4"/>
  <c r="AG6" i="4"/>
  <c r="AF6" i="4"/>
  <c r="AE6" i="4"/>
  <c r="AH5" i="4"/>
  <c r="AG5" i="4"/>
  <c r="AF5" i="4"/>
  <c r="AE5" i="4"/>
  <c r="AH4" i="4"/>
  <c r="AG4" i="4"/>
  <c r="AF4" i="4"/>
  <c r="AE4" i="4"/>
  <c r="AH3" i="4"/>
  <c r="AG3" i="4"/>
  <c r="AF3" i="4"/>
  <c r="AE3" i="4"/>
  <c r="AH96" i="5"/>
  <c r="AG96" i="5"/>
  <c r="AF96" i="5"/>
  <c r="AE96" i="5"/>
  <c r="AH95" i="5"/>
  <c r="AG95" i="5"/>
  <c r="AF95" i="5"/>
  <c r="AE95" i="5"/>
  <c r="AH94" i="5"/>
  <c r="AG94" i="5"/>
  <c r="AF94" i="5"/>
  <c r="AE94" i="5"/>
  <c r="AH93" i="5"/>
  <c r="AG93" i="5"/>
  <c r="AF93" i="5"/>
  <c r="AE93" i="5"/>
  <c r="AH92" i="5"/>
  <c r="AG92" i="5"/>
  <c r="AF92" i="5"/>
  <c r="AE92" i="5"/>
  <c r="AH91" i="5"/>
  <c r="AG91" i="5"/>
  <c r="AF91" i="5"/>
  <c r="AE91" i="5"/>
  <c r="AH90" i="5"/>
  <c r="AG90" i="5"/>
  <c r="AF90" i="5"/>
  <c r="AE90" i="5"/>
  <c r="AH89" i="5"/>
  <c r="AG89" i="5"/>
  <c r="AF89" i="5"/>
  <c r="AE89" i="5"/>
  <c r="AH88" i="5"/>
  <c r="AG88" i="5"/>
  <c r="AF88" i="5"/>
  <c r="B123" i="5" s="1"/>
  <c r="AE88" i="5"/>
  <c r="B109" i="5" s="1"/>
  <c r="AH87" i="5"/>
  <c r="AG87" i="5"/>
  <c r="AF87" i="5"/>
  <c r="AE87" i="5"/>
  <c r="AH86" i="5"/>
  <c r="AG86" i="5"/>
  <c r="AF86" i="5"/>
  <c r="AE86" i="5"/>
  <c r="AH85" i="5"/>
  <c r="B150" i="5" s="1"/>
  <c r="AG85" i="5"/>
  <c r="B136" i="5" s="1"/>
  <c r="AF85" i="5"/>
  <c r="AE85" i="5"/>
  <c r="AH84" i="5"/>
  <c r="AG84" i="5"/>
  <c r="AF84" i="5"/>
  <c r="AE84" i="5"/>
  <c r="AH83" i="5"/>
  <c r="AG83" i="5"/>
  <c r="AF83" i="5"/>
  <c r="AE83" i="5"/>
  <c r="AH82" i="5"/>
  <c r="AG82" i="5"/>
  <c r="AF82" i="5"/>
  <c r="AE82" i="5"/>
  <c r="AH81" i="5"/>
  <c r="AG81" i="5"/>
  <c r="AF81" i="5"/>
  <c r="AE81" i="5"/>
  <c r="AH80" i="5"/>
  <c r="AG80" i="5"/>
  <c r="AF80" i="5"/>
  <c r="AE80" i="5"/>
  <c r="AH79" i="5"/>
  <c r="AG79" i="5"/>
  <c r="AF79" i="5"/>
  <c r="AE79" i="5"/>
  <c r="AH78" i="5"/>
  <c r="AG78" i="5"/>
  <c r="AF78" i="5"/>
  <c r="AE78" i="5"/>
  <c r="B107" i="5" s="1"/>
  <c r="AH77" i="5"/>
  <c r="AG77" i="5"/>
  <c r="AF77" i="5"/>
  <c r="AE77" i="5"/>
  <c r="AH76" i="5"/>
  <c r="AG76" i="5"/>
  <c r="AF76" i="5"/>
  <c r="AE76" i="5"/>
  <c r="AH75" i="5"/>
  <c r="AG75" i="5"/>
  <c r="AF75" i="5"/>
  <c r="AE75" i="5"/>
  <c r="AH74" i="5"/>
  <c r="AG74" i="5"/>
  <c r="AF74" i="5"/>
  <c r="AE74" i="5"/>
  <c r="AH73" i="5"/>
  <c r="AG73" i="5"/>
  <c r="AF73" i="5"/>
  <c r="AE73" i="5"/>
  <c r="AH72" i="5"/>
  <c r="AG72" i="5"/>
  <c r="AF72" i="5"/>
  <c r="AE72" i="5"/>
  <c r="AH71" i="5"/>
  <c r="AG71" i="5"/>
  <c r="AF71" i="5"/>
  <c r="AE71" i="5"/>
  <c r="AH70" i="5"/>
  <c r="AG70" i="5"/>
  <c r="AF70" i="5"/>
  <c r="AE70" i="5"/>
  <c r="AH69" i="5"/>
  <c r="AG69" i="5"/>
  <c r="AF69" i="5"/>
  <c r="AE69" i="5"/>
  <c r="AH68" i="5"/>
  <c r="AG68" i="5"/>
  <c r="AF68" i="5"/>
  <c r="AE68" i="5"/>
  <c r="AH67" i="5"/>
  <c r="AG67" i="5"/>
  <c r="AF67" i="5"/>
  <c r="AE67" i="5"/>
  <c r="AH66" i="5"/>
  <c r="AG66" i="5"/>
  <c r="AF66" i="5"/>
  <c r="AE66" i="5"/>
  <c r="AH65" i="5"/>
  <c r="AG65" i="5"/>
  <c r="AF65" i="5"/>
  <c r="AE65" i="5"/>
  <c r="AH64" i="5"/>
  <c r="AG64" i="5"/>
  <c r="AF64" i="5"/>
  <c r="AE64" i="5"/>
  <c r="AH63" i="5"/>
  <c r="AG63" i="5"/>
  <c r="AF63" i="5"/>
  <c r="AE63" i="5"/>
  <c r="AH62" i="5"/>
  <c r="AG62" i="5"/>
  <c r="AF62" i="5"/>
  <c r="AE62" i="5"/>
  <c r="AH61" i="5"/>
  <c r="AG61" i="5"/>
  <c r="AF61" i="5"/>
  <c r="AE61" i="5"/>
  <c r="AH60" i="5"/>
  <c r="AG60" i="5"/>
  <c r="AF60" i="5"/>
  <c r="AE60" i="5"/>
  <c r="B106" i="5" s="1"/>
  <c r="AH59" i="5"/>
  <c r="AG59" i="5"/>
  <c r="AF59" i="5"/>
  <c r="AE59" i="5"/>
  <c r="AH58" i="5"/>
  <c r="AG58" i="5"/>
  <c r="AF58" i="5"/>
  <c r="AE58" i="5"/>
  <c r="B105" i="5" s="1"/>
  <c r="AH57" i="5"/>
  <c r="AG57" i="5"/>
  <c r="AF57" i="5"/>
  <c r="AE57" i="5"/>
  <c r="AH56" i="5"/>
  <c r="AG56" i="5"/>
  <c r="AF56" i="5"/>
  <c r="AE56" i="5"/>
  <c r="AH55" i="5"/>
  <c r="AG55" i="5"/>
  <c r="AF55" i="5"/>
  <c r="AE55" i="5"/>
  <c r="AH54" i="5"/>
  <c r="AG54" i="5"/>
  <c r="AF54" i="5"/>
  <c r="AE54" i="5"/>
  <c r="AH53" i="5"/>
  <c r="AG53" i="5"/>
  <c r="AF53" i="5"/>
  <c r="AE53" i="5"/>
  <c r="AH52" i="5"/>
  <c r="AG52" i="5"/>
  <c r="AF52" i="5"/>
  <c r="AE52" i="5"/>
  <c r="AH51" i="5"/>
  <c r="AG51" i="5"/>
  <c r="AF51" i="5"/>
  <c r="AE51" i="5"/>
  <c r="AH50" i="5"/>
  <c r="AG50" i="5"/>
  <c r="AF50" i="5"/>
  <c r="AE50" i="5"/>
  <c r="AH49" i="5"/>
  <c r="AG49" i="5"/>
  <c r="AF49" i="5"/>
  <c r="AE49" i="5"/>
  <c r="AH48" i="5"/>
  <c r="AG48" i="5"/>
  <c r="AF48" i="5"/>
  <c r="AE48" i="5"/>
  <c r="AH47" i="5"/>
  <c r="AG47" i="5"/>
  <c r="AF47" i="5"/>
  <c r="AE47" i="5"/>
  <c r="AH46" i="5"/>
  <c r="AG46" i="5"/>
  <c r="AF46" i="5"/>
  <c r="AE46" i="5"/>
  <c r="B104" i="5" s="1"/>
  <c r="AH45" i="5"/>
  <c r="AG45" i="5"/>
  <c r="AF45" i="5"/>
  <c r="AE45" i="5"/>
  <c r="AH44" i="5"/>
  <c r="AG44" i="5"/>
  <c r="AF44" i="5"/>
  <c r="AE44" i="5"/>
  <c r="AH43" i="5"/>
  <c r="AG43" i="5"/>
  <c r="AF43" i="5"/>
  <c r="AE43" i="5"/>
  <c r="AH42" i="5"/>
  <c r="AG42" i="5"/>
  <c r="AF42" i="5"/>
  <c r="AE42" i="5"/>
  <c r="AH41" i="5"/>
  <c r="AG41" i="5"/>
  <c r="AF41" i="5"/>
  <c r="AE41" i="5"/>
  <c r="AH40" i="5"/>
  <c r="AG40" i="5"/>
  <c r="AF40" i="5"/>
  <c r="AE40" i="5"/>
  <c r="AH39" i="5"/>
  <c r="AG39" i="5"/>
  <c r="AF39" i="5"/>
  <c r="AE39" i="5"/>
  <c r="AH38" i="5"/>
  <c r="AG38" i="5"/>
  <c r="AF38" i="5"/>
  <c r="AE38" i="5"/>
  <c r="AH37" i="5"/>
  <c r="B145" i="5" s="1"/>
  <c r="AG37" i="5"/>
  <c r="AF37" i="5"/>
  <c r="AE37" i="5"/>
  <c r="AH36" i="5"/>
  <c r="AG36" i="5"/>
  <c r="AF36" i="5"/>
  <c r="AE36" i="5"/>
  <c r="AH35" i="5"/>
  <c r="AG35" i="5"/>
  <c r="AF35" i="5"/>
  <c r="AE35" i="5"/>
  <c r="AH34" i="5"/>
  <c r="AG34" i="5"/>
  <c r="AF34" i="5"/>
  <c r="AE34" i="5"/>
  <c r="AH33" i="5"/>
  <c r="AG33" i="5"/>
  <c r="AF33" i="5"/>
  <c r="AE33" i="5"/>
  <c r="AH32" i="5"/>
  <c r="AG32" i="5"/>
  <c r="AF32" i="5"/>
  <c r="AE32" i="5"/>
  <c r="AH31" i="5"/>
  <c r="AG31" i="5"/>
  <c r="AF31" i="5"/>
  <c r="AE31" i="5"/>
  <c r="AH30" i="5"/>
  <c r="AG30" i="5"/>
  <c r="AF30" i="5"/>
  <c r="AE30" i="5"/>
  <c r="AH29" i="5"/>
  <c r="AG29" i="5"/>
  <c r="AF29" i="5"/>
  <c r="AE29" i="5"/>
  <c r="AH28" i="5"/>
  <c r="AG28" i="5"/>
  <c r="AF28" i="5"/>
  <c r="AE28" i="5"/>
  <c r="AH27" i="5"/>
  <c r="AG27" i="5"/>
  <c r="AF27" i="5"/>
  <c r="AE27" i="5"/>
  <c r="AH26" i="5"/>
  <c r="AG26" i="5"/>
  <c r="AF26" i="5"/>
  <c r="AE26" i="5"/>
  <c r="AH25" i="5"/>
  <c r="AG25" i="5"/>
  <c r="AF25" i="5"/>
  <c r="AE25" i="5"/>
  <c r="AH24" i="5"/>
  <c r="AG24" i="5"/>
  <c r="AF24" i="5"/>
  <c r="AE24" i="5"/>
  <c r="AH23" i="5"/>
  <c r="AG23" i="5"/>
  <c r="AF23" i="5"/>
  <c r="AE23" i="5"/>
  <c r="AH22" i="5"/>
  <c r="AG22" i="5"/>
  <c r="AF22" i="5"/>
  <c r="AE22" i="5"/>
  <c r="AH21" i="5"/>
  <c r="AG21" i="5"/>
  <c r="AF21" i="5"/>
  <c r="AE21" i="5"/>
  <c r="AH20" i="5"/>
  <c r="AG20" i="5"/>
  <c r="AF20" i="5"/>
  <c r="B116" i="5" s="1"/>
  <c r="AE20" i="5"/>
  <c r="B102" i="5" s="1"/>
  <c r="AH19" i="5"/>
  <c r="AG19" i="5"/>
  <c r="AF19" i="5"/>
  <c r="AE19" i="5"/>
  <c r="AH18" i="5"/>
  <c r="AG18" i="5"/>
  <c r="AF18" i="5"/>
  <c r="AE18" i="5"/>
  <c r="AH17" i="5"/>
  <c r="B143" i="5" s="1"/>
  <c r="AG17" i="5"/>
  <c r="AF17" i="5"/>
  <c r="AE17" i="5"/>
  <c r="AH16" i="5"/>
  <c r="AG16" i="5"/>
  <c r="AF16" i="5"/>
  <c r="AE16" i="5"/>
  <c r="AH15" i="5"/>
  <c r="AG15" i="5"/>
  <c r="AF15" i="5"/>
  <c r="AE15" i="5"/>
  <c r="AH14" i="5"/>
  <c r="AG14" i="5"/>
  <c r="AF14" i="5"/>
  <c r="AE14" i="5"/>
  <c r="AH13" i="5"/>
  <c r="AG13" i="5"/>
  <c r="AF13" i="5"/>
  <c r="AE13" i="5"/>
  <c r="AH12" i="5"/>
  <c r="AG12" i="5"/>
  <c r="AF12" i="5"/>
  <c r="AE12" i="5"/>
  <c r="AH11" i="5"/>
  <c r="AG11" i="5"/>
  <c r="AF11" i="5"/>
  <c r="AE11" i="5"/>
  <c r="AH10" i="5"/>
  <c r="AG10" i="5"/>
  <c r="AF10" i="5"/>
  <c r="AE10" i="5"/>
  <c r="AH9" i="5"/>
  <c r="AG9" i="5"/>
  <c r="AF9" i="5"/>
  <c r="AE9" i="5"/>
  <c r="AH8" i="5"/>
  <c r="AG8" i="5"/>
  <c r="AF8" i="5"/>
  <c r="AE8" i="5"/>
  <c r="AH7" i="5"/>
  <c r="AG7" i="5"/>
  <c r="AF7" i="5"/>
  <c r="AE7" i="5"/>
  <c r="AH6" i="5"/>
  <c r="AG6" i="5"/>
  <c r="AF6" i="5"/>
  <c r="AE6" i="5"/>
  <c r="AH5" i="5"/>
  <c r="AG5" i="5"/>
  <c r="AF5" i="5"/>
  <c r="AE5" i="5"/>
  <c r="AH4" i="5"/>
  <c r="AG4" i="5"/>
  <c r="AF4" i="5"/>
  <c r="AE4" i="5"/>
  <c r="AH3" i="5"/>
  <c r="AG3" i="5"/>
  <c r="AF3" i="5"/>
  <c r="AE3" i="5"/>
  <c r="I98" i="3"/>
  <c r="I99" i="2"/>
  <c r="I102" i="8"/>
  <c r="I104" i="12"/>
  <c r="I100" i="13"/>
  <c r="AH100" i="13" s="1"/>
  <c r="AH103" i="12"/>
  <c r="AG103" i="12"/>
  <c r="AF103" i="12"/>
  <c r="AE103" i="12"/>
  <c r="AH102" i="12"/>
  <c r="AG102" i="12"/>
  <c r="AF102" i="12"/>
  <c r="AE102" i="12"/>
  <c r="AH101" i="12"/>
  <c r="AG101" i="12"/>
  <c r="AF101" i="12"/>
  <c r="AE101" i="12"/>
  <c r="AH100" i="12"/>
  <c r="AG100" i="12"/>
  <c r="AF100" i="12"/>
  <c r="AE100" i="12"/>
  <c r="AH99" i="12"/>
  <c r="AG99" i="12"/>
  <c r="AF99" i="12"/>
  <c r="AE99" i="12"/>
  <c r="AH98" i="12"/>
  <c r="AG98" i="12"/>
  <c r="AF98" i="12"/>
  <c r="AE98" i="12"/>
  <c r="AH97" i="12"/>
  <c r="AG97" i="12"/>
  <c r="AF97" i="12"/>
  <c r="AE97" i="12"/>
  <c r="AH96" i="12"/>
  <c r="AG96" i="12"/>
  <c r="AF96" i="12"/>
  <c r="AE96" i="12"/>
  <c r="AH95" i="12"/>
  <c r="AG95" i="12"/>
  <c r="AF95" i="12"/>
  <c r="AE95" i="12"/>
  <c r="AH94" i="12"/>
  <c r="AG94" i="12"/>
  <c r="B137" i="12" s="1"/>
  <c r="AF94" i="12"/>
  <c r="B123" i="12" s="1"/>
  <c r="AE94" i="12"/>
  <c r="B109" i="12" s="1"/>
  <c r="AH93" i="12"/>
  <c r="AG93" i="12"/>
  <c r="AF93" i="12"/>
  <c r="AE93" i="12"/>
  <c r="AH92" i="12"/>
  <c r="AG92" i="12"/>
  <c r="AF92" i="12"/>
  <c r="AE92" i="12"/>
  <c r="AH91" i="12"/>
  <c r="AG91" i="12"/>
  <c r="AF91" i="12"/>
  <c r="AE91" i="12"/>
  <c r="AH90" i="12"/>
  <c r="AG90" i="12"/>
  <c r="B136" i="12" s="1"/>
  <c r="AF90" i="12"/>
  <c r="B122" i="12" s="1"/>
  <c r="AE90" i="12"/>
  <c r="AH89" i="12"/>
  <c r="AG89" i="12"/>
  <c r="AF89" i="12"/>
  <c r="AE89" i="12"/>
  <c r="AH88" i="12"/>
  <c r="AG88" i="12"/>
  <c r="AF88" i="12"/>
  <c r="AE88" i="12"/>
  <c r="AH87" i="12"/>
  <c r="AG87" i="12"/>
  <c r="AF87" i="12"/>
  <c r="AE87" i="12"/>
  <c r="AH86" i="12"/>
  <c r="AG86" i="12"/>
  <c r="AF86" i="12"/>
  <c r="AE86" i="12"/>
  <c r="AH85" i="12"/>
  <c r="AG85" i="12"/>
  <c r="AF85" i="12"/>
  <c r="AE85" i="12"/>
  <c r="AH84" i="12"/>
  <c r="AG84" i="12"/>
  <c r="B135" i="12" s="1"/>
  <c r="AF84" i="12"/>
  <c r="B121" i="12" s="1"/>
  <c r="AE84" i="12"/>
  <c r="B107" i="12" s="1"/>
  <c r="AH83" i="12"/>
  <c r="AG83" i="12"/>
  <c r="AF83" i="12"/>
  <c r="AE83" i="12"/>
  <c r="AH82" i="12"/>
  <c r="AG82" i="12"/>
  <c r="AF82" i="12"/>
  <c r="AE82" i="12"/>
  <c r="AH81" i="12"/>
  <c r="AG81" i="12"/>
  <c r="AF81" i="12"/>
  <c r="AE81" i="12"/>
  <c r="AH80" i="12"/>
  <c r="AG80" i="12"/>
  <c r="AF80" i="12"/>
  <c r="AE80" i="12"/>
  <c r="AH79" i="12"/>
  <c r="AG79" i="12"/>
  <c r="AF79" i="12"/>
  <c r="AE79" i="12"/>
  <c r="AH78" i="12"/>
  <c r="AG78" i="12"/>
  <c r="AF78" i="12"/>
  <c r="AE78" i="12"/>
  <c r="AH77" i="12"/>
  <c r="AG77" i="12"/>
  <c r="AF77" i="12"/>
  <c r="AE77" i="12"/>
  <c r="AH76" i="12"/>
  <c r="AG76" i="12"/>
  <c r="AF76" i="12"/>
  <c r="AE76" i="12"/>
  <c r="AH75" i="12"/>
  <c r="AG75" i="12"/>
  <c r="AF75" i="12"/>
  <c r="AE75" i="12"/>
  <c r="AH74" i="12"/>
  <c r="AG74" i="12"/>
  <c r="AF74" i="12"/>
  <c r="AE74" i="12"/>
  <c r="AH73" i="12"/>
  <c r="AG73" i="12"/>
  <c r="AF73" i="12"/>
  <c r="AE73" i="12"/>
  <c r="AH72" i="12"/>
  <c r="AG72" i="12"/>
  <c r="AF72" i="12"/>
  <c r="AE72" i="12"/>
  <c r="AH71" i="12"/>
  <c r="AG71" i="12"/>
  <c r="AF71" i="12"/>
  <c r="AE71" i="12"/>
  <c r="AH70" i="12"/>
  <c r="AG70" i="12"/>
  <c r="AF70" i="12"/>
  <c r="AE70" i="12"/>
  <c r="AH69" i="12"/>
  <c r="AG69" i="12"/>
  <c r="AF69" i="12"/>
  <c r="AE69" i="12"/>
  <c r="AH68" i="12"/>
  <c r="AG68" i="12"/>
  <c r="AF68" i="12"/>
  <c r="AE68" i="12"/>
  <c r="AH67" i="12"/>
  <c r="AG67" i="12"/>
  <c r="AF67" i="12"/>
  <c r="AE67" i="12"/>
  <c r="AH66" i="12"/>
  <c r="AG66" i="12"/>
  <c r="AF66" i="12"/>
  <c r="AE66" i="12"/>
  <c r="AH65" i="12"/>
  <c r="B148" i="12" s="1"/>
  <c r="AG65" i="12"/>
  <c r="AF65" i="12"/>
  <c r="AE65" i="12"/>
  <c r="AH64" i="12"/>
  <c r="AG64" i="12"/>
  <c r="AF64" i="12"/>
  <c r="AE64" i="12"/>
  <c r="AH63" i="12"/>
  <c r="B147" i="12" s="1"/>
  <c r="AG63" i="12"/>
  <c r="AF63" i="12"/>
  <c r="AE63" i="12"/>
  <c r="AH62" i="12"/>
  <c r="AG62" i="12"/>
  <c r="AF62" i="12"/>
  <c r="AE62" i="12"/>
  <c r="AH61" i="12"/>
  <c r="AG61" i="12"/>
  <c r="AF61" i="12"/>
  <c r="AE61" i="12"/>
  <c r="AH60" i="12"/>
  <c r="AG60" i="12"/>
  <c r="AF60" i="12"/>
  <c r="AE60" i="12"/>
  <c r="AH59" i="12"/>
  <c r="AG59" i="12"/>
  <c r="AF59" i="12"/>
  <c r="AE59" i="12"/>
  <c r="AH58" i="12"/>
  <c r="AG58" i="12"/>
  <c r="AF58" i="12"/>
  <c r="AE58" i="12"/>
  <c r="AH57" i="12"/>
  <c r="AG57" i="12"/>
  <c r="AF57" i="12"/>
  <c r="AE57" i="12"/>
  <c r="AH56" i="12"/>
  <c r="AG56" i="12"/>
  <c r="AF56" i="12"/>
  <c r="AE56" i="12"/>
  <c r="AH55" i="12"/>
  <c r="AG55" i="12"/>
  <c r="AF55" i="12"/>
  <c r="AE55" i="12"/>
  <c r="AH54" i="12"/>
  <c r="AG54" i="12"/>
  <c r="AF54" i="12"/>
  <c r="AE54" i="12"/>
  <c r="AH53" i="12"/>
  <c r="AG53" i="12"/>
  <c r="AF53" i="12"/>
  <c r="AE53" i="12"/>
  <c r="AH52" i="12"/>
  <c r="AG52" i="12"/>
  <c r="AF52" i="12"/>
  <c r="AE52" i="12"/>
  <c r="AH51" i="12"/>
  <c r="B146" i="12" s="1"/>
  <c r="AG51" i="12"/>
  <c r="AF51" i="12"/>
  <c r="AE51" i="12"/>
  <c r="AH50" i="12"/>
  <c r="AG50" i="12"/>
  <c r="AF50" i="12"/>
  <c r="AE50" i="12"/>
  <c r="AH49" i="12"/>
  <c r="AG49" i="12"/>
  <c r="AF49" i="12"/>
  <c r="AE49" i="12"/>
  <c r="AH48" i="12"/>
  <c r="AG48" i="12"/>
  <c r="AF48" i="12"/>
  <c r="AE48" i="12"/>
  <c r="AH47" i="12"/>
  <c r="AG47" i="12"/>
  <c r="AF47" i="12"/>
  <c r="AE47" i="12"/>
  <c r="AH46" i="12"/>
  <c r="AG46" i="12"/>
  <c r="AF46" i="12"/>
  <c r="AE46" i="12"/>
  <c r="AH45" i="12"/>
  <c r="AG45" i="12"/>
  <c r="AF45" i="12"/>
  <c r="AE45" i="12"/>
  <c r="AH44" i="12"/>
  <c r="AG44" i="12"/>
  <c r="AF44" i="12"/>
  <c r="AE44" i="12"/>
  <c r="AH43" i="12"/>
  <c r="AG43" i="12"/>
  <c r="AF43" i="12"/>
  <c r="AE43" i="12"/>
  <c r="AH42" i="12"/>
  <c r="AG42" i="12"/>
  <c r="AF42" i="12"/>
  <c r="AE42" i="12"/>
  <c r="AH41" i="12"/>
  <c r="B145" i="12" s="1"/>
  <c r="AG41" i="12"/>
  <c r="AF41" i="12"/>
  <c r="AE41" i="12"/>
  <c r="AH40" i="12"/>
  <c r="AG40" i="12"/>
  <c r="AF40" i="12"/>
  <c r="AE40" i="12"/>
  <c r="AH39" i="12"/>
  <c r="AG39" i="12"/>
  <c r="AF39" i="12"/>
  <c r="AE39" i="12"/>
  <c r="AH38" i="12"/>
  <c r="AG38" i="12"/>
  <c r="AF38" i="12"/>
  <c r="AE38" i="12"/>
  <c r="AH37" i="12"/>
  <c r="AG37" i="12"/>
  <c r="AF37" i="12"/>
  <c r="AE37" i="12"/>
  <c r="AH36" i="12"/>
  <c r="AG36" i="12"/>
  <c r="AF36" i="12"/>
  <c r="AE36" i="12"/>
  <c r="AH35" i="12"/>
  <c r="AG35" i="12"/>
  <c r="AF35" i="12"/>
  <c r="AE35" i="12"/>
  <c r="AH34" i="12"/>
  <c r="AG34" i="12"/>
  <c r="AF34" i="12"/>
  <c r="AE34" i="12"/>
  <c r="AH33" i="12"/>
  <c r="AG33" i="12"/>
  <c r="AF33" i="12"/>
  <c r="AE33" i="12"/>
  <c r="AH32" i="12"/>
  <c r="AG32" i="12"/>
  <c r="AF32" i="12"/>
  <c r="AE32" i="12"/>
  <c r="AH31" i="12"/>
  <c r="AG31" i="12"/>
  <c r="AF31" i="12"/>
  <c r="AE31" i="12"/>
  <c r="AH30" i="12"/>
  <c r="AG30" i="12"/>
  <c r="AF30" i="12"/>
  <c r="AE30" i="12"/>
  <c r="AH29" i="12"/>
  <c r="AG29" i="12"/>
  <c r="AF29" i="12"/>
  <c r="AE29" i="12"/>
  <c r="AH28" i="12"/>
  <c r="AG28" i="12"/>
  <c r="AF28" i="12"/>
  <c r="AE28" i="12"/>
  <c r="AH27" i="12"/>
  <c r="AG27" i="12"/>
  <c r="AF27" i="12"/>
  <c r="AE27" i="12"/>
  <c r="AH26" i="12"/>
  <c r="AG26" i="12"/>
  <c r="AF26" i="12"/>
  <c r="AE26" i="12"/>
  <c r="AH25" i="12"/>
  <c r="AG25" i="12"/>
  <c r="AF25" i="12"/>
  <c r="AE25" i="12"/>
  <c r="AH24" i="12"/>
  <c r="AG24" i="12"/>
  <c r="AF24" i="12"/>
  <c r="AE24" i="12"/>
  <c r="B102" i="12" s="1"/>
  <c r="AH23" i="12"/>
  <c r="AG23" i="12"/>
  <c r="AF23" i="12"/>
  <c r="AE23" i="12"/>
  <c r="AH22" i="12"/>
  <c r="AG22" i="12"/>
  <c r="AF22" i="12"/>
  <c r="AE22" i="12"/>
  <c r="AH21" i="12"/>
  <c r="AG21" i="12"/>
  <c r="AF21" i="12"/>
  <c r="AE21" i="12"/>
  <c r="AH20" i="12"/>
  <c r="AG20" i="12"/>
  <c r="AF20" i="12"/>
  <c r="AE20" i="12"/>
  <c r="AH19" i="12"/>
  <c r="B143" i="12" s="1"/>
  <c r="AG19" i="12"/>
  <c r="AF19" i="12"/>
  <c r="B115" i="12" s="1"/>
  <c r="AE19" i="12"/>
  <c r="AH18" i="12"/>
  <c r="AG18" i="12"/>
  <c r="AF18" i="12"/>
  <c r="AE18" i="12"/>
  <c r="AH17" i="12"/>
  <c r="AG17" i="12"/>
  <c r="AF17" i="12"/>
  <c r="AE17" i="12"/>
  <c r="AH16" i="12"/>
  <c r="AG16" i="12"/>
  <c r="AF16" i="12"/>
  <c r="AE16" i="12"/>
  <c r="AH15" i="12"/>
  <c r="AG15" i="12"/>
  <c r="AF15" i="12"/>
  <c r="AE15" i="12"/>
  <c r="AH14" i="12"/>
  <c r="AG14" i="12"/>
  <c r="AF14" i="12"/>
  <c r="AE14" i="12"/>
  <c r="AH13" i="12"/>
  <c r="AG13" i="12"/>
  <c r="AF13" i="12"/>
  <c r="AE13" i="12"/>
  <c r="AH12" i="12"/>
  <c r="AG12" i="12"/>
  <c r="AF12" i="12"/>
  <c r="AE12" i="12"/>
  <c r="AH11" i="12"/>
  <c r="AG11" i="12"/>
  <c r="AF11" i="12"/>
  <c r="AE11" i="12"/>
  <c r="AH10" i="12"/>
  <c r="AG10" i="12"/>
  <c r="AF10" i="12"/>
  <c r="AE10" i="12"/>
  <c r="AH9" i="12"/>
  <c r="AG9" i="12"/>
  <c r="AF9" i="12"/>
  <c r="AE9" i="12"/>
  <c r="AH8" i="12"/>
  <c r="AG8" i="12"/>
  <c r="AF8" i="12"/>
  <c r="AE8" i="12"/>
  <c r="AH7" i="12"/>
  <c r="AG7" i="12"/>
  <c r="AF7" i="12"/>
  <c r="AE7" i="12"/>
  <c r="AH6" i="12"/>
  <c r="AG6" i="12"/>
  <c r="AF6" i="12"/>
  <c r="AE6" i="12"/>
  <c r="AH5" i="12"/>
  <c r="AG5" i="12"/>
  <c r="AF5" i="12"/>
  <c r="AE5" i="12"/>
  <c r="AH4" i="12"/>
  <c r="AG4" i="12"/>
  <c r="AF4" i="12"/>
  <c r="AE4" i="12"/>
  <c r="AH3" i="12"/>
  <c r="B142" i="12" s="1"/>
  <c r="AG3" i="12"/>
  <c r="AF3" i="12"/>
  <c r="AE3" i="12"/>
  <c r="AH99" i="13"/>
  <c r="AG99" i="13"/>
  <c r="AF99" i="13"/>
  <c r="AE99" i="13"/>
  <c r="AH98" i="13"/>
  <c r="AG98" i="13"/>
  <c r="AF98" i="13"/>
  <c r="AE98" i="13"/>
  <c r="AH97" i="13"/>
  <c r="AG97" i="13"/>
  <c r="AF97" i="13"/>
  <c r="AE97" i="13"/>
  <c r="AH96" i="13"/>
  <c r="AG96" i="13"/>
  <c r="AF96" i="13"/>
  <c r="AE96" i="13"/>
  <c r="AH95" i="13"/>
  <c r="AG95" i="13"/>
  <c r="AF95" i="13"/>
  <c r="AE95" i="13"/>
  <c r="AH94" i="13"/>
  <c r="AG94" i="13"/>
  <c r="AF94" i="13"/>
  <c r="AE94" i="13"/>
  <c r="AH93" i="13"/>
  <c r="AG93" i="13"/>
  <c r="AF93" i="13"/>
  <c r="AE93" i="13"/>
  <c r="AH92" i="13"/>
  <c r="AG92" i="13"/>
  <c r="AF92" i="13"/>
  <c r="AE92" i="13"/>
  <c r="AH91" i="13"/>
  <c r="AG91" i="13"/>
  <c r="B137" i="13" s="1"/>
  <c r="AF91" i="13"/>
  <c r="B123" i="13" s="1"/>
  <c r="AE91" i="13"/>
  <c r="AH90" i="13"/>
  <c r="AG90" i="13"/>
  <c r="AF90" i="13"/>
  <c r="AE90" i="13"/>
  <c r="AH89" i="13"/>
  <c r="AG89" i="13"/>
  <c r="AF89" i="13"/>
  <c r="AE89" i="13"/>
  <c r="AH88" i="13"/>
  <c r="AG88" i="13"/>
  <c r="AF88" i="13"/>
  <c r="AE88" i="13"/>
  <c r="AH87" i="13"/>
  <c r="B150" i="13" s="1"/>
  <c r="AG87" i="13"/>
  <c r="B136" i="13" s="1"/>
  <c r="AF87" i="13"/>
  <c r="B122" i="13" s="1"/>
  <c r="AE87" i="13"/>
  <c r="B108" i="13" s="1"/>
  <c r="AH86" i="13"/>
  <c r="AG86" i="13"/>
  <c r="AF86" i="13"/>
  <c r="AE86" i="13"/>
  <c r="AH85" i="13"/>
  <c r="AG85" i="13"/>
  <c r="AF85" i="13"/>
  <c r="AE85" i="13"/>
  <c r="AH84" i="13"/>
  <c r="AG84" i="13"/>
  <c r="AF84" i="13"/>
  <c r="AE84" i="13"/>
  <c r="AH83" i="13"/>
  <c r="AG83" i="13"/>
  <c r="AF83" i="13"/>
  <c r="AE83" i="13"/>
  <c r="AH82" i="13"/>
  <c r="AG82" i="13"/>
  <c r="AF82" i="13"/>
  <c r="AE82" i="13"/>
  <c r="AH81" i="13"/>
  <c r="AG81" i="13"/>
  <c r="B135" i="13" s="1"/>
  <c r="AF81" i="13"/>
  <c r="B121" i="13" s="1"/>
  <c r="AE81" i="13"/>
  <c r="AH80" i="13"/>
  <c r="AG80" i="13"/>
  <c r="AF80" i="13"/>
  <c r="AE80" i="13"/>
  <c r="AH79" i="13"/>
  <c r="AG79" i="13"/>
  <c r="AF79" i="13"/>
  <c r="AE79" i="13"/>
  <c r="AH78" i="13"/>
  <c r="AG78" i="13"/>
  <c r="AF78" i="13"/>
  <c r="AE78" i="13"/>
  <c r="AH77" i="13"/>
  <c r="AG77" i="13"/>
  <c r="AF77" i="13"/>
  <c r="AE77" i="13"/>
  <c r="AH76" i="13"/>
  <c r="AG76" i="13"/>
  <c r="AF76" i="13"/>
  <c r="AE76" i="13"/>
  <c r="AH75" i="13"/>
  <c r="AG75" i="13"/>
  <c r="AF75" i="13"/>
  <c r="AE75" i="13"/>
  <c r="AH74" i="13"/>
  <c r="AG74" i="13"/>
  <c r="AF74" i="13"/>
  <c r="AE74" i="13"/>
  <c r="AH73" i="13"/>
  <c r="AG73" i="13"/>
  <c r="AF73" i="13"/>
  <c r="AE73" i="13"/>
  <c r="AH72" i="13"/>
  <c r="AG72" i="13"/>
  <c r="AF72" i="13"/>
  <c r="AE72" i="13"/>
  <c r="AH71" i="13"/>
  <c r="AG71" i="13"/>
  <c r="AF71" i="13"/>
  <c r="AE71" i="13"/>
  <c r="AH70" i="13"/>
  <c r="AG70" i="13"/>
  <c r="AF70" i="13"/>
  <c r="AE70" i="13"/>
  <c r="AH69" i="13"/>
  <c r="AG69" i="13"/>
  <c r="AF69" i="13"/>
  <c r="AE69" i="13"/>
  <c r="AH68" i="13"/>
  <c r="AG68" i="13"/>
  <c r="AF68" i="13"/>
  <c r="AE68" i="13"/>
  <c r="AH67" i="13"/>
  <c r="AG67" i="13"/>
  <c r="AF67" i="13"/>
  <c r="AE67" i="13"/>
  <c r="AH66" i="13"/>
  <c r="AG66" i="13"/>
  <c r="AF66" i="13"/>
  <c r="AE66" i="13"/>
  <c r="AH65" i="13"/>
  <c r="AG65" i="13"/>
  <c r="AF65" i="13"/>
  <c r="AE65" i="13"/>
  <c r="AH64" i="13"/>
  <c r="AG64" i="13"/>
  <c r="AF64" i="13"/>
  <c r="AE64" i="13"/>
  <c r="AH63" i="13"/>
  <c r="AG63" i="13"/>
  <c r="AF63" i="13"/>
  <c r="AE63" i="13"/>
  <c r="AH62" i="13"/>
  <c r="AG62" i="13"/>
  <c r="AF62" i="13"/>
  <c r="AE62" i="13"/>
  <c r="AH61" i="13"/>
  <c r="AG61" i="13"/>
  <c r="B134" i="13" s="1"/>
  <c r="AF61" i="13"/>
  <c r="B120" i="13" s="1"/>
  <c r="AE61" i="13"/>
  <c r="B106" i="13" s="1"/>
  <c r="AH60" i="13"/>
  <c r="AG60" i="13"/>
  <c r="AF60" i="13"/>
  <c r="AE60" i="13"/>
  <c r="AH59" i="13"/>
  <c r="AG59" i="13"/>
  <c r="B133" i="13" s="1"/>
  <c r="AF59" i="13"/>
  <c r="B119" i="13" s="1"/>
  <c r="AE59" i="13"/>
  <c r="B105" i="13" s="1"/>
  <c r="AH58" i="13"/>
  <c r="AG58" i="13"/>
  <c r="AF58" i="13"/>
  <c r="AE58" i="13"/>
  <c r="AH57" i="13"/>
  <c r="AG57" i="13"/>
  <c r="AF57" i="13"/>
  <c r="AE57" i="13"/>
  <c r="AH56" i="13"/>
  <c r="AG56" i="13"/>
  <c r="AF56" i="13"/>
  <c r="AE56" i="13"/>
  <c r="AH55" i="13"/>
  <c r="AG55" i="13"/>
  <c r="AF55" i="13"/>
  <c r="AE55" i="13"/>
  <c r="AH54" i="13"/>
  <c r="AG54" i="13"/>
  <c r="AF54" i="13"/>
  <c r="AE54" i="13"/>
  <c r="AH53" i="13"/>
  <c r="AG53" i="13"/>
  <c r="AF53" i="13"/>
  <c r="AE53" i="13"/>
  <c r="AH52" i="13"/>
  <c r="AG52" i="13"/>
  <c r="AF52" i="13"/>
  <c r="AE52" i="13"/>
  <c r="AH51" i="13"/>
  <c r="AG51" i="13"/>
  <c r="AF51" i="13"/>
  <c r="AE51" i="13"/>
  <c r="AH50" i="13"/>
  <c r="AG50" i="13"/>
  <c r="AF50" i="13"/>
  <c r="AE50" i="13"/>
  <c r="AH49" i="13"/>
  <c r="AG49" i="13"/>
  <c r="AF49" i="13"/>
  <c r="AE49" i="13"/>
  <c r="AH48" i="13"/>
  <c r="B146" i="13" s="1"/>
  <c r="AG48" i="13"/>
  <c r="AF48" i="13"/>
  <c r="AE48" i="13"/>
  <c r="AH47" i="13"/>
  <c r="AG47" i="13"/>
  <c r="AF47" i="13"/>
  <c r="AE47" i="13"/>
  <c r="AH46" i="13"/>
  <c r="AG46" i="13"/>
  <c r="AF46" i="13"/>
  <c r="AE46" i="13"/>
  <c r="AH45" i="13"/>
  <c r="AG45" i="13"/>
  <c r="AF45" i="13"/>
  <c r="AE45" i="13"/>
  <c r="AH44" i="13"/>
  <c r="AG44" i="13"/>
  <c r="AF44" i="13"/>
  <c r="AE44" i="13"/>
  <c r="AH43" i="13"/>
  <c r="AG43" i="13"/>
  <c r="AF43" i="13"/>
  <c r="AE43" i="13"/>
  <c r="AH42" i="13"/>
  <c r="AG42" i="13"/>
  <c r="AF42" i="13"/>
  <c r="AE42" i="13"/>
  <c r="AH41" i="13"/>
  <c r="AG41" i="13"/>
  <c r="AF41" i="13"/>
  <c r="AE41" i="13"/>
  <c r="AH40" i="13"/>
  <c r="AG40" i="13"/>
  <c r="AF40" i="13"/>
  <c r="AE40" i="13"/>
  <c r="AH39" i="13"/>
  <c r="AG39" i="13"/>
  <c r="AF39" i="13"/>
  <c r="AE39" i="13"/>
  <c r="AH38" i="13"/>
  <c r="B145" i="13" s="1"/>
  <c r="AG38" i="13"/>
  <c r="B131" i="13" s="1"/>
  <c r="AF38" i="13"/>
  <c r="AE38" i="13"/>
  <c r="AH37" i="13"/>
  <c r="AG37" i="13"/>
  <c r="AF37" i="13"/>
  <c r="AE37" i="13"/>
  <c r="AH36" i="13"/>
  <c r="AG36" i="13"/>
  <c r="AF36" i="13"/>
  <c r="AE36" i="13"/>
  <c r="AH35" i="13"/>
  <c r="AG35" i="13"/>
  <c r="AF35" i="13"/>
  <c r="AE35" i="13"/>
  <c r="AH34" i="13"/>
  <c r="AG34" i="13"/>
  <c r="AF34" i="13"/>
  <c r="AE34" i="13"/>
  <c r="AH33" i="13"/>
  <c r="AG33" i="13"/>
  <c r="AF33" i="13"/>
  <c r="AE33" i="13"/>
  <c r="AH32" i="13"/>
  <c r="AG32" i="13"/>
  <c r="AF32" i="13"/>
  <c r="AE32" i="13"/>
  <c r="AH31" i="13"/>
  <c r="AG31" i="13"/>
  <c r="AF31" i="13"/>
  <c r="AE31" i="13"/>
  <c r="AH30" i="13"/>
  <c r="AG30" i="13"/>
  <c r="AF30" i="13"/>
  <c r="AE30" i="13"/>
  <c r="AH29" i="13"/>
  <c r="AG29" i="13"/>
  <c r="AF29" i="13"/>
  <c r="AE29" i="13"/>
  <c r="AH28" i="13"/>
  <c r="AG28" i="13"/>
  <c r="AF28" i="13"/>
  <c r="AE28" i="13"/>
  <c r="AH27" i="13"/>
  <c r="AG27" i="13"/>
  <c r="AF27" i="13"/>
  <c r="AE27" i="13"/>
  <c r="AH26" i="13"/>
  <c r="AG26" i="13"/>
  <c r="AF26" i="13"/>
  <c r="AE26" i="13"/>
  <c r="AH25" i="13"/>
  <c r="AG25" i="13"/>
  <c r="AF25" i="13"/>
  <c r="AE25" i="13"/>
  <c r="AH24" i="13"/>
  <c r="AG24" i="13"/>
  <c r="AF24" i="13"/>
  <c r="AE24" i="13"/>
  <c r="AH23" i="13"/>
  <c r="AG23" i="13"/>
  <c r="AF23" i="13"/>
  <c r="AE23" i="13"/>
  <c r="AH22" i="13"/>
  <c r="B144" i="13" s="1"/>
  <c r="AG22" i="13"/>
  <c r="AF22" i="13"/>
  <c r="AE22" i="13"/>
  <c r="AH21" i="13"/>
  <c r="AG21" i="13"/>
  <c r="AF21" i="13"/>
  <c r="AE21" i="13"/>
  <c r="AH20" i="13"/>
  <c r="AG20" i="13"/>
  <c r="AF20" i="13"/>
  <c r="AE20" i="13"/>
  <c r="AH19" i="13"/>
  <c r="AG19" i="13"/>
  <c r="B129" i="13" s="1"/>
  <c r="AF19" i="13"/>
  <c r="B115" i="13" s="1"/>
  <c r="AE19" i="13"/>
  <c r="AH18" i="13"/>
  <c r="AG18" i="13"/>
  <c r="AF18" i="13"/>
  <c r="AE18" i="13"/>
  <c r="AH17" i="13"/>
  <c r="AG17" i="13"/>
  <c r="AF17" i="13"/>
  <c r="AE17" i="13"/>
  <c r="AH16" i="13"/>
  <c r="AG16" i="13"/>
  <c r="AF16" i="13"/>
  <c r="AE16" i="13"/>
  <c r="AH15" i="13"/>
  <c r="AG15" i="13"/>
  <c r="AF15" i="13"/>
  <c r="AE15" i="13"/>
  <c r="AH14" i="13"/>
  <c r="AG14" i="13"/>
  <c r="AF14" i="13"/>
  <c r="AE14" i="13"/>
  <c r="AH13" i="13"/>
  <c r="AG13" i="13"/>
  <c r="AF13" i="13"/>
  <c r="AE13" i="13"/>
  <c r="AH12" i="13"/>
  <c r="AG12" i="13"/>
  <c r="AF12" i="13"/>
  <c r="AE12" i="13"/>
  <c r="AH11" i="13"/>
  <c r="AG11" i="13"/>
  <c r="AF11" i="13"/>
  <c r="AE11" i="13"/>
  <c r="AH10" i="13"/>
  <c r="AG10" i="13"/>
  <c r="AF10" i="13"/>
  <c r="AE10" i="13"/>
  <c r="AH9" i="13"/>
  <c r="AG9" i="13"/>
  <c r="AF9" i="13"/>
  <c r="AE9" i="13"/>
  <c r="AH8" i="13"/>
  <c r="AG8" i="13"/>
  <c r="AF8" i="13"/>
  <c r="AE8" i="13"/>
  <c r="AH7" i="13"/>
  <c r="AG7" i="13"/>
  <c r="AF7" i="13"/>
  <c r="AE7" i="13"/>
  <c r="AH6" i="13"/>
  <c r="AG6" i="13"/>
  <c r="AF6" i="13"/>
  <c r="AE6" i="13"/>
  <c r="AH5" i="13"/>
  <c r="AG5" i="13"/>
  <c r="AF5" i="13"/>
  <c r="AE5" i="13"/>
  <c r="AH4" i="13"/>
  <c r="AG4" i="13"/>
  <c r="AF4" i="13"/>
  <c r="AE4" i="13"/>
  <c r="AH3" i="13"/>
  <c r="AG3" i="13"/>
  <c r="B128" i="13" s="1"/>
  <c r="AF3" i="13"/>
  <c r="B125" i="13" s="1"/>
  <c r="AE3" i="13"/>
  <c r="B111" i="13" s="1"/>
  <c r="AH101" i="8"/>
  <c r="AG101" i="8"/>
  <c r="AF101" i="8"/>
  <c r="AE101" i="8"/>
  <c r="AH97" i="3"/>
  <c r="AG97" i="3"/>
  <c r="AF97" i="3"/>
  <c r="AE97" i="3"/>
  <c r="AH96" i="3"/>
  <c r="AG96" i="3"/>
  <c r="AF96" i="3"/>
  <c r="AE96" i="3"/>
  <c r="AH95" i="3"/>
  <c r="AG95" i="3"/>
  <c r="AF95" i="3"/>
  <c r="AE95" i="3"/>
  <c r="AH94" i="3"/>
  <c r="AG94" i="3"/>
  <c r="AF94" i="3"/>
  <c r="AE94" i="3"/>
  <c r="AH93" i="3"/>
  <c r="AG93" i="3"/>
  <c r="AF93" i="3"/>
  <c r="AE93" i="3"/>
  <c r="AH92" i="3"/>
  <c r="AG92" i="3"/>
  <c r="AF92" i="3"/>
  <c r="AE92" i="3"/>
  <c r="AH91" i="3"/>
  <c r="AG91" i="3"/>
  <c r="AF91" i="3"/>
  <c r="AE91" i="3"/>
  <c r="AH90" i="3"/>
  <c r="AG90" i="3"/>
  <c r="AF90" i="3"/>
  <c r="AE90" i="3"/>
  <c r="AH89" i="3"/>
  <c r="AG89" i="3"/>
  <c r="AF89" i="3"/>
  <c r="AE89" i="3"/>
  <c r="AH88" i="3"/>
  <c r="B151" i="3" s="1"/>
  <c r="AG88" i="3"/>
  <c r="AF88" i="3"/>
  <c r="AE88" i="3"/>
  <c r="AH87" i="3"/>
  <c r="AG87" i="3"/>
  <c r="AF87" i="3"/>
  <c r="AE87" i="3"/>
  <c r="AH86" i="3"/>
  <c r="AG86" i="3"/>
  <c r="AF86" i="3"/>
  <c r="AE86" i="3"/>
  <c r="AH85" i="3"/>
  <c r="AG85" i="3"/>
  <c r="AF85" i="3"/>
  <c r="B122" i="3" s="1"/>
  <c r="AE85" i="3"/>
  <c r="B108" i="3" s="1"/>
  <c r="AH84" i="3"/>
  <c r="AG84" i="3"/>
  <c r="AF84" i="3"/>
  <c r="AE84" i="3"/>
  <c r="AH83" i="3"/>
  <c r="AG83" i="3"/>
  <c r="AF83" i="3"/>
  <c r="AE83" i="3"/>
  <c r="AH82" i="3"/>
  <c r="AG82" i="3"/>
  <c r="AF82" i="3"/>
  <c r="AE82" i="3"/>
  <c r="AH81" i="3"/>
  <c r="AG81" i="3"/>
  <c r="AF81" i="3"/>
  <c r="AE81" i="3"/>
  <c r="AH80" i="3"/>
  <c r="AG80" i="3"/>
  <c r="AF80" i="3"/>
  <c r="AE80" i="3"/>
  <c r="AH79" i="3"/>
  <c r="AG79" i="3"/>
  <c r="AF79" i="3"/>
  <c r="AE79" i="3"/>
  <c r="AH78" i="3"/>
  <c r="B149" i="3" s="1"/>
  <c r="AG78" i="3"/>
  <c r="AF78" i="3"/>
  <c r="AE78" i="3"/>
  <c r="AH77" i="3"/>
  <c r="AG77" i="3"/>
  <c r="AF77" i="3"/>
  <c r="AE77" i="3"/>
  <c r="AH76" i="3"/>
  <c r="AG76" i="3"/>
  <c r="AF76" i="3"/>
  <c r="AE76" i="3"/>
  <c r="AH75" i="3"/>
  <c r="AG75" i="3"/>
  <c r="AF75" i="3"/>
  <c r="AE75" i="3"/>
  <c r="AH74" i="3"/>
  <c r="AG74" i="3"/>
  <c r="AF74" i="3"/>
  <c r="AE74" i="3"/>
  <c r="AH73" i="3"/>
  <c r="AG73" i="3"/>
  <c r="AF73" i="3"/>
  <c r="AE73" i="3"/>
  <c r="AH72" i="3"/>
  <c r="AG72" i="3"/>
  <c r="AF72" i="3"/>
  <c r="AE72" i="3"/>
  <c r="AH71" i="3"/>
  <c r="AG71" i="3"/>
  <c r="AF71" i="3"/>
  <c r="AE71" i="3"/>
  <c r="AH70" i="3"/>
  <c r="AG70" i="3"/>
  <c r="AF70" i="3"/>
  <c r="AE70" i="3"/>
  <c r="AH69" i="3"/>
  <c r="AG69" i="3"/>
  <c r="AF69" i="3"/>
  <c r="AE69" i="3"/>
  <c r="AH68" i="3"/>
  <c r="AG68" i="3"/>
  <c r="AF68" i="3"/>
  <c r="AE68" i="3"/>
  <c r="AH67" i="3"/>
  <c r="AG67" i="3"/>
  <c r="AF67" i="3"/>
  <c r="AE67" i="3"/>
  <c r="AH66" i="3"/>
  <c r="AG66" i="3"/>
  <c r="AF66" i="3"/>
  <c r="AE66" i="3"/>
  <c r="AH65" i="3"/>
  <c r="AG65" i="3"/>
  <c r="AF65" i="3"/>
  <c r="AE65" i="3"/>
  <c r="AH64" i="3"/>
  <c r="AG64" i="3"/>
  <c r="AF64" i="3"/>
  <c r="AE64" i="3"/>
  <c r="AH63" i="3"/>
  <c r="AG63" i="3"/>
  <c r="AF63" i="3"/>
  <c r="AE63" i="3"/>
  <c r="AH62" i="3"/>
  <c r="AG62" i="3"/>
  <c r="AF62" i="3"/>
  <c r="AE62" i="3"/>
  <c r="AH61" i="3"/>
  <c r="AG61" i="3"/>
  <c r="AF61" i="3"/>
  <c r="AE61" i="3"/>
  <c r="AH60" i="3"/>
  <c r="AG60" i="3"/>
  <c r="AF60" i="3"/>
  <c r="AE60" i="3"/>
  <c r="AH59" i="3"/>
  <c r="AG59" i="3"/>
  <c r="B134" i="3" s="1"/>
  <c r="AF59" i="3"/>
  <c r="B120" i="3" s="1"/>
  <c r="AE59" i="3"/>
  <c r="B106" i="3" s="1"/>
  <c r="AH58" i="3"/>
  <c r="AG58" i="3"/>
  <c r="AF58" i="3"/>
  <c r="AE58" i="3"/>
  <c r="AH57" i="3"/>
  <c r="AG57" i="3"/>
  <c r="AF57" i="3"/>
  <c r="B119" i="3" s="1"/>
  <c r="AE57" i="3"/>
  <c r="B105" i="3" s="1"/>
  <c r="AH56" i="3"/>
  <c r="AG56" i="3"/>
  <c r="AF56" i="3"/>
  <c r="AE56" i="3"/>
  <c r="AH55" i="3"/>
  <c r="AG55" i="3"/>
  <c r="AF55" i="3"/>
  <c r="AE55" i="3"/>
  <c r="AH54" i="3"/>
  <c r="AG54" i="3"/>
  <c r="AF54" i="3"/>
  <c r="AE54" i="3"/>
  <c r="AH53" i="3"/>
  <c r="AG53" i="3"/>
  <c r="AF53" i="3"/>
  <c r="AE53" i="3"/>
  <c r="AH52" i="3"/>
  <c r="AG52" i="3"/>
  <c r="AF52" i="3"/>
  <c r="AE52" i="3"/>
  <c r="AH51" i="3"/>
  <c r="AG51" i="3"/>
  <c r="AF51" i="3"/>
  <c r="AE51" i="3"/>
  <c r="AH50" i="3"/>
  <c r="AG50" i="3"/>
  <c r="AF50" i="3"/>
  <c r="AE50" i="3"/>
  <c r="AH49" i="3"/>
  <c r="AG49" i="3"/>
  <c r="AF49" i="3"/>
  <c r="AE49" i="3"/>
  <c r="AH48" i="3"/>
  <c r="AG48" i="3"/>
  <c r="AF48" i="3"/>
  <c r="AE48" i="3"/>
  <c r="AH47" i="3"/>
  <c r="AG47" i="3"/>
  <c r="AF47" i="3"/>
  <c r="AE47" i="3"/>
  <c r="AH46" i="3"/>
  <c r="AG46" i="3"/>
  <c r="AF46" i="3"/>
  <c r="AE46" i="3"/>
  <c r="AH45" i="3"/>
  <c r="AG45" i="3"/>
  <c r="B132" i="3" s="1"/>
  <c r="AF45" i="3"/>
  <c r="B118" i="3" s="1"/>
  <c r="AE45" i="3"/>
  <c r="B104" i="3" s="1"/>
  <c r="AH44" i="3"/>
  <c r="AG44" i="3"/>
  <c r="AF44" i="3"/>
  <c r="AE44" i="3"/>
  <c r="AH43" i="3"/>
  <c r="AG43" i="3"/>
  <c r="AF43" i="3"/>
  <c r="AE43" i="3"/>
  <c r="AH42" i="3"/>
  <c r="AG42" i="3"/>
  <c r="AF42" i="3"/>
  <c r="AE42" i="3"/>
  <c r="AH41" i="3"/>
  <c r="AG41" i="3"/>
  <c r="AF41" i="3"/>
  <c r="AE41" i="3"/>
  <c r="AH40" i="3"/>
  <c r="AG40" i="3"/>
  <c r="AF40" i="3"/>
  <c r="AE40" i="3"/>
  <c r="AH39" i="3"/>
  <c r="AG39" i="3"/>
  <c r="AF39" i="3"/>
  <c r="AE39" i="3"/>
  <c r="AH38" i="3"/>
  <c r="AG38" i="3"/>
  <c r="AF38" i="3"/>
  <c r="AE38" i="3"/>
  <c r="AH37" i="3"/>
  <c r="AG37" i="3"/>
  <c r="AF37" i="3"/>
  <c r="AE37" i="3"/>
  <c r="AH36" i="3"/>
  <c r="B145" i="3" s="1"/>
  <c r="AG36" i="3"/>
  <c r="AF36" i="3"/>
  <c r="AE36" i="3"/>
  <c r="AH35" i="3"/>
  <c r="AG35" i="3"/>
  <c r="AF35" i="3"/>
  <c r="AE35" i="3"/>
  <c r="AH34" i="3"/>
  <c r="AG34" i="3"/>
  <c r="AF34" i="3"/>
  <c r="AE34" i="3"/>
  <c r="AH33" i="3"/>
  <c r="AG33" i="3"/>
  <c r="AF33" i="3"/>
  <c r="AE33" i="3"/>
  <c r="AH32" i="3"/>
  <c r="AG32" i="3"/>
  <c r="AF32" i="3"/>
  <c r="AE32" i="3"/>
  <c r="AH31" i="3"/>
  <c r="AG31" i="3"/>
  <c r="AF31" i="3"/>
  <c r="AE31" i="3"/>
  <c r="AH30" i="3"/>
  <c r="AG30" i="3"/>
  <c r="AF30" i="3"/>
  <c r="AE30" i="3"/>
  <c r="AH29" i="3"/>
  <c r="AG29" i="3"/>
  <c r="AF29" i="3"/>
  <c r="AE29" i="3"/>
  <c r="AH28" i="3"/>
  <c r="AG28" i="3"/>
  <c r="AF28" i="3"/>
  <c r="AE28" i="3"/>
  <c r="AH27" i="3"/>
  <c r="AG27" i="3"/>
  <c r="AF27" i="3"/>
  <c r="AE27" i="3"/>
  <c r="AH26" i="3"/>
  <c r="AG26" i="3"/>
  <c r="AF26" i="3"/>
  <c r="AE26" i="3"/>
  <c r="AH25" i="3"/>
  <c r="AG25" i="3"/>
  <c r="AF25" i="3"/>
  <c r="AE25" i="3"/>
  <c r="AH24" i="3"/>
  <c r="AG24" i="3"/>
  <c r="AF24" i="3"/>
  <c r="AE24" i="3"/>
  <c r="AH23" i="3"/>
  <c r="AG23" i="3"/>
  <c r="AF23" i="3"/>
  <c r="AE23" i="3"/>
  <c r="AH22" i="3"/>
  <c r="AG22" i="3"/>
  <c r="AF22" i="3"/>
  <c r="AE22" i="3"/>
  <c r="AH21" i="3"/>
  <c r="AG21" i="3"/>
  <c r="AF21" i="3"/>
  <c r="AE21" i="3"/>
  <c r="AH20" i="3"/>
  <c r="AG20" i="3"/>
  <c r="AF20" i="3"/>
  <c r="AE20" i="3"/>
  <c r="AH19" i="3"/>
  <c r="AG19" i="3"/>
  <c r="B130" i="3" s="1"/>
  <c r="AF19" i="3"/>
  <c r="B116" i="3" s="1"/>
  <c r="AE19" i="3"/>
  <c r="B102" i="3" s="1"/>
  <c r="AH18" i="3"/>
  <c r="AG18" i="3"/>
  <c r="AF18" i="3"/>
  <c r="AE18" i="3"/>
  <c r="AH17" i="3"/>
  <c r="AG17" i="3"/>
  <c r="AF17" i="3"/>
  <c r="AE17" i="3"/>
  <c r="AH16" i="3"/>
  <c r="B143" i="3" s="1"/>
  <c r="AG16" i="3"/>
  <c r="AF16" i="3"/>
  <c r="AE16" i="3"/>
  <c r="AH15" i="3"/>
  <c r="AG15" i="3"/>
  <c r="AF15" i="3"/>
  <c r="AE15" i="3"/>
  <c r="AH14" i="3"/>
  <c r="AG14" i="3"/>
  <c r="AF14" i="3"/>
  <c r="AE14" i="3"/>
  <c r="AH13" i="3"/>
  <c r="AG13" i="3"/>
  <c r="AF13" i="3"/>
  <c r="AE13" i="3"/>
  <c r="AH12" i="3"/>
  <c r="AG12" i="3"/>
  <c r="AF12" i="3"/>
  <c r="AE12" i="3"/>
  <c r="AH11" i="3"/>
  <c r="AG11" i="3"/>
  <c r="AF11" i="3"/>
  <c r="AE11" i="3"/>
  <c r="AH10" i="3"/>
  <c r="AG10" i="3"/>
  <c r="AF10" i="3"/>
  <c r="AE10" i="3"/>
  <c r="AH9" i="3"/>
  <c r="AG9" i="3"/>
  <c r="AF9" i="3"/>
  <c r="AE9" i="3"/>
  <c r="AH8" i="3"/>
  <c r="AG8" i="3"/>
  <c r="AF8" i="3"/>
  <c r="AE8" i="3"/>
  <c r="AH7" i="3"/>
  <c r="AG7" i="3"/>
  <c r="AF7" i="3"/>
  <c r="AE7" i="3"/>
  <c r="AH6" i="3"/>
  <c r="AG6" i="3"/>
  <c r="AF6" i="3"/>
  <c r="AE6" i="3"/>
  <c r="AH5" i="3"/>
  <c r="AG5" i="3"/>
  <c r="AF5" i="3"/>
  <c r="AE5" i="3"/>
  <c r="AH4" i="3"/>
  <c r="AG4" i="3"/>
  <c r="AF4" i="3"/>
  <c r="AE4" i="3"/>
  <c r="AH3" i="3"/>
  <c r="AG3" i="3"/>
  <c r="B139" i="3" s="1"/>
  <c r="AF3" i="3"/>
  <c r="AE3" i="3"/>
  <c r="B100" i="3" s="1"/>
  <c r="AH98" i="2"/>
  <c r="AG98" i="2"/>
  <c r="AF98" i="2"/>
  <c r="AE98" i="2"/>
  <c r="AH97" i="2"/>
  <c r="AG97" i="2"/>
  <c r="AF97" i="2"/>
  <c r="AE97" i="2"/>
  <c r="AH96" i="2"/>
  <c r="AG96" i="2"/>
  <c r="AF96" i="2"/>
  <c r="AE96" i="2"/>
  <c r="AH95" i="2"/>
  <c r="AG95" i="2"/>
  <c r="AF95" i="2"/>
  <c r="AE95" i="2"/>
  <c r="AH94" i="2"/>
  <c r="AG94" i="2"/>
  <c r="AF94" i="2"/>
  <c r="AE94" i="2"/>
  <c r="AH93" i="2"/>
  <c r="AG93" i="2"/>
  <c r="AF93" i="2"/>
  <c r="AE93" i="2"/>
  <c r="AH92" i="2"/>
  <c r="AG92" i="2"/>
  <c r="AF92" i="2"/>
  <c r="AE92" i="2"/>
  <c r="AH91" i="2"/>
  <c r="AG91" i="2"/>
  <c r="AF91" i="2"/>
  <c r="AE91" i="2"/>
  <c r="AH90" i="2"/>
  <c r="AG90" i="2"/>
  <c r="AF90" i="2"/>
  <c r="AE90" i="2"/>
  <c r="AH89" i="2"/>
  <c r="AG89" i="2"/>
  <c r="AF89" i="2"/>
  <c r="AE89" i="2"/>
  <c r="AH88" i="2"/>
  <c r="AG88" i="2"/>
  <c r="AF88" i="2"/>
  <c r="AE88" i="2"/>
  <c r="AH87" i="2"/>
  <c r="AG87" i="2"/>
  <c r="B136" i="2" s="1"/>
  <c r="AF87" i="2"/>
  <c r="B122" i="2" s="1"/>
  <c r="AE87" i="2"/>
  <c r="B108" i="2" s="1"/>
  <c r="AH86" i="2"/>
  <c r="AG86" i="2"/>
  <c r="AF86" i="2"/>
  <c r="AE86" i="2"/>
  <c r="AH85" i="2"/>
  <c r="AG85" i="2"/>
  <c r="AF85" i="2"/>
  <c r="AE85" i="2"/>
  <c r="AH84" i="2"/>
  <c r="AG84" i="2"/>
  <c r="AF84" i="2"/>
  <c r="AE84" i="2"/>
  <c r="AH83" i="2"/>
  <c r="AG83" i="2"/>
  <c r="AF83" i="2"/>
  <c r="AE83" i="2"/>
  <c r="AH82" i="2"/>
  <c r="AG82" i="2"/>
  <c r="AF82" i="2"/>
  <c r="AE82" i="2"/>
  <c r="AH81" i="2"/>
  <c r="AG81" i="2"/>
  <c r="B135" i="2" s="1"/>
  <c r="AF81" i="2"/>
  <c r="B121" i="2" s="1"/>
  <c r="AE81" i="2"/>
  <c r="B107" i="2" s="1"/>
  <c r="AH80" i="2"/>
  <c r="AG80" i="2"/>
  <c r="AF80" i="2"/>
  <c r="AE80" i="2"/>
  <c r="AH79" i="2"/>
  <c r="AG79" i="2"/>
  <c r="AF79" i="2"/>
  <c r="AE79" i="2"/>
  <c r="AH78" i="2"/>
  <c r="AG78" i="2"/>
  <c r="AF78" i="2"/>
  <c r="AE78" i="2"/>
  <c r="AH77" i="2"/>
  <c r="AG77" i="2"/>
  <c r="AF77" i="2"/>
  <c r="AE77" i="2"/>
  <c r="AH76" i="2"/>
  <c r="AG76" i="2"/>
  <c r="AF76" i="2"/>
  <c r="AE76" i="2"/>
  <c r="AH75" i="2"/>
  <c r="AG75" i="2"/>
  <c r="AF75" i="2"/>
  <c r="AE75" i="2"/>
  <c r="AH74" i="2"/>
  <c r="AG74" i="2"/>
  <c r="AF74" i="2"/>
  <c r="AE74" i="2"/>
  <c r="AH73" i="2"/>
  <c r="AG73" i="2"/>
  <c r="AF73" i="2"/>
  <c r="AE73" i="2"/>
  <c r="AH72" i="2"/>
  <c r="AG72" i="2"/>
  <c r="AF72" i="2"/>
  <c r="AE72" i="2"/>
  <c r="AH71" i="2"/>
  <c r="AG71" i="2"/>
  <c r="AF71" i="2"/>
  <c r="AE71" i="2"/>
  <c r="AH70" i="2"/>
  <c r="AG70" i="2"/>
  <c r="AF70" i="2"/>
  <c r="AE70" i="2"/>
  <c r="AH69" i="2"/>
  <c r="AG69" i="2"/>
  <c r="AF69" i="2"/>
  <c r="AE69" i="2"/>
  <c r="AH68" i="2"/>
  <c r="AG68" i="2"/>
  <c r="AF68" i="2"/>
  <c r="AE68" i="2"/>
  <c r="AH67" i="2"/>
  <c r="AG67" i="2"/>
  <c r="AF67" i="2"/>
  <c r="AE67" i="2"/>
  <c r="AH66" i="2"/>
  <c r="AG66" i="2"/>
  <c r="AF66" i="2"/>
  <c r="AE66" i="2"/>
  <c r="AH65" i="2"/>
  <c r="AG65" i="2"/>
  <c r="AF65" i="2"/>
  <c r="AE65" i="2"/>
  <c r="AH64" i="2"/>
  <c r="AG64" i="2"/>
  <c r="AF64" i="2"/>
  <c r="AE64" i="2"/>
  <c r="AH63" i="2"/>
  <c r="AG63" i="2"/>
  <c r="AF63" i="2"/>
  <c r="AE63" i="2"/>
  <c r="AH62" i="2"/>
  <c r="AG62" i="2"/>
  <c r="AF62" i="2"/>
  <c r="AE62" i="2"/>
  <c r="AH61" i="2"/>
  <c r="AG61" i="2"/>
  <c r="AF61" i="2"/>
  <c r="AE61" i="2"/>
  <c r="AH60" i="2"/>
  <c r="B147" i="2" s="1"/>
  <c r="AG60" i="2"/>
  <c r="AF60" i="2"/>
  <c r="AE60" i="2"/>
  <c r="AH59" i="2"/>
  <c r="AG59" i="2"/>
  <c r="AF59" i="2"/>
  <c r="AE59" i="2"/>
  <c r="AH58" i="2"/>
  <c r="AG58" i="2"/>
  <c r="AF58" i="2"/>
  <c r="AE58" i="2"/>
  <c r="AH57" i="2"/>
  <c r="AG57" i="2"/>
  <c r="AF57" i="2"/>
  <c r="AE57" i="2"/>
  <c r="AH56" i="2"/>
  <c r="AG56" i="2"/>
  <c r="AF56" i="2"/>
  <c r="AE56" i="2"/>
  <c r="AH55" i="2"/>
  <c r="AG55" i="2"/>
  <c r="AF55" i="2"/>
  <c r="AE55" i="2"/>
  <c r="AH54" i="2"/>
  <c r="AG54" i="2"/>
  <c r="AF54" i="2"/>
  <c r="AE54" i="2"/>
  <c r="AH53" i="2"/>
  <c r="AG53" i="2"/>
  <c r="AF53" i="2"/>
  <c r="AE53" i="2"/>
  <c r="AH52" i="2"/>
  <c r="AG52" i="2"/>
  <c r="AF52" i="2"/>
  <c r="AE52" i="2"/>
  <c r="AH51" i="2"/>
  <c r="AG51" i="2"/>
  <c r="AF51" i="2"/>
  <c r="AE51" i="2"/>
  <c r="AH50" i="2"/>
  <c r="AG50" i="2"/>
  <c r="AF50" i="2"/>
  <c r="AE50" i="2"/>
  <c r="AH49" i="2"/>
  <c r="AG49" i="2"/>
  <c r="AF49" i="2"/>
  <c r="AE49" i="2"/>
  <c r="AH48" i="2"/>
  <c r="AG48" i="2"/>
  <c r="AF48" i="2"/>
  <c r="AE48" i="2"/>
  <c r="AH47" i="2"/>
  <c r="AG47" i="2"/>
  <c r="AF47" i="2"/>
  <c r="AE47" i="2"/>
  <c r="AH46" i="2"/>
  <c r="B146" i="2" s="1"/>
  <c r="AG46" i="2"/>
  <c r="AF46" i="2"/>
  <c r="AE46" i="2"/>
  <c r="AH45" i="2"/>
  <c r="AG45" i="2"/>
  <c r="AF45" i="2"/>
  <c r="AE45" i="2"/>
  <c r="AH44" i="2"/>
  <c r="AG44" i="2"/>
  <c r="AF44" i="2"/>
  <c r="AE44" i="2"/>
  <c r="AH43" i="2"/>
  <c r="AG43" i="2"/>
  <c r="AF43" i="2"/>
  <c r="AE43" i="2"/>
  <c r="AH42" i="2"/>
  <c r="AG42" i="2"/>
  <c r="AF42" i="2"/>
  <c r="AE42" i="2"/>
  <c r="AH41" i="2"/>
  <c r="AG41" i="2"/>
  <c r="AF41" i="2"/>
  <c r="AE41" i="2"/>
  <c r="AH40" i="2"/>
  <c r="AG40" i="2"/>
  <c r="AF40" i="2"/>
  <c r="AE40" i="2"/>
  <c r="AH39" i="2"/>
  <c r="AG39" i="2"/>
  <c r="AF39" i="2"/>
  <c r="AE39" i="2"/>
  <c r="AH38" i="2"/>
  <c r="AG38" i="2"/>
  <c r="AF38" i="2"/>
  <c r="AE38" i="2"/>
  <c r="AH37" i="2"/>
  <c r="AG37" i="2"/>
  <c r="AF37" i="2"/>
  <c r="AE37" i="2"/>
  <c r="AH36" i="2"/>
  <c r="B145" i="2" s="1"/>
  <c r="AG36" i="2"/>
  <c r="AF36" i="2"/>
  <c r="AE36" i="2"/>
  <c r="AH35" i="2"/>
  <c r="AG35" i="2"/>
  <c r="AF35" i="2"/>
  <c r="AE35" i="2"/>
  <c r="AH34" i="2"/>
  <c r="AG34" i="2"/>
  <c r="AF34" i="2"/>
  <c r="AE34" i="2"/>
  <c r="AH33" i="2"/>
  <c r="AG33" i="2"/>
  <c r="AF33" i="2"/>
  <c r="AE33" i="2"/>
  <c r="AH32" i="2"/>
  <c r="AG32" i="2"/>
  <c r="AF32" i="2"/>
  <c r="AE32" i="2"/>
  <c r="AH31" i="2"/>
  <c r="AG31" i="2"/>
  <c r="AF31" i="2"/>
  <c r="AE31" i="2"/>
  <c r="AH30" i="2"/>
  <c r="AG30" i="2"/>
  <c r="AF30" i="2"/>
  <c r="AE30" i="2"/>
  <c r="AH29" i="2"/>
  <c r="AG29" i="2"/>
  <c r="AF29" i="2"/>
  <c r="AE29" i="2"/>
  <c r="AH28" i="2"/>
  <c r="AG28" i="2"/>
  <c r="AF28" i="2"/>
  <c r="AE28" i="2"/>
  <c r="AH27" i="2"/>
  <c r="AG27" i="2"/>
  <c r="AF27" i="2"/>
  <c r="AE27" i="2"/>
  <c r="AH26" i="2"/>
  <c r="AG26" i="2"/>
  <c r="AF26" i="2"/>
  <c r="AE26" i="2"/>
  <c r="AH25" i="2"/>
  <c r="AG25" i="2"/>
  <c r="AF25" i="2"/>
  <c r="AE25" i="2"/>
  <c r="AH24" i="2"/>
  <c r="AG24" i="2"/>
  <c r="AF24" i="2"/>
  <c r="AE24" i="2"/>
  <c r="AH23" i="2"/>
  <c r="AG23" i="2"/>
  <c r="AF23" i="2"/>
  <c r="AE23" i="2"/>
  <c r="AH22" i="2"/>
  <c r="AG22" i="2"/>
  <c r="AF22" i="2"/>
  <c r="AE22" i="2"/>
  <c r="AH21" i="2"/>
  <c r="AG21" i="2"/>
  <c r="AF21" i="2"/>
  <c r="AE21" i="2"/>
  <c r="AH20" i="2"/>
  <c r="AG20" i="2"/>
  <c r="AF20" i="2"/>
  <c r="AE20" i="2"/>
  <c r="AH19" i="2"/>
  <c r="AG19" i="2"/>
  <c r="B130" i="2" s="1"/>
  <c r="AF19" i="2"/>
  <c r="B116" i="2" s="1"/>
  <c r="AE19" i="2"/>
  <c r="B102" i="2" s="1"/>
  <c r="AH18" i="2"/>
  <c r="AG18" i="2"/>
  <c r="AF18" i="2"/>
  <c r="AE18" i="2"/>
  <c r="AH17" i="2"/>
  <c r="AG17" i="2"/>
  <c r="AF17" i="2"/>
  <c r="AE17" i="2"/>
  <c r="AH16" i="2"/>
  <c r="AG16" i="2"/>
  <c r="AF16" i="2"/>
  <c r="AE16" i="2"/>
  <c r="AH15" i="2"/>
  <c r="AG15" i="2"/>
  <c r="AF15" i="2"/>
  <c r="AE15" i="2"/>
  <c r="AH14" i="2"/>
  <c r="AG14" i="2"/>
  <c r="AF14" i="2"/>
  <c r="AE14" i="2"/>
  <c r="AH13" i="2"/>
  <c r="AG13" i="2"/>
  <c r="AF13" i="2"/>
  <c r="AE13" i="2"/>
  <c r="AH12" i="2"/>
  <c r="AG12" i="2"/>
  <c r="AF12" i="2"/>
  <c r="AE12" i="2"/>
  <c r="AH11" i="2"/>
  <c r="AG11" i="2"/>
  <c r="AF11" i="2"/>
  <c r="AE11" i="2"/>
  <c r="AH10" i="2"/>
  <c r="AG10" i="2"/>
  <c r="AF10" i="2"/>
  <c r="AE10" i="2"/>
  <c r="AH9" i="2"/>
  <c r="AG9" i="2"/>
  <c r="AF9" i="2"/>
  <c r="AE9" i="2"/>
  <c r="AH8" i="2"/>
  <c r="AG8" i="2"/>
  <c r="AF8" i="2"/>
  <c r="AE8" i="2"/>
  <c r="AH7" i="2"/>
  <c r="AG7" i="2"/>
  <c r="AF7" i="2"/>
  <c r="AE7" i="2"/>
  <c r="AH6" i="2"/>
  <c r="AG6" i="2"/>
  <c r="AF6" i="2"/>
  <c r="AE6" i="2"/>
  <c r="AH5" i="2"/>
  <c r="AG5" i="2"/>
  <c r="AF5" i="2"/>
  <c r="AE5" i="2"/>
  <c r="AH4" i="2"/>
  <c r="AG4" i="2"/>
  <c r="AF4" i="2"/>
  <c r="AE4" i="2"/>
  <c r="AH3" i="2"/>
  <c r="AG3" i="2"/>
  <c r="B128" i="2" s="1"/>
  <c r="AF3" i="2"/>
  <c r="B125" i="2" s="1"/>
  <c r="AE3" i="2"/>
  <c r="AH100" i="8"/>
  <c r="AG100" i="8"/>
  <c r="AF100" i="8"/>
  <c r="AE100" i="8"/>
  <c r="AH99" i="8"/>
  <c r="AG99" i="8"/>
  <c r="AF99" i="8"/>
  <c r="AE99" i="8"/>
  <c r="AH98" i="8"/>
  <c r="AG98" i="8"/>
  <c r="AF98" i="8"/>
  <c r="AE98" i="8"/>
  <c r="AH97" i="8"/>
  <c r="AG97" i="8"/>
  <c r="AF97" i="8"/>
  <c r="AE97" i="8"/>
  <c r="AH96" i="8"/>
  <c r="AG96" i="8"/>
  <c r="AF96" i="8"/>
  <c r="AE96" i="8"/>
  <c r="AH95" i="8"/>
  <c r="AG95" i="8"/>
  <c r="AF95" i="8"/>
  <c r="AE95" i="8"/>
  <c r="AH94" i="8"/>
  <c r="AG94" i="8"/>
  <c r="AF94" i="8"/>
  <c r="AE94" i="8"/>
  <c r="AH93" i="8"/>
  <c r="AG93" i="8"/>
  <c r="AF93" i="8"/>
  <c r="AE93" i="8"/>
  <c r="AH92" i="8"/>
  <c r="B151" i="8" s="1"/>
  <c r="AG92" i="8"/>
  <c r="AF92" i="8"/>
  <c r="AE92" i="8"/>
  <c r="AH91" i="8"/>
  <c r="AG91" i="8"/>
  <c r="AF91" i="8"/>
  <c r="AE91" i="8"/>
  <c r="AH90" i="8"/>
  <c r="AG90" i="8"/>
  <c r="AF90" i="8"/>
  <c r="AE90" i="8"/>
  <c r="AH89" i="8"/>
  <c r="AG89" i="8"/>
  <c r="B136" i="8" s="1"/>
  <c r="AF89" i="8"/>
  <c r="B122" i="8" s="1"/>
  <c r="AE89" i="8"/>
  <c r="B108" i="8" s="1"/>
  <c r="AH88" i="8"/>
  <c r="AG88" i="8"/>
  <c r="AF88" i="8"/>
  <c r="AE88" i="8"/>
  <c r="AH87" i="8"/>
  <c r="AG87" i="8"/>
  <c r="AF87" i="8"/>
  <c r="AE87" i="8"/>
  <c r="AH86" i="8"/>
  <c r="AG86" i="8"/>
  <c r="AF86" i="8"/>
  <c r="AE86" i="8"/>
  <c r="AH85" i="8"/>
  <c r="AG85" i="8"/>
  <c r="AF85" i="8"/>
  <c r="AE85" i="8"/>
  <c r="AH84" i="8"/>
  <c r="AG84" i="8"/>
  <c r="AF84" i="8"/>
  <c r="AE84" i="8"/>
  <c r="AH83" i="8"/>
  <c r="AG83" i="8"/>
  <c r="AF83" i="8"/>
  <c r="AE83" i="8"/>
  <c r="AH82" i="8"/>
  <c r="B149" i="8" s="1"/>
  <c r="AG82" i="8"/>
  <c r="AF82" i="8"/>
  <c r="AE82" i="8"/>
  <c r="AH81" i="8"/>
  <c r="AG81" i="8"/>
  <c r="AF81" i="8"/>
  <c r="AE81" i="8"/>
  <c r="AH80" i="8"/>
  <c r="AG80" i="8"/>
  <c r="AF80" i="8"/>
  <c r="AE80" i="8"/>
  <c r="AH79" i="8"/>
  <c r="AG79" i="8"/>
  <c r="AF79" i="8"/>
  <c r="AE79" i="8"/>
  <c r="AH78" i="8"/>
  <c r="AG78" i="8"/>
  <c r="AF78" i="8"/>
  <c r="AE78" i="8"/>
  <c r="AH77" i="8"/>
  <c r="AG77" i="8"/>
  <c r="AF77" i="8"/>
  <c r="AE77" i="8"/>
  <c r="AH76" i="8"/>
  <c r="AG76" i="8"/>
  <c r="AF76" i="8"/>
  <c r="AE76" i="8"/>
  <c r="AH75" i="8"/>
  <c r="AG75" i="8"/>
  <c r="AF75" i="8"/>
  <c r="AE75" i="8"/>
  <c r="AH74" i="8"/>
  <c r="AG74" i="8"/>
  <c r="AF74" i="8"/>
  <c r="AE74" i="8"/>
  <c r="AH73" i="8"/>
  <c r="AG73" i="8"/>
  <c r="AF73" i="8"/>
  <c r="AE73" i="8"/>
  <c r="AH72" i="8"/>
  <c r="AG72" i="8"/>
  <c r="AF72" i="8"/>
  <c r="AE72" i="8"/>
  <c r="AH71" i="8"/>
  <c r="AG71" i="8"/>
  <c r="AF71" i="8"/>
  <c r="AE71" i="8"/>
  <c r="AH70" i="8"/>
  <c r="AG70" i="8"/>
  <c r="AF70" i="8"/>
  <c r="AE70" i="8"/>
  <c r="AH69" i="8"/>
  <c r="AG69" i="8"/>
  <c r="AF69" i="8"/>
  <c r="AE69" i="8"/>
  <c r="AH68" i="8"/>
  <c r="AG68" i="8"/>
  <c r="AF68" i="8"/>
  <c r="AE68" i="8"/>
  <c r="AH67" i="8"/>
  <c r="AG67" i="8"/>
  <c r="AF67" i="8"/>
  <c r="AE67" i="8"/>
  <c r="AH66" i="8"/>
  <c r="AG66" i="8"/>
  <c r="AF66" i="8"/>
  <c r="AE66" i="8"/>
  <c r="AH65" i="8"/>
  <c r="AG65" i="8"/>
  <c r="AF65" i="8"/>
  <c r="AE65" i="8"/>
  <c r="AH64" i="8"/>
  <c r="AG64" i="8"/>
  <c r="AF64" i="8"/>
  <c r="AE64" i="8"/>
  <c r="AH63" i="8"/>
  <c r="AG63" i="8"/>
  <c r="B134" i="8" s="1"/>
  <c r="AF63" i="8"/>
  <c r="B120" i="8" s="1"/>
  <c r="AE63" i="8"/>
  <c r="B106" i="8" s="1"/>
  <c r="AH62" i="8"/>
  <c r="AG62" i="8"/>
  <c r="AF62" i="8"/>
  <c r="AE62" i="8"/>
  <c r="AH61" i="8"/>
  <c r="AG61" i="8"/>
  <c r="B133" i="8" s="1"/>
  <c r="AF61" i="8"/>
  <c r="B119" i="8" s="1"/>
  <c r="AE61" i="8"/>
  <c r="B105" i="8" s="1"/>
  <c r="AH60" i="8"/>
  <c r="AG60" i="8"/>
  <c r="AF60" i="8"/>
  <c r="AE60" i="8"/>
  <c r="AH59" i="8"/>
  <c r="AG59" i="8"/>
  <c r="AF59" i="8"/>
  <c r="AE59" i="8"/>
  <c r="AH58" i="8"/>
  <c r="AG58" i="8"/>
  <c r="AF58" i="8"/>
  <c r="AE58" i="8"/>
  <c r="AH57" i="8"/>
  <c r="AG57" i="8"/>
  <c r="AF57" i="8"/>
  <c r="AE57" i="8"/>
  <c r="AH56" i="8"/>
  <c r="AG56" i="8"/>
  <c r="AF56" i="8"/>
  <c r="AE56" i="8"/>
  <c r="AH55" i="8"/>
  <c r="AG55" i="8"/>
  <c r="AF55" i="8"/>
  <c r="AE55" i="8"/>
  <c r="AH54" i="8"/>
  <c r="AG54" i="8"/>
  <c r="AF54" i="8"/>
  <c r="AE54" i="8"/>
  <c r="AH53" i="8"/>
  <c r="AG53" i="8"/>
  <c r="AF53" i="8"/>
  <c r="AE53" i="8"/>
  <c r="AH52" i="8"/>
  <c r="AG52" i="8"/>
  <c r="AF52" i="8"/>
  <c r="AE52" i="8"/>
  <c r="AH51" i="8"/>
  <c r="AG51" i="8"/>
  <c r="AF51" i="8"/>
  <c r="AE51" i="8"/>
  <c r="AH50" i="8"/>
  <c r="AG50" i="8"/>
  <c r="AF50" i="8"/>
  <c r="AE50" i="8"/>
  <c r="AH49" i="8"/>
  <c r="AG49" i="8"/>
  <c r="AF49" i="8"/>
  <c r="AE49" i="8"/>
  <c r="AH48" i="8"/>
  <c r="AG48" i="8"/>
  <c r="AF48" i="8"/>
  <c r="AE48" i="8"/>
  <c r="AH47" i="8"/>
  <c r="AG47" i="8"/>
  <c r="B132" i="8" s="1"/>
  <c r="AF47" i="8"/>
  <c r="B118" i="8" s="1"/>
  <c r="AE47" i="8"/>
  <c r="B104" i="8" s="1"/>
  <c r="AH46" i="8"/>
  <c r="AG46" i="8"/>
  <c r="AF46" i="8"/>
  <c r="AE46" i="8"/>
  <c r="AH45" i="8"/>
  <c r="AG45" i="8"/>
  <c r="AF45" i="8"/>
  <c r="AE45" i="8"/>
  <c r="AH44" i="8"/>
  <c r="AG44" i="8"/>
  <c r="AF44" i="8"/>
  <c r="AE44" i="8"/>
  <c r="AH43" i="8"/>
  <c r="AG43" i="8"/>
  <c r="AF43" i="8"/>
  <c r="AE43" i="8"/>
  <c r="AH42" i="8"/>
  <c r="AG42" i="8"/>
  <c r="AF42" i="8"/>
  <c r="AE42" i="8"/>
  <c r="AH41" i="8"/>
  <c r="AG41" i="8"/>
  <c r="AF41" i="8"/>
  <c r="AE41" i="8"/>
  <c r="AH40" i="8"/>
  <c r="AG40" i="8"/>
  <c r="AF40" i="8"/>
  <c r="AE40" i="8"/>
  <c r="AH39" i="8"/>
  <c r="AG39" i="8"/>
  <c r="AF39" i="8"/>
  <c r="AE39" i="8"/>
  <c r="AH38" i="8"/>
  <c r="AG38" i="8"/>
  <c r="AF38" i="8"/>
  <c r="AE38" i="8"/>
  <c r="AH37" i="8"/>
  <c r="AG37" i="8"/>
  <c r="B131" i="8" s="1"/>
  <c r="AF37" i="8"/>
  <c r="B117" i="8" s="1"/>
  <c r="AE37" i="8"/>
  <c r="B103" i="8" s="1"/>
  <c r="AH36" i="8"/>
  <c r="AG36" i="8"/>
  <c r="AF36" i="8"/>
  <c r="AE36" i="8"/>
  <c r="AH35" i="8"/>
  <c r="AG35" i="8"/>
  <c r="AF35" i="8"/>
  <c r="AE35" i="8"/>
  <c r="AH34" i="8"/>
  <c r="AG34" i="8"/>
  <c r="AF34" i="8"/>
  <c r="AE34" i="8"/>
  <c r="AH33" i="8"/>
  <c r="AG33" i="8"/>
  <c r="AF33" i="8"/>
  <c r="AE33" i="8"/>
  <c r="AH32" i="8"/>
  <c r="AG32" i="8"/>
  <c r="AF32" i="8"/>
  <c r="AE32" i="8"/>
  <c r="AH31" i="8"/>
  <c r="AG31" i="8"/>
  <c r="AF31" i="8"/>
  <c r="AE31" i="8"/>
  <c r="AH30" i="8"/>
  <c r="AG30" i="8"/>
  <c r="AF30" i="8"/>
  <c r="AE30" i="8"/>
  <c r="AH29" i="8"/>
  <c r="AG29" i="8"/>
  <c r="AF29" i="8"/>
  <c r="AE29" i="8"/>
  <c r="AH28" i="8"/>
  <c r="AG28" i="8"/>
  <c r="AF28" i="8"/>
  <c r="AE28" i="8"/>
  <c r="AH27" i="8"/>
  <c r="AG27" i="8"/>
  <c r="AF27" i="8"/>
  <c r="AE27" i="8"/>
  <c r="AH26" i="8"/>
  <c r="AG26" i="8"/>
  <c r="AF26" i="8"/>
  <c r="AE26" i="8"/>
  <c r="AH25" i="8"/>
  <c r="AG25" i="8"/>
  <c r="AF25" i="8"/>
  <c r="AE25" i="8"/>
  <c r="AH24" i="8"/>
  <c r="AG24" i="8"/>
  <c r="AF24" i="8"/>
  <c r="AE24" i="8"/>
  <c r="AH23" i="8"/>
  <c r="AG23" i="8"/>
  <c r="AF23" i="8"/>
  <c r="AE23" i="8"/>
  <c r="AH22" i="8"/>
  <c r="AG22" i="8"/>
  <c r="AF22" i="8"/>
  <c r="AE22" i="8"/>
  <c r="AH21" i="8"/>
  <c r="AG21" i="8"/>
  <c r="AF21" i="8"/>
  <c r="AE21" i="8"/>
  <c r="AH20" i="8"/>
  <c r="B144" i="8" s="1"/>
  <c r="AG20" i="8"/>
  <c r="AF20" i="8"/>
  <c r="AE20" i="8"/>
  <c r="AH19" i="8"/>
  <c r="AG19" i="8"/>
  <c r="AF19" i="8"/>
  <c r="AE19" i="8"/>
  <c r="AH18" i="8"/>
  <c r="AG18" i="8"/>
  <c r="AF18" i="8"/>
  <c r="AE18" i="8"/>
  <c r="AH17" i="8"/>
  <c r="AG17" i="8"/>
  <c r="B129" i="8" s="1"/>
  <c r="AF17" i="8"/>
  <c r="B115" i="8" s="1"/>
  <c r="AE17" i="8"/>
  <c r="B101" i="8" s="1"/>
  <c r="AH16" i="8"/>
  <c r="AG16" i="8"/>
  <c r="AF16" i="8"/>
  <c r="AE16" i="8"/>
  <c r="AH15" i="8"/>
  <c r="AG15" i="8"/>
  <c r="AF15" i="8"/>
  <c r="AE15" i="8"/>
  <c r="AH14" i="8"/>
  <c r="AG14" i="8"/>
  <c r="AF14" i="8"/>
  <c r="AE14" i="8"/>
  <c r="AH13" i="8"/>
  <c r="AG13" i="8"/>
  <c r="AF13" i="8"/>
  <c r="AE13" i="8"/>
  <c r="AH12" i="8"/>
  <c r="AG12" i="8"/>
  <c r="AF12" i="8"/>
  <c r="AE12" i="8"/>
  <c r="AH11" i="8"/>
  <c r="AG11" i="8"/>
  <c r="AF11" i="8"/>
  <c r="AE11" i="8"/>
  <c r="AH10" i="8"/>
  <c r="AG10" i="8"/>
  <c r="AF10" i="8"/>
  <c r="AE10" i="8"/>
  <c r="AH9" i="8"/>
  <c r="AG9" i="8"/>
  <c r="AF9" i="8"/>
  <c r="AE9" i="8"/>
  <c r="AH8" i="8"/>
  <c r="AG8" i="8"/>
  <c r="AF8" i="8"/>
  <c r="AE8" i="8"/>
  <c r="AH7" i="8"/>
  <c r="AG7" i="8"/>
  <c r="AF7" i="8"/>
  <c r="AE7" i="8"/>
  <c r="AH6" i="8"/>
  <c r="AG6" i="8"/>
  <c r="AF6" i="8"/>
  <c r="AE6" i="8"/>
  <c r="AH5" i="8"/>
  <c r="AG5" i="8"/>
  <c r="AF5" i="8"/>
  <c r="AE5" i="8"/>
  <c r="AH4" i="8"/>
  <c r="AG4" i="8"/>
  <c r="AF4" i="8"/>
  <c r="AE4" i="8"/>
  <c r="AH3" i="8"/>
  <c r="AG3" i="8"/>
  <c r="B128" i="8" s="1"/>
  <c r="AF3" i="8"/>
  <c r="B125" i="8" s="1"/>
  <c r="AE3" i="8"/>
  <c r="AE102" i="8" s="1"/>
  <c r="I101" i="7"/>
  <c r="AE4" i="7"/>
  <c r="AF4" i="7"/>
  <c r="AG4" i="7"/>
  <c r="AH4" i="7"/>
  <c r="AE5" i="7"/>
  <c r="AF5" i="7"/>
  <c r="AG5" i="7"/>
  <c r="AH5" i="7"/>
  <c r="AE6" i="7"/>
  <c r="AF6" i="7"/>
  <c r="AG6" i="7"/>
  <c r="AH6" i="7"/>
  <c r="AE7" i="7"/>
  <c r="AF7" i="7"/>
  <c r="AG7" i="7"/>
  <c r="AH7" i="7"/>
  <c r="AE8" i="7"/>
  <c r="AF8" i="7"/>
  <c r="AG8" i="7"/>
  <c r="AH8" i="7"/>
  <c r="AE9" i="7"/>
  <c r="AF9" i="7"/>
  <c r="AG9" i="7"/>
  <c r="AH9" i="7"/>
  <c r="AE10" i="7"/>
  <c r="AF10" i="7"/>
  <c r="AG10" i="7"/>
  <c r="AH10" i="7"/>
  <c r="AE11" i="7"/>
  <c r="AF11" i="7"/>
  <c r="AG11" i="7"/>
  <c r="AH11" i="7"/>
  <c r="AE12" i="7"/>
  <c r="AF12" i="7"/>
  <c r="AG12" i="7"/>
  <c r="AH12" i="7"/>
  <c r="AE13" i="7"/>
  <c r="AF13" i="7"/>
  <c r="AG13" i="7"/>
  <c r="AH13" i="7"/>
  <c r="AE14" i="7"/>
  <c r="AF14" i="7"/>
  <c r="AG14" i="7"/>
  <c r="AH14" i="7"/>
  <c r="AE15" i="7"/>
  <c r="AF15" i="7"/>
  <c r="AG15" i="7"/>
  <c r="AH15" i="7"/>
  <c r="AE16" i="7"/>
  <c r="AF16" i="7"/>
  <c r="AG16" i="7"/>
  <c r="AH16" i="7"/>
  <c r="AE17" i="7"/>
  <c r="AF17" i="7"/>
  <c r="AG17" i="7"/>
  <c r="AH17" i="7"/>
  <c r="AE18" i="7"/>
  <c r="AF18" i="7"/>
  <c r="AG18" i="7"/>
  <c r="AH18" i="7"/>
  <c r="AE19" i="7"/>
  <c r="AF19" i="7"/>
  <c r="AG19" i="7"/>
  <c r="AH19" i="7"/>
  <c r="AE20" i="7"/>
  <c r="AF20" i="7"/>
  <c r="AG20" i="7"/>
  <c r="AH20" i="7"/>
  <c r="AE21" i="7"/>
  <c r="AF21" i="7"/>
  <c r="AG21" i="7"/>
  <c r="AH21" i="7"/>
  <c r="AE22" i="7"/>
  <c r="AF22" i="7"/>
  <c r="AG22" i="7"/>
  <c r="AH22" i="7"/>
  <c r="AE23" i="7"/>
  <c r="AF23" i="7"/>
  <c r="AG23" i="7"/>
  <c r="AH23" i="7"/>
  <c r="AE24" i="7"/>
  <c r="AF24" i="7"/>
  <c r="AG24" i="7"/>
  <c r="AH24" i="7"/>
  <c r="AE25" i="7"/>
  <c r="AF25" i="7"/>
  <c r="AG25" i="7"/>
  <c r="AH25" i="7"/>
  <c r="AE26" i="7"/>
  <c r="AF26" i="7"/>
  <c r="AG26" i="7"/>
  <c r="AH26" i="7"/>
  <c r="AE27" i="7"/>
  <c r="AF27" i="7"/>
  <c r="AG27" i="7"/>
  <c r="AH27" i="7"/>
  <c r="AE28" i="7"/>
  <c r="AF28" i="7"/>
  <c r="AG28" i="7"/>
  <c r="AH28" i="7"/>
  <c r="AE29" i="7"/>
  <c r="AF29" i="7"/>
  <c r="AG29" i="7"/>
  <c r="AH29" i="7"/>
  <c r="AE30" i="7"/>
  <c r="AF30" i="7"/>
  <c r="AG30" i="7"/>
  <c r="AH30" i="7"/>
  <c r="AE31" i="7"/>
  <c r="AF31" i="7"/>
  <c r="AG31" i="7"/>
  <c r="AH31" i="7"/>
  <c r="AE32" i="7"/>
  <c r="AF32" i="7"/>
  <c r="AG32" i="7"/>
  <c r="AH32" i="7"/>
  <c r="AE33" i="7"/>
  <c r="AF33" i="7"/>
  <c r="AG33" i="7"/>
  <c r="AH33" i="7"/>
  <c r="AE34" i="7"/>
  <c r="AF34" i="7"/>
  <c r="AG34" i="7"/>
  <c r="AH34" i="7"/>
  <c r="AE35" i="7"/>
  <c r="AF35" i="7"/>
  <c r="AG35" i="7"/>
  <c r="AH35" i="7"/>
  <c r="AE36" i="7"/>
  <c r="AF36" i="7"/>
  <c r="AG36" i="7"/>
  <c r="AH36" i="7"/>
  <c r="AE37" i="7"/>
  <c r="AF37" i="7"/>
  <c r="AG37" i="7"/>
  <c r="AH37" i="7"/>
  <c r="AE38" i="7"/>
  <c r="AF38" i="7"/>
  <c r="AG38" i="7"/>
  <c r="AH38" i="7"/>
  <c r="AE39" i="7"/>
  <c r="AF39" i="7"/>
  <c r="AG39" i="7"/>
  <c r="AH39" i="7"/>
  <c r="AE40" i="7"/>
  <c r="AF40" i="7"/>
  <c r="AG40" i="7"/>
  <c r="AH40" i="7"/>
  <c r="AE41" i="7"/>
  <c r="AF41" i="7"/>
  <c r="AG41" i="7"/>
  <c r="AH41" i="7"/>
  <c r="AE42" i="7"/>
  <c r="AF42" i="7"/>
  <c r="AG42" i="7"/>
  <c r="AH42" i="7"/>
  <c r="AE43" i="7"/>
  <c r="AF43" i="7"/>
  <c r="AG43" i="7"/>
  <c r="AH43" i="7"/>
  <c r="AE44" i="7"/>
  <c r="AF44" i="7"/>
  <c r="AG44" i="7"/>
  <c r="AH44" i="7"/>
  <c r="AE45" i="7"/>
  <c r="AF45" i="7"/>
  <c r="AG45" i="7"/>
  <c r="AH45" i="7"/>
  <c r="AE46" i="7"/>
  <c r="AF46" i="7"/>
  <c r="AG46" i="7"/>
  <c r="AH46" i="7"/>
  <c r="AE47" i="7"/>
  <c r="AF47" i="7"/>
  <c r="AG47" i="7"/>
  <c r="AH47" i="7"/>
  <c r="AE48" i="7"/>
  <c r="AF48" i="7"/>
  <c r="AG48" i="7"/>
  <c r="AH48" i="7"/>
  <c r="AE49" i="7"/>
  <c r="AF49" i="7"/>
  <c r="AG49" i="7"/>
  <c r="AH49" i="7"/>
  <c r="AE50" i="7"/>
  <c r="AF50" i="7"/>
  <c r="AG50" i="7"/>
  <c r="AH50" i="7"/>
  <c r="AE51" i="7"/>
  <c r="AF51" i="7"/>
  <c r="AG51" i="7"/>
  <c r="AH51" i="7"/>
  <c r="AE52" i="7"/>
  <c r="AF52" i="7"/>
  <c r="AG52" i="7"/>
  <c r="AH52" i="7"/>
  <c r="AE53" i="7"/>
  <c r="AF53" i="7"/>
  <c r="AG53" i="7"/>
  <c r="AH53" i="7"/>
  <c r="AE54" i="7"/>
  <c r="AF54" i="7"/>
  <c r="AG54" i="7"/>
  <c r="AH54" i="7"/>
  <c r="AE55" i="7"/>
  <c r="AF55" i="7"/>
  <c r="AG55" i="7"/>
  <c r="AH55" i="7"/>
  <c r="AE56" i="7"/>
  <c r="AF56" i="7"/>
  <c r="AG56" i="7"/>
  <c r="AH56" i="7"/>
  <c r="AE57" i="7"/>
  <c r="AF57" i="7"/>
  <c r="AG57" i="7"/>
  <c r="AH57" i="7"/>
  <c r="AE58" i="7"/>
  <c r="AF58" i="7"/>
  <c r="AG58" i="7"/>
  <c r="AH58" i="7"/>
  <c r="AE59" i="7"/>
  <c r="AF59" i="7"/>
  <c r="AG59" i="7"/>
  <c r="AH59" i="7"/>
  <c r="AE60" i="7"/>
  <c r="AF60" i="7"/>
  <c r="AG60" i="7"/>
  <c r="AH60" i="7"/>
  <c r="AE61" i="7"/>
  <c r="AF61" i="7"/>
  <c r="AG61" i="7"/>
  <c r="AH61" i="7"/>
  <c r="AE62" i="7"/>
  <c r="AF62" i="7"/>
  <c r="AG62" i="7"/>
  <c r="AH62" i="7"/>
  <c r="AE63" i="7"/>
  <c r="AF63" i="7"/>
  <c r="AG63" i="7"/>
  <c r="AH63" i="7"/>
  <c r="AE64" i="7"/>
  <c r="AF64" i="7"/>
  <c r="AG64" i="7"/>
  <c r="AH64" i="7"/>
  <c r="AE65" i="7"/>
  <c r="AF65" i="7"/>
  <c r="AG65" i="7"/>
  <c r="AH65" i="7"/>
  <c r="AE66" i="7"/>
  <c r="AF66" i="7"/>
  <c r="AG66" i="7"/>
  <c r="AH66" i="7"/>
  <c r="AE67" i="7"/>
  <c r="AF67" i="7"/>
  <c r="AG67" i="7"/>
  <c r="AH67" i="7"/>
  <c r="AE68" i="7"/>
  <c r="AF68" i="7"/>
  <c r="AG68" i="7"/>
  <c r="AH68" i="7"/>
  <c r="AE69" i="7"/>
  <c r="AF69" i="7"/>
  <c r="AG69" i="7"/>
  <c r="AH69" i="7"/>
  <c r="AE70" i="7"/>
  <c r="AF70" i="7"/>
  <c r="AG70" i="7"/>
  <c r="AH70" i="7"/>
  <c r="AE71" i="7"/>
  <c r="AF71" i="7"/>
  <c r="AG71" i="7"/>
  <c r="AH71" i="7"/>
  <c r="AE72" i="7"/>
  <c r="AF72" i="7"/>
  <c r="AG72" i="7"/>
  <c r="AH72" i="7"/>
  <c r="AE73" i="7"/>
  <c r="AF73" i="7"/>
  <c r="AG73" i="7"/>
  <c r="AH73" i="7"/>
  <c r="AE74" i="7"/>
  <c r="AF74" i="7"/>
  <c r="AG74" i="7"/>
  <c r="AH74" i="7"/>
  <c r="AE75" i="7"/>
  <c r="AF75" i="7"/>
  <c r="AG75" i="7"/>
  <c r="AH75" i="7"/>
  <c r="AE76" i="7"/>
  <c r="AF76" i="7"/>
  <c r="AG76" i="7"/>
  <c r="AH76" i="7"/>
  <c r="AE77" i="7"/>
  <c r="AF77" i="7"/>
  <c r="AG77" i="7"/>
  <c r="AH77" i="7"/>
  <c r="AE78" i="7"/>
  <c r="AF78" i="7"/>
  <c r="AG78" i="7"/>
  <c r="AH78" i="7"/>
  <c r="AE79" i="7"/>
  <c r="AF79" i="7"/>
  <c r="AG79" i="7"/>
  <c r="AH79" i="7"/>
  <c r="AE80" i="7"/>
  <c r="AF80" i="7"/>
  <c r="AG80" i="7"/>
  <c r="AH80" i="7"/>
  <c r="AE81" i="7"/>
  <c r="AF81" i="7"/>
  <c r="AG81" i="7"/>
  <c r="AH81" i="7"/>
  <c r="AE82" i="7"/>
  <c r="AF82" i="7"/>
  <c r="AG82" i="7"/>
  <c r="AH82" i="7"/>
  <c r="AE83" i="7"/>
  <c r="AF83" i="7"/>
  <c r="AG83" i="7"/>
  <c r="AH83" i="7"/>
  <c r="AE84" i="7"/>
  <c r="AF84" i="7"/>
  <c r="AG84" i="7"/>
  <c r="AH84" i="7"/>
  <c r="AE85" i="7"/>
  <c r="AF85" i="7"/>
  <c r="AG85" i="7"/>
  <c r="AH85" i="7"/>
  <c r="AE86" i="7"/>
  <c r="AF86" i="7"/>
  <c r="AG86" i="7"/>
  <c r="AH86" i="7"/>
  <c r="AE87" i="7"/>
  <c r="AF87" i="7"/>
  <c r="AG87" i="7"/>
  <c r="AH87" i="7"/>
  <c r="AE88" i="7"/>
  <c r="AF88" i="7"/>
  <c r="AG88" i="7"/>
  <c r="AH88" i="7"/>
  <c r="AE89" i="7"/>
  <c r="AF89" i="7"/>
  <c r="AG89" i="7"/>
  <c r="AH89" i="7"/>
  <c r="AE90" i="7"/>
  <c r="AF90" i="7"/>
  <c r="AG90" i="7"/>
  <c r="AH90" i="7"/>
  <c r="AE91" i="7"/>
  <c r="AF91" i="7"/>
  <c r="AG91" i="7"/>
  <c r="AH91" i="7"/>
  <c r="AE92" i="7"/>
  <c r="AF92" i="7"/>
  <c r="AG92" i="7"/>
  <c r="AH92" i="7"/>
  <c r="AE93" i="7"/>
  <c r="AF93" i="7"/>
  <c r="AG93" i="7"/>
  <c r="AH93" i="7"/>
  <c r="AE94" i="7"/>
  <c r="AF94" i="7"/>
  <c r="AG94" i="7"/>
  <c r="AH94" i="7"/>
  <c r="AE95" i="7"/>
  <c r="AF95" i="7"/>
  <c r="AG95" i="7"/>
  <c r="AH95" i="7"/>
  <c r="AE96" i="7"/>
  <c r="AF96" i="7"/>
  <c r="AG96" i="7"/>
  <c r="AH96" i="7"/>
  <c r="AE97" i="7"/>
  <c r="AF97" i="7"/>
  <c r="AG97" i="7"/>
  <c r="AH97" i="7"/>
  <c r="AE98" i="7"/>
  <c r="AF98" i="7"/>
  <c r="AG98" i="7"/>
  <c r="AH98" i="7"/>
  <c r="AE99" i="7"/>
  <c r="AF99" i="7"/>
  <c r="AG99" i="7"/>
  <c r="AH99" i="7"/>
  <c r="AE100" i="7"/>
  <c r="AF100" i="7"/>
  <c r="AG100" i="7"/>
  <c r="AH100" i="7"/>
  <c r="AH3" i="7"/>
  <c r="AG3" i="7"/>
  <c r="B139" i="7" s="1"/>
  <c r="AF3" i="7"/>
  <c r="AE3" i="7"/>
  <c r="B111" i="7" s="1"/>
  <c r="C141" i="14"/>
  <c r="C140" i="14"/>
  <c r="C139" i="14"/>
  <c r="C138" i="14"/>
  <c r="C137" i="14"/>
  <c r="D136" i="14"/>
  <c r="C136" i="14"/>
  <c r="C135" i="14"/>
  <c r="C134" i="14"/>
  <c r="B129" i="14"/>
  <c r="D127" i="14"/>
  <c r="D123" i="14"/>
  <c r="D115" i="14"/>
  <c r="C115" i="14"/>
  <c r="D114" i="14"/>
  <c r="B114" i="14"/>
  <c r="D113" i="14"/>
  <c r="B113" i="14"/>
  <c r="D111" i="14"/>
  <c r="B111" i="14"/>
  <c r="C109" i="14"/>
  <c r="B109" i="14"/>
  <c r="D108" i="14"/>
  <c r="B108" i="14"/>
  <c r="D107" i="14"/>
  <c r="C107" i="14"/>
  <c r="C106" i="14"/>
  <c r="B106" i="14"/>
  <c r="D101" i="14"/>
  <c r="D97" i="14"/>
  <c r="D95" i="14"/>
  <c r="D94" i="14"/>
  <c r="D93" i="14"/>
  <c r="D92" i="14"/>
  <c r="C101" i="14"/>
  <c r="C97" i="14"/>
  <c r="C95" i="14"/>
  <c r="C94" i="14"/>
  <c r="C92" i="14"/>
  <c r="B94" i="14"/>
  <c r="B101" i="14"/>
  <c r="B92" i="14"/>
  <c r="B150" i="7" l="1"/>
  <c r="B108" i="7"/>
  <c r="B135" i="7"/>
  <c r="B148" i="7"/>
  <c r="B106" i="7"/>
  <c r="B147" i="7"/>
  <c r="B133" i="7"/>
  <c r="B119" i="7"/>
  <c r="B146" i="7"/>
  <c r="B104" i="7"/>
  <c r="B116" i="7"/>
  <c r="B143" i="7"/>
  <c r="B101" i="7"/>
  <c r="B109" i="3"/>
  <c r="B142" i="13"/>
  <c r="B148" i="13"/>
  <c r="B128" i="12"/>
  <c r="B144" i="12"/>
  <c r="B133" i="12"/>
  <c r="B146" i="5"/>
  <c r="B143" i="4"/>
  <c r="F106" i="15"/>
  <c r="C142" i="14"/>
  <c r="I84" i="15"/>
  <c r="I62" i="15"/>
  <c r="H62" i="15"/>
  <c r="C145" i="14"/>
  <c r="E51" i="15"/>
  <c r="C123" i="14"/>
  <c r="E107" i="15"/>
  <c r="K85" i="15"/>
  <c r="I85" i="15"/>
  <c r="J63" i="15"/>
  <c r="I63" i="15"/>
  <c r="H63" i="15"/>
  <c r="D41" i="15"/>
  <c r="D106" i="14"/>
  <c r="B115" i="14"/>
  <c r="F94" i="15"/>
  <c r="E94" i="15"/>
  <c r="C94" i="15"/>
  <c r="K83" i="15"/>
  <c r="I61" i="15"/>
  <c r="B107" i="14"/>
  <c r="D100" i="14"/>
  <c r="Y56" i="9"/>
  <c r="B82" i="1"/>
  <c r="Y98" i="9"/>
  <c r="B85" i="1"/>
  <c r="Y140" i="9"/>
  <c r="B88" i="1"/>
  <c r="AA28" i="9"/>
  <c r="AE28" i="9"/>
  <c r="AB28" i="9"/>
  <c r="Z28" i="9"/>
  <c r="B171" i="1" s="1"/>
  <c r="AD41" i="9"/>
  <c r="T172" i="1" s="1"/>
  <c r="AE41" i="9"/>
  <c r="U172" i="1" s="1"/>
  <c r="AA42" i="9"/>
  <c r="AB42" i="9"/>
  <c r="AD125" i="9"/>
  <c r="T178" i="1" s="1"/>
  <c r="AE125" i="9"/>
  <c r="U178" i="1" s="1"/>
  <c r="AA140" i="9"/>
  <c r="AE140" i="9"/>
  <c r="AD140" i="9"/>
  <c r="AB140" i="9"/>
  <c r="AD154" i="9"/>
  <c r="Z154" i="9"/>
  <c r="B174" i="1" s="1"/>
  <c r="AE154" i="9"/>
  <c r="B151" i="7"/>
  <c r="B149" i="7"/>
  <c r="B145" i="7"/>
  <c r="B144" i="7"/>
  <c r="AH102" i="8"/>
  <c r="B143" i="8"/>
  <c r="B145" i="8"/>
  <c r="B146" i="8"/>
  <c r="B147" i="8"/>
  <c r="B148" i="8"/>
  <c r="B150" i="8"/>
  <c r="B144" i="2"/>
  <c r="B149" i="2"/>
  <c r="B150" i="2"/>
  <c r="B142" i="3"/>
  <c r="B144" i="3"/>
  <c r="B146" i="3"/>
  <c r="B147" i="3"/>
  <c r="B148" i="3"/>
  <c r="B150" i="3"/>
  <c r="B153" i="13"/>
  <c r="B143" i="13"/>
  <c r="B147" i="13"/>
  <c r="B149" i="13"/>
  <c r="B151" i="13"/>
  <c r="B149" i="12"/>
  <c r="B150" i="12"/>
  <c r="B151" i="12"/>
  <c r="B130" i="5"/>
  <c r="B132" i="5"/>
  <c r="B133" i="5"/>
  <c r="B134" i="5"/>
  <c r="B135" i="5"/>
  <c r="B137" i="5"/>
  <c r="B129" i="4"/>
  <c r="B133" i="4"/>
  <c r="B134" i="4"/>
  <c r="B136" i="4"/>
  <c r="E106" i="15"/>
  <c r="C99" i="14"/>
  <c r="D51" i="15"/>
  <c r="D29" i="15"/>
  <c r="D107" i="15"/>
  <c r="H85" i="15"/>
  <c r="D125" i="14"/>
  <c r="C41" i="15"/>
  <c r="J83" i="15"/>
  <c r="K61" i="15"/>
  <c r="D39" i="15"/>
  <c r="F72" i="15"/>
  <c r="S89" i="1"/>
  <c r="H177" i="1"/>
  <c r="B130" i="12"/>
  <c r="D109" i="14"/>
  <c r="C143" i="14"/>
  <c r="C144" i="14" s="1"/>
  <c r="B137" i="7"/>
  <c r="B131" i="7"/>
  <c r="B130" i="7"/>
  <c r="B102" i="8"/>
  <c r="B107" i="8"/>
  <c r="B109" i="8"/>
  <c r="B101" i="2"/>
  <c r="B104" i="2"/>
  <c r="B105" i="2"/>
  <c r="B106" i="2"/>
  <c r="B101" i="3"/>
  <c r="B101" i="13"/>
  <c r="B102" i="13"/>
  <c r="B103" i="13"/>
  <c r="B104" i="13"/>
  <c r="B107" i="13"/>
  <c r="B109" i="13"/>
  <c r="B111" i="12"/>
  <c r="B101" i="12"/>
  <c r="B103" i="12"/>
  <c r="B104" i="12"/>
  <c r="B105" i="12"/>
  <c r="B106" i="12"/>
  <c r="B108" i="12"/>
  <c r="B147" i="5"/>
  <c r="B150" i="4"/>
  <c r="D106" i="15"/>
  <c r="C51" i="15"/>
  <c r="C29" i="15"/>
  <c r="C107" i="15"/>
  <c r="F52" i="15"/>
  <c r="F30" i="15"/>
  <c r="F105" i="15"/>
  <c r="I83" i="15"/>
  <c r="E72" i="15"/>
  <c r="J61" i="15"/>
  <c r="P82" i="1"/>
  <c r="Y55" i="9"/>
  <c r="P85" i="1"/>
  <c r="Y97" i="9"/>
  <c r="Y153" i="9"/>
  <c r="P83" i="1"/>
  <c r="B153" i="7"/>
  <c r="E29" i="15"/>
  <c r="B123" i="7"/>
  <c r="B121" i="7"/>
  <c r="B117" i="7"/>
  <c r="B116" i="8"/>
  <c r="B121" i="8"/>
  <c r="B123" i="8"/>
  <c r="B115" i="2"/>
  <c r="B117" i="2"/>
  <c r="B119" i="2"/>
  <c r="B123" i="2"/>
  <c r="B115" i="3"/>
  <c r="B121" i="3"/>
  <c r="B123" i="3"/>
  <c r="B116" i="13"/>
  <c r="B117" i="13"/>
  <c r="B118" i="13"/>
  <c r="AF104" i="12"/>
  <c r="B116" i="12"/>
  <c r="B117" i="12"/>
  <c r="B118" i="12"/>
  <c r="B119" i="12"/>
  <c r="B120" i="12"/>
  <c r="B100" i="5"/>
  <c r="B100" i="4"/>
  <c r="B102" i="4"/>
  <c r="B109" i="4"/>
  <c r="C106" i="15"/>
  <c r="F73" i="15"/>
  <c r="K62" i="15"/>
  <c r="F40" i="15"/>
  <c r="F96" i="15"/>
  <c r="E52" i="15"/>
  <c r="E30" i="15"/>
  <c r="E105" i="15"/>
  <c r="D72" i="15"/>
  <c r="F28" i="15"/>
  <c r="D50" i="15"/>
  <c r="V175" i="1"/>
  <c r="AE101" i="7"/>
  <c r="B109" i="7"/>
  <c r="B107" i="7"/>
  <c r="B105" i="7"/>
  <c r="B103" i="7"/>
  <c r="B102" i="7"/>
  <c r="B130" i="8"/>
  <c r="B135" i="8"/>
  <c r="B137" i="8"/>
  <c r="B129" i="2"/>
  <c r="B131" i="2"/>
  <c r="B133" i="2"/>
  <c r="B134" i="2"/>
  <c r="B137" i="2"/>
  <c r="B129" i="3"/>
  <c r="B131" i="3"/>
  <c r="B135" i="3"/>
  <c r="B137" i="3"/>
  <c r="B130" i="13"/>
  <c r="B132" i="13"/>
  <c r="B139" i="12"/>
  <c r="B129" i="12"/>
  <c r="B131" i="12"/>
  <c r="B132" i="12"/>
  <c r="B134" i="12"/>
  <c r="B115" i="5"/>
  <c r="B117" i="5"/>
  <c r="B122" i="5"/>
  <c r="B116" i="4"/>
  <c r="B117" i="4"/>
  <c r="B118" i="4"/>
  <c r="B119" i="4"/>
  <c r="B121" i="4"/>
  <c r="B123" i="4"/>
  <c r="C7" i="15"/>
  <c r="F95" i="15"/>
  <c r="E73" i="15"/>
  <c r="J62" i="15"/>
  <c r="E40" i="15"/>
  <c r="D8" i="15"/>
  <c r="E96" i="15"/>
  <c r="F74" i="15"/>
  <c r="K63" i="15"/>
  <c r="D52" i="15"/>
  <c r="D30" i="15"/>
  <c r="D105" i="15"/>
  <c r="C72" i="15"/>
  <c r="F50" i="15"/>
  <c r="E28" i="15"/>
  <c r="Y125" i="9"/>
  <c r="AD97" i="9"/>
  <c r="T176" i="1" s="1"/>
  <c r="AB97" i="9"/>
  <c r="R176" i="1" s="1"/>
  <c r="AC97" i="9"/>
  <c r="S176" i="1" s="1"/>
  <c r="E95" i="15"/>
  <c r="D73" i="15"/>
  <c r="D40" i="15"/>
  <c r="D96" i="15"/>
  <c r="E74" i="15"/>
  <c r="C52" i="15"/>
  <c r="C30" i="15"/>
  <c r="C105" i="15"/>
  <c r="E50" i="15"/>
  <c r="D28" i="15"/>
  <c r="B130" i="4"/>
  <c r="B125" i="7"/>
  <c r="B136" i="7"/>
  <c r="B134" i="7"/>
  <c r="B132" i="7"/>
  <c r="B129" i="7"/>
  <c r="E7" i="15"/>
  <c r="D95" i="15"/>
  <c r="K84" i="15"/>
  <c r="C73" i="15"/>
  <c r="C40" i="15"/>
  <c r="C96" i="15"/>
  <c r="D74" i="15"/>
  <c r="C50" i="15"/>
  <c r="C28" i="15"/>
  <c r="Y13" i="9"/>
  <c r="Y111" i="9"/>
  <c r="T83" i="1"/>
  <c r="T89" i="1" s="1"/>
  <c r="Y167" i="9"/>
  <c r="V172" i="1"/>
  <c r="B122" i="7"/>
  <c r="B120" i="7"/>
  <c r="B118" i="7"/>
  <c r="B115" i="7"/>
  <c r="C95" i="15"/>
  <c r="J84" i="15"/>
  <c r="F51" i="15"/>
  <c r="F29" i="15"/>
  <c r="F18" i="15"/>
  <c r="F107" i="15"/>
  <c r="J85" i="15"/>
  <c r="C74" i="15"/>
  <c r="E41" i="15"/>
  <c r="D94" i="15"/>
  <c r="H61" i="15"/>
  <c r="Y41" i="9"/>
  <c r="Q84" i="1"/>
  <c r="Y83" i="9"/>
  <c r="Q88" i="1"/>
  <c r="Y139" i="9"/>
  <c r="AA83" i="1"/>
  <c r="Y27" i="9"/>
  <c r="V178" i="1"/>
  <c r="B80" i="1"/>
  <c r="M82" i="1"/>
  <c r="Y42" i="9"/>
  <c r="Y84" i="9"/>
  <c r="Z27" i="9"/>
  <c r="P171" i="1" s="1"/>
  <c r="AC42" i="9"/>
  <c r="AB83" i="9"/>
  <c r="R175" i="1" s="1"/>
  <c r="AB84" i="9"/>
  <c r="AE167" i="9"/>
  <c r="P79" i="1"/>
  <c r="P89" i="1" s="1"/>
  <c r="B83" i="1"/>
  <c r="B86" i="1"/>
  <c r="AC27" i="9"/>
  <c r="S171" i="1" s="1"/>
  <c r="AD83" i="9"/>
  <c r="T175" i="1" s="1"/>
  <c r="AD167" i="9"/>
  <c r="T174" i="1" s="1"/>
  <c r="T84" i="9"/>
  <c r="G84" i="1" s="1"/>
  <c r="L84" i="1" s="1"/>
  <c r="AD27" i="9"/>
  <c r="T171" i="1" s="1"/>
  <c r="AE83" i="9"/>
  <c r="U175" i="1" s="1"/>
  <c r="AA167" i="9"/>
  <c r="AE27" i="9"/>
  <c r="U171" i="1" s="1"/>
  <c r="B87" i="1"/>
  <c r="Y14" i="9"/>
  <c r="AC140" i="9"/>
  <c r="AE153" i="9"/>
  <c r="U174" i="1" s="1"/>
  <c r="T83" i="9"/>
  <c r="U84" i="1" s="1"/>
  <c r="H176" i="1"/>
  <c r="V180" i="1"/>
  <c r="M89" i="1"/>
  <c r="D89" i="1"/>
  <c r="F89" i="1"/>
  <c r="C89" i="1"/>
  <c r="E89" i="1"/>
  <c r="AA89" i="1"/>
  <c r="AE168" i="9"/>
  <c r="AD168" i="9"/>
  <c r="AC168" i="9"/>
  <c r="AB168" i="9"/>
  <c r="AA168" i="9"/>
  <c r="AC167" i="9"/>
  <c r="AB167" i="9"/>
  <c r="Z153" i="9"/>
  <c r="P174" i="1" s="1"/>
  <c r="AA154" i="9"/>
  <c r="C174" i="1" s="1"/>
  <c r="AA153" i="9"/>
  <c r="AB154" i="9"/>
  <c r="AB153" i="9"/>
  <c r="R174" i="1" s="1"/>
  <c r="AC154" i="9"/>
  <c r="AC153" i="9"/>
  <c r="S174" i="1" s="1"/>
  <c r="AE139" i="9"/>
  <c r="U179" i="1" s="1"/>
  <c r="Z139" i="9"/>
  <c r="P179" i="1" s="1"/>
  <c r="AA139" i="9"/>
  <c r="Q179" i="1" s="1"/>
  <c r="AB139" i="9"/>
  <c r="R179" i="1" s="1"/>
  <c r="AC139" i="9"/>
  <c r="S179" i="1" s="1"/>
  <c r="Z140" i="9"/>
  <c r="B179" i="1" s="1"/>
  <c r="Z126" i="9"/>
  <c r="B178" i="1" s="1"/>
  <c r="Z125" i="9"/>
  <c r="P178" i="1" s="1"/>
  <c r="AA126" i="9"/>
  <c r="AA125" i="9"/>
  <c r="Q178" i="1" s="1"/>
  <c r="AB126" i="9"/>
  <c r="AB125" i="9"/>
  <c r="R178" i="1" s="1"/>
  <c r="AC126" i="9"/>
  <c r="AC125" i="9"/>
  <c r="S178" i="1" s="1"/>
  <c r="AD126" i="9"/>
  <c r="AE111" i="9"/>
  <c r="U177" i="1" s="1"/>
  <c r="Z112" i="9"/>
  <c r="B177" i="1" s="1"/>
  <c r="Z111" i="9"/>
  <c r="P177" i="1" s="1"/>
  <c r="AA112" i="9"/>
  <c r="AA111" i="9"/>
  <c r="Q177" i="1" s="1"/>
  <c r="AB112" i="9"/>
  <c r="AB111" i="9"/>
  <c r="R177" i="1" s="1"/>
  <c r="AC112" i="9"/>
  <c r="AC111" i="9"/>
  <c r="S177" i="1" s="1"/>
  <c r="AD112" i="9"/>
  <c r="AE97" i="9"/>
  <c r="U176" i="1" s="1"/>
  <c r="AB98" i="9"/>
  <c r="AC98" i="9"/>
  <c r="AD98" i="9"/>
  <c r="Z97" i="9"/>
  <c r="P176" i="1" s="1"/>
  <c r="AE98" i="9"/>
  <c r="AA97" i="9"/>
  <c r="Q176" i="1" s="1"/>
  <c r="Z98" i="9"/>
  <c r="B176" i="1" s="1"/>
  <c r="AC84" i="9"/>
  <c r="AD84" i="9"/>
  <c r="Z83" i="9"/>
  <c r="P175" i="1" s="1"/>
  <c r="AE84" i="9"/>
  <c r="AA83" i="9"/>
  <c r="Q175" i="1" s="1"/>
  <c r="Z84" i="9"/>
  <c r="B175" i="1" s="1"/>
  <c r="AE55" i="9"/>
  <c r="U173" i="1" s="1"/>
  <c r="Z56" i="9"/>
  <c r="B173" i="1" s="1"/>
  <c r="Z55" i="9"/>
  <c r="P173" i="1" s="1"/>
  <c r="AA56" i="9"/>
  <c r="AA55" i="9"/>
  <c r="Q173" i="1" s="1"/>
  <c r="AB56" i="9"/>
  <c r="AB55" i="9"/>
  <c r="R173" i="1" s="1"/>
  <c r="AC56" i="9"/>
  <c r="AC55" i="9"/>
  <c r="S173" i="1" s="1"/>
  <c r="AD56" i="9"/>
  <c r="AD42" i="9"/>
  <c r="Z41" i="9"/>
  <c r="P172" i="1" s="1"/>
  <c r="AE42" i="9"/>
  <c r="AA41" i="9"/>
  <c r="Q172" i="1" s="1"/>
  <c r="AB41" i="9"/>
  <c r="R172" i="1" s="1"/>
  <c r="AC41" i="9"/>
  <c r="S172" i="1" s="1"/>
  <c r="Z42" i="9"/>
  <c r="B172" i="1" s="1"/>
  <c r="B180" i="1" s="1"/>
  <c r="AC28" i="9"/>
  <c r="AD28" i="9"/>
  <c r="AA27" i="9"/>
  <c r="Q171" i="1" s="1"/>
  <c r="AE14" i="9"/>
  <c r="AD14" i="9"/>
  <c r="AC14" i="9"/>
  <c r="AB14" i="9"/>
  <c r="AA14" i="9"/>
  <c r="AE13" i="9"/>
  <c r="U170" i="1" s="1"/>
  <c r="U180" i="1" s="1"/>
  <c r="AD13" i="9"/>
  <c r="T170" i="1" s="1"/>
  <c r="AC13" i="9"/>
  <c r="S170" i="1" s="1"/>
  <c r="AB13" i="9"/>
  <c r="R170" i="1" s="1"/>
  <c r="AA13" i="9"/>
  <c r="Q170" i="1" s="1"/>
  <c r="T150" i="9"/>
  <c r="T151" i="9"/>
  <c r="T152" i="9"/>
  <c r="C54" i="1"/>
  <c r="R54" i="1"/>
  <c r="F54" i="1"/>
  <c r="S54" i="1"/>
  <c r="P54" i="1"/>
  <c r="D54" i="1"/>
  <c r="Q54" i="1"/>
  <c r="E54" i="1"/>
  <c r="B54" i="1"/>
  <c r="T54" i="1"/>
  <c r="B152" i="13"/>
  <c r="AF101" i="5"/>
  <c r="B114" i="5"/>
  <c r="AF101" i="4"/>
  <c r="B125" i="4"/>
  <c r="B114" i="4"/>
  <c r="B125" i="12"/>
  <c r="B153" i="12"/>
  <c r="B114" i="7"/>
  <c r="AE101" i="2"/>
  <c r="B111" i="2"/>
  <c r="B132" i="2"/>
  <c r="AG104" i="12"/>
  <c r="B143" i="2"/>
  <c r="B148" i="2"/>
  <c r="B151" i="2"/>
  <c r="AH104" i="12"/>
  <c r="AG101" i="5"/>
  <c r="B139" i="5"/>
  <c r="B129" i="5"/>
  <c r="B131" i="5"/>
  <c r="AG101" i="4"/>
  <c r="B128" i="4"/>
  <c r="B135" i="4"/>
  <c r="B137" i="4"/>
  <c r="B114" i="12"/>
  <c r="B124" i="12" s="1"/>
  <c r="B100" i="13"/>
  <c r="B110" i="13" s="1"/>
  <c r="B139" i="13"/>
  <c r="B100" i="8"/>
  <c r="B110" i="8" s="1"/>
  <c r="B139" i="8"/>
  <c r="B111" i="3"/>
  <c r="B142" i="8"/>
  <c r="B125" i="5"/>
  <c r="AF101" i="3"/>
  <c r="B125" i="3"/>
  <c r="B114" i="3"/>
  <c r="AF102" i="8"/>
  <c r="B128" i="7"/>
  <c r="B138" i="7" s="1"/>
  <c r="B111" i="8"/>
  <c r="B153" i="8"/>
  <c r="B128" i="5"/>
  <c r="AE101" i="3"/>
  <c r="AH101" i="4"/>
  <c r="B153" i="4"/>
  <c r="AF101" i="2"/>
  <c r="B114" i="2"/>
  <c r="AH101" i="7"/>
  <c r="AG101" i="2"/>
  <c r="AG101" i="3"/>
  <c r="B128" i="3"/>
  <c r="B133" i="3"/>
  <c r="B136" i="3"/>
  <c r="AG102" i="8"/>
  <c r="B118" i="5"/>
  <c r="B119" i="5"/>
  <c r="B120" i="5"/>
  <c r="B121" i="5"/>
  <c r="B115" i="4"/>
  <c r="B122" i="4"/>
  <c r="B114" i="13"/>
  <c r="B124" i="13" s="1"/>
  <c r="B114" i="8"/>
  <c r="B124" i="8" s="1"/>
  <c r="B100" i="2"/>
  <c r="AH101" i="3"/>
  <c r="B153" i="3"/>
  <c r="B100" i="12"/>
  <c r="B100" i="7"/>
  <c r="AG101" i="7"/>
  <c r="AF101" i="7"/>
  <c r="AH101" i="2"/>
  <c r="B142" i="2"/>
  <c r="B153" i="2"/>
  <c r="B103" i="2"/>
  <c r="B109" i="2"/>
  <c r="B103" i="3"/>
  <c r="B107" i="3"/>
  <c r="AE104" i="12"/>
  <c r="B144" i="5"/>
  <c r="B148" i="5"/>
  <c r="B149" i="5"/>
  <c r="B151" i="5"/>
  <c r="B147" i="4"/>
  <c r="B148" i="4"/>
  <c r="B142" i="7"/>
  <c r="B139" i="2"/>
  <c r="B139" i="4"/>
  <c r="AH101" i="5"/>
  <c r="B142" i="5"/>
  <c r="B153" i="5"/>
  <c r="B118" i="2"/>
  <c r="B120" i="2"/>
  <c r="B117" i="3"/>
  <c r="B124" i="3" s="1"/>
  <c r="AE101" i="5"/>
  <c r="B111" i="5"/>
  <c r="B101" i="5"/>
  <c r="B103" i="5"/>
  <c r="B108" i="5"/>
  <c r="AE101" i="4"/>
  <c r="B103" i="4"/>
  <c r="B104" i="4"/>
  <c r="B107" i="4"/>
  <c r="B111" i="4"/>
  <c r="B142" i="4"/>
  <c r="B152" i="4" s="1"/>
  <c r="D138" i="14"/>
  <c r="D137" i="14"/>
  <c r="D134" i="14"/>
  <c r="B143" i="14"/>
  <c r="D112" i="14"/>
  <c r="D98" i="14"/>
  <c r="D99" i="14"/>
  <c r="H84" i="15"/>
  <c r="D122" i="14"/>
  <c r="B137" i="14"/>
  <c r="B136" i="14"/>
  <c r="F17" i="15"/>
  <c r="E18" i="15"/>
  <c r="D140" i="14"/>
  <c r="B100" i="14"/>
  <c r="B123" i="14"/>
  <c r="B122" i="14"/>
  <c r="B120" i="14"/>
  <c r="B110" i="14"/>
  <c r="B98" i="14"/>
  <c r="B99" i="14"/>
  <c r="D18" i="15"/>
  <c r="C114" i="14"/>
  <c r="C93" i="14"/>
  <c r="C18" i="15"/>
  <c r="D141" i="14"/>
  <c r="F19" i="15"/>
  <c r="B95" i="14"/>
  <c r="B93" i="14"/>
  <c r="C39" i="15"/>
  <c r="H83" i="15"/>
  <c r="C100" i="14"/>
  <c r="D143" i="14"/>
  <c r="D142" i="14"/>
  <c r="E19" i="15"/>
  <c r="C122" i="14"/>
  <c r="D129" i="14"/>
  <c r="D19" i="15"/>
  <c r="E39" i="15"/>
  <c r="C129" i="14"/>
  <c r="C112" i="14"/>
  <c r="C108" i="14"/>
  <c r="C19" i="15"/>
  <c r="B139" i="14"/>
  <c r="F39" i="15"/>
  <c r="F41" i="15"/>
  <c r="D110" i="14"/>
  <c r="D117" i="14"/>
  <c r="D96" i="14"/>
  <c r="D103" i="14"/>
  <c r="D128" i="14"/>
  <c r="D126" i="14"/>
  <c r="D124" i="14"/>
  <c r="C96" i="14"/>
  <c r="C98" i="14"/>
  <c r="C128" i="14"/>
  <c r="C127" i="14"/>
  <c r="C126" i="14"/>
  <c r="C124" i="14"/>
  <c r="C113" i="14"/>
  <c r="C111" i="14"/>
  <c r="C110" i="14"/>
  <c r="B112" i="14"/>
  <c r="B116" i="14" s="1"/>
  <c r="B131" i="14"/>
  <c r="B97" i="14"/>
  <c r="B96" i="14"/>
  <c r="B142" i="14"/>
  <c r="B141" i="14"/>
  <c r="B140" i="14"/>
  <c r="B138" i="14"/>
  <c r="B128" i="14"/>
  <c r="B127" i="14"/>
  <c r="B126" i="14"/>
  <c r="B124" i="14"/>
  <c r="B117" i="14"/>
  <c r="D135" i="14"/>
  <c r="D144" i="14" s="1"/>
  <c r="D145" i="14"/>
  <c r="D121" i="14"/>
  <c r="D131" i="14"/>
  <c r="C103" i="14"/>
  <c r="C121" i="14"/>
  <c r="C131" i="14"/>
  <c r="C117" i="14"/>
  <c r="D17" i="15"/>
  <c r="E17" i="15"/>
  <c r="C17" i="15"/>
  <c r="B135" i="14"/>
  <c r="B145" i="14"/>
  <c r="B121" i="14"/>
  <c r="B134" i="14"/>
  <c r="B103" i="14"/>
  <c r="D102" i="14"/>
  <c r="D120" i="14"/>
  <c r="C120" i="14"/>
  <c r="B152" i="5"/>
  <c r="B138" i="12"/>
  <c r="B152" i="7"/>
  <c r="B138" i="8"/>
  <c r="B152" i="2"/>
  <c r="B138" i="2"/>
  <c r="B138" i="5"/>
  <c r="B110" i="5"/>
  <c r="AH101" i="13"/>
  <c r="AE100" i="13"/>
  <c r="AE101" i="13" s="1"/>
  <c r="AF100" i="13"/>
  <c r="AF101" i="13" s="1"/>
  <c r="AG100" i="13"/>
  <c r="AG101" i="13" s="1"/>
  <c r="D116" i="14"/>
  <c r="O89" i="14"/>
  <c r="N89" i="14"/>
  <c r="M89" i="14"/>
  <c r="L89" i="14"/>
  <c r="J89" i="14"/>
  <c r="I89" i="14"/>
  <c r="H89" i="14"/>
  <c r="G89" i="14"/>
  <c r="E89" i="14"/>
  <c r="D89" i="14"/>
  <c r="C89" i="14"/>
  <c r="B89" i="14"/>
  <c r="O86" i="14"/>
  <c r="N86" i="14"/>
  <c r="M86" i="14"/>
  <c r="L86" i="14"/>
  <c r="J86" i="14"/>
  <c r="I86" i="14"/>
  <c r="H86" i="14"/>
  <c r="G86" i="14"/>
  <c r="E86" i="14"/>
  <c r="D86" i="14"/>
  <c r="C86" i="14"/>
  <c r="B86" i="14"/>
  <c r="O79" i="14"/>
  <c r="N79" i="14"/>
  <c r="M79" i="14"/>
  <c r="L79" i="14"/>
  <c r="J79" i="14"/>
  <c r="I79" i="14"/>
  <c r="H79" i="14"/>
  <c r="G79" i="14"/>
  <c r="E79" i="14"/>
  <c r="D79" i="14"/>
  <c r="C79" i="14"/>
  <c r="B79" i="14"/>
  <c r="O59" i="14"/>
  <c r="N59" i="14"/>
  <c r="M59" i="14"/>
  <c r="L59" i="14"/>
  <c r="J59" i="14"/>
  <c r="I59" i="14"/>
  <c r="H59" i="14"/>
  <c r="G59" i="14"/>
  <c r="E59" i="14"/>
  <c r="D59" i="14"/>
  <c r="C59" i="14"/>
  <c r="B59" i="14"/>
  <c r="O61" i="14"/>
  <c r="N61" i="14"/>
  <c r="M61" i="14"/>
  <c r="L61" i="14"/>
  <c r="J61" i="14"/>
  <c r="I61" i="14"/>
  <c r="H61" i="14"/>
  <c r="G61" i="14"/>
  <c r="E61" i="14"/>
  <c r="D61" i="14"/>
  <c r="C61" i="14"/>
  <c r="B61" i="14"/>
  <c r="I47" i="14"/>
  <c r="G47" i="14"/>
  <c r="B47" i="14"/>
  <c r="J47" i="14"/>
  <c r="H47" i="14"/>
  <c r="E47" i="14"/>
  <c r="D47" i="14"/>
  <c r="C47" i="14"/>
  <c r="C38" i="14"/>
  <c r="E38" i="14"/>
  <c r="E21" i="14"/>
  <c r="N17" i="14"/>
  <c r="D17" i="14"/>
  <c r="B102" i="14" l="1"/>
  <c r="B110" i="3"/>
  <c r="B110" i="2"/>
  <c r="B124" i="5"/>
  <c r="Q89" i="1"/>
  <c r="B138" i="13"/>
  <c r="B124" i="7"/>
  <c r="B110" i="12"/>
  <c r="B138" i="4"/>
  <c r="B152" i="12"/>
  <c r="B152" i="3"/>
  <c r="B152" i="8"/>
  <c r="B110" i="7"/>
  <c r="B124" i="2"/>
  <c r="B89" i="1"/>
  <c r="B110" i="4"/>
  <c r="B138" i="3"/>
  <c r="C180" i="1"/>
  <c r="T180" i="1"/>
  <c r="B124" i="4"/>
  <c r="E174" i="1"/>
  <c r="G174" i="1"/>
  <c r="R60" i="1"/>
  <c r="Z84" i="1"/>
  <c r="R180" i="1"/>
  <c r="S180" i="1"/>
  <c r="D174" i="1"/>
  <c r="F174" i="1"/>
  <c r="C102" i="14"/>
  <c r="Q174" i="1"/>
  <c r="P180" i="1"/>
  <c r="F60" i="1"/>
  <c r="H180" i="1"/>
  <c r="C60" i="1"/>
  <c r="D60" i="1"/>
  <c r="B60" i="1"/>
  <c r="P60" i="1"/>
  <c r="S60" i="1"/>
  <c r="T60" i="1"/>
  <c r="Q60" i="1"/>
  <c r="E60" i="1"/>
  <c r="D130" i="14"/>
  <c r="C116" i="14"/>
  <c r="B130" i="14"/>
  <c r="C130" i="14"/>
  <c r="B144" i="14"/>
  <c r="L47" i="14"/>
  <c r="I4" i="14"/>
  <c r="M47" i="14"/>
  <c r="O47" i="14"/>
  <c r="N47" i="14"/>
  <c r="C4" i="14"/>
  <c r="B17" i="14"/>
  <c r="L17" i="14"/>
  <c r="B21" i="14"/>
  <c r="D4" i="14"/>
  <c r="J4" i="14"/>
  <c r="C17" i="14"/>
  <c r="H17" i="14"/>
  <c r="C21" i="14"/>
  <c r="L21" i="14"/>
  <c r="H4" i="14"/>
  <c r="J17" i="14"/>
  <c r="O17" i="14"/>
  <c r="E4" i="14"/>
  <c r="I17" i="14"/>
  <c r="D21" i="14"/>
  <c r="B38" i="14"/>
  <c r="L38" i="14"/>
  <c r="N4" i="14"/>
  <c r="N38" i="14"/>
  <c r="B4" i="14"/>
  <c r="G4" i="14"/>
  <c r="J21" i="14"/>
  <c r="E17" i="14"/>
  <c r="N21" i="14"/>
  <c r="M17" i="14"/>
  <c r="G21" i="14"/>
  <c r="D38" i="14"/>
  <c r="M38" i="14"/>
  <c r="O38" i="14"/>
  <c r="G38" i="14"/>
  <c r="H38" i="14"/>
  <c r="I38" i="14"/>
  <c r="J38" i="14"/>
  <c r="O21" i="14"/>
  <c r="M21" i="14"/>
  <c r="H21" i="14"/>
  <c r="I21" i="14"/>
  <c r="G17" i="14"/>
  <c r="O4" i="14"/>
  <c r="L4" i="14"/>
  <c r="M4" i="14"/>
  <c r="W88" i="13"/>
  <c r="AB88" i="13" s="1"/>
  <c r="V88" i="13"/>
  <c r="AA88" i="13" s="1"/>
  <c r="U88" i="13"/>
  <c r="Z88" i="13" s="1"/>
  <c r="R88" i="13"/>
  <c r="Q88" i="13"/>
  <c r="P88" i="13"/>
  <c r="O88" i="13"/>
  <c r="W71" i="13"/>
  <c r="AB71" i="13" s="1"/>
  <c r="V71" i="13"/>
  <c r="AA71" i="13" s="1"/>
  <c r="U71" i="13"/>
  <c r="Z71" i="13" s="1"/>
  <c r="R71" i="13"/>
  <c r="Q71" i="13"/>
  <c r="P71" i="13"/>
  <c r="O71" i="13"/>
  <c r="W13" i="13"/>
  <c r="AB13" i="13" s="1"/>
  <c r="V13" i="13"/>
  <c r="AA13" i="13" s="1"/>
  <c r="U13" i="13"/>
  <c r="Z13" i="13" s="1"/>
  <c r="R13" i="13"/>
  <c r="Q13" i="13"/>
  <c r="P13" i="13"/>
  <c r="O13" i="13"/>
  <c r="W10" i="13"/>
  <c r="AB10" i="13" s="1"/>
  <c r="V10" i="13"/>
  <c r="AA10" i="13" s="1"/>
  <c r="U10" i="13"/>
  <c r="Z10" i="13" s="1"/>
  <c r="R10" i="13"/>
  <c r="Q10" i="13"/>
  <c r="P10" i="13"/>
  <c r="O10" i="13"/>
  <c r="W97" i="12"/>
  <c r="AB97" i="12" s="1"/>
  <c r="V97" i="12"/>
  <c r="AA97" i="12" s="1"/>
  <c r="U97" i="12"/>
  <c r="Z97" i="12" s="1"/>
  <c r="R97" i="12"/>
  <c r="Q97" i="12"/>
  <c r="P97" i="12"/>
  <c r="O97" i="12"/>
  <c r="W91" i="12"/>
  <c r="AB91" i="12" s="1"/>
  <c r="V91" i="12"/>
  <c r="AA91" i="12" s="1"/>
  <c r="U91" i="12"/>
  <c r="Z91" i="12" s="1"/>
  <c r="R91" i="12"/>
  <c r="Q91" i="12"/>
  <c r="P91" i="12"/>
  <c r="O91" i="12"/>
  <c r="W33" i="12"/>
  <c r="AB33" i="12" s="1"/>
  <c r="V33" i="12"/>
  <c r="AA33" i="12" s="1"/>
  <c r="U33" i="12"/>
  <c r="Z33" i="12" s="1"/>
  <c r="R33" i="12"/>
  <c r="Q33" i="12"/>
  <c r="P33" i="12"/>
  <c r="O33" i="12"/>
  <c r="W23" i="12"/>
  <c r="AB23" i="12" s="1"/>
  <c r="V23" i="12"/>
  <c r="AA23" i="12" s="1"/>
  <c r="U23" i="12"/>
  <c r="Z23" i="12" s="1"/>
  <c r="R23" i="12"/>
  <c r="Q23" i="12"/>
  <c r="P23" i="12"/>
  <c r="O23" i="12"/>
  <c r="W22" i="12"/>
  <c r="AB22" i="12" s="1"/>
  <c r="V22" i="12"/>
  <c r="AA22" i="12" s="1"/>
  <c r="U22" i="12"/>
  <c r="Z22" i="12" s="1"/>
  <c r="R22" i="12"/>
  <c r="Q22" i="12"/>
  <c r="P22" i="12"/>
  <c r="O22" i="12"/>
  <c r="W18" i="12"/>
  <c r="AB18" i="12" s="1"/>
  <c r="V18" i="12"/>
  <c r="AA18" i="12" s="1"/>
  <c r="U18" i="12"/>
  <c r="Z18" i="12" s="1"/>
  <c r="R18" i="12"/>
  <c r="Q18" i="12"/>
  <c r="P18" i="12"/>
  <c r="O18" i="12"/>
  <c r="W10" i="12"/>
  <c r="AB10" i="12" s="1"/>
  <c r="V10" i="12"/>
  <c r="AA10" i="12" s="1"/>
  <c r="U10" i="12"/>
  <c r="Z10" i="12" s="1"/>
  <c r="R10" i="12"/>
  <c r="Q10" i="12"/>
  <c r="P10" i="12"/>
  <c r="O10" i="12"/>
  <c r="T51" i="12"/>
  <c r="T65" i="12"/>
  <c r="Y65" i="12" s="1"/>
  <c r="T85" i="12"/>
  <c r="Y85" i="12" s="1"/>
  <c r="T95" i="12"/>
  <c r="Y95" i="12" s="1"/>
  <c r="C30" i="6"/>
  <c r="W103" i="12"/>
  <c r="AB103" i="12" s="1"/>
  <c r="V103" i="12"/>
  <c r="AA103" i="12" s="1"/>
  <c r="U103" i="12"/>
  <c r="Z103" i="12" s="1"/>
  <c r="R103" i="12"/>
  <c r="Q103" i="12"/>
  <c r="P103" i="12"/>
  <c r="O103" i="12"/>
  <c r="W102" i="12"/>
  <c r="AB102" i="12" s="1"/>
  <c r="V102" i="12"/>
  <c r="AA102" i="12" s="1"/>
  <c r="U102" i="12"/>
  <c r="Z102" i="12" s="1"/>
  <c r="R102" i="12"/>
  <c r="Q102" i="12"/>
  <c r="P102" i="12"/>
  <c r="O102" i="12"/>
  <c r="W101" i="12"/>
  <c r="AB101" i="12" s="1"/>
  <c r="V101" i="12"/>
  <c r="AA101" i="12" s="1"/>
  <c r="U101" i="12"/>
  <c r="Z101" i="12" s="1"/>
  <c r="R101" i="12"/>
  <c r="Q101" i="12"/>
  <c r="P101" i="12"/>
  <c r="O101" i="12"/>
  <c r="W100" i="12"/>
  <c r="AB100" i="12" s="1"/>
  <c r="V100" i="12"/>
  <c r="AA100" i="12" s="1"/>
  <c r="U100" i="12"/>
  <c r="Z100" i="12" s="1"/>
  <c r="R100" i="12"/>
  <c r="Q100" i="12"/>
  <c r="P100" i="12"/>
  <c r="O100" i="12"/>
  <c r="W99" i="12"/>
  <c r="AB99" i="12" s="1"/>
  <c r="R99" i="12"/>
  <c r="Q99" i="12"/>
  <c r="P99" i="12"/>
  <c r="O99" i="12"/>
  <c r="W98" i="12"/>
  <c r="AB98" i="12" s="1"/>
  <c r="V98" i="12"/>
  <c r="AA98" i="12" s="1"/>
  <c r="R98" i="12"/>
  <c r="Q98" i="12"/>
  <c r="P98" i="12"/>
  <c r="O98" i="12"/>
  <c r="W96" i="12"/>
  <c r="AB96" i="12" s="1"/>
  <c r="V96" i="12"/>
  <c r="AA96" i="12" s="1"/>
  <c r="R96" i="12"/>
  <c r="Q96" i="12"/>
  <c r="P96" i="12"/>
  <c r="O96" i="12"/>
  <c r="W95" i="12"/>
  <c r="AB95" i="12" s="1"/>
  <c r="U95" i="12"/>
  <c r="Z95" i="12" s="1"/>
  <c r="R95" i="12"/>
  <c r="Q95" i="12"/>
  <c r="P95" i="12"/>
  <c r="O95" i="12"/>
  <c r="W94" i="12"/>
  <c r="U94" i="12"/>
  <c r="R94" i="12"/>
  <c r="Q94" i="12"/>
  <c r="P94" i="12"/>
  <c r="O94" i="12"/>
  <c r="C113" i="15" s="1"/>
  <c r="J140" i="9" s="1"/>
  <c r="W93" i="12"/>
  <c r="AB93" i="12" s="1"/>
  <c r="V93" i="12"/>
  <c r="AA93" i="12" s="1"/>
  <c r="U93" i="12"/>
  <c r="Z93" i="12" s="1"/>
  <c r="R93" i="12"/>
  <c r="Q93" i="12"/>
  <c r="P93" i="12"/>
  <c r="O93" i="12"/>
  <c r="W92" i="12"/>
  <c r="AB92" i="12" s="1"/>
  <c r="V92" i="12"/>
  <c r="AA92" i="12" s="1"/>
  <c r="U92" i="12"/>
  <c r="Z92" i="12" s="1"/>
  <c r="R92" i="12"/>
  <c r="Q92" i="12"/>
  <c r="P92" i="12"/>
  <c r="O92" i="12"/>
  <c r="W90" i="12"/>
  <c r="U90" i="12"/>
  <c r="R90" i="12"/>
  <c r="Q90" i="12"/>
  <c r="P90" i="12"/>
  <c r="O90" i="12"/>
  <c r="W89" i="12"/>
  <c r="AB89" i="12" s="1"/>
  <c r="V89" i="12"/>
  <c r="AA89" i="12" s="1"/>
  <c r="U89" i="12"/>
  <c r="Z89" i="12" s="1"/>
  <c r="R89" i="12"/>
  <c r="Q89" i="12"/>
  <c r="P89" i="12"/>
  <c r="O89" i="12"/>
  <c r="W88" i="12"/>
  <c r="AB88" i="12" s="1"/>
  <c r="V88" i="12"/>
  <c r="AA88" i="12" s="1"/>
  <c r="U88" i="12"/>
  <c r="Z88" i="12" s="1"/>
  <c r="R88" i="12"/>
  <c r="Q88" i="12"/>
  <c r="P88" i="12"/>
  <c r="O88" i="12"/>
  <c r="W87" i="12"/>
  <c r="AB87" i="12" s="1"/>
  <c r="V87" i="12"/>
  <c r="AA87" i="12" s="1"/>
  <c r="U87" i="12"/>
  <c r="Z87" i="12" s="1"/>
  <c r="R87" i="12"/>
  <c r="Q87" i="12"/>
  <c r="P87" i="12"/>
  <c r="O87" i="12"/>
  <c r="W86" i="12"/>
  <c r="AB86" i="12" s="1"/>
  <c r="V86" i="12"/>
  <c r="AA86" i="12" s="1"/>
  <c r="U86" i="12"/>
  <c r="Z86" i="12" s="1"/>
  <c r="R86" i="12"/>
  <c r="Q86" i="12"/>
  <c r="P86" i="12"/>
  <c r="O86" i="12"/>
  <c r="W85" i="12"/>
  <c r="AB85" i="12" s="1"/>
  <c r="V85" i="12"/>
  <c r="AA85" i="12" s="1"/>
  <c r="R85" i="12"/>
  <c r="Q85" i="12"/>
  <c r="P85" i="12"/>
  <c r="O85" i="12"/>
  <c r="W84" i="12"/>
  <c r="U84" i="12"/>
  <c r="R84" i="12"/>
  <c r="Q84" i="12"/>
  <c r="P84" i="12"/>
  <c r="O84" i="12"/>
  <c r="W83" i="12"/>
  <c r="AB83" i="12" s="1"/>
  <c r="V83" i="12"/>
  <c r="AA83" i="12" s="1"/>
  <c r="U83" i="12"/>
  <c r="Z83" i="12" s="1"/>
  <c r="R83" i="12"/>
  <c r="Q83" i="12"/>
  <c r="P83" i="12"/>
  <c r="O83" i="12"/>
  <c r="W82" i="12"/>
  <c r="AB82" i="12" s="1"/>
  <c r="V82" i="12"/>
  <c r="AA82" i="12" s="1"/>
  <c r="U82" i="12"/>
  <c r="Z82" i="12" s="1"/>
  <c r="R82" i="12"/>
  <c r="Q82" i="12"/>
  <c r="P82" i="12"/>
  <c r="O82" i="12"/>
  <c r="W81" i="12"/>
  <c r="AB81" i="12" s="1"/>
  <c r="V81" i="12"/>
  <c r="AA81" i="12" s="1"/>
  <c r="U81" i="12"/>
  <c r="Z81" i="12" s="1"/>
  <c r="R81" i="12"/>
  <c r="Q81" i="12"/>
  <c r="P81" i="12"/>
  <c r="O81" i="12"/>
  <c r="W80" i="12"/>
  <c r="AB80" i="12" s="1"/>
  <c r="V80" i="12"/>
  <c r="AA80" i="12" s="1"/>
  <c r="U80" i="12"/>
  <c r="Z80" i="12" s="1"/>
  <c r="R80" i="12"/>
  <c r="Q80" i="12"/>
  <c r="P80" i="12"/>
  <c r="O80" i="12"/>
  <c r="W79" i="12"/>
  <c r="AB79" i="12" s="1"/>
  <c r="V79" i="12"/>
  <c r="AA79" i="12" s="1"/>
  <c r="U79" i="12"/>
  <c r="Z79" i="12" s="1"/>
  <c r="R79" i="12"/>
  <c r="Q79" i="12"/>
  <c r="P79" i="12"/>
  <c r="O79" i="12"/>
  <c r="W78" i="12"/>
  <c r="AB78" i="12" s="1"/>
  <c r="V78" i="12"/>
  <c r="AA78" i="12" s="1"/>
  <c r="U78" i="12"/>
  <c r="Z78" i="12" s="1"/>
  <c r="R78" i="12"/>
  <c r="Q78" i="12"/>
  <c r="P78" i="12"/>
  <c r="O78" i="12"/>
  <c r="W77" i="12"/>
  <c r="AB77" i="12" s="1"/>
  <c r="V77" i="12"/>
  <c r="AA77" i="12" s="1"/>
  <c r="U77" i="12"/>
  <c r="Z77" i="12" s="1"/>
  <c r="R77" i="12"/>
  <c r="Q77" i="12"/>
  <c r="P77" i="12"/>
  <c r="O77" i="12"/>
  <c r="W76" i="12"/>
  <c r="AB76" i="12" s="1"/>
  <c r="V76" i="12"/>
  <c r="AA76" i="12" s="1"/>
  <c r="U76" i="12"/>
  <c r="Z76" i="12" s="1"/>
  <c r="R76" i="12"/>
  <c r="Q76" i="12"/>
  <c r="P76" i="12"/>
  <c r="O76" i="12"/>
  <c r="W75" i="12"/>
  <c r="AB75" i="12" s="1"/>
  <c r="V75" i="12"/>
  <c r="AA75" i="12" s="1"/>
  <c r="U75" i="12"/>
  <c r="Z75" i="12" s="1"/>
  <c r="R75" i="12"/>
  <c r="Q75" i="12"/>
  <c r="P75" i="12"/>
  <c r="O75" i="12"/>
  <c r="W74" i="12"/>
  <c r="AB74" i="12" s="1"/>
  <c r="V74" i="12"/>
  <c r="AA74" i="12" s="1"/>
  <c r="R74" i="12"/>
  <c r="Q74" i="12"/>
  <c r="P74" i="12"/>
  <c r="O74" i="12"/>
  <c r="W73" i="12"/>
  <c r="AB73" i="12" s="1"/>
  <c r="V73" i="12"/>
  <c r="AA73" i="12" s="1"/>
  <c r="R73" i="12"/>
  <c r="Q73" i="12"/>
  <c r="P73" i="12"/>
  <c r="O73" i="12"/>
  <c r="W72" i="12"/>
  <c r="AB72" i="12" s="1"/>
  <c r="V72" i="12"/>
  <c r="AA72" i="12" s="1"/>
  <c r="R72" i="12"/>
  <c r="Q72" i="12"/>
  <c r="P72" i="12"/>
  <c r="O72" i="12"/>
  <c r="W71" i="12"/>
  <c r="AB71" i="12" s="1"/>
  <c r="V71" i="12"/>
  <c r="AA71" i="12" s="1"/>
  <c r="R71" i="12"/>
  <c r="Q71" i="12"/>
  <c r="P71" i="12"/>
  <c r="O71" i="12"/>
  <c r="W70" i="12"/>
  <c r="U70" i="12"/>
  <c r="T70" i="12"/>
  <c r="R70" i="12"/>
  <c r="Q70" i="12"/>
  <c r="P70" i="12"/>
  <c r="O70" i="12"/>
  <c r="W69" i="12"/>
  <c r="AB69" i="12" s="1"/>
  <c r="U69" i="12"/>
  <c r="Z69" i="12" s="1"/>
  <c r="R69" i="12"/>
  <c r="Q69" i="12"/>
  <c r="P69" i="12"/>
  <c r="O69" i="12"/>
  <c r="W68" i="12"/>
  <c r="AB68" i="12" s="1"/>
  <c r="U68" i="12"/>
  <c r="Z68" i="12" s="1"/>
  <c r="R68" i="12"/>
  <c r="Q68" i="12"/>
  <c r="P68" i="12"/>
  <c r="O68" i="12"/>
  <c r="V67" i="12"/>
  <c r="AA67" i="12" s="1"/>
  <c r="U67" i="12"/>
  <c r="Z67" i="12" s="1"/>
  <c r="T67" i="12"/>
  <c r="Y67" i="12" s="1"/>
  <c r="R67" i="12"/>
  <c r="Q67" i="12"/>
  <c r="P67" i="12"/>
  <c r="O67" i="12"/>
  <c r="V66" i="12"/>
  <c r="AA66" i="12" s="1"/>
  <c r="U66" i="12"/>
  <c r="Z66" i="12" s="1"/>
  <c r="R66" i="12"/>
  <c r="Q66" i="12"/>
  <c r="P66" i="12"/>
  <c r="O66" i="12"/>
  <c r="V65" i="12"/>
  <c r="AA65" i="12" s="1"/>
  <c r="U65" i="12"/>
  <c r="Z65" i="12" s="1"/>
  <c r="R65" i="12"/>
  <c r="Q65" i="12"/>
  <c r="P65" i="12"/>
  <c r="O65" i="12"/>
  <c r="W64" i="12"/>
  <c r="AB64" i="12" s="1"/>
  <c r="V64" i="12"/>
  <c r="AA64" i="12" s="1"/>
  <c r="U64" i="12"/>
  <c r="Z64" i="12" s="1"/>
  <c r="R64" i="12"/>
  <c r="Q64" i="12"/>
  <c r="P64" i="12"/>
  <c r="O64" i="12"/>
  <c r="W63" i="12"/>
  <c r="V63" i="12"/>
  <c r="U63" i="12"/>
  <c r="R63" i="12"/>
  <c r="Q63" i="12"/>
  <c r="P63" i="12"/>
  <c r="O63" i="12"/>
  <c r="W62" i="12"/>
  <c r="AB62" i="12" s="1"/>
  <c r="V62" i="12"/>
  <c r="AA62" i="12" s="1"/>
  <c r="U62" i="12"/>
  <c r="Z62" i="12" s="1"/>
  <c r="R62" i="12"/>
  <c r="Q62" i="12"/>
  <c r="P62" i="12"/>
  <c r="O62" i="12"/>
  <c r="W61" i="12"/>
  <c r="AB61" i="12" s="1"/>
  <c r="V61" i="12"/>
  <c r="AA61" i="12" s="1"/>
  <c r="U61" i="12"/>
  <c r="Z61" i="12" s="1"/>
  <c r="R61" i="12"/>
  <c r="Q61" i="12"/>
  <c r="P61" i="12"/>
  <c r="O61" i="12"/>
  <c r="W60" i="12"/>
  <c r="AB60" i="12" s="1"/>
  <c r="V60" i="12"/>
  <c r="AA60" i="12" s="1"/>
  <c r="U60" i="12"/>
  <c r="Z60" i="12" s="1"/>
  <c r="R60" i="12"/>
  <c r="Q60" i="12"/>
  <c r="P60" i="12"/>
  <c r="O60" i="12"/>
  <c r="W59" i="12"/>
  <c r="AB59" i="12" s="1"/>
  <c r="V59" i="12"/>
  <c r="AA59" i="12" s="1"/>
  <c r="U59" i="12"/>
  <c r="Z59" i="12" s="1"/>
  <c r="R59" i="12"/>
  <c r="Q59" i="12"/>
  <c r="P59" i="12"/>
  <c r="O59" i="12"/>
  <c r="W58" i="12"/>
  <c r="AB58" i="12" s="1"/>
  <c r="V58" i="12"/>
  <c r="AA58" i="12" s="1"/>
  <c r="R58" i="12"/>
  <c r="Q58" i="12"/>
  <c r="P58" i="12"/>
  <c r="O58" i="12"/>
  <c r="W57" i="12"/>
  <c r="AB57" i="12" s="1"/>
  <c r="V57" i="12"/>
  <c r="AA57" i="12" s="1"/>
  <c r="T57" i="12"/>
  <c r="Y57" i="12" s="1"/>
  <c r="R57" i="12"/>
  <c r="Q57" i="12"/>
  <c r="P57" i="12"/>
  <c r="O57" i="12"/>
  <c r="W56" i="12"/>
  <c r="AB56" i="12" s="1"/>
  <c r="V56" i="12"/>
  <c r="AA56" i="12" s="1"/>
  <c r="T56" i="12"/>
  <c r="Y56" i="12" s="1"/>
  <c r="R56" i="12"/>
  <c r="Q56" i="12"/>
  <c r="P56" i="12"/>
  <c r="O56" i="12"/>
  <c r="W55" i="12"/>
  <c r="AB55" i="12" s="1"/>
  <c r="V55" i="12"/>
  <c r="AA55" i="12" s="1"/>
  <c r="R55" i="12"/>
  <c r="Q55" i="12"/>
  <c r="P55" i="12"/>
  <c r="O55" i="12"/>
  <c r="W54" i="12"/>
  <c r="AB54" i="12" s="1"/>
  <c r="V54" i="12"/>
  <c r="AA54" i="12" s="1"/>
  <c r="R54" i="12"/>
  <c r="Q54" i="12"/>
  <c r="P54" i="12"/>
  <c r="O54" i="12"/>
  <c r="W53" i="12"/>
  <c r="AB53" i="12" s="1"/>
  <c r="U53" i="12"/>
  <c r="Z53" i="12" s="1"/>
  <c r="T53" i="12"/>
  <c r="Y53" i="12" s="1"/>
  <c r="R53" i="12"/>
  <c r="Q53" i="12"/>
  <c r="P53" i="12"/>
  <c r="O53" i="12"/>
  <c r="W52" i="12"/>
  <c r="AB52" i="12" s="1"/>
  <c r="U52" i="12"/>
  <c r="Z52" i="12" s="1"/>
  <c r="R52" i="12"/>
  <c r="Q52" i="12"/>
  <c r="P52" i="12"/>
  <c r="O52" i="12"/>
  <c r="V51" i="12"/>
  <c r="U51" i="12"/>
  <c r="R51" i="12"/>
  <c r="Q51" i="12"/>
  <c r="P51" i="12"/>
  <c r="O51" i="12"/>
  <c r="W50" i="12"/>
  <c r="AB50" i="12" s="1"/>
  <c r="V50" i="12"/>
  <c r="AA50" i="12" s="1"/>
  <c r="U50" i="12"/>
  <c r="Z50" i="12" s="1"/>
  <c r="R50" i="12"/>
  <c r="Q50" i="12"/>
  <c r="P50" i="12"/>
  <c r="O50" i="12"/>
  <c r="W49" i="12"/>
  <c r="AB49" i="12" s="1"/>
  <c r="V49" i="12"/>
  <c r="AA49" i="12" s="1"/>
  <c r="U49" i="12"/>
  <c r="Z49" i="12" s="1"/>
  <c r="R49" i="12"/>
  <c r="Q49" i="12"/>
  <c r="P49" i="12"/>
  <c r="O49" i="12"/>
  <c r="W48" i="12"/>
  <c r="AB48" i="12" s="1"/>
  <c r="V48" i="12"/>
  <c r="AA48" i="12" s="1"/>
  <c r="U48" i="12"/>
  <c r="Z48" i="12" s="1"/>
  <c r="R48" i="12"/>
  <c r="Q48" i="12"/>
  <c r="P48" i="12"/>
  <c r="O48" i="12"/>
  <c r="W47" i="12"/>
  <c r="AB47" i="12" s="1"/>
  <c r="V47" i="12"/>
  <c r="AA47" i="12" s="1"/>
  <c r="U47" i="12"/>
  <c r="Z47" i="12" s="1"/>
  <c r="R47" i="12"/>
  <c r="Q47" i="12"/>
  <c r="P47" i="12"/>
  <c r="O47" i="12"/>
  <c r="W46" i="12"/>
  <c r="AB46" i="12" s="1"/>
  <c r="V46" i="12"/>
  <c r="AA46" i="12" s="1"/>
  <c r="U46" i="12"/>
  <c r="Z46" i="12" s="1"/>
  <c r="R46" i="12"/>
  <c r="Q46" i="12"/>
  <c r="P46" i="12"/>
  <c r="O46" i="12"/>
  <c r="W45" i="12"/>
  <c r="AB45" i="12" s="1"/>
  <c r="V45" i="12"/>
  <c r="AA45" i="12" s="1"/>
  <c r="U45" i="12"/>
  <c r="Z45" i="12" s="1"/>
  <c r="R45" i="12"/>
  <c r="Q45" i="12"/>
  <c r="P45" i="12"/>
  <c r="O45" i="12"/>
  <c r="W44" i="12"/>
  <c r="AB44" i="12" s="1"/>
  <c r="V44" i="12"/>
  <c r="AA44" i="12" s="1"/>
  <c r="T44" i="12"/>
  <c r="Y44" i="12" s="1"/>
  <c r="R44" i="12"/>
  <c r="Q44" i="12"/>
  <c r="P44" i="12"/>
  <c r="O44" i="12"/>
  <c r="W43" i="12"/>
  <c r="AB43" i="12" s="1"/>
  <c r="V43" i="12"/>
  <c r="AA43" i="12" s="1"/>
  <c r="R43" i="12"/>
  <c r="Q43" i="12"/>
  <c r="P43" i="12"/>
  <c r="O43" i="12"/>
  <c r="W42" i="12"/>
  <c r="AB42" i="12" s="1"/>
  <c r="V42" i="12"/>
  <c r="AA42" i="12" s="1"/>
  <c r="R42" i="12"/>
  <c r="Q42" i="12"/>
  <c r="P42" i="12"/>
  <c r="O42" i="12"/>
  <c r="W41" i="12"/>
  <c r="V41" i="12"/>
  <c r="T41" i="12"/>
  <c r="R41" i="12"/>
  <c r="Q41" i="12"/>
  <c r="P41" i="12"/>
  <c r="O41" i="12"/>
  <c r="W40" i="12"/>
  <c r="AB40" i="12" s="1"/>
  <c r="V40" i="12"/>
  <c r="AA40" i="12" s="1"/>
  <c r="U40" i="12"/>
  <c r="Z40" i="12" s="1"/>
  <c r="R40" i="12"/>
  <c r="Q40" i="12"/>
  <c r="P40" i="12"/>
  <c r="O40" i="12"/>
  <c r="W39" i="12"/>
  <c r="AB39" i="12" s="1"/>
  <c r="V39" i="12"/>
  <c r="AA39" i="12" s="1"/>
  <c r="U39" i="12"/>
  <c r="Z39" i="12" s="1"/>
  <c r="R39" i="12"/>
  <c r="Q39" i="12"/>
  <c r="P39" i="12"/>
  <c r="O39" i="12"/>
  <c r="W38" i="12"/>
  <c r="AB38" i="12" s="1"/>
  <c r="V38" i="12"/>
  <c r="AA38" i="12" s="1"/>
  <c r="U38" i="12"/>
  <c r="Z38" i="12" s="1"/>
  <c r="R38" i="12"/>
  <c r="Q38" i="12"/>
  <c r="P38" i="12"/>
  <c r="O38" i="12"/>
  <c r="W37" i="12"/>
  <c r="AB37" i="12" s="1"/>
  <c r="V37" i="12"/>
  <c r="AA37" i="12" s="1"/>
  <c r="U37" i="12"/>
  <c r="Z37" i="12" s="1"/>
  <c r="R37" i="12"/>
  <c r="Q37" i="12"/>
  <c r="P37" i="12"/>
  <c r="O37" i="12"/>
  <c r="W36" i="12"/>
  <c r="AB36" i="12" s="1"/>
  <c r="V36" i="12"/>
  <c r="AA36" i="12" s="1"/>
  <c r="U36" i="12"/>
  <c r="Z36" i="12" s="1"/>
  <c r="R36" i="12"/>
  <c r="Q36" i="12"/>
  <c r="P36" i="12"/>
  <c r="O36" i="12"/>
  <c r="W35" i="12"/>
  <c r="AB35" i="12" s="1"/>
  <c r="V35" i="12"/>
  <c r="AA35" i="12" s="1"/>
  <c r="U35" i="12"/>
  <c r="Z35" i="12" s="1"/>
  <c r="R35" i="12"/>
  <c r="Q35" i="12"/>
  <c r="P35" i="12"/>
  <c r="O35" i="12"/>
  <c r="W34" i="12"/>
  <c r="AB34" i="12" s="1"/>
  <c r="V34" i="12"/>
  <c r="AA34" i="12" s="1"/>
  <c r="U34" i="12"/>
  <c r="Z34" i="12" s="1"/>
  <c r="R34" i="12"/>
  <c r="Q34" i="12"/>
  <c r="P34" i="12"/>
  <c r="O34" i="12"/>
  <c r="W32" i="12"/>
  <c r="AB32" i="12" s="1"/>
  <c r="V32" i="12"/>
  <c r="AA32" i="12" s="1"/>
  <c r="U32" i="12"/>
  <c r="Z32" i="12" s="1"/>
  <c r="R32" i="12"/>
  <c r="Q32" i="12"/>
  <c r="P32" i="12"/>
  <c r="O32" i="12"/>
  <c r="W31" i="12"/>
  <c r="AB31" i="12" s="1"/>
  <c r="V31" i="12"/>
  <c r="AA31" i="12" s="1"/>
  <c r="R31" i="12"/>
  <c r="Q31" i="12"/>
  <c r="P31" i="12"/>
  <c r="O31" i="12"/>
  <c r="W30" i="12"/>
  <c r="AB30" i="12" s="1"/>
  <c r="V30" i="12"/>
  <c r="AA30" i="12" s="1"/>
  <c r="R30" i="12"/>
  <c r="Q30" i="12"/>
  <c r="P30" i="12"/>
  <c r="O30" i="12"/>
  <c r="W29" i="12"/>
  <c r="AB29" i="12" s="1"/>
  <c r="V29" i="12"/>
  <c r="AA29" i="12" s="1"/>
  <c r="T29" i="12"/>
  <c r="Y29" i="12" s="1"/>
  <c r="R29" i="12"/>
  <c r="Q29" i="12"/>
  <c r="P29" i="12"/>
  <c r="O29" i="12"/>
  <c r="W28" i="12"/>
  <c r="AB28" i="12" s="1"/>
  <c r="V28" i="12"/>
  <c r="AA28" i="12" s="1"/>
  <c r="T28" i="12"/>
  <c r="Y28" i="12" s="1"/>
  <c r="R28" i="12"/>
  <c r="Q28" i="12"/>
  <c r="P28" i="12"/>
  <c r="O28" i="12"/>
  <c r="W27" i="12"/>
  <c r="AB27" i="12" s="1"/>
  <c r="V27" i="12"/>
  <c r="AA27" i="12" s="1"/>
  <c r="R27" i="12"/>
  <c r="Q27" i="12"/>
  <c r="P27" i="12"/>
  <c r="O27" i="12"/>
  <c r="W26" i="12"/>
  <c r="AB26" i="12" s="1"/>
  <c r="V26" i="12"/>
  <c r="AA26" i="12" s="1"/>
  <c r="T26" i="12"/>
  <c r="R26" i="12"/>
  <c r="Q26" i="12"/>
  <c r="P26" i="12"/>
  <c r="O26" i="12"/>
  <c r="W25" i="12"/>
  <c r="AB25" i="12" s="1"/>
  <c r="U25" i="12"/>
  <c r="Z25" i="12" s="1"/>
  <c r="T25" i="12"/>
  <c r="Y25" i="12" s="1"/>
  <c r="R25" i="12"/>
  <c r="Q25" i="12"/>
  <c r="P25" i="12"/>
  <c r="O25" i="12"/>
  <c r="V24" i="12"/>
  <c r="U24" i="12"/>
  <c r="T24" i="12"/>
  <c r="R24" i="12"/>
  <c r="Q24" i="12"/>
  <c r="P24" i="12"/>
  <c r="O24" i="12"/>
  <c r="W21" i="12"/>
  <c r="AB21" i="12" s="1"/>
  <c r="V21" i="12"/>
  <c r="AA21" i="12" s="1"/>
  <c r="R21" i="12"/>
  <c r="Q21" i="12"/>
  <c r="P21" i="12"/>
  <c r="O21" i="12"/>
  <c r="W20" i="12"/>
  <c r="AB20" i="12" s="1"/>
  <c r="U20" i="12"/>
  <c r="Z20" i="12" s="1"/>
  <c r="R20" i="12"/>
  <c r="Q20" i="12"/>
  <c r="P20" i="12"/>
  <c r="O20" i="12"/>
  <c r="W19" i="12"/>
  <c r="T19" i="12"/>
  <c r="R19" i="12"/>
  <c r="Q19" i="12"/>
  <c r="P19" i="12"/>
  <c r="O19" i="12"/>
  <c r="W17" i="12"/>
  <c r="AB17" i="12" s="1"/>
  <c r="V17" i="12"/>
  <c r="AA17" i="12" s="1"/>
  <c r="U17" i="12"/>
  <c r="Z17" i="12" s="1"/>
  <c r="R17" i="12"/>
  <c r="Q17" i="12"/>
  <c r="P17" i="12"/>
  <c r="O17" i="12"/>
  <c r="W16" i="12"/>
  <c r="AB16" i="12" s="1"/>
  <c r="V16" i="12"/>
  <c r="AA16" i="12" s="1"/>
  <c r="U16" i="12"/>
  <c r="Z16" i="12" s="1"/>
  <c r="R16" i="12"/>
  <c r="Q16" i="12"/>
  <c r="P16" i="12"/>
  <c r="O16" i="12"/>
  <c r="W15" i="12"/>
  <c r="AB15" i="12" s="1"/>
  <c r="V15" i="12"/>
  <c r="AA15" i="12" s="1"/>
  <c r="U15" i="12"/>
  <c r="Z15" i="12" s="1"/>
  <c r="R15" i="12"/>
  <c r="Q15" i="12"/>
  <c r="P15" i="12"/>
  <c r="O15" i="12"/>
  <c r="W14" i="12"/>
  <c r="AB14" i="12" s="1"/>
  <c r="V14" i="12"/>
  <c r="AA14" i="12" s="1"/>
  <c r="U14" i="12"/>
  <c r="Z14" i="12" s="1"/>
  <c r="R14" i="12"/>
  <c r="Q14" i="12"/>
  <c r="P14" i="12"/>
  <c r="O14" i="12"/>
  <c r="W13" i="12"/>
  <c r="AB13" i="12" s="1"/>
  <c r="V13" i="12"/>
  <c r="AA13" i="12" s="1"/>
  <c r="U13" i="12"/>
  <c r="Z13" i="12" s="1"/>
  <c r="R13" i="12"/>
  <c r="Q13" i="12"/>
  <c r="P13" i="12"/>
  <c r="O13" i="12"/>
  <c r="W12" i="12"/>
  <c r="AB12" i="12" s="1"/>
  <c r="V12" i="12"/>
  <c r="AA12" i="12" s="1"/>
  <c r="U12" i="12"/>
  <c r="Z12" i="12" s="1"/>
  <c r="R12" i="12"/>
  <c r="Q12" i="12"/>
  <c r="P12" i="12"/>
  <c r="O12" i="12"/>
  <c r="W11" i="12"/>
  <c r="AB11" i="12" s="1"/>
  <c r="V11" i="12"/>
  <c r="AA11" i="12" s="1"/>
  <c r="U11" i="12"/>
  <c r="Z11" i="12" s="1"/>
  <c r="R11" i="12"/>
  <c r="Q11" i="12"/>
  <c r="P11" i="12"/>
  <c r="O11" i="12"/>
  <c r="W9" i="12"/>
  <c r="AB9" i="12" s="1"/>
  <c r="V9" i="12"/>
  <c r="AA9" i="12" s="1"/>
  <c r="U9" i="12"/>
  <c r="Z9" i="12" s="1"/>
  <c r="R9" i="12"/>
  <c r="Q9" i="12"/>
  <c r="P9" i="12"/>
  <c r="O9" i="12"/>
  <c r="W8" i="12"/>
  <c r="AB8" i="12" s="1"/>
  <c r="V8" i="12"/>
  <c r="AA8" i="12" s="1"/>
  <c r="U8" i="12"/>
  <c r="Z8" i="12" s="1"/>
  <c r="R8" i="12"/>
  <c r="Q8" i="12"/>
  <c r="P8" i="12"/>
  <c r="O8" i="12"/>
  <c r="W7" i="12"/>
  <c r="AB7" i="12" s="1"/>
  <c r="V7" i="12"/>
  <c r="AA7" i="12" s="1"/>
  <c r="U7" i="12"/>
  <c r="Z7" i="12" s="1"/>
  <c r="R7" i="12"/>
  <c r="Q7" i="12"/>
  <c r="P7" i="12"/>
  <c r="O7" i="12"/>
  <c r="W6" i="12"/>
  <c r="AB6" i="12" s="1"/>
  <c r="V6" i="12"/>
  <c r="AA6" i="12" s="1"/>
  <c r="U6" i="12"/>
  <c r="Z6" i="12" s="1"/>
  <c r="R6" i="12"/>
  <c r="Q6" i="12"/>
  <c r="P6" i="12"/>
  <c r="O6" i="12"/>
  <c r="W5" i="12"/>
  <c r="AB5" i="12" s="1"/>
  <c r="V5" i="12"/>
  <c r="AA5" i="12" s="1"/>
  <c r="T5" i="12"/>
  <c r="Y5" i="12" s="1"/>
  <c r="R5" i="12"/>
  <c r="Q5" i="12"/>
  <c r="P5" i="12"/>
  <c r="O5" i="12"/>
  <c r="W4" i="12"/>
  <c r="AB4" i="12" s="1"/>
  <c r="V4" i="12"/>
  <c r="AA4" i="12" s="1"/>
  <c r="T4" i="12"/>
  <c r="Y4" i="12" s="1"/>
  <c r="R4" i="12"/>
  <c r="Q4" i="12"/>
  <c r="P4" i="12"/>
  <c r="O4" i="12"/>
  <c r="W3" i="12"/>
  <c r="V3" i="12"/>
  <c r="T3" i="12"/>
  <c r="R3" i="12"/>
  <c r="Q3" i="12"/>
  <c r="P3" i="12"/>
  <c r="O3" i="12"/>
  <c r="H100" i="13"/>
  <c r="W99" i="13"/>
  <c r="AB99" i="13" s="1"/>
  <c r="V99" i="13"/>
  <c r="AA99" i="13" s="1"/>
  <c r="U99" i="13"/>
  <c r="Z99" i="13" s="1"/>
  <c r="R99" i="13"/>
  <c r="Q99" i="13"/>
  <c r="P99" i="13"/>
  <c r="O99" i="13"/>
  <c r="W98" i="13"/>
  <c r="AB98" i="13" s="1"/>
  <c r="V98" i="13"/>
  <c r="AA98" i="13" s="1"/>
  <c r="U98" i="13"/>
  <c r="Z98" i="13" s="1"/>
  <c r="R98" i="13"/>
  <c r="Q98" i="13"/>
  <c r="P98" i="13"/>
  <c r="O98" i="13"/>
  <c r="W97" i="13"/>
  <c r="AB97" i="13" s="1"/>
  <c r="V97" i="13"/>
  <c r="AA97" i="13" s="1"/>
  <c r="U97" i="13"/>
  <c r="Z97" i="13" s="1"/>
  <c r="R97" i="13"/>
  <c r="Q97" i="13"/>
  <c r="P97" i="13"/>
  <c r="O97" i="13"/>
  <c r="W96" i="13"/>
  <c r="AB96" i="13" s="1"/>
  <c r="V96" i="13"/>
  <c r="AA96" i="13" s="1"/>
  <c r="U96" i="13"/>
  <c r="Z96" i="13" s="1"/>
  <c r="R96" i="13"/>
  <c r="Q96" i="13"/>
  <c r="P96" i="13"/>
  <c r="O96" i="13"/>
  <c r="W95" i="13"/>
  <c r="AB95" i="13" s="1"/>
  <c r="V95" i="13"/>
  <c r="AA95" i="13" s="1"/>
  <c r="R95" i="13"/>
  <c r="Q95" i="13"/>
  <c r="P95" i="13"/>
  <c r="O95" i="13"/>
  <c r="W94" i="13"/>
  <c r="AB94" i="13" s="1"/>
  <c r="V94" i="13"/>
  <c r="AA94" i="13" s="1"/>
  <c r="R94" i="13"/>
  <c r="Q94" i="13"/>
  <c r="P94" i="13"/>
  <c r="O94" i="13"/>
  <c r="W93" i="13"/>
  <c r="AB93" i="13" s="1"/>
  <c r="V93" i="13"/>
  <c r="AA93" i="13" s="1"/>
  <c r="R93" i="13"/>
  <c r="Q93" i="13"/>
  <c r="P93" i="13"/>
  <c r="O93" i="13"/>
  <c r="W92" i="13"/>
  <c r="AB92" i="13" s="1"/>
  <c r="U92" i="13"/>
  <c r="Z92" i="13" s="1"/>
  <c r="R92" i="13"/>
  <c r="Q92" i="13"/>
  <c r="P92" i="13"/>
  <c r="O92" i="13"/>
  <c r="W91" i="13"/>
  <c r="U91" i="13"/>
  <c r="R91" i="13"/>
  <c r="Q91" i="13"/>
  <c r="P91" i="13"/>
  <c r="O91" i="13"/>
  <c r="W90" i="13"/>
  <c r="AB90" i="13" s="1"/>
  <c r="V90" i="13"/>
  <c r="AA90" i="13" s="1"/>
  <c r="U90" i="13"/>
  <c r="Z90" i="13" s="1"/>
  <c r="R90" i="13"/>
  <c r="Q90" i="13"/>
  <c r="P90" i="13"/>
  <c r="O90" i="13"/>
  <c r="W89" i="13"/>
  <c r="AB89" i="13" s="1"/>
  <c r="V89" i="13"/>
  <c r="AA89" i="13" s="1"/>
  <c r="U89" i="13"/>
  <c r="Z89" i="13" s="1"/>
  <c r="R89" i="13"/>
  <c r="Q89" i="13"/>
  <c r="P89" i="13"/>
  <c r="O89" i="13"/>
  <c r="W87" i="13"/>
  <c r="U87" i="13"/>
  <c r="R87" i="13"/>
  <c r="Q87" i="13"/>
  <c r="E101" i="15" s="1"/>
  <c r="L125" i="9" s="1"/>
  <c r="P87" i="13"/>
  <c r="O87" i="13"/>
  <c r="W86" i="13"/>
  <c r="AB86" i="13" s="1"/>
  <c r="V86" i="13"/>
  <c r="AA86" i="13" s="1"/>
  <c r="U86" i="13"/>
  <c r="Z86" i="13" s="1"/>
  <c r="R86" i="13"/>
  <c r="Q86" i="13"/>
  <c r="P86" i="13"/>
  <c r="O86" i="13"/>
  <c r="W85" i="13"/>
  <c r="AB85" i="13" s="1"/>
  <c r="V85" i="13"/>
  <c r="AA85" i="13" s="1"/>
  <c r="U85" i="13"/>
  <c r="Z85" i="13" s="1"/>
  <c r="R85" i="13"/>
  <c r="Q85" i="13"/>
  <c r="P85" i="13"/>
  <c r="O85" i="13"/>
  <c r="W84" i="13"/>
  <c r="AB84" i="13" s="1"/>
  <c r="V84" i="13"/>
  <c r="AA84" i="13" s="1"/>
  <c r="U84" i="13"/>
  <c r="Z84" i="13" s="1"/>
  <c r="R84" i="13"/>
  <c r="Q84" i="13"/>
  <c r="P84" i="13"/>
  <c r="O84" i="13"/>
  <c r="W83" i="13"/>
  <c r="AB83" i="13" s="1"/>
  <c r="V83" i="13"/>
  <c r="AA83" i="13" s="1"/>
  <c r="U83" i="13"/>
  <c r="Z83" i="13" s="1"/>
  <c r="R83" i="13"/>
  <c r="Q83" i="13"/>
  <c r="P83" i="13"/>
  <c r="O83" i="13"/>
  <c r="W82" i="13"/>
  <c r="AB82" i="13" s="1"/>
  <c r="V82" i="13"/>
  <c r="AA82" i="13" s="1"/>
  <c r="R82" i="13"/>
  <c r="Q82" i="13"/>
  <c r="P82" i="13"/>
  <c r="O82" i="13"/>
  <c r="W81" i="13"/>
  <c r="U81" i="13"/>
  <c r="R81" i="13"/>
  <c r="Q81" i="13"/>
  <c r="E90" i="15" s="1"/>
  <c r="L111" i="9" s="1"/>
  <c r="P81" i="13"/>
  <c r="O81" i="13"/>
  <c r="W80" i="13"/>
  <c r="AB80" i="13" s="1"/>
  <c r="V80" i="13"/>
  <c r="AA80" i="13" s="1"/>
  <c r="U80" i="13"/>
  <c r="Z80" i="13" s="1"/>
  <c r="R80" i="13"/>
  <c r="Q80" i="13"/>
  <c r="P80" i="13"/>
  <c r="O80" i="13"/>
  <c r="W79" i="13"/>
  <c r="AB79" i="13" s="1"/>
  <c r="V79" i="13"/>
  <c r="AA79" i="13" s="1"/>
  <c r="U79" i="13"/>
  <c r="Z79" i="13" s="1"/>
  <c r="R79" i="13"/>
  <c r="Q79" i="13"/>
  <c r="P79" i="13"/>
  <c r="O79" i="13"/>
  <c r="W78" i="13"/>
  <c r="AB78" i="13" s="1"/>
  <c r="V78" i="13"/>
  <c r="AA78" i="13" s="1"/>
  <c r="U78" i="13"/>
  <c r="Z78" i="13" s="1"/>
  <c r="R78" i="13"/>
  <c r="Q78" i="13"/>
  <c r="P78" i="13"/>
  <c r="O78" i="13"/>
  <c r="W77" i="13"/>
  <c r="AB77" i="13" s="1"/>
  <c r="V77" i="13"/>
  <c r="AA77" i="13" s="1"/>
  <c r="U77" i="13"/>
  <c r="Z77" i="13" s="1"/>
  <c r="R77" i="13"/>
  <c r="Q77" i="13"/>
  <c r="P77" i="13"/>
  <c r="O77" i="13"/>
  <c r="W76" i="13"/>
  <c r="AB76" i="13" s="1"/>
  <c r="V76" i="13"/>
  <c r="AA76" i="13" s="1"/>
  <c r="U76" i="13"/>
  <c r="Z76" i="13" s="1"/>
  <c r="R76" i="13"/>
  <c r="Q76" i="13"/>
  <c r="P76" i="13"/>
  <c r="O76" i="13"/>
  <c r="W75" i="13"/>
  <c r="AB75" i="13" s="1"/>
  <c r="V75" i="13"/>
  <c r="AA75" i="13" s="1"/>
  <c r="U75" i="13"/>
  <c r="Z75" i="13" s="1"/>
  <c r="R75" i="13"/>
  <c r="Q75" i="13"/>
  <c r="P75" i="13"/>
  <c r="O75" i="13"/>
  <c r="W74" i="13"/>
  <c r="AB74" i="13" s="1"/>
  <c r="V74" i="13"/>
  <c r="AA74" i="13" s="1"/>
  <c r="U74" i="13"/>
  <c r="Z74" i="13" s="1"/>
  <c r="R74" i="13"/>
  <c r="Q74" i="13"/>
  <c r="P74" i="13"/>
  <c r="O74" i="13"/>
  <c r="W73" i="13"/>
  <c r="AB73" i="13" s="1"/>
  <c r="V73" i="13"/>
  <c r="AA73" i="13" s="1"/>
  <c r="U73" i="13"/>
  <c r="Z73" i="13" s="1"/>
  <c r="R73" i="13"/>
  <c r="Q73" i="13"/>
  <c r="P73" i="13"/>
  <c r="O73" i="13"/>
  <c r="W72" i="13"/>
  <c r="AB72" i="13" s="1"/>
  <c r="V72" i="13"/>
  <c r="AA72" i="13" s="1"/>
  <c r="U72" i="13"/>
  <c r="Z72" i="13" s="1"/>
  <c r="R72" i="13"/>
  <c r="Q72" i="13"/>
  <c r="P72" i="13"/>
  <c r="O72" i="13"/>
  <c r="W70" i="13"/>
  <c r="AB70" i="13" s="1"/>
  <c r="V70" i="13"/>
  <c r="AA70" i="13" s="1"/>
  <c r="R70" i="13"/>
  <c r="Q70" i="13"/>
  <c r="P70" i="13"/>
  <c r="O70" i="13"/>
  <c r="W69" i="13"/>
  <c r="AB69" i="13" s="1"/>
  <c r="V69" i="13"/>
  <c r="AA69" i="13" s="1"/>
  <c r="R69" i="13"/>
  <c r="Q69" i="13"/>
  <c r="P69" i="13"/>
  <c r="O69" i="13"/>
  <c r="W68" i="13"/>
  <c r="AB68" i="13" s="1"/>
  <c r="V68" i="13"/>
  <c r="AA68" i="13" s="1"/>
  <c r="R68" i="13"/>
  <c r="Q68" i="13"/>
  <c r="P68" i="13"/>
  <c r="O68" i="13"/>
  <c r="W67" i="13"/>
  <c r="AB67" i="13" s="1"/>
  <c r="V67" i="13"/>
  <c r="AA67" i="13" s="1"/>
  <c r="R67" i="13"/>
  <c r="Q67" i="13"/>
  <c r="P67" i="13"/>
  <c r="O67" i="13"/>
  <c r="W66" i="13"/>
  <c r="AB66" i="13" s="1"/>
  <c r="U66" i="13"/>
  <c r="Z66" i="13" s="1"/>
  <c r="R66" i="13"/>
  <c r="Q66" i="13"/>
  <c r="P66" i="13"/>
  <c r="O66" i="13"/>
  <c r="W65" i="13"/>
  <c r="AB65" i="13" s="1"/>
  <c r="U65" i="13"/>
  <c r="Z65" i="13" s="1"/>
  <c r="R65" i="13"/>
  <c r="Q65" i="13"/>
  <c r="P65" i="13"/>
  <c r="O65" i="13"/>
  <c r="U64" i="13"/>
  <c r="Z64" i="13" s="1"/>
  <c r="R64" i="13"/>
  <c r="Q64" i="13"/>
  <c r="P64" i="13"/>
  <c r="O64" i="13"/>
  <c r="V63" i="13"/>
  <c r="AA63" i="13" s="1"/>
  <c r="U63" i="13"/>
  <c r="Z63" i="13" s="1"/>
  <c r="R63" i="13"/>
  <c r="Q63" i="13"/>
  <c r="P63" i="13"/>
  <c r="O63" i="13"/>
  <c r="V62" i="13"/>
  <c r="AA62" i="13" s="1"/>
  <c r="U62" i="13"/>
  <c r="Z62" i="13" s="1"/>
  <c r="R62" i="13"/>
  <c r="Q62" i="13"/>
  <c r="P62" i="13"/>
  <c r="O62" i="13"/>
  <c r="V61" i="13"/>
  <c r="U61" i="13"/>
  <c r="R61" i="13"/>
  <c r="Q61" i="13"/>
  <c r="P61" i="13"/>
  <c r="O61" i="13"/>
  <c r="W60" i="13"/>
  <c r="AB60" i="13" s="1"/>
  <c r="V60" i="13"/>
  <c r="AA60" i="13" s="1"/>
  <c r="U60" i="13"/>
  <c r="Z60" i="13" s="1"/>
  <c r="R60" i="13"/>
  <c r="Q60" i="13"/>
  <c r="P60" i="13"/>
  <c r="O60" i="13"/>
  <c r="W59" i="13"/>
  <c r="V59" i="13"/>
  <c r="U59" i="13"/>
  <c r="R59" i="13"/>
  <c r="Q59" i="13"/>
  <c r="P59" i="13"/>
  <c r="D68" i="15" s="1"/>
  <c r="K83" i="9" s="1"/>
  <c r="O59" i="13"/>
  <c r="W58" i="13"/>
  <c r="AB58" i="13" s="1"/>
  <c r="V58" i="13"/>
  <c r="AA58" i="13" s="1"/>
  <c r="U58" i="13"/>
  <c r="Z58" i="13" s="1"/>
  <c r="R58" i="13"/>
  <c r="Q58" i="13"/>
  <c r="P58" i="13"/>
  <c r="O58" i="13"/>
  <c r="W57" i="13"/>
  <c r="AB57" i="13" s="1"/>
  <c r="V57" i="13"/>
  <c r="AA57" i="13" s="1"/>
  <c r="U57" i="13"/>
  <c r="Z57" i="13" s="1"/>
  <c r="R57" i="13"/>
  <c r="Q57" i="13"/>
  <c r="P57" i="13"/>
  <c r="O57" i="13"/>
  <c r="W56" i="13"/>
  <c r="AB56" i="13" s="1"/>
  <c r="V56" i="13"/>
  <c r="AA56" i="13" s="1"/>
  <c r="U56" i="13"/>
  <c r="Z56" i="13" s="1"/>
  <c r="R56" i="13"/>
  <c r="Q56" i="13"/>
  <c r="P56" i="13"/>
  <c r="O56" i="13"/>
  <c r="W55" i="13"/>
  <c r="AB55" i="13" s="1"/>
  <c r="V55" i="13"/>
  <c r="AA55" i="13" s="1"/>
  <c r="R55" i="13"/>
  <c r="Q55" i="13"/>
  <c r="P55" i="13"/>
  <c r="O55" i="13"/>
  <c r="W54" i="13"/>
  <c r="AB54" i="13" s="1"/>
  <c r="V54" i="13"/>
  <c r="AA54" i="13" s="1"/>
  <c r="R54" i="13"/>
  <c r="Q54" i="13"/>
  <c r="P54" i="13"/>
  <c r="O54" i="13"/>
  <c r="W53" i="13"/>
  <c r="AB53" i="13" s="1"/>
  <c r="V53" i="13"/>
  <c r="AA53" i="13" s="1"/>
  <c r="R53" i="13"/>
  <c r="Q53" i="13"/>
  <c r="P53" i="13"/>
  <c r="O53" i="13"/>
  <c r="W52" i="13"/>
  <c r="AB52" i="13" s="1"/>
  <c r="V52" i="13"/>
  <c r="AA52" i="13" s="1"/>
  <c r="R52" i="13"/>
  <c r="Q52" i="13"/>
  <c r="P52" i="13"/>
  <c r="O52" i="13"/>
  <c r="W51" i="13"/>
  <c r="AB51" i="13" s="1"/>
  <c r="V51" i="13"/>
  <c r="AA51" i="13" s="1"/>
  <c r="R51" i="13"/>
  <c r="Q51" i="13"/>
  <c r="P51" i="13"/>
  <c r="O51" i="13"/>
  <c r="W50" i="13"/>
  <c r="AB50" i="13" s="1"/>
  <c r="U50" i="13"/>
  <c r="Z50" i="13" s="1"/>
  <c r="R50" i="13"/>
  <c r="Q50" i="13"/>
  <c r="P50" i="13"/>
  <c r="O50" i="13"/>
  <c r="W49" i="13"/>
  <c r="AB49" i="13" s="1"/>
  <c r="U49" i="13"/>
  <c r="Z49" i="13" s="1"/>
  <c r="R49" i="13"/>
  <c r="Q49" i="13"/>
  <c r="P49" i="13"/>
  <c r="O49" i="13"/>
  <c r="V48" i="13"/>
  <c r="U48" i="13"/>
  <c r="R48" i="13"/>
  <c r="Q48" i="13"/>
  <c r="P48" i="13"/>
  <c r="O48" i="13"/>
  <c r="W47" i="13"/>
  <c r="AB47" i="13" s="1"/>
  <c r="V47" i="13"/>
  <c r="AA47" i="13" s="1"/>
  <c r="U47" i="13"/>
  <c r="Z47" i="13" s="1"/>
  <c r="R47" i="13"/>
  <c r="Q47" i="13"/>
  <c r="P47" i="13"/>
  <c r="O47" i="13"/>
  <c r="W46" i="13"/>
  <c r="AB46" i="13" s="1"/>
  <c r="V46" i="13"/>
  <c r="AA46" i="13" s="1"/>
  <c r="U46" i="13"/>
  <c r="Z46" i="13" s="1"/>
  <c r="R46" i="13"/>
  <c r="Q46" i="13"/>
  <c r="P46" i="13"/>
  <c r="O46" i="13"/>
  <c r="W45" i="13"/>
  <c r="AB45" i="13" s="1"/>
  <c r="V45" i="13"/>
  <c r="AA45" i="13" s="1"/>
  <c r="U45" i="13"/>
  <c r="Z45" i="13" s="1"/>
  <c r="R45" i="13"/>
  <c r="Q45" i="13"/>
  <c r="P45" i="13"/>
  <c r="O45" i="13"/>
  <c r="W44" i="13"/>
  <c r="AB44" i="13" s="1"/>
  <c r="V44" i="13"/>
  <c r="AA44" i="13" s="1"/>
  <c r="U44" i="13"/>
  <c r="Z44" i="13" s="1"/>
  <c r="R44" i="13"/>
  <c r="Q44" i="13"/>
  <c r="P44" i="13"/>
  <c r="O44" i="13"/>
  <c r="W43" i="13"/>
  <c r="AB43" i="13" s="1"/>
  <c r="V43" i="13"/>
  <c r="AA43" i="13" s="1"/>
  <c r="U43" i="13"/>
  <c r="Z43" i="13" s="1"/>
  <c r="R43" i="13"/>
  <c r="Q43" i="13"/>
  <c r="P43" i="13"/>
  <c r="O43" i="13"/>
  <c r="W42" i="13"/>
  <c r="AB42" i="13" s="1"/>
  <c r="V42" i="13"/>
  <c r="AA42" i="13" s="1"/>
  <c r="U42" i="13"/>
  <c r="Z42" i="13" s="1"/>
  <c r="R42" i="13"/>
  <c r="Q42" i="13"/>
  <c r="P42" i="13"/>
  <c r="O42" i="13"/>
  <c r="W41" i="13"/>
  <c r="AB41" i="13" s="1"/>
  <c r="V41" i="13"/>
  <c r="AA41" i="13" s="1"/>
  <c r="R41" i="13"/>
  <c r="Q41" i="13"/>
  <c r="P41" i="13"/>
  <c r="O41" i="13"/>
  <c r="W40" i="13"/>
  <c r="AB40" i="13" s="1"/>
  <c r="V40" i="13"/>
  <c r="AA40" i="13" s="1"/>
  <c r="R40" i="13"/>
  <c r="Q40" i="13"/>
  <c r="P40" i="13"/>
  <c r="O40" i="13"/>
  <c r="W39" i="13"/>
  <c r="AB39" i="13" s="1"/>
  <c r="V39" i="13"/>
  <c r="AA39" i="13" s="1"/>
  <c r="R39" i="13"/>
  <c r="Q39" i="13"/>
  <c r="P39" i="13"/>
  <c r="O39" i="13"/>
  <c r="W38" i="13"/>
  <c r="V38" i="13"/>
  <c r="R38" i="13"/>
  <c r="Q38" i="13"/>
  <c r="P38" i="13"/>
  <c r="O38" i="13"/>
  <c r="C46" i="15" s="1"/>
  <c r="J55" i="9" s="1"/>
  <c r="W37" i="13"/>
  <c r="AB37" i="13" s="1"/>
  <c r="V37" i="13"/>
  <c r="AA37" i="13" s="1"/>
  <c r="U37" i="13"/>
  <c r="Z37" i="13" s="1"/>
  <c r="R37" i="13"/>
  <c r="Q37" i="13"/>
  <c r="P37" i="13"/>
  <c r="O37" i="13"/>
  <c r="W36" i="13"/>
  <c r="AB36" i="13" s="1"/>
  <c r="V36" i="13"/>
  <c r="AA36" i="13" s="1"/>
  <c r="U36" i="13"/>
  <c r="Z36" i="13" s="1"/>
  <c r="R36" i="13"/>
  <c r="Q36" i="13"/>
  <c r="P36" i="13"/>
  <c r="O36" i="13"/>
  <c r="W35" i="13"/>
  <c r="AB35" i="13" s="1"/>
  <c r="V35" i="13"/>
  <c r="AA35" i="13" s="1"/>
  <c r="U35" i="13"/>
  <c r="Z35" i="13" s="1"/>
  <c r="R35" i="13"/>
  <c r="Q35" i="13"/>
  <c r="P35" i="13"/>
  <c r="O35" i="13"/>
  <c r="W34" i="13"/>
  <c r="AB34" i="13" s="1"/>
  <c r="V34" i="13"/>
  <c r="AA34" i="13" s="1"/>
  <c r="U34" i="13"/>
  <c r="Z34" i="13" s="1"/>
  <c r="R34" i="13"/>
  <c r="Q34" i="13"/>
  <c r="P34" i="13"/>
  <c r="O34" i="13"/>
  <c r="W33" i="13"/>
  <c r="AB33" i="13" s="1"/>
  <c r="V33" i="13"/>
  <c r="AA33" i="13" s="1"/>
  <c r="U33" i="13"/>
  <c r="Z33" i="13" s="1"/>
  <c r="R33" i="13"/>
  <c r="Q33" i="13"/>
  <c r="P33" i="13"/>
  <c r="O33" i="13"/>
  <c r="W32" i="13"/>
  <c r="AB32" i="13" s="1"/>
  <c r="V32" i="13"/>
  <c r="AA32" i="13" s="1"/>
  <c r="U32" i="13"/>
  <c r="Z32" i="13" s="1"/>
  <c r="R32" i="13"/>
  <c r="Q32" i="13"/>
  <c r="P32" i="13"/>
  <c r="O32" i="13"/>
  <c r="W31" i="13"/>
  <c r="AB31" i="13" s="1"/>
  <c r="V31" i="13"/>
  <c r="AA31" i="13" s="1"/>
  <c r="U31" i="13"/>
  <c r="Z31" i="13" s="1"/>
  <c r="R31" i="13"/>
  <c r="Q31" i="13"/>
  <c r="P31" i="13"/>
  <c r="O31" i="13"/>
  <c r="W30" i="13"/>
  <c r="AB30" i="13" s="1"/>
  <c r="V30" i="13"/>
  <c r="AA30" i="13" s="1"/>
  <c r="U30" i="13"/>
  <c r="Z30" i="13" s="1"/>
  <c r="R30" i="13"/>
  <c r="Q30" i="13"/>
  <c r="P30" i="13"/>
  <c r="O30" i="13"/>
  <c r="W29" i="13"/>
  <c r="AB29" i="13" s="1"/>
  <c r="V29" i="13"/>
  <c r="AA29" i="13" s="1"/>
  <c r="R29" i="13"/>
  <c r="Q29" i="13"/>
  <c r="P29" i="13"/>
  <c r="O29" i="13"/>
  <c r="W28" i="13"/>
  <c r="AB28" i="13" s="1"/>
  <c r="V28" i="13"/>
  <c r="AA28" i="13" s="1"/>
  <c r="R28" i="13"/>
  <c r="Q28" i="13"/>
  <c r="P28" i="13"/>
  <c r="O28" i="13"/>
  <c r="W27" i="13"/>
  <c r="AB27" i="13" s="1"/>
  <c r="V27" i="13"/>
  <c r="AA27" i="13" s="1"/>
  <c r="R27" i="13"/>
  <c r="Q27" i="13"/>
  <c r="P27" i="13"/>
  <c r="O27" i="13"/>
  <c r="W26" i="13"/>
  <c r="AB26" i="13" s="1"/>
  <c r="V26" i="13"/>
  <c r="AA26" i="13" s="1"/>
  <c r="R26" i="13"/>
  <c r="Q26" i="13"/>
  <c r="P26" i="13"/>
  <c r="O26" i="13"/>
  <c r="W25" i="13"/>
  <c r="AB25" i="13" s="1"/>
  <c r="V25" i="13"/>
  <c r="AA25" i="13" s="1"/>
  <c r="R25" i="13"/>
  <c r="Q25" i="13"/>
  <c r="P25" i="13"/>
  <c r="O25" i="13"/>
  <c r="W24" i="13"/>
  <c r="AB24" i="13" s="1"/>
  <c r="V24" i="13"/>
  <c r="AA24" i="13" s="1"/>
  <c r="R24" i="13"/>
  <c r="Q24" i="13"/>
  <c r="P24" i="13"/>
  <c r="O24" i="13"/>
  <c r="W23" i="13"/>
  <c r="AB23" i="13" s="1"/>
  <c r="U23" i="13"/>
  <c r="Z23" i="13" s="1"/>
  <c r="R23" i="13"/>
  <c r="Q23" i="13"/>
  <c r="P23" i="13"/>
  <c r="O23" i="13"/>
  <c r="V22" i="13"/>
  <c r="U22" i="13"/>
  <c r="R22" i="13"/>
  <c r="Q22" i="13"/>
  <c r="P22" i="13"/>
  <c r="O22" i="13"/>
  <c r="W21" i="13"/>
  <c r="AB21" i="13" s="1"/>
  <c r="V21" i="13"/>
  <c r="AA21" i="13" s="1"/>
  <c r="U21" i="13"/>
  <c r="Z21" i="13" s="1"/>
  <c r="R21" i="13"/>
  <c r="Q21" i="13"/>
  <c r="P21" i="13"/>
  <c r="O21" i="13"/>
  <c r="W20" i="13"/>
  <c r="AB20" i="13" s="1"/>
  <c r="U20" i="13"/>
  <c r="Z20" i="13" s="1"/>
  <c r="R20" i="13"/>
  <c r="Q20" i="13"/>
  <c r="P20" i="13"/>
  <c r="O20" i="13"/>
  <c r="W19" i="13"/>
  <c r="V19" i="13"/>
  <c r="R19" i="13"/>
  <c r="F24" i="15" s="1"/>
  <c r="M27" i="9" s="1"/>
  <c r="Q19" i="13"/>
  <c r="P19" i="13"/>
  <c r="O19" i="13"/>
  <c r="W18" i="13"/>
  <c r="AB18" i="13" s="1"/>
  <c r="V18" i="13"/>
  <c r="AA18" i="13" s="1"/>
  <c r="U18" i="13"/>
  <c r="Z18" i="13" s="1"/>
  <c r="R18" i="13"/>
  <c r="Q18" i="13"/>
  <c r="P18" i="13"/>
  <c r="O18" i="13"/>
  <c r="W17" i="13"/>
  <c r="AB17" i="13" s="1"/>
  <c r="V17" i="13"/>
  <c r="AA17" i="13" s="1"/>
  <c r="U17" i="13"/>
  <c r="Z17" i="13" s="1"/>
  <c r="R17" i="13"/>
  <c r="Q17" i="13"/>
  <c r="P17" i="13"/>
  <c r="O17" i="13"/>
  <c r="W16" i="13"/>
  <c r="AB16" i="13" s="1"/>
  <c r="V16" i="13"/>
  <c r="AA16" i="13" s="1"/>
  <c r="U16" i="13"/>
  <c r="Z16" i="13" s="1"/>
  <c r="R16" i="13"/>
  <c r="Q16" i="13"/>
  <c r="P16" i="13"/>
  <c r="O16" i="13"/>
  <c r="W15" i="13"/>
  <c r="AB15" i="13" s="1"/>
  <c r="V15" i="13"/>
  <c r="AA15" i="13" s="1"/>
  <c r="U15" i="13"/>
  <c r="Z15" i="13" s="1"/>
  <c r="R15" i="13"/>
  <c r="Q15" i="13"/>
  <c r="P15" i="13"/>
  <c r="O15" i="13"/>
  <c r="W14" i="13"/>
  <c r="AB14" i="13" s="1"/>
  <c r="V14" i="13"/>
  <c r="AA14" i="13" s="1"/>
  <c r="U14" i="13"/>
  <c r="Z14" i="13" s="1"/>
  <c r="R14" i="13"/>
  <c r="Q14" i="13"/>
  <c r="P14" i="13"/>
  <c r="O14" i="13"/>
  <c r="W12" i="13"/>
  <c r="AB12" i="13" s="1"/>
  <c r="V12" i="13"/>
  <c r="AA12" i="13" s="1"/>
  <c r="U12" i="13"/>
  <c r="Z12" i="13" s="1"/>
  <c r="R12" i="13"/>
  <c r="Q12" i="13"/>
  <c r="P12" i="13"/>
  <c r="O12" i="13"/>
  <c r="W11" i="13"/>
  <c r="AB11" i="13" s="1"/>
  <c r="V11" i="13"/>
  <c r="AA11" i="13" s="1"/>
  <c r="U11" i="13"/>
  <c r="Z11" i="13" s="1"/>
  <c r="R11" i="13"/>
  <c r="Q11" i="13"/>
  <c r="P11" i="13"/>
  <c r="O11" i="13"/>
  <c r="W9" i="13"/>
  <c r="AB9" i="13" s="1"/>
  <c r="V9" i="13"/>
  <c r="AA9" i="13" s="1"/>
  <c r="U9" i="13"/>
  <c r="Z9" i="13" s="1"/>
  <c r="R9" i="13"/>
  <c r="Q9" i="13"/>
  <c r="P9" i="13"/>
  <c r="O9" i="13"/>
  <c r="W8" i="13"/>
  <c r="AB8" i="13" s="1"/>
  <c r="V8" i="13"/>
  <c r="AA8" i="13" s="1"/>
  <c r="U8" i="13"/>
  <c r="Z8" i="13" s="1"/>
  <c r="R8" i="13"/>
  <c r="Q8" i="13"/>
  <c r="P8" i="13"/>
  <c r="O8" i="13"/>
  <c r="W7" i="13"/>
  <c r="AB7" i="13" s="1"/>
  <c r="V7" i="13"/>
  <c r="AA7" i="13" s="1"/>
  <c r="U7" i="13"/>
  <c r="Z7" i="13" s="1"/>
  <c r="R7" i="13"/>
  <c r="Q7" i="13"/>
  <c r="P7" i="13"/>
  <c r="O7" i="13"/>
  <c r="W6" i="13"/>
  <c r="AB6" i="13" s="1"/>
  <c r="V6" i="13"/>
  <c r="AA6" i="13" s="1"/>
  <c r="U6" i="13"/>
  <c r="Z6" i="13" s="1"/>
  <c r="R6" i="13"/>
  <c r="Q6" i="13"/>
  <c r="P6" i="13"/>
  <c r="O6" i="13"/>
  <c r="W5" i="13"/>
  <c r="AB5" i="13" s="1"/>
  <c r="V5" i="13"/>
  <c r="AA5" i="13" s="1"/>
  <c r="R5" i="13"/>
  <c r="Q5" i="13"/>
  <c r="P5" i="13"/>
  <c r="O5" i="13"/>
  <c r="W4" i="13"/>
  <c r="AB4" i="13" s="1"/>
  <c r="V4" i="13"/>
  <c r="AA4" i="13" s="1"/>
  <c r="R4" i="13"/>
  <c r="Q4" i="13"/>
  <c r="P4" i="13"/>
  <c r="O4" i="13"/>
  <c r="W3" i="13"/>
  <c r="V3" i="13"/>
  <c r="R3" i="13"/>
  <c r="Q3" i="13"/>
  <c r="E13" i="15" s="1"/>
  <c r="L13" i="9" s="1"/>
  <c r="P3" i="13"/>
  <c r="O3" i="13"/>
  <c r="E91" i="13" l="1"/>
  <c r="U139" i="9" s="1"/>
  <c r="AA61" i="13"/>
  <c r="G180" i="1"/>
  <c r="Z59" i="13"/>
  <c r="W124" i="1"/>
  <c r="Z81" i="13"/>
  <c r="Z87" i="13"/>
  <c r="W127" i="1"/>
  <c r="AA3" i="12"/>
  <c r="J119" i="1"/>
  <c r="Y41" i="12"/>
  <c r="C94" i="12"/>
  <c r="W140" i="9" s="1"/>
  <c r="J88" i="1" s="1"/>
  <c r="D180" i="1"/>
  <c r="Z90" i="12"/>
  <c r="I127" i="1"/>
  <c r="AA3" i="13"/>
  <c r="X119" i="1"/>
  <c r="Y3" i="12"/>
  <c r="AB84" i="12"/>
  <c r="K126" i="1"/>
  <c r="AB90" i="12"/>
  <c r="K127" i="1"/>
  <c r="AB3" i="13"/>
  <c r="Y119" i="1"/>
  <c r="Z22" i="13"/>
  <c r="AA38" i="13"/>
  <c r="X122" i="1"/>
  <c r="AA59" i="13"/>
  <c r="X124" i="1"/>
  <c r="AB81" i="13"/>
  <c r="Y126" i="1"/>
  <c r="AB87" i="13"/>
  <c r="Y127" i="1"/>
  <c r="K119" i="1"/>
  <c r="Y19" i="12"/>
  <c r="AA41" i="12"/>
  <c r="J122" i="1"/>
  <c r="E69" i="15"/>
  <c r="L84" i="9" s="1"/>
  <c r="Q180" i="1"/>
  <c r="AA19" i="13"/>
  <c r="Z61" i="13"/>
  <c r="C91" i="13"/>
  <c r="W139" i="9" s="1"/>
  <c r="X88" i="1" s="1"/>
  <c r="AB19" i="13"/>
  <c r="Y120" i="1"/>
  <c r="AB38" i="13"/>
  <c r="Y122" i="1"/>
  <c r="AB59" i="13"/>
  <c r="Y124" i="1"/>
  <c r="AB19" i="12"/>
  <c r="K120" i="1"/>
  <c r="AB41" i="12"/>
  <c r="K122" i="1"/>
  <c r="Z94" i="12"/>
  <c r="Z48" i="13"/>
  <c r="Y24" i="12"/>
  <c r="Z63" i="12"/>
  <c r="I124" i="1"/>
  <c r="AB94" i="12"/>
  <c r="K128" i="1"/>
  <c r="V88" i="1"/>
  <c r="Z84" i="12"/>
  <c r="AA22" i="13"/>
  <c r="D24" i="15"/>
  <c r="K27" i="9" s="1"/>
  <c r="E24" i="15"/>
  <c r="L27" i="9" s="1"/>
  <c r="AA48" i="13"/>
  <c r="Z91" i="13"/>
  <c r="Z24" i="12"/>
  <c r="Z51" i="12"/>
  <c r="AA63" i="12"/>
  <c r="J124" i="1"/>
  <c r="F180" i="1"/>
  <c r="E180" i="1"/>
  <c r="C35" i="15"/>
  <c r="J41" i="9" s="1"/>
  <c r="D101" i="15"/>
  <c r="K125" i="9" s="1"/>
  <c r="B87" i="13"/>
  <c r="X125" i="9" s="1"/>
  <c r="Y87" i="1" s="1"/>
  <c r="AB91" i="13"/>
  <c r="Y128" i="1"/>
  <c r="D91" i="13"/>
  <c r="V139" i="9" s="1"/>
  <c r="W88" i="1" s="1"/>
  <c r="E14" i="15"/>
  <c r="L14" i="9" s="1"/>
  <c r="C25" i="15"/>
  <c r="J28" i="9" s="1"/>
  <c r="AA24" i="12"/>
  <c r="D47" i="15"/>
  <c r="K56" i="9" s="1"/>
  <c r="AA51" i="12"/>
  <c r="AB63" i="12"/>
  <c r="K124" i="1"/>
  <c r="C80" i="15"/>
  <c r="J98" i="9" s="1"/>
  <c r="F91" i="15"/>
  <c r="M112" i="9" s="1"/>
  <c r="D94" i="12"/>
  <c r="V140" i="9" s="1"/>
  <c r="I88" i="1" s="1"/>
  <c r="B94" i="12"/>
  <c r="X140" i="9" s="1"/>
  <c r="K88" i="1" s="1"/>
  <c r="AB70" i="12"/>
  <c r="Y70" i="12"/>
  <c r="Z70" i="12"/>
  <c r="F14" i="15"/>
  <c r="M14" i="9" s="1"/>
  <c r="C13" i="15"/>
  <c r="J13" i="9" s="1"/>
  <c r="F112" i="15"/>
  <c r="M139" i="9" s="1"/>
  <c r="C14" i="15"/>
  <c r="J14" i="9" s="1"/>
  <c r="F58" i="15"/>
  <c r="M154" i="9" s="1"/>
  <c r="D91" i="15"/>
  <c r="K112" i="9" s="1"/>
  <c r="D90" i="12"/>
  <c r="V126" i="9" s="1"/>
  <c r="I87" i="1" s="1"/>
  <c r="D102" i="15"/>
  <c r="K126" i="9" s="1"/>
  <c r="B91" i="13"/>
  <c r="X139" i="9" s="1"/>
  <c r="Y88" i="1" s="1"/>
  <c r="B90" i="12"/>
  <c r="X126" i="9" s="1"/>
  <c r="K87" i="1" s="1"/>
  <c r="F102" i="15"/>
  <c r="M126" i="9" s="1"/>
  <c r="F13" i="15"/>
  <c r="M13" i="9" s="1"/>
  <c r="E47" i="15"/>
  <c r="L56" i="9" s="1"/>
  <c r="D61" i="13"/>
  <c r="V97" i="9" s="1"/>
  <c r="W85" i="1" s="1"/>
  <c r="D79" i="15"/>
  <c r="K97" i="9" s="1"/>
  <c r="D13" i="15"/>
  <c r="K13" i="9" s="1"/>
  <c r="C68" i="15"/>
  <c r="J83" i="9" s="1"/>
  <c r="C61" i="13"/>
  <c r="W97" i="9" s="1"/>
  <c r="X85" i="1" s="1"/>
  <c r="E79" i="15"/>
  <c r="L97" i="9" s="1"/>
  <c r="E81" i="13"/>
  <c r="U111" i="9" s="1"/>
  <c r="C90" i="15"/>
  <c r="J111" i="9" s="1"/>
  <c r="C81" i="13"/>
  <c r="W111" i="9" s="1"/>
  <c r="X86" i="1" s="1"/>
  <c r="C101" i="15"/>
  <c r="J125" i="9" s="1"/>
  <c r="D14" i="15"/>
  <c r="K14" i="9" s="1"/>
  <c r="C47" i="15"/>
  <c r="J56" i="9" s="1"/>
  <c r="E91" i="15"/>
  <c r="L112" i="9" s="1"/>
  <c r="C90" i="12"/>
  <c r="W126" i="9" s="1"/>
  <c r="J87" i="1" s="1"/>
  <c r="E102" i="15"/>
  <c r="L126" i="9" s="1"/>
  <c r="D81" i="13"/>
  <c r="V111" i="9" s="1"/>
  <c r="W86" i="1" s="1"/>
  <c r="D90" i="15"/>
  <c r="K111" i="9" s="1"/>
  <c r="D35" i="15"/>
  <c r="K41" i="9" s="1"/>
  <c r="D25" i="15"/>
  <c r="K28" i="9" s="1"/>
  <c r="E94" i="12"/>
  <c r="U140" i="9" s="1"/>
  <c r="C87" i="13"/>
  <c r="W125" i="9" s="1"/>
  <c r="X87" i="1" s="1"/>
  <c r="E35" i="15"/>
  <c r="L41" i="9" s="1"/>
  <c r="E46" i="15"/>
  <c r="L55" i="9" s="1"/>
  <c r="C57" i="15"/>
  <c r="J153" i="9" s="1"/>
  <c r="F68" i="15"/>
  <c r="M83" i="9" s="1"/>
  <c r="F90" i="15"/>
  <c r="M111" i="9" s="1"/>
  <c r="F101" i="15"/>
  <c r="M125" i="9" s="1"/>
  <c r="E25" i="15"/>
  <c r="L28" i="9" s="1"/>
  <c r="C36" i="15"/>
  <c r="J42" i="9" s="1"/>
  <c r="F47" i="15"/>
  <c r="M56" i="9" s="1"/>
  <c r="C69" i="15"/>
  <c r="J84" i="9" s="1"/>
  <c r="E80" i="15"/>
  <c r="L98" i="9" s="1"/>
  <c r="D113" i="15"/>
  <c r="K140" i="9" s="1"/>
  <c r="D87" i="13"/>
  <c r="V125" i="9" s="1"/>
  <c r="B61" i="13"/>
  <c r="X97" i="9" s="1"/>
  <c r="Y85" i="1" s="1"/>
  <c r="F79" i="15"/>
  <c r="M97" i="9" s="1"/>
  <c r="E68" i="15"/>
  <c r="L83" i="9" s="1"/>
  <c r="F35" i="15"/>
  <c r="M41" i="9" s="1"/>
  <c r="F46" i="15"/>
  <c r="M55" i="9" s="1"/>
  <c r="D57" i="15"/>
  <c r="K153" i="9" s="1"/>
  <c r="C112" i="15"/>
  <c r="J139" i="9" s="1"/>
  <c r="F25" i="15"/>
  <c r="M28" i="9" s="1"/>
  <c r="D36" i="15"/>
  <c r="K42" i="9" s="1"/>
  <c r="C58" i="15"/>
  <c r="J154" i="9" s="1"/>
  <c r="D69" i="15"/>
  <c r="K84" i="9" s="1"/>
  <c r="F80" i="15"/>
  <c r="M98" i="9" s="1"/>
  <c r="E113" i="15"/>
  <c r="L140" i="9" s="1"/>
  <c r="E87" i="13"/>
  <c r="U125" i="9" s="1"/>
  <c r="V87" i="1" s="1"/>
  <c r="D46" i="15"/>
  <c r="K55" i="9" s="1"/>
  <c r="D80" i="15"/>
  <c r="K98" i="9" s="1"/>
  <c r="E57" i="15"/>
  <c r="L153" i="9" s="1"/>
  <c r="D112" i="15"/>
  <c r="K139" i="9" s="1"/>
  <c r="E36" i="15"/>
  <c r="L42" i="9" s="1"/>
  <c r="D58" i="15"/>
  <c r="K154" i="9" s="1"/>
  <c r="F113" i="15"/>
  <c r="M140" i="9" s="1"/>
  <c r="B81" i="13"/>
  <c r="X111" i="9" s="1"/>
  <c r="Y86" i="1" s="1"/>
  <c r="C24" i="15"/>
  <c r="J27" i="9" s="1"/>
  <c r="F57" i="15"/>
  <c r="M153" i="9" s="1"/>
  <c r="E61" i="13"/>
  <c r="U97" i="9" s="1"/>
  <c r="C79" i="15"/>
  <c r="J97" i="9" s="1"/>
  <c r="E112" i="15"/>
  <c r="L139" i="9" s="1"/>
  <c r="F36" i="15"/>
  <c r="M42" i="9" s="1"/>
  <c r="E58" i="15"/>
  <c r="L154" i="9" s="1"/>
  <c r="F69" i="15"/>
  <c r="M84" i="9" s="1"/>
  <c r="C91" i="15"/>
  <c r="J112" i="9" s="1"/>
  <c r="E90" i="12"/>
  <c r="U126" i="9" s="1"/>
  <c r="C102" i="15"/>
  <c r="J126" i="9" s="1"/>
  <c r="E48" i="13"/>
  <c r="U153" i="9" s="1"/>
  <c r="D48" i="13"/>
  <c r="V153" i="9" s="1"/>
  <c r="W83" i="1" s="1"/>
  <c r="C48" i="13"/>
  <c r="W153" i="9" s="1"/>
  <c r="X83" i="1" s="1"/>
  <c r="B48" i="13"/>
  <c r="X153" i="9" s="1"/>
  <c r="Y83" i="1" s="1"/>
  <c r="D38" i="13"/>
  <c r="V55" i="9" s="1"/>
  <c r="W82" i="1" s="1"/>
  <c r="C38" i="13"/>
  <c r="W55" i="9" s="1"/>
  <c r="X82" i="1" s="1"/>
  <c r="B38" i="13"/>
  <c r="X55" i="9" s="1"/>
  <c r="Y82" i="1" s="1"/>
  <c r="E19" i="13"/>
  <c r="U27" i="9" s="1"/>
  <c r="V80" i="1" s="1"/>
  <c r="D19" i="13"/>
  <c r="V27" i="9" s="1"/>
  <c r="W80" i="1" s="1"/>
  <c r="E38" i="13"/>
  <c r="U55" i="9" s="1"/>
  <c r="D3" i="13"/>
  <c r="V13" i="9" s="1"/>
  <c r="W79" i="1" s="1"/>
  <c r="B3" i="13"/>
  <c r="X13" i="9" s="1"/>
  <c r="Y79" i="1" s="1"/>
  <c r="E3" i="13"/>
  <c r="U13" i="9" s="1"/>
  <c r="B19" i="13"/>
  <c r="X27" i="9" s="1"/>
  <c r="D22" i="13"/>
  <c r="V41" i="9" s="1"/>
  <c r="C22" i="13"/>
  <c r="W41" i="9" s="1"/>
  <c r="X81" i="1" s="1"/>
  <c r="C19" i="13"/>
  <c r="W27" i="9" s="1"/>
  <c r="X80" i="1" s="1"/>
  <c r="E22" i="13"/>
  <c r="U41" i="9" s="1"/>
  <c r="V81" i="1" s="1"/>
  <c r="B22" i="13"/>
  <c r="X41" i="9" s="1"/>
  <c r="Y81" i="1" s="1"/>
  <c r="C3" i="13"/>
  <c r="W13" i="9" s="1"/>
  <c r="X79" i="1" s="1"/>
  <c r="R100" i="13"/>
  <c r="O100" i="13"/>
  <c r="Q100" i="13"/>
  <c r="E84" i="12"/>
  <c r="U112" i="9" s="1"/>
  <c r="H86" i="1" s="1"/>
  <c r="D84" i="12"/>
  <c r="V112" i="9" s="1"/>
  <c r="I86" i="1" s="1"/>
  <c r="C84" i="12"/>
  <c r="W112" i="9" s="1"/>
  <c r="J86" i="1" s="1"/>
  <c r="E65" i="12"/>
  <c r="U98" i="9" s="1"/>
  <c r="B84" i="12"/>
  <c r="X112" i="9" s="1"/>
  <c r="D65" i="12"/>
  <c r="V98" i="9" s="1"/>
  <c r="I85" i="1" s="1"/>
  <c r="E51" i="12"/>
  <c r="U154" i="9" s="1"/>
  <c r="B65" i="12"/>
  <c r="X98" i="9" s="1"/>
  <c r="K85" i="1" s="1"/>
  <c r="C51" i="12"/>
  <c r="W154" i="9" s="1"/>
  <c r="J83" i="1" s="1"/>
  <c r="C65" i="12"/>
  <c r="W98" i="9" s="1"/>
  <c r="J85" i="1" s="1"/>
  <c r="B51" i="12"/>
  <c r="X154" i="9" s="1"/>
  <c r="K83" i="1" s="1"/>
  <c r="D51" i="12"/>
  <c r="V154" i="9" s="1"/>
  <c r="I83" i="1" s="1"/>
  <c r="B24" i="12"/>
  <c r="X42" i="9" s="1"/>
  <c r="K81" i="1" s="1"/>
  <c r="E41" i="12"/>
  <c r="U56" i="9" s="1"/>
  <c r="E19" i="12"/>
  <c r="U28" i="9" s="1"/>
  <c r="D24" i="12"/>
  <c r="V42" i="9" s="1"/>
  <c r="I81" i="1" s="1"/>
  <c r="D41" i="12"/>
  <c r="V56" i="9" s="1"/>
  <c r="I82" i="1" s="1"/>
  <c r="C24" i="12"/>
  <c r="W42" i="9" s="1"/>
  <c r="J81" i="1" s="1"/>
  <c r="C41" i="12"/>
  <c r="W56" i="9" s="1"/>
  <c r="J82" i="1" s="1"/>
  <c r="B41" i="12"/>
  <c r="X56" i="9" s="1"/>
  <c r="K82" i="1" s="1"/>
  <c r="C19" i="12"/>
  <c r="W28" i="9" s="1"/>
  <c r="J80" i="1" s="1"/>
  <c r="E24" i="12"/>
  <c r="U42" i="9" s="1"/>
  <c r="D19" i="12"/>
  <c r="V28" i="9" s="1"/>
  <c r="I80" i="1" s="1"/>
  <c r="D3" i="12"/>
  <c r="V14" i="9" s="1"/>
  <c r="I79" i="1" s="1"/>
  <c r="E3" i="12"/>
  <c r="U14" i="9" s="1"/>
  <c r="R104" i="12"/>
  <c r="Y26" i="12"/>
  <c r="AB3" i="12"/>
  <c r="O104" i="12"/>
  <c r="P104" i="12"/>
  <c r="Q104" i="12"/>
  <c r="Y51" i="12"/>
  <c r="P100" i="13"/>
  <c r="DB179" i="1"/>
  <c r="DB178" i="1"/>
  <c r="DB177" i="1"/>
  <c r="DB176" i="1"/>
  <c r="DB175" i="1"/>
  <c r="DB174" i="1"/>
  <c r="DB173" i="1"/>
  <c r="DB172" i="1"/>
  <c r="DB171" i="1"/>
  <c r="DB170" i="1"/>
  <c r="CN179" i="1"/>
  <c r="CN178" i="1"/>
  <c r="CN177" i="1"/>
  <c r="CN176" i="1"/>
  <c r="CN175" i="1"/>
  <c r="CN174" i="1"/>
  <c r="CN173" i="1"/>
  <c r="CN172" i="1"/>
  <c r="CN171" i="1"/>
  <c r="CN170" i="1"/>
  <c r="BZ179" i="1"/>
  <c r="BZ178" i="1"/>
  <c r="BZ177" i="1"/>
  <c r="BZ176" i="1"/>
  <c r="BZ175" i="1"/>
  <c r="BZ174" i="1"/>
  <c r="BZ173" i="1"/>
  <c r="BZ172" i="1"/>
  <c r="BZ171" i="1"/>
  <c r="BZ170" i="1"/>
  <c r="BL179" i="1"/>
  <c r="BL178" i="1"/>
  <c r="BL177" i="1"/>
  <c r="BL176" i="1"/>
  <c r="BL175" i="1"/>
  <c r="BL174" i="1"/>
  <c r="BL173" i="1"/>
  <c r="BL172" i="1"/>
  <c r="BL171" i="1"/>
  <c r="BL170" i="1"/>
  <c r="AX179" i="1"/>
  <c r="AX178" i="1"/>
  <c r="AX177" i="1"/>
  <c r="AX176" i="1"/>
  <c r="AX175" i="1"/>
  <c r="AX174" i="1"/>
  <c r="AX173" i="1"/>
  <c r="AX172" i="1"/>
  <c r="AX171" i="1"/>
  <c r="AX170" i="1"/>
  <c r="BB12" i="9"/>
  <c r="BD12" i="9"/>
  <c r="BG17" i="9"/>
  <c r="BF17" i="9"/>
  <c r="BE17" i="9"/>
  <c r="BD17" i="9"/>
  <c r="BC17" i="9"/>
  <c r="BB17" i="9"/>
  <c r="BG16" i="9"/>
  <c r="BF16" i="9"/>
  <c r="BE16" i="9"/>
  <c r="BD16" i="9"/>
  <c r="BC16" i="9"/>
  <c r="BB16" i="9"/>
  <c r="BG15" i="9"/>
  <c r="BF15" i="9"/>
  <c r="BE15" i="9"/>
  <c r="BD15" i="9"/>
  <c r="BC15" i="9"/>
  <c r="BB15" i="9"/>
  <c r="BG14" i="9"/>
  <c r="BF14" i="9"/>
  <c r="BE14" i="9"/>
  <c r="BD14" i="9"/>
  <c r="BC14" i="9"/>
  <c r="BB14" i="9"/>
  <c r="BG13" i="9"/>
  <c r="BF13" i="9"/>
  <c r="BE13" i="9"/>
  <c r="BD13" i="9"/>
  <c r="BC13" i="9"/>
  <c r="BB13" i="9"/>
  <c r="BG12" i="9"/>
  <c r="BF12" i="9"/>
  <c r="BE12" i="9"/>
  <c r="BG11" i="9"/>
  <c r="BF11" i="9"/>
  <c r="BE11" i="9"/>
  <c r="BD11" i="9"/>
  <c r="BC11" i="9"/>
  <c r="BB11" i="9"/>
  <c r="BG10" i="9"/>
  <c r="BF10" i="9"/>
  <c r="BE10" i="9"/>
  <c r="BD10" i="9"/>
  <c r="BC10" i="9"/>
  <c r="BB10" i="9"/>
  <c r="BG9" i="9"/>
  <c r="BF9" i="9"/>
  <c r="BE9" i="9"/>
  <c r="BD9" i="9"/>
  <c r="BC9" i="9"/>
  <c r="BB9" i="9"/>
  <c r="BG8" i="9"/>
  <c r="BF8" i="9"/>
  <c r="BE8" i="9"/>
  <c r="BD8" i="9"/>
  <c r="BC8" i="9"/>
  <c r="BB8" i="9"/>
  <c r="AZ17" i="9"/>
  <c r="AY17" i="9"/>
  <c r="AX17" i="9"/>
  <c r="AW17" i="9"/>
  <c r="AV17" i="9"/>
  <c r="AU17" i="9"/>
  <c r="AZ16" i="9"/>
  <c r="AY16" i="9"/>
  <c r="AX16" i="9"/>
  <c r="AW16" i="9"/>
  <c r="AV16" i="9"/>
  <c r="AU16" i="9"/>
  <c r="AZ15" i="9"/>
  <c r="AY15" i="9"/>
  <c r="AX15" i="9"/>
  <c r="AW15" i="9"/>
  <c r="AV15" i="9"/>
  <c r="AU15" i="9"/>
  <c r="AZ14" i="9"/>
  <c r="AY14" i="9"/>
  <c r="AX14" i="9"/>
  <c r="AW14" i="9"/>
  <c r="AV14" i="9"/>
  <c r="AU14" i="9"/>
  <c r="AZ13" i="9"/>
  <c r="AY13" i="9"/>
  <c r="AX13" i="9"/>
  <c r="AW13" i="9"/>
  <c r="AV13" i="9"/>
  <c r="AU13" i="9"/>
  <c r="AZ12" i="9"/>
  <c r="AY12" i="9"/>
  <c r="AX12" i="9"/>
  <c r="AW12" i="9"/>
  <c r="AV12" i="9"/>
  <c r="AU12" i="9"/>
  <c r="AZ11" i="9"/>
  <c r="AY11" i="9"/>
  <c r="AX11" i="9"/>
  <c r="AW11" i="9"/>
  <c r="AV11" i="9"/>
  <c r="AU11" i="9"/>
  <c r="AZ10" i="9"/>
  <c r="AY10" i="9"/>
  <c r="AX10" i="9"/>
  <c r="AW10" i="9"/>
  <c r="AV10" i="9"/>
  <c r="AU10" i="9"/>
  <c r="AZ9" i="9"/>
  <c r="AY9" i="9"/>
  <c r="AX9" i="9"/>
  <c r="AW9" i="9"/>
  <c r="AV9" i="9"/>
  <c r="AU9" i="9"/>
  <c r="AZ8" i="9"/>
  <c r="AY8" i="9"/>
  <c r="AX8" i="9"/>
  <c r="AW8" i="9"/>
  <c r="AV8" i="9"/>
  <c r="AU8" i="9"/>
  <c r="AP12" i="9"/>
  <c r="AO12" i="9"/>
  <c r="AN12" i="9"/>
  <c r="AS17" i="9"/>
  <c r="AS16" i="9"/>
  <c r="AS15" i="9"/>
  <c r="AS14" i="9"/>
  <c r="AS13" i="9"/>
  <c r="AS12" i="9"/>
  <c r="AS11" i="9"/>
  <c r="AS10" i="9"/>
  <c r="AS9" i="9"/>
  <c r="AS8" i="9"/>
  <c r="CZ57" i="1"/>
  <c r="CY57" i="1"/>
  <c r="CX57" i="1"/>
  <c r="CW57" i="1"/>
  <c r="CV57" i="1"/>
  <c r="CL57" i="1"/>
  <c r="CK57" i="1"/>
  <c r="CJ57" i="1"/>
  <c r="CI57" i="1"/>
  <c r="CH57" i="1"/>
  <c r="AR17" i="9"/>
  <c r="AR16" i="9"/>
  <c r="AR15" i="9"/>
  <c r="AR14" i="9"/>
  <c r="AR13" i="9"/>
  <c r="AR12" i="9"/>
  <c r="AR11" i="9"/>
  <c r="AR10" i="9"/>
  <c r="AR9" i="9"/>
  <c r="AR8" i="9"/>
  <c r="BX57" i="1"/>
  <c r="BW57" i="1"/>
  <c r="BV57" i="1"/>
  <c r="BU57" i="1"/>
  <c r="BT57" i="1"/>
  <c r="BJ57" i="1"/>
  <c r="BI57" i="1"/>
  <c r="BH57" i="1"/>
  <c r="BG57" i="1"/>
  <c r="BF57" i="1"/>
  <c r="AQ12" i="9"/>
  <c r="AQ17" i="9"/>
  <c r="AQ16" i="9"/>
  <c r="AQ15" i="9"/>
  <c r="AQ14" i="9"/>
  <c r="AQ13" i="9"/>
  <c r="AQ11" i="9"/>
  <c r="AQ10" i="9"/>
  <c r="AQ9" i="9"/>
  <c r="AQ8" i="9"/>
  <c r="AP17" i="9"/>
  <c r="AP16" i="9"/>
  <c r="AP15" i="9"/>
  <c r="AP14" i="9"/>
  <c r="AP13" i="9"/>
  <c r="AP11" i="9"/>
  <c r="AP10" i="9"/>
  <c r="AP9" i="9"/>
  <c r="AP8" i="9"/>
  <c r="AO17" i="9"/>
  <c r="AO16" i="9"/>
  <c r="AO15" i="9"/>
  <c r="AO14" i="9"/>
  <c r="AO13" i="9"/>
  <c r="AO11" i="9"/>
  <c r="AO10" i="9"/>
  <c r="AO9" i="9"/>
  <c r="AO8" i="9"/>
  <c r="AN17" i="9"/>
  <c r="AN16" i="9"/>
  <c r="AN15" i="9"/>
  <c r="AN14" i="9"/>
  <c r="AN13" i="9"/>
  <c r="AN11" i="9"/>
  <c r="AN10" i="9"/>
  <c r="AN9" i="9"/>
  <c r="AN8" i="9"/>
  <c r="AV57" i="1"/>
  <c r="AU57" i="1"/>
  <c r="AT57" i="1"/>
  <c r="AS57" i="1"/>
  <c r="AR57" i="1"/>
  <c r="AH57" i="1"/>
  <c r="AG57" i="1"/>
  <c r="AF57" i="1"/>
  <c r="AE57" i="1"/>
  <c r="AD57" i="1"/>
  <c r="X138" i="9"/>
  <c r="AM88" i="1" s="1"/>
  <c r="W138" i="9"/>
  <c r="AL88" i="1" s="1"/>
  <c r="V138" i="9"/>
  <c r="U138" i="9"/>
  <c r="X137" i="9"/>
  <c r="BA88" i="1" s="1"/>
  <c r="W137" i="9"/>
  <c r="AZ88" i="1" s="1"/>
  <c r="V137" i="9"/>
  <c r="U137" i="9"/>
  <c r="X136" i="9"/>
  <c r="W136" i="9"/>
  <c r="BN88" i="1" s="1"/>
  <c r="V136" i="9"/>
  <c r="U136" i="9"/>
  <c r="X135" i="9"/>
  <c r="CC88" i="1" s="1"/>
  <c r="W135" i="9"/>
  <c r="CB88" i="1" s="1"/>
  <c r="V135" i="9"/>
  <c r="U135" i="9"/>
  <c r="X131" i="9"/>
  <c r="W131" i="9"/>
  <c r="CP88" i="1" s="1"/>
  <c r="V131" i="9"/>
  <c r="U131" i="9"/>
  <c r="X130" i="9"/>
  <c r="DE88" i="1" s="1"/>
  <c r="W130" i="9"/>
  <c r="DD88" i="1" s="1"/>
  <c r="V130" i="9"/>
  <c r="U130" i="9"/>
  <c r="X124" i="9"/>
  <c r="AM87" i="1" s="1"/>
  <c r="W124" i="9"/>
  <c r="AL87" i="1" s="1"/>
  <c r="V124" i="9"/>
  <c r="U124" i="9"/>
  <c r="X123" i="9"/>
  <c r="BA87" i="1" s="1"/>
  <c r="W123" i="9"/>
  <c r="AZ87" i="1" s="1"/>
  <c r="V123" i="9"/>
  <c r="U123" i="9"/>
  <c r="X122" i="9"/>
  <c r="BO87" i="1" s="1"/>
  <c r="W122" i="9"/>
  <c r="BN87" i="1" s="1"/>
  <c r="V122" i="9"/>
  <c r="U122" i="9"/>
  <c r="X121" i="9"/>
  <c r="CC87" i="1" s="1"/>
  <c r="W121" i="9"/>
  <c r="CB87" i="1" s="1"/>
  <c r="V121" i="9"/>
  <c r="U121" i="9"/>
  <c r="X117" i="9"/>
  <c r="CQ87" i="1" s="1"/>
  <c r="W117" i="9"/>
  <c r="CP87" i="1" s="1"/>
  <c r="V117" i="9"/>
  <c r="U117" i="9"/>
  <c r="X116" i="9"/>
  <c r="DE87" i="1" s="1"/>
  <c r="W116" i="9"/>
  <c r="DD87" i="1" s="1"/>
  <c r="V116" i="9"/>
  <c r="U116" i="9"/>
  <c r="X110" i="9"/>
  <c r="AM86" i="1" s="1"/>
  <c r="W110" i="9"/>
  <c r="AL86" i="1" s="1"/>
  <c r="V110" i="9"/>
  <c r="U110" i="9"/>
  <c r="X109" i="9"/>
  <c r="BA86" i="1" s="1"/>
  <c r="W109" i="9"/>
  <c r="AZ86" i="1" s="1"/>
  <c r="V109" i="9"/>
  <c r="U109" i="9"/>
  <c r="X108" i="9"/>
  <c r="BO86" i="1" s="1"/>
  <c r="W108" i="9"/>
  <c r="BN86" i="1" s="1"/>
  <c r="V108" i="9"/>
  <c r="U108" i="9"/>
  <c r="X107" i="9"/>
  <c r="CC86" i="1" s="1"/>
  <c r="W107" i="9"/>
  <c r="CB86" i="1" s="1"/>
  <c r="V107" i="9"/>
  <c r="U107" i="9"/>
  <c r="X103" i="9"/>
  <c r="CQ86" i="1" s="1"/>
  <c r="W103" i="9"/>
  <c r="CP86" i="1" s="1"/>
  <c r="V103" i="9"/>
  <c r="U103" i="9"/>
  <c r="X102" i="9"/>
  <c r="DE86" i="1" s="1"/>
  <c r="W102" i="9"/>
  <c r="DD86" i="1" s="1"/>
  <c r="V102" i="9"/>
  <c r="U102" i="9"/>
  <c r="X96" i="9"/>
  <c r="AM85" i="1" s="1"/>
  <c r="W96" i="9"/>
  <c r="AL85" i="1" s="1"/>
  <c r="V96" i="9"/>
  <c r="U96" i="9"/>
  <c r="X95" i="9"/>
  <c r="BA85" i="1" s="1"/>
  <c r="W95" i="9"/>
  <c r="AZ85" i="1" s="1"/>
  <c r="V95" i="9"/>
  <c r="U95" i="9"/>
  <c r="X94" i="9"/>
  <c r="BO85" i="1" s="1"/>
  <c r="W94" i="9"/>
  <c r="BN85" i="1" s="1"/>
  <c r="V94" i="9"/>
  <c r="U94" i="9"/>
  <c r="X93" i="9"/>
  <c r="CC85" i="1" s="1"/>
  <c r="W93" i="9"/>
  <c r="CB85" i="1" s="1"/>
  <c r="V93" i="9"/>
  <c r="U93" i="9"/>
  <c r="X89" i="9"/>
  <c r="CQ85" i="1" s="1"/>
  <c r="W89" i="9"/>
  <c r="CP85" i="1" s="1"/>
  <c r="V89" i="9"/>
  <c r="U89" i="9"/>
  <c r="X88" i="9"/>
  <c r="DE85" i="1" s="1"/>
  <c r="W88" i="9"/>
  <c r="DD85" i="1" s="1"/>
  <c r="V88" i="9"/>
  <c r="U88" i="9"/>
  <c r="X82" i="9"/>
  <c r="AM84" i="1" s="1"/>
  <c r="W82" i="9"/>
  <c r="AL84" i="1" s="1"/>
  <c r="V82" i="9"/>
  <c r="U82" i="9"/>
  <c r="X81" i="9"/>
  <c r="BA84" i="1" s="1"/>
  <c r="W81" i="9"/>
  <c r="AZ84" i="1" s="1"/>
  <c r="V81" i="9"/>
  <c r="U81" i="9"/>
  <c r="X80" i="9"/>
  <c r="BO84" i="1" s="1"/>
  <c r="W80" i="9"/>
  <c r="BN84" i="1" s="1"/>
  <c r="V80" i="9"/>
  <c r="U80" i="9"/>
  <c r="X79" i="9"/>
  <c r="CC84" i="1" s="1"/>
  <c r="W79" i="9"/>
  <c r="CB84" i="1" s="1"/>
  <c r="V79" i="9"/>
  <c r="U79" i="9"/>
  <c r="X75" i="9"/>
  <c r="CQ84" i="1" s="1"/>
  <c r="W75" i="9"/>
  <c r="CP84" i="1" s="1"/>
  <c r="V75" i="9"/>
  <c r="U75" i="9"/>
  <c r="X74" i="9"/>
  <c r="DE84" i="1" s="1"/>
  <c r="W74" i="9"/>
  <c r="DD84" i="1" s="1"/>
  <c r="V74" i="9"/>
  <c r="U74" i="9"/>
  <c r="X68" i="9"/>
  <c r="AM83" i="1" s="1"/>
  <c r="W68" i="9"/>
  <c r="AL83" i="1" s="1"/>
  <c r="V68" i="9"/>
  <c r="U68" i="9"/>
  <c r="X67" i="9"/>
  <c r="BA83" i="1" s="1"/>
  <c r="W67" i="9"/>
  <c r="AZ83" i="1" s="1"/>
  <c r="V67" i="9"/>
  <c r="U67" i="9"/>
  <c r="X66" i="9"/>
  <c r="BO83" i="1" s="1"/>
  <c r="W66" i="9"/>
  <c r="BN83" i="1" s="1"/>
  <c r="V66" i="9"/>
  <c r="U66" i="9"/>
  <c r="X65" i="9"/>
  <c r="CC83" i="1" s="1"/>
  <c r="W65" i="9"/>
  <c r="CB83" i="1" s="1"/>
  <c r="V65" i="9"/>
  <c r="U65" i="9"/>
  <c r="X61" i="9"/>
  <c r="CQ83" i="1" s="1"/>
  <c r="W61" i="9"/>
  <c r="CP83" i="1" s="1"/>
  <c r="V61" i="9"/>
  <c r="U61" i="9"/>
  <c r="X60" i="9"/>
  <c r="DE83" i="1" s="1"/>
  <c r="W60" i="9"/>
  <c r="V60" i="9"/>
  <c r="U60" i="9"/>
  <c r="X54" i="9"/>
  <c r="AM82" i="1" s="1"/>
  <c r="W54" i="9"/>
  <c r="AL82" i="1" s="1"/>
  <c r="V54" i="9"/>
  <c r="U54" i="9"/>
  <c r="X53" i="9"/>
  <c r="BA82" i="1" s="1"/>
  <c r="W53" i="9"/>
  <c r="AZ82" i="1" s="1"/>
  <c r="V53" i="9"/>
  <c r="U53" i="9"/>
  <c r="X52" i="9"/>
  <c r="BO82" i="1" s="1"/>
  <c r="W52" i="9"/>
  <c r="BN82" i="1" s="1"/>
  <c r="V52" i="9"/>
  <c r="U52" i="9"/>
  <c r="X51" i="9"/>
  <c r="CC82" i="1" s="1"/>
  <c r="W51" i="9"/>
  <c r="CB82" i="1" s="1"/>
  <c r="V51" i="9"/>
  <c r="U51" i="9"/>
  <c r="X47" i="9"/>
  <c r="CQ82" i="1" s="1"/>
  <c r="W47" i="9"/>
  <c r="CP82" i="1" s="1"/>
  <c r="V47" i="9"/>
  <c r="U47" i="9"/>
  <c r="X46" i="9"/>
  <c r="DE82" i="1" s="1"/>
  <c r="W46" i="9"/>
  <c r="DD82" i="1" s="1"/>
  <c r="V46" i="9"/>
  <c r="U46" i="9"/>
  <c r="X40" i="9"/>
  <c r="AM81" i="1" s="1"/>
  <c r="W40" i="9"/>
  <c r="AL81" i="1" s="1"/>
  <c r="V40" i="9"/>
  <c r="U40" i="9"/>
  <c r="X39" i="9"/>
  <c r="BA81" i="1" s="1"/>
  <c r="W39" i="9"/>
  <c r="AZ81" i="1" s="1"/>
  <c r="V39" i="9"/>
  <c r="U39" i="9"/>
  <c r="X38" i="9"/>
  <c r="BO81" i="1" s="1"/>
  <c r="W38" i="9"/>
  <c r="BN81" i="1" s="1"/>
  <c r="V38" i="9"/>
  <c r="U38" i="9"/>
  <c r="X37" i="9"/>
  <c r="CC81" i="1" s="1"/>
  <c r="W37" i="9"/>
  <c r="CB81" i="1" s="1"/>
  <c r="V37" i="9"/>
  <c r="U37" i="9"/>
  <c r="X33" i="9"/>
  <c r="CQ81" i="1" s="1"/>
  <c r="W33" i="9"/>
  <c r="CP81" i="1" s="1"/>
  <c r="V33" i="9"/>
  <c r="U33" i="9"/>
  <c r="X32" i="9"/>
  <c r="DE81" i="1" s="1"/>
  <c r="W32" i="9"/>
  <c r="DD81" i="1" s="1"/>
  <c r="V32" i="9"/>
  <c r="U32" i="9"/>
  <c r="X26" i="9"/>
  <c r="AM80" i="1" s="1"/>
  <c r="W26" i="9"/>
  <c r="AL80" i="1" s="1"/>
  <c r="V26" i="9"/>
  <c r="U26" i="9"/>
  <c r="X25" i="9"/>
  <c r="BA80" i="1" s="1"/>
  <c r="W25" i="9"/>
  <c r="AZ80" i="1" s="1"/>
  <c r="V25" i="9"/>
  <c r="U25" i="9"/>
  <c r="X24" i="9"/>
  <c r="BO80" i="1" s="1"/>
  <c r="W24" i="9"/>
  <c r="BN80" i="1" s="1"/>
  <c r="V24" i="9"/>
  <c r="U24" i="9"/>
  <c r="X23" i="9"/>
  <c r="CC80" i="1" s="1"/>
  <c r="W23" i="9"/>
  <c r="CB80" i="1" s="1"/>
  <c r="V23" i="9"/>
  <c r="U23" i="9"/>
  <c r="X19" i="9"/>
  <c r="CQ80" i="1" s="1"/>
  <c r="W19" i="9"/>
  <c r="CP80" i="1" s="1"/>
  <c r="V19" i="9"/>
  <c r="U19" i="9"/>
  <c r="X18" i="9"/>
  <c r="DE80" i="1" s="1"/>
  <c r="W18" i="9"/>
  <c r="V18" i="9"/>
  <c r="U18" i="9"/>
  <c r="AM79" i="1"/>
  <c r="AL79" i="1"/>
  <c r="X11" i="9"/>
  <c r="BA79" i="1" s="1"/>
  <c r="W11" i="9"/>
  <c r="AZ79" i="1" s="1"/>
  <c r="V11" i="9"/>
  <c r="U11" i="9"/>
  <c r="X10" i="9"/>
  <c r="BO79" i="1" s="1"/>
  <c r="W10" i="9"/>
  <c r="BN79" i="1" s="1"/>
  <c r="V10" i="9"/>
  <c r="U10" i="9"/>
  <c r="X9" i="9"/>
  <c r="CC79" i="1" s="1"/>
  <c r="W9" i="9"/>
  <c r="CB79" i="1" s="1"/>
  <c r="V9" i="9"/>
  <c r="U9" i="9"/>
  <c r="X5" i="9"/>
  <c r="CQ79" i="1" s="1"/>
  <c r="W5" i="9"/>
  <c r="CP79" i="1" s="1"/>
  <c r="V5" i="9"/>
  <c r="U5" i="9"/>
  <c r="X4" i="9"/>
  <c r="DE79" i="1" s="1"/>
  <c r="W4" i="9"/>
  <c r="DD79" i="1" s="1"/>
  <c r="V4" i="9"/>
  <c r="U4" i="9"/>
  <c r="T62" i="9"/>
  <c r="T63" i="9"/>
  <c r="T64" i="9"/>
  <c r="I168" i="9"/>
  <c r="I167" i="9"/>
  <c r="I166" i="9"/>
  <c r="I165" i="9"/>
  <c r="I164" i="9"/>
  <c r="I89" i="1" l="1"/>
  <c r="T41" i="9"/>
  <c r="U81" i="1" s="1"/>
  <c r="W81" i="1"/>
  <c r="T126" i="9"/>
  <c r="G87" i="1" s="1"/>
  <c r="H87" i="1"/>
  <c r="T125" i="9"/>
  <c r="U87" i="1" s="1"/>
  <c r="W87" i="1"/>
  <c r="T140" i="9"/>
  <c r="G88" i="1" s="1"/>
  <c r="H88" i="1"/>
  <c r="H79" i="1"/>
  <c r="T14" i="9"/>
  <c r="G79" i="1" s="1"/>
  <c r="T97" i="9"/>
  <c r="U85" i="1" s="1"/>
  <c r="V85" i="1"/>
  <c r="H80" i="1"/>
  <c r="T28" i="9"/>
  <c r="G80" i="1" s="1"/>
  <c r="L80" i="1" s="1"/>
  <c r="H83" i="1"/>
  <c r="T154" i="9"/>
  <c r="G83" i="1" s="1"/>
  <c r="L83" i="1" s="1"/>
  <c r="T27" i="9"/>
  <c r="U80" i="1" s="1"/>
  <c r="Z80" i="1" s="1"/>
  <c r="Y80" i="1"/>
  <c r="V83" i="1"/>
  <c r="T153" i="9"/>
  <c r="U83" i="1" s="1"/>
  <c r="T42" i="9"/>
  <c r="G81" i="1" s="1"/>
  <c r="H81" i="1"/>
  <c r="J89" i="1"/>
  <c r="T112" i="9"/>
  <c r="G86" i="1" s="1"/>
  <c r="L86" i="1" s="1"/>
  <c r="K86" i="1"/>
  <c r="K89" i="1" s="1"/>
  <c r="X89" i="1"/>
  <c r="Y89" i="1"/>
  <c r="T111" i="9"/>
  <c r="U86" i="1" s="1"/>
  <c r="V86" i="1"/>
  <c r="I14" i="9"/>
  <c r="T13" i="9"/>
  <c r="U79" i="1" s="1"/>
  <c r="V79" i="1"/>
  <c r="T98" i="9"/>
  <c r="G85" i="1" s="1"/>
  <c r="H85" i="1"/>
  <c r="T139" i="9"/>
  <c r="U88" i="1" s="1"/>
  <c r="Z88" i="1" s="1"/>
  <c r="H82" i="1"/>
  <c r="T56" i="9"/>
  <c r="G82" i="1" s="1"/>
  <c r="T55" i="9"/>
  <c r="U82" i="1" s="1"/>
  <c r="V82" i="1"/>
  <c r="I13" i="9"/>
  <c r="T93" i="9"/>
  <c r="T102" i="9"/>
  <c r="AQ18" i="9"/>
  <c r="AS18" i="9"/>
  <c r="T95" i="9"/>
  <c r="T38" i="9"/>
  <c r="BE18" i="9"/>
  <c r="AO18" i="9"/>
  <c r="AP18" i="9"/>
  <c r="T52" i="9"/>
  <c r="T75" i="9"/>
  <c r="T80" i="9"/>
  <c r="T89" i="9"/>
  <c r="T94" i="9"/>
  <c r="T122" i="9"/>
  <c r="AR18" i="9"/>
  <c r="AZ18" i="9"/>
  <c r="T131" i="9"/>
  <c r="CQ88" i="1"/>
  <c r="T136" i="9"/>
  <c r="BO88" i="1"/>
  <c r="T37" i="9"/>
  <c r="T46" i="9"/>
  <c r="T79" i="9"/>
  <c r="T81" i="9"/>
  <c r="T116" i="9"/>
  <c r="T135" i="9"/>
  <c r="T18" i="9"/>
  <c r="DD80" i="1"/>
  <c r="T60" i="9"/>
  <c r="DD83" i="1"/>
  <c r="T108" i="9"/>
  <c r="AY18" i="9"/>
  <c r="AU18" i="9"/>
  <c r="BG18" i="9"/>
  <c r="AN18" i="9"/>
  <c r="AX18" i="9"/>
  <c r="BF18" i="9"/>
  <c r="T54" i="9"/>
  <c r="T68" i="9"/>
  <c r="T138" i="9"/>
  <c r="T110" i="9"/>
  <c r="T124" i="9"/>
  <c r="BB18" i="9"/>
  <c r="BD18" i="9"/>
  <c r="AV18" i="9"/>
  <c r="AW18" i="9"/>
  <c r="BA89" i="1"/>
  <c r="CC89" i="1"/>
  <c r="DE89" i="1"/>
  <c r="CQ89" i="1"/>
  <c r="AM89" i="1"/>
  <c r="BO89" i="1"/>
  <c r="T11" i="9"/>
  <c r="T53" i="9"/>
  <c r="T109" i="9"/>
  <c r="T24" i="9"/>
  <c r="T65" i="9"/>
  <c r="T67" i="9"/>
  <c r="T123" i="9"/>
  <c r="T19" i="9"/>
  <c r="T74" i="9"/>
  <c r="T39" i="9"/>
  <c r="T130" i="9"/>
  <c r="T121" i="9"/>
  <c r="T137" i="9"/>
  <c r="T9" i="9"/>
  <c r="T25" i="9"/>
  <c r="T66" i="9"/>
  <c r="T12" i="9"/>
  <c r="T33" i="9"/>
  <c r="T47" i="9"/>
  <c r="T82" i="9"/>
  <c r="T103" i="9"/>
  <c r="T4" i="9"/>
  <c r="T23" i="9"/>
  <c r="T10" i="9"/>
  <c r="T26" i="9"/>
  <c r="T5" i="9"/>
  <c r="T32" i="9"/>
  <c r="T40" i="9"/>
  <c r="T51" i="9"/>
  <c r="T61" i="9"/>
  <c r="T88" i="9"/>
  <c r="T96" i="9"/>
  <c r="T107" i="9"/>
  <c r="T117" i="9"/>
  <c r="W96" i="5"/>
  <c r="AB96" i="5" s="1"/>
  <c r="V96" i="5"/>
  <c r="AA96" i="5" s="1"/>
  <c r="U96" i="5"/>
  <c r="Z96" i="5" s="1"/>
  <c r="T96" i="5"/>
  <c r="R96" i="5"/>
  <c r="Q96" i="5"/>
  <c r="P96" i="5"/>
  <c r="W95" i="5"/>
  <c r="AB95" i="5" s="1"/>
  <c r="V95" i="5"/>
  <c r="AA95" i="5" s="1"/>
  <c r="U95" i="5"/>
  <c r="Z95" i="5" s="1"/>
  <c r="T95" i="5"/>
  <c r="R95" i="5"/>
  <c r="Q95" i="5"/>
  <c r="P95" i="5"/>
  <c r="W94" i="5"/>
  <c r="AB94" i="5" s="1"/>
  <c r="V94" i="5"/>
  <c r="AA94" i="5" s="1"/>
  <c r="U94" i="5"/>
  <c r="Z94" i="5" s="1"/>
  <c r="T94" i="5"/>
  <c r="R94" i="5"/>
  <c r="Q94" i="5"/>
  <c r="P94" i="5"/>
  <c r="W93" i="5"/>
  <c r="AB93" i="5" s="1"/>
  <c r="V93" i="5"/>
  <c r="AA93" i="5" s="1"/>
  <c r="U93" i="5"/>
  <c r="Z93" i="5" s="1"/>
  <c r="T93" i="5"/>
  <c r="R93" i="5"/>
  <c r="Q93" i="5"/>
  <c r="P93" i="5"/>
  <c r="W92" i="5"/>
  <c r="AB92" i="5" s="1"/>
  <c r="V92" i="5"/>
  <c r="U92" i="5"/>
  <c r="Z92" i="5" s="1"/>
  <c r="T92" i="5"/>
  <c r="R92" i="5"/>
  <c r="P92" i="5"/>
  <c r="O92" i="5"/>
  <c r="W91" i="5"/>
  <c r="AB91" i="5" s="1"/>
  <c r="V91" i="5"/>
  <c r="AA91" i="5" s="1"/>
  <c r="U91" i="5"/>
  <c r="T91" i="5"/>
  <c r="Y91" i="5" s="1"/>
  <c r="R91" i="5"/>
  <c r="Q91" i="5"/>
  <c r="O91" i="5"/>
  <c r="W90" i="5"/>
  <c r="AB90" i="5" s="1"/>
  <c r="V90" i="5"/>
  <c r="AA90" i="5" s="1"/>
  <c r="U90" i="5"/>
  <c r="T90" i="5"/>
  <c r="R90" i="5"/>
  <c r="Q90" i="5"/>
  <c r="O90" i="5"/>
  <c r="W89" i="5"/>
  <c r="AB89" i="5" s="1"/>
  <c r="V89" i="5"/>
  <c r="AA89" i="5" s="1"/>
  <c r="U89" i="5"/>
  <c r="T89" i="5"/>
  <c r="R89" i="5"/>
  <c r="Q89" i="5"/>
  <c r="O89" i="5"/>
  <c r="W88" i="5"/>
  <c r="V88" i="5"/>
  <c r="U88" i="5"/>
  <c r="T88" i="5"/>
  <c r="R88" i="5"/>
  <c r="P88" i="5"/>
  <c r="O88" i="5"/>
  <c r="W87" i="5"/>
  <c r="AB87" i="5" s="1"/>
  <c r="V87" i="5"/>
  <c r="AA87" i="5" s="1"/>
  <c r="U87" i="5"/>
  <c r="Z87" i="5" s="1"/>
  <c r="T87" i="5"/>
  <c r="R87" i="5"/>
  <c r="Q87" i="5"/>
  <c r="P87" i="5"/>
  <c r="W86" i="5"/>
  <c r="AB86" i="5" s="1"/>
  <c r="V86" i="5"/>
  <c r="AA86" i="5" s="1"/>
  <c r="U86" i="5"/>
  <c r="Z86" i="5" s="1"/>
  <c r="T86" i="5"/>
  <c r="R86" i="5"/>
  <c r="Q86" i="5"/>
  <c r="P86" i="5"/>
  <c r="W85" i="5"/>
  <c r="CQ127" i="1" s="1"/>
  <c r="V85" i="5"/>
  <c r="U85" i="5"/>
  <c r="T85" i="5"/>
  <c r="Y85" i="5" s="1"/>
  <c r="R85" i="5"/>
  <c r="P85" i="5"/>
  <c r="O85" i="5"/>
  <c r="W84" i="5"/>
  <c r="AB84" i="5" s="1"/>
  <c r="V84" i="5"/>
  <c r="AA84" i="5" s="1"/>
  <c r="U84" i="5"/>
  <c r="Z84" i="5" s="1"/>
  <c r="T84" i="5"/>
  <c r="R84" i="5"/>
  <c r="Q84" i="5"/>
  <c r="P84" i="5"/>
  <c r="W83" i="5"/>
  <c r="AB83" i="5" s="1"/>
  <c r="V83" i="5"/>
  <c r="AA83" i="5" s="1"/>
  <c r="U83" i="5"/>
  <c r="Z83" i="5" s="1"/>
  <c r="T83" i="5"/>
  <c r="R83" i="5"/>
  <c r="Q83" i="5"/>
  <c r="P83" i="5"/>
  <c r="W82" i="5"/>
  <c r="AB82" i="5" s="1"/>
  <c r="V82" i="5"/>
  <c r="AA82" i="5" s="1"/>
  <c r="U82" i="5"/>
  <c r="Z82" i="5" s="1"/>
  <c r="T82" i="5"/>
  <c r="R82" i="5"/>
  <c r="Q82" i="5"/>
  <c r="P82" i="5"/>
  <c r="W81" i="5"/>
  <c r="AB81" i="5" s="1"/>
  <c r="V81" i="5"/>
  <c r="AA81" i="5" s="1"/>
  <c r="U81" i="5"/>
  <c r="Z81" i="5" s="1"/>
  <c r="T81" i="5"/>
  <c r="R81" i="5"/>
  <c r="Q81" i="5"/>
  <c r="P81" i="5"/>
  <c r="W80" i="5"/>
  <c r="AB80" i="5" s="1"/>
  <c r="V80" i="5"/>
  <c r="AA80" i="5" s="1"/>
  <c r="U80" i="5"/>
  <c r="Z80" i="5" s="1"/>
  <c r="T80" i="5"/>
  <c r="R80" i="5"/>
  <c r="Q80" i="5"/>
  <c r="P80" i="5"/>
  <c r="W79" i="5"/>
  <c r="AB79" i="5" s="1"/>
  <c r="V79" i="5"/>
  <c r="AA79" i="5" s="1"/>
  <c r="U79" i="5"/>
  <c r="T79" i="5"/>
  <c r="R79" i="5"/>
  <c r="Q79" i="5"/>
  <c r="O79" i="5"/>
  <c r="W78" i="5"/>
  <c r="V78" i="5"/>
  <c r="U78" i="5"/>
  <c r="T78" i="5"/>
  <c r="R78" i="5"/>
  <c r="P78" i="5"/>
  <c r="O78" i="5"/>
  <c r="W77" i="5"/>
  <c r="AB77" i="5" s="1"/>
  <c r="V77" i="5"/>
  <c r="AA77" i="5" s="1"/>
  <c r="U77" i="5"/>
  <c r="Z77" i="5" s="1"/>
  <c r="T77" i="5"/>
  <c r="R77" i="5"/>
  <c r="Q77" i="5"/>
  <c r="P77" i="5"/>
  <c r="W76" i="5"/>
  <c r="AB76" i="5" s="1"/>
  <c r="V76" i="5"/>
  <c r="AA76" i="5" s="1"/>
  <c r="U76" i="5"/>
  <c r="Z76" i="5" s="1"/>
  <c r="T76" i="5"/>
  <c r="R76" i="5"/>
  <c r="Q76" i="5"/>
  <c r="P76" i="5"/>
  <c r="W75" i="5"/>
  <c r="AB75" i="5" s="1"/>
  <c r="V75" i="5"/>
  <c r="AA75" i="5" s="1"/>
  <c r="U75" i="5"/>
  <c r="Z75" i="5" s="1"/>
  <c r="T75" i="5"/>
  <c r="R75" i="5"/>
  <c r="Q75" i="5"/>
  <c r="P75" i="5"/>
  <c r="W74" i="5"/>
  <c r="AB74" i="5" s="1"/>
  <c r="V74" i="5"/>
  <c r="AA74" i="5" s="1"/>
  <c r="U74" i="5"/>
  <c r="Z74" i="5" s="1"/>
  <c r="T74" i="5"/>
  <c r="R74" i="5"/>
  <c r="Q74" i="5"/>
  <c r="P74" i="5"/>
  <c r="W73" i="5"/>
  <c r="AB73" i="5" s="1"/>
  <c r="V73" i="5"/>
  <c r="AA73" i="5" s="1"/>
  <c r="U73" i="5"/>
  <c r="Z73" i="5" s="1"/>
  <c r="T73" i="5"/>
  <c r="R73" i="5"/>
  <c r="Q73" i="5"/>
  <c r="P73" i="5"/>
  <c r="W72" i="5"/>
  <c r="AB72" i="5" s="1"/>
  <c r="V72" i="5"/>
  <c r="AA72" i="5" s="1"/>
  <c r="U72" i="5"/>
  <c r="Z72" i="5" s="1"/>
  <c r="T72" i="5"/>
  <c r="R72" i="5"/>
  <c r="Q72" i="5"/>
  <c r="P72" i="5"/>
  <c r="W71" i="5"/>
  <c r="AB71" i="5" s="1"/>
  <c r="V71" i="5"/>
  <c r="AA71" i="5" s="1"/>
  <c r="U71" i="5"/>
  <c r="Z71" i="5" s="1"/>
  <c r="T71" i="5"/>
  <c r="R71" i="5"/>
  <c r="Q71" i="5"/>
  <c r="P71" i="5"/>
  <c r="W70" i="5"/>
  <c r="AB70" i="5" s="1"/>
  <c r="V70" i="5"/>
  <c r="AA70" i="5" s="1"/>
  <c r="U70" i="5"/>
  <c r="Z70" i="5" s="1"/>
  <c r="T70" i="5"/>
  <c r="R70" i="5"/>
  <c r="Q70" i="5"/>
  <c r="P70" i="5"/>
  <c r="W69" i="5"/>
  <c r="AB69" i="5" s="1"/>
  <c r="V69" i="5"/>
  <c r="AA69" i="5" s="1"/>
  <c r="U69" i="5"/>
  <c r="T69" i="5"/>
  <c r="R69" i="5"/>
  <c r="Q69" i="5"/>
  <c r="O69" i="5"/>
  <c r="W68" i="5"/>
  <c r="AB68" i="5" s="1"/>
  <c r="V68" i="5"/>
  <c r="AA68" i="5" s="1"/>
  <c r="U68" i="5"/>
  <c r="T68" i="5"/>
  <c r="R68" i="5"/>
  <c r="Q68" i="5"/>
  <c r="O68" i="5"/>
  <c r="W67" i="5"/>
  <c r="V67" i="5"/>
  <c r="AA67" i="5" s="1"/>
  <c r="U67" i="5"/>
  <c r="Z67" i="5" s="1"/>
  <c r="T67" i="5"/>
  <c r="Y67" i="5" s="1"/>
  <c r="Q67" i="5"/>
  <c r="P67" i="5"/>
  <c r="O67" i="5"/>
  <c r="W66" i="5"/>
  <c r="AB66" i="5" s="1"/>
  <c r="V66" i="5"/>
  <c r="AA66" i="5" s="1"/>
  <c r="U66" i="5"/>
  <c r="T66" i="5"/>
  <c r="R66" i="5"/>
  <c r="Q66" i="5"/>
  <c r="O66" i="5"/>
  <c r="W65" i="5"/>
  <c r="AB65" i="5" s="1"/>
  <c r="V65" i="5"/>
  <c r="U65" i="5"/>
  <c r="Z65" i="5" s="1"/>
  <c r="T65" i="5"/>
  <c r="R65" i="5"/>
  <c r="P65" i="5"/>
  <c r="O65" i="5"/>
  <c r="W64" i="5"/>
  <c r="AB64" i="5" s="1"/>
  <c r="V64" i="5"/>
  <c r="AA64" i="5" s="1"/>
  <c r="U64" i="5"/>
  <c r="T64" i="5"/>
  <c r="R64" i="5"/>
  <c r="Q64" i="5"/>
  <c r="O64" i="5"/>
  <c r="W63" i="5"/>
  <c r="AB63" i="5" s="1"/>
  <c r="V63" i="5"/>
  <c r="U63" i="5"/>
  <c r="Z63" i="5" s="1"/>
  <c r="T63" i="5"/>
  <c r="Y63" i="5" s="1"/>
  <c r="R63" i="5"/>
  <c r="P63" i="5"/>
  <c r="O63" i="5"/>
  <c r="W62" i="5"/>
  <c r="V62" i="5"/>
  <c r="AA62" i="5" s="1"/>
  <c r="U62" i="5"/>
  <c r="Z62" i="5" s="1"/>
  <c r="T62" i="5"/>
  <c r="Q62" i="5"/>
  <c r="P62" i="5"/>
  <c r="O62" i="5"/>
  <c r="W61" i="5"/>
  <c r="AB61" i="5" s="1"/>
  <c r="V61" i="5"/>
  <c r="AA61" i="5" s="1"/>
  <c r="U61" i="5"/>
  <c r="T61" i="5"/>
  <c r="Y61" i="5" s="1"/>
  <c r="R61" i="5"/>
  <c r="Q61" i="5"/>
  <c r="O61" i="5"/>
  <c r="W60" i="5"/>
  <c r="V60" i="5"/>
  <c r="U60" i="5"/>
  <c r="T60" i="5"/>
  <c r="Q60" i="5"/>
  <c r="P60" i="5"/>
  <c r="O60" i="5"/>
  <c r="W59" i="5"/>
  <c r="AB59" i="5" s="1"/>
  <c r="V59" i="5"/>
  <c r="AA59" i="5" s="1"/>
  <c r="U59" i="5"/>
  <c r="Z59" i="5" s="1"/>
  <c r="T59" i="5"/>
  <c r="R59" i="5"/>
  <c r="Q59" i="5"/>
  <c r="P59" i="5"/>
  <c r="W58" i="5"/>
  <c r="V58" i="5"/>
  <c r="U58" i="5"/>
  <c r="T58" i="5"/>
  <c r="R58" i="5"/>
  <c r="Q58" i="5"/>
  <c r="P58" i="5"/>
  <c r="W57" i="5"/>
  <c r="AB57" i="5" s="1"/>
  <c r="V57" i="5"/>
  <c r="AA57" i="5" s="1"/>
  <c r="U57" i="5"/>
  <c r="Z57" i="5" s="1"/>
  <c r="T57" i="5"/>
  <c r="R57" i="5"/>
  <c r="Q57" i="5"/>
  <c r="P57" i="5"/>
  <c r="W56" i="5"/>
  <c r="AB56" i="5" s="1"/>
  <c r="V56" i="5"/>
  <c r="AA56" i="5" s="1"/>
  <c r="U56" i="5"/>
  <c r="Z56" i="5" s="1"/>
  <c r="T56" i="5"/>
  <c r="R56" i="5"/>
  <c r="Q56" i="5"/>
  <c r="P56" i="5"/>
  <c r="W55" i="5"/>
  <c r="AB55" i="5" s="1"/>
  <c r="V55" i="5"/>
  <c r="AA55" i="5" s="1"/>
  <c r="U55" i="5"/>
  <c r="Z55" i="5" s="1"/>
  <c r="T55" i="5"/>
  <c r="R55" i="5"/>
  <c r="Q55" i="5"/>
  <c r="P55" i="5"/>
  <c r="W54" i="5"/>
  <c r="AB54" i="5" s="1"/>
  <c r="V54" i="5"/>
  <c r="AA54" i="5" s="1"/>
  <c r="U54" i="5"/>
  <c r="Z54" i="5" s="1"/>
  <c r="T54" i="5"/>
  <c r="R54" i="5"/>
  <c r="Q54" i="5"/>
  <c r="P54" i="5"/>
  <c r="W53" i="5"/>
  <c r="AB53" i="5" s="1"/>
  <c r="V53" i="5"/>
  <c r="U53" i="5"/>
  <c r="Z53" i="5" s="1"/>
  <c r="T53" i="5"/>
  <c r="R53" i="5"/>
  <c r="P53" i="5"/>
  <c r="O53" i="5"/>
  <c r="W52" i="5"/>
  <c r="AB52" i="5" s="1"/>
  <c r="V52" i="5"/>
  <c r="AA52" i="5" s="1"/>
  <c r="U52" i="5"/>
  <c r="T52" i="5"/>
  <c r="R52" i="5"/>
  <c r="Q52" i="5"/>
  <c r="O52" i="5"/>
  <c r="W51" i="5"/>
  <c r="AB51" i="5" s="1"/>
  <c r="V51" i="5"/>
  <c r="U51" i="5"/>
  <c r="Z51" i="5" s="1"/>
  <c r="T51" i="5"/>
  <c r="Y51" i="5" s="1"/>
  <c r="R51" i="5"/>
  <c r="P51" i="5"/>
  <c r="O51" i="5"/>
  <c r="W50" i="5"/>
  <c r="AB50" i="5" s="1"/>
  <c r="V50" i="5"/>
  <c r="AA50" i="5" s="1"/>
  <c r="U50" i="5"/>
  <c r="T50" i="5"/>
  <c r="R50" i="5"/>
  <c r="Q50" i="5"/>
  <c r="O50" i="5"/>
  <c r="W49" i="5"/>
  <c r="V49" i="5"/>
  <c r="AA49" i="5" s="1"/>
  <c r="U49" i="5"/>
  <c r="Z49" i="5" s="1"/>
  <c r="T49" i="5"/>
  <c r="Q49" i="5"/>
  <c r="P49" i="5"/>
  <c r="O49" i="5"/>
  <c r="W48" i="5"/>
  <c r="AB48" i="5" s="1"/>
  <c r="V48" i="5"/>
  <c r="AA48" i="5" s="1"/>
  <c r="U48" i="5"/>
  <c r="T48" i="5"/>
  <c r="R48" i="5"/>
  <c r="Q48" i="5"/>
  <c r="O48" i="5"/>
  <c r="W47" i="5"/>
  <c r="AB47" i="5" s="1"/>
  <c r="V47" i="5"/>
  <c r="AA47" i="5" s="1"/>
  <c r="U47" i="5"/>
  <c r="T47" i="5"/>
  <c r="Y47" i="5" s="1"/>
  <c r="R47" i="5"/>
  <c r="Q47" i="5"/>
  <c r="O47" i="5"/>
  <c r="W46" i="5"/>
  <c r="V46" i="5"/>
  <c r="U46" i="5"/>
  <c r="T46" i="5"/>
  <c r="R46" i="5"/>
  <c r="Q46" i="5"/>
  <c r="O46" i="5"/>
  <c r="W45" i="5"/>
  <c r="AB45" i="5" s="1"/>
  <c r="V45" i="5"/>
  <c r="AA45" i="5" s="1"/>
  <c r="U45" i="5"/>
  <c r="Z45" i="5" s="1"/>
  <c r="T45" i="5"/>
  <c r="R45" i="5"/>
  <c r="Q45" i="5"/>
  <c r="P45" i="5"/>
  <c r="W44" i="5"/>
  <c r="AB44" i="5" s="1"/>
  <c r="V44" i="5"/>
  <c r="AA44" i="5" s="1"/>
  <c r="U44" i="5"/>
  <c r="Z44" i="5" s="1"/>
  <c r="T44" i="5"/>
  <c r="R44" i="5"/>
  <c r="Q44" i="5"/>
  <c r="P44" i="5"/>
  <c r="W43" i="5"/>
  <c r="AB43" i="5" s="1"/>
  <c r="V43" i="5"/>
  <c r="AA43" i="5" s="1"/>
  <c r="U43" i="5"/>
  <c r="Z43" i="5" s="1"/>
  <c r="T43" i="5"/>
  <c r="R43" i="5"/>
  <c r="Q43" i="5"/>
  <c r="P43" i="5"/>
  <c r="W42" i="5"/>
  <c r="AB42" i="5" s="1"/>
  <c r="V42" i="5"/>
  <c r="AA42" i="5" s="1"/>
  <c r="U42" i="5"/>
  <c r="Z42" i="5" s="1"/>
  <c r="T42" i="5"/>
  <c r="R42" i="5"/>
  <c r="Q42" i="5"/>
  <c r="P42" i="5"/>
  <c r="W41" i="5"/>
  <c r="AB41" i="5" s="1"/>
  <c r="V41" i="5"/>
  <c r="AA41" i="5" s="1"/>
  <c r="U41" i="5"/>
  <c r="Z41" i="5" s="1"/>
  <c r="T41" i="5"/>
  <c r="R41" i="5"/>
  <c r="Q41" i="5"/>
  <c r="P41" i="5"/>
  <c r="W40" i="5"/>
  <c r="AB40" i="5" s="1"/>
  <c r="V40" i="5"/>
  <c r="AA40" i="5" s="1"/>
  <c r="U40" i="5"/>
  <c r="Z40" i="5" s="1"/>
  <c r="T40" i="5"/>
  <c r="R40" i="5"/>
  <c r="Q40" i="5"/>
  <c r="P40" i="5"/>
  <c r="W39" i="5"/>
  <c r="AB39" i="5" s="1"/>
  <c r="V39" i="5"/>
  <c r="AA39" i="5" s="1"/>
  <c r="U39" i="5"/>
  <c r="Z39" i="5" s="1"/>
  <c r="T39" i="5"/>
  <c r="R39" i="5"/>
  <c r="Q39" i="5"/>
  <c r="P39" i="5"/>
  <c r="W38" i="5"/>
  <c r="AB38" i="5" s="1"/>
  <c r="V38" i="5"/>
  <c r="AA38" i="5" s="1"/>
  <c r="U38" i="5"/>
  <c r="Z38" i="5" s="1"/>
  <c r="T38" i="5"/>
  <c r="R38" i="5"/>
  <c r="Q38" i="5"/>
  <c r="O38" i="5"/>
  <c r="W37" i="5"/>
  <c r="AB37" i="5" s="1"/>
  <c r="V37" i="5"/>
  <c r="U37" i="5"/>
  <c r="T37" i="5"/>
  <c r="Y37" i="5" s="1"/>
  <c r="R37" i="5"/>
  <c r="Q37" i="5"/>
  <c r="O37" i="5"/>
  <c r="W36" i="5"/>
  <c r="AB36" i="5" s="1"/>
  <c r="V36" i="5"/>
  <c r="AA36" i="5" s="1"/>
  <c r="U36" i="5"/>
  <c r="Z36" i="5" s="1"/>
  <c r="T36" i="5"/>
  <c r="R36" i="5"/>
  <c r="Q36" i="5"/>
  <c r="P36" i="5"/>
  <c r="W35" i="5"/>
  <c r="AB35" i="5" s="1"/>
  <c r="V35" i="5"/>
  <c r="AA35" i="5" s="1"/>
  <c r="U35" i="5"/>
  <c r="Z35" i="5" s="1"/>
  <c r="T35" i="5"/>
  <c r="R35" i="5"/>
  <c r="Q35" i="5"/>
  <c r="P35" i="5"/>
  <c r="W34" i="5"/>
  <c r="AB34" i="5" s="1"/>
  <c r="V34" i="5"/>
  <c r="AA34" i="5" s="1"/>
  <c r="U34" i="5"/>
  <c r="Z34" i="5" s="1"/>
  <c r="T34" i="5"/>
  <c r="R34" i="5"/>
  <c r="Q34" i="5"/>
  <c r="P34" i="5"/>
  <c r="W33" i="5"/>
  <c r="AB33" i="5" s="1"/>
  <c r="V33" i="5"/>
  <c r="AA33" i="5" s="1"/>
  <c r="U33" i="5"/>
  <c r="Z33" i="5" s="1"/>
  <c r="T33" i="5"/>
  <c r="R33" i="5"/>
  <c r="Q33" i="5"/>
  <c r="P33" i="5"/>
  <c r="W32" i="5"/>
  <c r="AB32" i="5" s="1"/>
  <c r="V32" i="5"/>
  <c r="AA32" i="5" s="1"/>
  <c r="U32" i="5"/>
  <c r="Z32" i="5" s="1"/>
  <c r="T32" i="5"/>
  <c r="R32" i="5"/>
  <c r="Q32" i="5"/>
  <c r="P32" i="5"/>
  <c r="W31" i="5"/>
  <c r="AB31" i="5" s="1"/>
  <c r="V31" i="5"/>
  <c r="AA31" i="5" s="1"/>
  <c r="U31" i="5"/>
  <c r="Z31" i="5" s="1"/>
  <c r="T31" i="5"/>
  <c r="R31" i="5"/>
  <c r="Q31" i="5"/>
  <c r="P31" i="5"/>
  <c r="W30" i="5"/>
  <c r="AB30" i="5" s="1"/>
  <c r="V30" i="5"/>
  <c r="AA30" i="5" s="1"/>
  <c r="U30" i="5"/>
  <c r="Z30" i="5" s="1"/>
  <c r="T30" i="5"/>
  <c r="R30" i="5"/>
  <c r="Q30" i="5"/>
  <c r="P30" i="5"/>
  <c r="W29" i="5"/>
  <c r="AB29" i="5" s="1"/>
  <c r="V29" i="5"/>
  <c r="AA29" i="5" s="1"/>
  <c r="U29" i="5"/>
  <c r="Z29" i="5" s="1"/>
  <c r="T29" i="5"/>
  <c r="R29" i="5"/>
  <c r="Q29" i="5"/>
  <c r="P29" i="5"/>
  <c r="W28" i="5"/>
  <c r="AB28" i="5" s="1"/>
  <c r="V28" i="5"/>
  <c r="AA28" i="5" s="1"/>
  <c r="U28" i="5"/>
  <c r="Z28" i="5" s="1"/>
  <c r="T28" i="5"/>
  <c r="R28" i="5"/>
  <c r="Q28" i="5"/>
  <c r="P28" i="5"/>
  <c r="W27" i="5"/>
  <c r="AB27" i="5" s="1"/>
  <c r="V27" i="5"/>
  <c r="AA27" i="5" s="1"/>
  <c r="U27" i="5"/>
  <c r="T27" i="5"/>
  <c r="R27" i="5"/>
  <c r="Q27" i="5"/>
  <c r="O27" i="5"/>
  <c r="W26" i="5"/>
  <c r="AB26" i="5" s="1"/>
  <c r="V26" i="5"/>
  <c r="AA26" i="5" s="1"/>
  <c r="U26" i="5"/>
  <c r="T26" i="5"/>
  <c r="R26" i="5"/>
  <c r="Q26" i="5"/>
  <c r="O26" i="5"/>
  <c r="W25" i="5"/>
  <c r="AB25" i="5" s="1"/>
  <c r="V25" i="5"/>
  <c r="U25" i="5"/>
  <c r="Z25" i="5" s="1"/>
  <c r="T25" i="5"/>
  <c r="R25" i="5"/>
  <c r="P25" i="5"/>
  <c r="O25" i="5"/>
  <c r="W24" i="5"/>
  <c r="AB24" i="5" s="1"/>
  <c r="V24" i="5"/>
  <c r="AA24" i="5" s="1"/>
  <c r="U24" i="5"/>
  <c r="T24" i="5"/>
  <c r="R24" i="5"/>
  <c r="Q24" i="5"/>
  <c r="O24" i="5"/>
  <c r="W23" i="5"/>
  <c r="AB23" i="5" s="1"/>
  <c r="V23" i="5"/>
  <c r="AA23" i="5" s="1"/>
  <c r="U23" i="5"/>
  <c r="T23" i="5"/>
  <c r="R23" i="5"/>
  <c r="Q23" i="5"/>
  <c r="O23" i="5"/>
  <c r="W22" i="5"/>
  <c r="V22" i="5"/>
  <c r="AA22" i="5" s="1"/>
  <c r="U22" i="5"/>
  <c r="Z22" i="5" s="1"/>
  <c r="T22" i="5"/>
  <c r="Q22" i="5"/>
  <c r="P22" i="5"/>
  <c r="O22" i="5"/>
  <c r="W21" i="5"/>
  <c r="AB21" i="5" s="1"/>
  <c r="V21" i="5"/>
  <c r="AA21" i="5" s="1"/>
  <c r="U21" i="5"/>
  <c r="T21" i="5"/>
  <c r="Y21" i="5" s="1"/>
  <c r="R21" i="5"/>
  <c r="Q21" i="5"/>
  <c r="O21" i="5"/>
  <c r="W20" i="5"/>
  <c r="V20" i="5"/>
  <c r="U20" i="5"/>
  <c r="T20" i="5"/>
  <c r="R20" i="5"/>
  <c r="Q20" i="5"/>
  <c r="O20" i="5"/>
  <c r="W19" i="5"/>
  <c r="AB19" i="5" s="1"/>
  <c r="V19" i="5"/>
  <c r="AA19" i="5" s="1"/>
  <c r="U19" i="5"/>
  <c r="Z19" i="5" s="1"/>
  <c r="T19" i="5"/>
  <c r="R19" i="5"/>
  <c r="Q19" i="5"/>
  <c r="P19" i="5"/>
  <c r="W18" i="5"/>
  <c r="AB18" i="5" s="1"/>
  <c r="V18" i="5"/>
  <c r="AA18" i="5" s="1"/>
  <c r="U18" i="5"/>
  <c r="T18" i="5"/>
  <c r="R18" i="5"/>
  <c r="Q18" i="5"/>
  <c r="O18" i="5"/>
  <c r="W17" i="5"/>
  <c r="AB17" i="5" s="1"/>
  <c r="V17" i="5"/>
  <c r="U17" i="5"/>
  <c r="T17" i="5"/>
  <c r="Y17" i="5" s="1"/>
  <c r="R17" i="5"/>
  <c r="P17" i="5"/>
  <c r="O17" i="5"/>
  <c r="W16" i="5"/>
  <c r="AB16" i="5" s="1"/>
  <c r="V16" i="5"/>
  <c r="AA16" i="5" s="1"/>
  <c r="U16" i="5"/>
  <c r="Z16" i="5" s="1"/>
  <c r="T16" i="5"/>
  <c r="R16" i="5"/>
  <c r="Q16" i="5"/>
  <c r="P16" i="5"/>
  <c r="W15" i="5"/>
  <c r="AB15" i="5" s="1"/>
  <c r="V15" i="5"/>
  <c r="AA15" i="5" s="1"/>
  <c r="U15" i="5"/>
  <c r="Z15" i="5" s="1"/>
  <c r="T15" i="5"/>
  <c r="R15" i="5"/>
  <c r="Q15" i="5"/>
  <c r="P15" i="5"/>
  <c r="W14" i="5"/>
  <c r="AB14" i="5" s="1"/>
  <c r="V14" i="5"/>
  <c r="AA14" i="5" s="1"/>
  <c r="U14" i="5"/>
  <c r="Z14" i="5" s="1"/>
  <c r="T14" i="5"/>
  <c r="R14" i="5"/>
  <c r="Q14" i="5"/>
  <c r="P14" i="5"/>
  <c r="W13" i="5"/>
  <c r="AB13" i="5" s="1"/>
  <c r="V13" i="5"/>
  <c r="AA13" i="5" s="1"/>
  <c r="U13" i="5"/>
  <c r="Z13" i="5" s="1"/>
  <c r="T13" i="5"/>
  <c r="R13" i="5"/>
  <c r="Q13" i="5"/>
  <c r="P13" i="5"/>
  <c r="W12" i="5"/>
  <c r="AB12" i="5" s="1"/>
  <c r="V12" i="5"/>
  <c r="AA12" i="5" s="1"/>
  <c r="U12" i="5"/>
  <c r="Z12" i="5" s="1"/>
  <c r="T12" i="5"/>
  <c r="R12" i="5"/>
  <c r="Q12" i="5"/>
  <c r="P12" i="5"/>
  <c r="W11" i="5"/>
  <c r="AB11" i="5" s="1"/>
  <c r="V11" i="5"/>
  <c r="AA11" i="5" s="1"/>
  <c r="U11" i="5"/>
  <c r="Z11" i="5" s="1"/>
  <c r="T11" i="5"/>
  <c r="R11" i="5"/>
  <c r="Q11" i="5"/>
  <c r="P11" i="5"/>
  <c r="W10" i="5"/>
  <c r="AB10" i="5" s="1"/>
  <c r="V10" i="5"/>
  <c r="AA10" i="5" s="1"/>
  <c r="U10" i="5"/>
  <c r="Z10" i="5" s="1"/>
  <c r="T10" i="5"/>
  <c r="R10" i="5"/>
  <c r="Q10" i="5"/>
  <c r="P10" i="5"/>
  <c r="W9" i="5"/>
  <c r="AB9" i="5" s="1"/>
  <c r="V9" i="5"/>
  <c r="AA9" i="5" s="1"/>
  <c r="U9" i="5"/>
  <c r="Z9" i="5" s="1"/>
  <c r="T9" i="5"/>
  <c r="R9" i="5"/>
  <c r="Q9" i="5"/>
  <c r="P9" i="5"/>
  <c r="W8" i="5"/>
  <c r="AB8" i="5" s="1"/>
  <c r="V8" i="5"/>
  <c r="AA8" i="5" s="1"/>
  <c r="U8" i="5"/>
  <c r="Z8" i="5" s="1"/>
  <c r="T8" i="5"/>
  <c r="R8" i="5"/>
  <c r="Q8" i="5"/>
  <c r="P8" i="5"/>
  <c r="W7" i="5"/>
  <c r="AB7" i="5" s="1"/>
  <c r="V7" i="5"/>
  <c r="AA7" i="5" s="1"/>
  <c r="U7" i="5"/>
  <c r="Z7" i="5" s="1"/>
  <c r="T7" i="5"/>
  <c r="R7" i="5"/>
  <c r="Q7" i="5"/>
  <c r="P7" i="5"/>
  <c r="W6" i="5"/>
  <c r="AB6" i="5" s="1"/>
  <c r="V6" i="5"/>
  <c r="AA6" i="5" s="1"/>
  <c r="U6" i="5"/>
  <c r="Z6" i="5" s="1"/>
  <c r="T6" i="5"/>
  <c r="R6" i="5"/>
  <c r="Q6" i="5"/>
  <c r="P6" i="5"/>
  <c r="W5" i="5"/>
  <c r="AB5" i="5" s="1"/>
  <c r="V5" i="5"/>
  <c r="AA5" i="5" s="1"/>
  <c r="U5" i="5"/>
  <c r="T5" i="5"/>
  <c r="Y5" i="5" s="1"/>
  <c r="R5" i="5"/>
  <c r="Q5" i="5"/>
  <c r="O5" i="5"/>
  <c r="W4" i="5"/>
  <c r="AB4" i="5" s="1"/>
  <c r="V4" i="5"/>
  <c r="AA4" i="5" s="1"/>
  <c r="U4" i="5"/>
  <c r="T4" i="5"/>
  <c r="R4" i="5"/>
  <c r="Q4" i="5"/>
  <c r="O4" i="5"/>
  <c r="W93" i="4"/>
  <c r="AB93" i="4" s="1"/>
  <c r="V93" i="4"/>
  <c r="AA93" i="4" s="1"/>
  <c r="U93" i="4"/>
  <c r="Z93" i="4" s="1"/>
  <c r="T93" i="4"/>
  <c r="R93" i="4"/>
  <c r="Q93" i="4"/>
  <c r="P93" i="4"/>
  <c r="W92" i="4"/>
  <c r="AB92" i="4" s="1"/>
  <c r="V92" i="4"/>
  <c r="AA92" i="4" s="1"/>
  <c r="U92" i="4"/>
  <c r="Z92" i="4" s="1"/>
  <c r="T92" i="4"/>
  <c r="R92" i="4"/>
  <c r="Q92" i="4"/>
  <c r="P92" i="4"/>
  <c r="W91" i="4"/>
  <c r="AB91" i="4" s="1"/>
  <c r="V91" i="4"/>
  <c r="AA91" i="4" s="1"/>
  <c r="U91" i="4"/>
  <c r="Z91" i="4" s="1"/>
  <c r="T91" i="4"/>
  <c r="R91" i="4"/>
  <c r="Q91" i="4"/>
  <c r="P91" i="4"/>
  <c r="W90" i="4"/>
  <c r="AB90" i="4" s="1"/>
  <c r="V90" i="4"/>
  <c r="AA90" i="4" s="1"/>
  <c r="U90" i="4"/>
  <c r="Z90" i="4" s="1"/>
  <c r="T90" i="4"/>
  <c r="R90" i="4"/>
  <c r="Q90" i="4"/>
  <c r="P90" i="4"/>
  <c r="W89" i="4"/>
  <c r="AB89" i="4" s="1"/>
  <c r="V89" i="4"/>
  <c r="U89" i="4"/>
  <c r="Z89" i="4" s="1"/>
  <c r="T89" i="4"/>
  <c r="R89" i="4"/>
  <c r="P89" i="4"/>
  <c r="O89" i="4"/>
  <c r="W88" i="4"/>
  <c r="AB88" i="4" s="1"/>
  <c r="V88" i="4"/>
  <c r="U88" i="4"/>
  <c r="Z88" i="4" s="1"/>
  <c r="T88" i="4"/>
  <c r="Y88" i="4" s="1"/>
  <c r="R88" i="4"/>
  <c r="P88" i="4"/>
  <c r="O88" i="4"/>
  <c r="W87" i="4"/>
  <c r="AB87" i="4" s="1"/>
  <c r="V87" i="4"/>
  <c r="AA87" i="4" s="1"/>
  <c r="U87" i="4"/>
  <c r="T87" i="4"/>
  <c r="R87" i="4"/>
  <c r="Q87" i="4"/>
  <c r="O87" i="4"/>
  <c r="W86" i="4"/>
  <c r="AB86" i="4" s="1"/>
  <c r="V86" i="4"/>
  <c r="U86" i="4"/>
  <c r="Z86" i="4" s="1"/>
  <c r="T86" i="4"/>
  <c r="R86" i="4"/>
  <c r="P86" i="4"/>
  <c r="O86" i="4"/>
  <c r="W85" i="4"/>
  <c r="V85" i="4"/>
  <c r="U85" i="4"/>
  <c r="DC128" i="1" s="1"/>
  <c r="T85" i="4"/>
  <c r="R85" i="4"/>
  <c r="P85" i="4"/>
  <c r="O85" i="4"/>
  <c r="W84" i="4"/>
  <c r="AB84" i="4" s="1"/>
  <c r="V84" i="4"/>
  <c r="AA84" i="4" s="1"/>
  <c r="U84" i="4"/>
  <c r="Z84" i="4" s="1"/>
  <c r="T84" i="4"/>
  <c r="R84" i="4"/>
  <c r="Q84" i="4"/>
  <c r="P84" i="4"/>
  <c r="W83" i="4"/>
  <c r="AB83" i="4" s="1"/>
  <c r="V83" i="4"/>
  <c r="AA83" i="4" s="1"/>
  <c r="U83" i="4"/>
  <c r="Z83" i="4" s="1"/>
  <c r="T83" i="4"/>
  <c r="R83" i="4"/>
  <c r="Q83" i="4"/>
  <c r="P83" i="4"/>
  <c r="W82" i="4"/>
  <c r="V82" i="4"/>
  <c r="U82" i="4"/>
  <c r="T82" i="4"/>
  <c r="Y82" i="4" s="1"/>
  <c r="R82" i="4"/>
  <c r="P82" i="4"/>
  <c r="O82" i="4"/>
  <c r="W81" i="4"/>
  <c r="AB81" i="4" s="1"/>
  <c r="V81" i="4"/>
  <c r="AA81" i="4" s="1"/>
  <c r="U81" i="4"/>
  <c r="Z81" i="4" s="1"/>
  <c r="T81" i="4"/>
  <c r="R81" i="4"/>
  <c r="Q81" i="4"/>
  <c r="P81" i="4"/>
  <c r="W80" i="4"/>
  <c r="AB80" i="4" s="1"/>
  <c r="V80" i="4"/>
  <c r="AA80" i="4" s="1"/>
  <c r="U80" i="4"/>
  <c r="Z80" i="4" s="1"/>
  <c r="T80" i="4"/>
  <c r="R80" i="4"/>
  <c r="Q80" i="4"/>
  <c r="P80" i="4"/>
  <c r="W79" i="4"/>
  <c r="AB79" i="4" s="1"/>
  <c r="V79" i="4"/>
  <c r="AA79" i="4" s="1"/>
  <c r="U79" i="4"/>
  <c r="Z79" i="4" s="1"/>
  <c r="T79" i="4"/>
  <c r="R79" i="4"/>
  <c r="Q79" i="4"/>
  <c r="P79" i="4"/>
  <c r="W78" i="4"/>
  <c r="AB78" i="4" s="1"/>
  <c r="V78" i="4"/>
  <c r="AA78" i="4" s="1"/>
  <c r="U78" i="4"/>
  <c r="Z78" i="4" s="1"/>
  <c r="T78" i="4"/>
  <c r="R78" i="4"/>
  <c r="Q78" i="4"/>
  <c r="P78" i="4"/>
  <c r="W77" i="4"/>
  <c r="AB77" i="4" s="1"/>
  <c r="V77" i="4"/>
  <c r="AA77" i="4" s="1"/>
  <c r="U77" i="4"/>
  <c r="Z77" i="4" s="1"/>
  <c r="T77" i="4"/>
  <c r="R77" i="4"/>
  <c r="Q77" i="4"/>
  <c r="P77" i="4"/>
  <c r="W76" i="4"/>
  <c r="AB76" i="4" s="1"/>
  <c r="V76" i="4"/>
  <c r="AA76" i="4" s="1"/>
  <c r="U76" i="4"/>
  <c r="T76" i="4"/>
  <c r="R76" i="4"/>
  <c r="Q76" i="4"/>
  <c r="O76" i="4"/>
  <c r="W75" i="4"/>
  <c r="V75" i="4"/>
  <c r="U75" i="4"/>
  <c r="T75" i="4"/>
  <c r="R75" i="4"/>
  <c r="P75" i="4"/>
  <c r="O75" i="4"/>
  <c r="W74" i="4"/>
  <c r="AB74" i="4" s="1"/>
  <c r="V74" i="4"/>
  <c r="AA74" i="4" s="1"/>
  <c r="U74" i="4"/>
  <c r="Z74" i="4" s="1"/>
  <c r="T74" i="4"/>
  <c r="R74" i="4"/>
  <c r="Q74" i="4"/>
  <c r="P74" i="4"/>
  <c r="W73" i="4"/>
  <c r="AB73" i="4" s="1"/>
  <c r="V73" i="4"/>
  <c r="AA73" i="4" s="1"/>
  <c r="U73" i="4"/>
  <c r="Z73" i="4" s="1"/>
  <c r="T73" i="4"/>
  <c r="R73" i="4"/>
  <c r="Q73" i="4"/>
  <c r="P73" i="4"/>
  <c r="W72" i="4"/>
  <c r="AB72" i="4" s="1"/>
  <c r="V72" i="4"/>
  <c r="AA72" i="4" s="1"/>
  <c r="U72" i="4"/>
  <c r="Z72" i="4" s="1"/>
  <c r="T72" i="4"/>
  <c r="R72" i="4"/>
  <c r="Q72" i="4"/>
  <c r="P72" i="4"/>
  <c r="W71" i="4"/>
  <c r="AB71" i="4" s="1"/>
  <c r="V71" i="4"/>
  <c r="AA71" i="4" s="1"/>
  <c r="U71" i="4"/>
  <c r="Z71" i="4" s="1"/>
  <c r="T71" i="4"/>
  <c r="R71" i="4"/>
  <c r="Q71" i="4"/>
  <c r="P71" i="4"/>
  <c r="W70" i="4"/>
  <c r="AB70" i="4" s="1"/>
  <c r="V70" i="4"/>
  <c r="AA70" i="4" s="1"/>
  <c r="U70" i="4"/>
  <c r="Z70" i="4" s="1"/>
  <c r="T70" i="4"/>
  <c r="R70" i="4"/>
  <c r="Q70" i="4"/>
  <c r="P70" i="4"/>
  <c r="W69" i="4"/>
  <c r="AB69" i="4" s="1"/>
  <c r="V69" i="4"/>
  <c r="AA69" i="4" s="1"/>
  <c r="U69" i="4"/>
  <c r="Z69" i="4" s="1"/>
  <c r="T69" i="4"/>
  <c r="R69" i="4"/>
  <c r="Q69" i="4"/>
  <c r="P69" i="4"/>
  <c r="W68" i="4"/>
  <c r="AB68" i="4" s="1"/>
  <c r="V68" i="4"/>
  <c r="AA68" i="4" s="1"/>
  <c r="U68" i="4"/>
  <c r="Z68" i="4" s="1"/>
  <c r="T68" i="4"/>
  <c r="R68" i="4"/>
  <c r="Q68" i="4"/>
  <c r="P68" i="4"/>
  <c r="W67" i="4"/>
  <c r="AB67" i="4" s="1"/>
  <c r="V67" i="4"/>
  <c r="AA67" i="4" s="1"/>
  <c r="U67" i="4"/>
  <c r="Z67" i="4" s="1"/>
  <c r="T67" i="4"/>
  <c r="R67" i="4"/>
  <c r="Q67" i="4"/>
  <c r="P67" i="4"/>
  <c r="W66" i="4"/>
  <c r="AB66" i="4" s="1"/>
  <c r="V66" i="4"/>
  <c r="AA66" i="4" s="1"/>
  <c r="U66" i="4"/>
  <c r="Z66" i="4" s="1"/>
  <c r="T66" i="4"/>
  <c r="R66" i="4"/>
  <c r="Q66" i="4"/>
  <c r="P66" i="4"/>
  <c r="W65" i="4"/>
  <c r="AB65" i="4" s="1"/>
  <c r="V65" i="4"/>
  <c r="AA65" i="4" s="1"/>
  <c r="U65" i="4"/>
  <c r="T65" i="4"/>
  <c r="R65" i="4"/>
  <c r="Q65" i="4"/>
  <c r="O65" i="4"/>
  <c r="W64" i="4"/>
  <c r="AB64" i="4" s="1"/>
  <c r="V64" i="4"/>
  <c r="AA64" i="4" s="1"/>
  <c r="U64" i="4"/>
  <c r="T64" i="4"/>
  <c r="R64" i="4"/>
  <c r="Q64" i="4"/>
  <c r="O64" i="4"/>
  <c r="W63" i="4"/>
  <c r="V63" i="4"/>
  <c r="AA63" i="4" s="1"/>
  <c r="U63" i="4"/>
  <c r="Z63" i="4" s="1"/>
  <c r="T63" i="4"/>
  <c r="Q63" i="4"/>
  <c r="P63" i="4"/>
  <c r="O63" i="4"/>
  <c r="W62" i="4"/>
  <c r="AB62" i="4" s="1"/>
  <c r="V62" i="4"/>
  <c r="AA62" i="4" s="1"/>
  <c r="U62" i="4"/>
  <c r="T62" i="4"/>
  <c r="Y62" i="4" s="1"/>
  <c r="R62" i="4"/>
  <c r="Q62" i="4"/>
  <c r="O62" i="4"/>
  <c r="W61" i="4"/>
  <c r="AB61" i="4" s="1"/>
  <c r="V61" i="4"/>
  <c r="U61" i="4"/>
  <c r="Z61" i="4" s="1"/>
  <c r="T61" i="4"/>
  <c r="R61" i="4"/>
  <c r="P61" i="4"/>
  <c r="O61" i="4"/>
  <c r="W60" i="4"/>
  <c r="AB60" i="4" s="1"/>
  <c r="V60" i="4"/>
  <c r="AA60" i="4" s="1"/>
  <c r="U60" i="4"/>
  <c r="T60" i="4"/>
  <c r="Y60" i="4" s="1"/>
  <c r="R60" i="4"/>
  <c r="Q60" i="4"/>
  <c r="O60" i="4"/>
  <c r="W59" i="4"/>
  <c r="AB59" i="4" s="1"/>
  <c r="V59" i="4"/>
  <c r="U59" i="4"/>
  <c r="Z59" i="4" s="1"/>
  <c r="T59" i="4"/>
  <c r="R59" i="4"/>
  <c r="P59" i="4"/>
  <c r="O59" i="4"/>
  <c r="W58" i="4"/>
  <c r="V58" i="4"/>
  <c r="AA58" i="4" s="1"/>
  <c r="U58" i="4"/>
  <c r="Z58" i="4" s="1"/>
  <c r="T58" i="4"/>
  <c r="Y58" i="4" s="1"/>
  <c r="Q58" i="4"/>
  <c r="P58" i="4"/>
  <c r="O58" i="4"/>
  <c r="W57" i="4"/>
  <c r="AB57" i="4" s="1"/>
  <c r="V57" i="4"/>
  <c r="AA57" i="4" s="1"/>
  <c r="U57" i="4"/>
  <c r="T57" i="4"/>
  <c r="R57" i="4"/>
  <c r="Q57" i="4"/>
  <c r="O57" i="4"/>
  <c r="W56" i="4"/>
  <c r="V56" i="4"/>
  <c r="U56" i="4"/>
  <c r="T56" i="4"/>
  <c r="Y56" i="4" s="1"/>
  <c r="Q56" i="4"/>
  <c r="P56" i="4"/>
  <c r="O56" i="4"/>
  <c r="W55" i="4"/>
  <c r="AB55" i="4" s="1"/>
  <c r="V55" i="4"/>
  <c r="AA55" i="4" s="1"/>
  <c r="U55" i="4"/>
  <c r="Z55" i="4" s="1"/>
  <c r="T55" i="4"/>
  <c r="R55" i="4"/>
  <c r="Q55" i="4"/>
  <c r="P55" i="4"/>
  <c r="W54" i="4"/>
  <c r="V54" i="4"/>
  <c r="AA54" i="4" s="1"/>
  <c r="U54" i="4"/>
  <c r="DC124" i="1" s="1"/>
  <c r="T54" i="4"/>
  <c r="R54" i="4"/>
  <c r="Q54" i="4"/>
  <c r="P54" i="4"/>
  <c r="W53" i="4"/>
  <c r="AB53" i="4" s="1"/>
  <c r="V53" i="4"/>
  <c r="AA53" i="4" s="1"/>
  <c r="U53" i="4"/>
  <c r="Z53" i="4" s="1"/>
  <c r="T53" i="4"/>
  <c r="R53" i="4"/>
  <c r="Q53" i="4"/>
  <c r="P53" i="4"/>
  <c r="W52" i="4"/>
  <c r="AB52" i="4" s="1"/>
  <c r="V52" i="4"/>
  <c r="AA52" i="4" s="1"/>
  <c r="U52" i="4"/>
  <c r="Z52" i="4" s="1"/>
  <c r="T52" i="4"/>
  <c r="R52" i="4"/>
  <c r="Q52" i="4"/>
  <c r="P52" i="4"/>
  <c r="W51" i="4"/>
  <c r="AB51" i="4" s="1"/>
  <c r="V51" i="4"/>
  <c r="AA51" i="4" s="1"/>
  <c r="U51" i="4"/>
  <c r="Z51" i="4" s="1"/>
  <c r="T51" i="4"/>
  <c r="R51" i="4"/>
  <c r="Q51" i="4"/>
  <c r="P51" i="4"/>
  <c r="W50" i="4"/>
  <c r="AB50" i="4" s="1"/>
  <c r="V50" i="4"/>
  <c r="U50" i="4"/>
  <c r="Z50" i="4" s="1"/>
  <c r="T50" i="4"/>
  <c r="R50" i="4"/>
  <c r="P50" i="4"/>
  <c r="O50" i="4"/>
  <c r="W49" i="4"/>
  <c r="AB49" i="4" s="1"/>
  <c r="V49" i="4"/>
  <c r="AA49" i="4" s="1"/>
  <c r="U49" i="4"/>
  <c r="T49" i="4"/>
  <c r="R49" i="4"/>
  <c r="Q49" i="4"/>
  <c r="O49" i="4"/>
  <c r="W48" i="4"/>
  <c r="AB48" i="4" s="1"/>
  <c r="V48" i="4"/>
  <c r="U48" i="4"/>
  <c r="Z48" i="4" s="1"/>
  <c r="T48" i="4"/>
  <c r="Y48" i="4" s="1"/>
  <c r="R48" i="4"/>
  <c r="P48" i="4"/>
  <c r="O48" i="4"/>
  <c r="W47" i="4"/>
  <c r="AB47" i="4" s="1"/>
  <c r="V47" i="4"/>
  <c r="AA47" i="4" s="1"/>
  <c r="U47" i="4"/>
  <c r="T47" i="4"/>
  <c r="R47" i="4"/>
  <c r="Q47" i="4"/>
  <c r="O47" i="4"/>
  <c r="W46" i="4"/>
  <c r="V46" i="4"/>
  <c r="AA46" i="4" s="1"/>
  <c r="U46" i="4"/>
  <c r="Z46" i="4" s="1"/>
  <c r="T46" i="4"/>
  <c r="Q46" i="4"/>
  <c r="P46" i="4"/>
  <c r="O46" i="4"/>
  <c r="W45" i="4"/>
  <c r="AB45" i="4" s="1"/>
  <c r="V45" i="4"/>
  <c r="AA45" i="4" s="1"/>
  <c r="U45" i="4"/>
  <c r="T45" i="4"/>
  <c r="R45" i="4"/>
  <c r="Q45" i="4"/>
  <c r="O45" i="4"/>
  <c r="W44" i="4"/>
  <c r="AB44" i="4" s="1"/>
  <c r="V44" i="4"/>
  <c r="AA44" i="4" s="1"/>
  <c r="U44" i="4"/>
  <c r="T44" i="4"/>
  <c r="Y44" i="4" s="1"/>
  <c r="R44" i="4"/>
  <c r="Q44" i="4"/>
  <c r="O44" i="4"/>
  <c r="W43" i="4"/>
  <c r="V43" i="4"/>
  <c r="U43" i="4"/>
  <c r="T43" i="4"/>
  <c r="R43" i="4"/>
  <c r="Q43" i="4"/>
  <c r="O43" i="4"/>
  <c r="W42" i="4"/>
  <c r="AB42" i="4" s="1"/>
  <c r="V42" i="4"/>
  <c r="AA42" i="4" s="1"/>
  <c r="U42" i="4"/>
  <c r="Z42" i="4" s="1"/>
  <c r="T42" i="4"/>
  <c r="R42" i="4"/>
  <c r="Q42" i="4"/>
  <c r="P42" i="4"/>
  <c r="W41" i="4"/>
  <c r="AB41" i="4" s="1"/>
  <c r="V41" i="4"/>
  <c r="AA41" i="4" s="1"/>
  <c r="U41" i="4"/>
  <c r="Z41" i="4" s="1"/>
  <c r="T41" i="4"/>
  <c r="R41" i="4"/>
  <c r="Q41" i="4"/>
  <c r="P41" i="4"/>
  <c r="W40" i="4"/>
  <c r="AB40" i="4" s="1"/>
  <c r="V40" i="4"/>
  <c r="AA40" i="4" s="1"/>
  <c r="U40" i="4"/>
  <c r="Z40" i="4" s="1"/>
  <c r="T40" i="4"/>
  <c r="R40" i="4"/>
  <c r="Q40" i="4"/>
  <c r="P40" i="4"/>
  <c r="W39" i="4"/>
  <c r="AB39" i="4" s="1"/>
  <c r="V39" i="4"/>
  <c r="AA39" i="4" s="1"/>
  <c r="U39" i="4"/>
  <c r="Z39" i="4" s="1"/>
  <c r="T39" i="4"/>
  <c r="R39" i="4"/>
  <c r="Q39" i="4"/>
  <c r="P39" i="4"/>
  <c r="W38" i="4"/>
  <c r="AB38" i="4" s="1"/>
  <c r="V38" i="4"/>
  <c r="AA38" i="4" s="1"/>
  <c r="U38" i="4"/>
  <c r="Z38" i="4" s="1"/>
  <c r="T38" i="4"/>
  <c r="R38" i="4"/>
  <c r="Q38" i="4"/>
  <c r="P38" i="4"/>
  <c r="W37" i="4"/>
  <c r="AB37" i="4" s="1"/>
  <c r="V37" i="4"/>
  <c r="AA37" i="4" s="1"/>
  <c r="U37" i="4"/>
  <c r="Z37" i="4" s="1"/>
  <c r="T37" i="4"/>
  <c r="R37" i="4"/>
  <c r="Q37" i="4"/>
  <c r="P37" i="4"/>
  <c r="W36" i="4"/>
  <c r="AB36" i="4" s="1"/>
  <c r="V36" i="4"/>
  <c r="AA36" i="4" s="1"/>
  <c r="U36" i="4"/>
  <c r="T36" i="4"/>
  <c r="R36" i="4"/>
  <c r="Q36" i="4"/>
  <c r="O36" i="4"/>
  <c r="W35" i="4"/>
  <c r="V35" i="4"/>
  <c r="U35" i="4"/>
  <c r="T35" i="4"/>
  <c r="R35" i="4"/>
  <c r="Q35" i="4"/>
  <c r="O35" i="4"/>
  <c r="W34" i="4"/>
  <c r="AB34" i="4" s="1"/>
  <c r="V34" i="4"/>
  <c r="AA34" i="4" s="1"/>
  <c r="U34" i="4"/>
  <c r="Z34" i="4" s="1"/>
  <c r="T34" i="4"/>
  <c r="R34" i="4"/>
  <c r="Q34" i="4"/>
  <c r="P34" i="4"/>
  <c r="W33" i="4"/>
  <c r="AB33" i="4" s="1"/>
  <c r="V33" i="4"/>
  <c r="AA33" i="4" s="1"/>
  <c r="U33" i="4"/>
  <c r="Z33" i="4" s="1"/>
  <c r="T33" i="4"/>
  <c r="R33" i="4"/>
  <c r="Q33" i="4"/>
  <c r="P33" i="4"/>
  <c r="W32" i="4"/>
  <c r="AB32" i="4" s="1"/>
  <c r="V32" i="4"/>
  <c r="AA32" i="4" s="1"/>
  <c r="U32" i="4"/>
  <c r="Z32" i="4" s="1"/>
  <c r="T32" i="4"/>
  <c r="R32" i="4"/>
  <c r="Q32" i="4"/>
  <c r="P32" i="4"/>
  <c r="W31" i="4"/>
  <c r="AB31" i="4" s="1"/>
  <c r="V31" i="4"/>
  <c r="AA31" i="4" s="1"/>
  <c r="U31" i="4"/>
  <c r="Z31" i="4" s="1"/>
  <c r="T31" i="4"/>
  <c r="R31" i="4"/>
  <c r="Q31" i="4"/>
  <c r="P31" i="4"/>
  <c r="W30" i="4"/>
  <c r="AB30" i="4" s="1"/>
  <c r="V30" i="4"/>
  <c r="AA30" i="4" s="1"/>
  <c r="U30" i="4"/>
  <c r="Z30" i="4" s="1"/>
  <c r="T30" i="4"/>
  <c r="R30" i="4"/>
  <c r="Q30" i="4"/>
  <c r="P30" i="4"/>
  <c r="W29" i="4"/>
  <c r="AB29" i="4" s="1"/>
  <c r="V29" i="4"/>
  <c r="AA29" i="4" s="1"/>
  <c r="U29" i="4"/>
  <c r="Z29" i="4" s="1"/>
  <c r="T29" i="4"/>
  <c r="R29" i="4"/>
  <c r="Q29" i="4"/>
  <c r="P29" i="4"/>
  <c r="W28" i="4"/>
  <c r="AB28" i="4" s="1"/>
  <c r="V28" i="4"/>
  <c r="AA28" i="4" s="1"/>
  <c r="U28" i="4"/>
  <c r="Z28" i="4" s="1"/>
  <c r="T28" i="4"/>
  <c r="R28" i="4"/>
  <c r="Q28" i="4"/>
  <c r="P28" i="4"/>
  <c r="W27" i="4"/>
  <c r="AB27" i="4" s="1"/>
  <c r="V27" i="4"/>
  <c r="AA27" i="4" s="1"/>
  <c r="U27" i="4"/>
  <c r="Z27" i="4" s="1"/>
  <c r="T27" i="4"/>
  <c r="R27" i="4"/>
  <c r="Q27" i="4"/>
  <c r="P27" i="4"/>
  <c r="W26" i="4"/>
  <c r="AB26" i="4" s="1"/>
  <c r="V26" i="4"/>
  <c r="AA26" i="4" s="1"/>
  <c r="U26" i="4"/>
  <c r="Z26" i="4" s="1"/>
  <c r="T26" i="4"/>
  <c r="R26" i="4"/>
  <c r="Q26" i="4"/>
  <c r="P26" i="4"/>
  <c r="W25" i="4"/>
  <c r="AB25" i="4" s="1"/>
  <c r="V25" i="4"/>
  <c r="AA25" i="4" s="1"/>
  <c r="U25" i="4"/>
  <c r="T25" i="4"/>
  <c r="R25" i="4"/>
  <c r="Q25" i="4"/>
  <c r="O25" i="4"/>
  <c r="W24" i="4"/>
  <c r="AB24" i="4" s="1"/>
  <c r="V24" i="4"/>
  <c r="AA24" i="4" s="1"/>
  <c r="U24" i="4"/>
  <c r="T24" i="4"/>
  <c r="Y24" i="4" s="1"/>
  <c r="R24" i="4"/>
  <c r="Q24" i="4"/>
  <c r="O24" i="4"/>
  <c r="W23" i="4"/>
  <c r="AB23" i="4" s="1"/>
  <c r="V23" i="4"/>
  <c r="U23" i="4"/>
  <c r="Z23" i="4" s="1"/>
  <c r="T23" i="4"/>
  <c r="R23" i="4"/>
  <c r="P23" i="4"/>
  <c r="O23" i="4"/>
  <c r="W22" i="4"/>
  <c r="AB22" i="4" s="1"/>
  <c r="V22" i="4"/>
  <c r="AA22" i="4" s="1"/>
  <c r="U22" i="4"/>
  <c r="T22" i="4"/>
  <c r="R22" i="4"/>
  <c r="Q22" i="4"/>
  <c r="O22" i="4"/>
  <c r="W21" i="4"/>
  <c r="V21" i="4"/>
  <c r="AA21" i="4" s="1"/>
  <c r="U21" i="4"/>
  <c r="Z21" i="4" s="1"/>
  <c r="T21" i="4"/>
  <c r="Q21" i="4"/>
  <c r="P21" i="4"/>
  <c r="O21" i="4"/>
  <c r="W20" i="4"/>
  <c r="AB20" i="4" s="1"/>
  <c r="V20" i="4"/>
  <c r="AA20" i="4" s="1"/>
  <c r="U20" i="4"/>
  <c r="T20" i="4"/>
  <c r="Y20" i="4" s="1"/>
  <c r="R20" i="4"/>
  <c r="Q20" i="4"/>
  <c r="O20" i="4"/>
  <c r="W19" i="4"/>
  <c r="V19" i="4"/>
  <c r="U19" i="4"/>
  <c r="T19" i="4"/>
  <c r="R19" i="4"/>
  <c r="Q19" i="4"/>
  <c r="O19" i="4"/>
  <c r="W18" i="4"/>
  <c r="AB18" i="4" s="1"/>
  <c r="V18" i="4"/>
  <c r="AA18" i="4" s="1"/>
  <c r="U18" i="4"/>
  <c r="T18" i="4"/>
  <c r="Y18" i="4" s="1"/>
  <c r="R18" i="4"/>
  <c r="Q18" i="4"/>
  <c r="O18" i="4"/>
  <c r="W17" i="4"/>
  <c r="AB17" i="4" s="1"/>
  <c r="V17" i="4"/>
  <c r="AA17" i="4" s="1"/>
  <c r="U17" i="4"/>
  <c r="Z17" i="4" s="1"/>
  <c r="T17" i="4"/>
  <c r="R17" i="4"/>
  <c r="Q17" i="4"/>
  <c r="P17" i="4"/>
  <c r="W16" i="4"/>
  <c r="V16" i="4"/>
  <c r="U16" i="4"/>
  <c r="T16" i="4"/>
  <c r="R16" i="4"/>
  <c r="P16" i="4"/>
  <c r="O16" i="4"/>
  <c r="W15" i="4"/>
  <c r="AB15" i="4" s="1"/>
  <c r="V15" i="4"/>
  <c r="AA15" i="4" s="1"/>
  <c r="U15" i="4"/>
  <c r="Z15" i="4" s="1"/>
  <c r="T15" i="4"/>
  <c r="R15" i="4"/>
  <c r="Q15" i="4"/>
  <c r="P15" i="4"/>
  <c r="W14" i="4"/>
  <c r="AB14" i="4" s="1"/>
  <c r="V14" i="4"/>
  <c r="AA14" i="4" s="1"/>
  <c r="U14" i="4"/>
  <c r="Z14" i="4" s="1"/>
  <c r="T14" i="4"/>
  <c r="R14" i="4"/>
  <c r="Q14" i="4"/>
  <c r="P14" i="4"/>
  <c r="W13" i="4"/>
  <c r="AB13" i="4" s="1"/>
  <c r="V13" i="4"/>
  <c r="AA13" i="4" s="1"/>
  <c r="U13" i="4"/>
  <c r="Z13" i="4" s="1"/>
  <c r="T13" i="4"/>
  <c r="R13" i="4"/>
  <c r="Q13" i="4"/>
  <c r="P13" i="4"/>
  <c r="W12" i="4"/>
  <c r="AB12" i="4" s="1"/>
  <c r="V12" i="4"/>
  <c r="AA12" i="4" s="1"/>
  <c r="U12" i="4"/>
  <c r="Z12" i="4" s="1"/>
  <c r="T12" i="4"/>
  <c r="R12" i="4"/>
  <c r="Q12" i="4"/>
  <c r="P12" i="4"/>
  <c r="W11" i="4"/>
  <c r="AB11" i="4" s="1"/>
  <c r="V11" i="4"/>
  <c r="AA11" i="4" s="1"/>
  <c r="U11" i="4"/>
  <c r="Z11" i="4" s="1"/>
  <c r="T11" i="4"/>
  <c r="R11" i="4"/>
  <c r="Q11" i="4"/>
  <c r="P11" i="4"/>
  <c r="W10" i="4"/>
  <c r="AB10" i="4" s="1"/>
  <c r="V10" i="4"/>
  <c r="AA10" i="4" s="1"/>
  <c r="U10" i="4"/>
  <c r="Z10" i="4" s="1"/>
  <c r="T10" i="4"/>
  <c r="R10" i="4"/>
  <c r="Q10" i="4"/>
  <c r="P10" i="4"/>
  <c r="W9" i="4"/>
  <c r="AB9" i="4" s="1"/>
  <c r="V9" i="4"/>
  <c r="AA9" i="4" s="1"/>
  <c r="U9" i="4"/>
  <c r="Z9" i="4" s="1"/>
  <c r="T9" i="4"/>
  <c r="R9" i="4"/>
  <c r="Q9" i="4"/>
  <c r="P9" i="4"/>
  <c r="W8" i="4"/>
  <c r="AB8" i="4" s="1"/>
  <c r="V8" i="4"/>
  <c r="AA8" i="4" s="1"/>
  <c r="U8" i="4"/>
  <c r="Z8" i="4" s="1"/>
  <c r="T8" i="4"/>
  <c r="R8" i="4"/>
  <c r="Q8" i="4"/>
  <c r="P8" i="4"/>
  <c r="W7" i="4"/>
  <c r="AB7" i="4" s="1"/>
  <c r="V7" i="4"/>
  <c r="AA7" i="4" s="1"/>
  <c r="U7" i="4"/>
  <c r="Z7" i="4" s="1"/>
  <c r="T7" i="4"/>
  <c r="R7" i="4"/>
  <c r="Q7" i="4"/>
  <c r="P7" i="4"/>
  <c r="W6" i="4"/>
  <c r="AB6" i="4" s="1"/>
  <c r="V6" i="4"/>
  <c r="AA6" i="4" s="1"/>
  <c r="U6" i="4"/>
  <c r="Z6" i="4" s="1"/>
  <c r="T6" i="4"/>
  <c r="R6" i="4"/>
  <c r="Q6" i="4"/>
  <c r="P6" i="4"/>
  <c r="W5" i="4"/>
  <c r="AB5" i="4" s="1"/>
  <c r="V5" i="4"/>
  <c r="AA5" i="4" s="1"/>
  <c r="U5" i="4"/>
  <c r="T5" i="4"/>
  <c r="R5" i="4"/>
  <c r="Q5" i="4"/>
  <c r="O5" i="4"/>
  <c r="W4" i="4"/>
  <c r="AB4" i="4" s="1"/>
  <c r="V4" i="4"/>
  <c r="AA4" i="4" s="1"/>
  <c r="U4" i="4"/>
  <c r="T4" i="4"/>
  <c r="R4" i="4"/>
  <c r="Q4" i="4"/>
  <c r="O4" i="4"/>
  <c r="H93" i="4"/>
  <c r="O93" i="4" s="1"/>
  <c r="H92" i="4"/>
  <c r="O92" i="4" s="1"/>
  <c r="H91" i="4"/>
  <c r="O91" i="4" s="1"/>
  <c r="H90" i="4"/>
  <c r="O90" i="4" s="1"/>
  <c r="Y90" i="4" s="1"/>
  <c r="H96" i="5"/>
  <c r="O96" i="5" s="1"/>
  <c r="H95" i="5"/>
  <c r="O95" i="5" s="1"/>
  <c r="H94" i="5"/>
  <c r="O94" i="5" s="1"/>
  <c r="H93" i="5"/>
  <c r="O93" i="5" s="1"/>
  <c r="Z82" i="1" l="1"/>
  <c r="L85" i="1"/>
  <c r="Z85" i="1"/>
  <c r="L88" i="1"/>
  <c r="L87" i="1"/>
  <c r="W89" i="1"/>
  <c r="CO124" i="1"/>
  <c r="DC121" i="1"/>
  <c r="DC122" i="1"/>
  <c r="DC123" i="1"/>
  <c r="DC126" i="1"/>
  <c r="CO120" i="1"/>
  <c r="Z86" i="1"/>
  <c r="Z81" i="1"/>
  <c r="Y92" i="4"/>
  <c r="F15" i="15"/>
  <c r="DC127" i="1"/>
  <c r="X7" i="5"/>
  <c r="X15" i="5"/>
  <c r="F82" i="15"/>
  <c r="X79" i="5"/>
  <c r="X87" i="5"/>
  <c r="CO128" i="1"/>
  <c r="X95" i="5"/>
  <c r="L82" i="1"/>
  <c r="Z56" i="4"/>
  <c r="DC125" i="1"/>
  <c r="CO123" i="1"/>
  <c r="CO126" i="1"/>
  <c r="V89" i="1"/>
  <c r="L81" i="1"/>
  <c r="H89" i="1"/>
  <c r="J130" i="9"/>
  <c r="L79" i="1"/>
  <c r="L89" i="1" s="1"/>
  <c r="B90" i="1" s="1"/>
  <c r="G89" i="1"/>
  <c r="Z16" i="4"/>
  <c r="DC120" i="1"/>
  <c r="F59" i="15"/>
  <c r="CO122" i="1"/>
  <c r="Z85" i="5"/>
  <c r="CO127" i="1"/>
  <c r="U89" i="1"/>
  <c r="Z79" i="1"/>
  <c r="Z87" i="1"/>
  <c r="CO121" i="1"/>
  <c r="CO125" i="1"/>
  <c r="J131" i="9"/>
  <c r="Z83" i="1"/>
  <c r="K117" i="9"/>
  <c r="D93" i="15"/>
  <c r="DE121" i="1"/>
  <c r="DE122" i="1"/>
  <c r="E59" i="15"/>
  <c r="X64" i="4"/>
  <c r="X72" i="4"/>
  <c r="X80" i="4"/>
  <c r="C103" i="15"/>
  <c r="F38" i="15"/>
  <c r="M117" i="9"/>
  <c r="F93" i="15"/>
  <c r="X53" i="5"/>
  <c r="K75" i="9"/>
  <c r="D60" i="15"/>
  <c r="X69" i="5"/>
  <c r="X93" i="5"/>
  <c r="X6" i="4"/>
  <c r="X22" i="4"/>
  <c r="M130" i="9"/>
  <c r="DE59" i="1" s="1"/>
  <c r="DE13" i="1" s="1"/>
  <c r="DE44" i="1" s="1"/>
  <c r="F103" i="15"/>
  <c r="X86" i="4"/>
  <c r="L75" i="9"/>
  <c r="E60" i="15"/>
  <c r="L47" i="9"/>
  <c r="E38" i="15"/>
  <c r="Y95" i="5"/>
  <c r="E37" i="15"/>
  <c r="X11" i="5"/>
  <c r="X27" i="5"/>
  <c r="X43" i="5"/>
  <c r="M75" i="9"/>
  <c r="F60" i="15"/>
  <c r="X59" i="5"/>
  <c r="X75" i="5"/>
  <c r="C104" i="15"/>
  <c r="F37" i="15"/>
  <c r="X52" i="4"/>
  <c r="M102" i="9"/>
  <c r="DE57" i="1" s="1"/>
  <c r="DE11" i="1" s="1"/>
  <c r="DE42" i="1" s="1"/>
  <c r="F81" i="15"/>
  <c r="K116" i="9"/>
  <c r="DC58" i="1" s="1"/>
  <c r="D92" i="15"/>
  <c r="X92" i="4"/>
  <c r="M19" i="9"/>
  <c r="CQ51" i="1" s="1"/>
  <c r="CQ5" i="1" s="1"/>
  <c r="CQ36" i="1" s="1"/>
  <c r="F16" i="15"/>
  <c r="X4" i="4"/>
  <c r="M116" i="9"/>
  <c r="DE58" i="1" s="1"/>
  <c r="DE12" i="1" s="1"/>
  <c r="DE43" i="1" s="1"/>
  <c r="F92" i="15"/>
  <c r="X25" i="5"/>
  <c r="X33" i="5"/>
  <c r="X41" i="5"/>
  <c r="M131" i="9"/>
  <c r="CQ59" i="1" s="1"/>
  <c r="CQ13" i="1" s="1"/>
  <c r="CQ44" i="1" s="1"/>
  <c r="F104" i="15"/>
  <c r="X89" i="5"/>
  <c r="K74" i="9"/>
  <c r="DC55" i="1" s="1"/>
  <c r="D59" i="15"/>
  <c r="X90" i="4"/>
  <c r="Z54" i="4"/>
  <c r="Z82" i="4"/>
  <c r="Z17" i="5"/>
  <c r="X23" i="5"/>
  <c r="Y23" i="5"/>
  <c r="X49" i="5"/>
  <c r="Y49" i="5"/>
  <c r="X65" i="5"/>
  <c r="Y65" i="5"/>
  <c r="X10" i="4"/>
  <c r="X20" i="4"/>
  <c r="X26" i="4"/>
  <c r="X32" i="4"/>
  <c r="AB35" i="4"/>
  <c r="X40" i="4"/>
  <c r="X42" i="4"/>
  <c r="Y64" i="4"/>
  <c r="Y19" i="4"/>
  <c r="X19" i="4"/>
  <c r="DB121" i="1"/>
  <c r="Y25" i="4"/>
  <c r="X25" i="4"/>
  <c r="X31" i="4"/>
  <c r="Y5" i="4"/>
  <c r="X5" i="4"/>
  <c r="X15" i="4"/>
  <c r="M18" i="9"/>
  <c r="DE51" i="1" s="1"/>
  <c r="DE5" i="1" s="1"/>
  <c r="DE36" i="1" s="1"/>
  <c r="AA19" i="4"/>
  <c r="DD121" i="1"/>
  <c r="X41" i="4"/>
  <c r="Y49" i="4"/>
  <c r="X49" i="4"/>
  <c r="X50" i="4"/>
  <c r="DB120" i="1"/>
  <c r="X16" i="4"/>
  <c r="Y21" i="4"/>
  <c r="X21" i="4"/>
  <c r="Y4" i="4"/>
  <c r="X12" i="4"/>
  <c r="AB19" i="4"/>
  <c r="X28" i="4"/>
  <c r="X34" i="4"/>
  <c r="M46" i="9"/>
  <c r="DE53" i="1" s="1"/>
  <c r="DE7" i="1" s="1"/>
  <c r="DE38" i="1" s="1"/>
  <c r="X9" i="4"/>
  <c r="X11" i="4"/>
  <c r="X27" i="4"/>
  <c r="DD120" i="1"/>
  <c r="Y23" i="4"/>
  <c r="X23" i="4"/>
  <c r="X55" i="4"/>
  <c r="Y65" i="4"/>
  <c r="X65" i="4"/>
  <c r="X69" i="4"/>
  <c r="X76" i="4"/>
  <c r="Y76" i="4"/>
  <c r="X81" i="4"/>
  <c r="X7" i="4"/>
  <c r="X17" i="4"/>
  <c r="Y35" i="4"/>
  <c r="X35" i="4"/>
  <c r="DB122" i="1"/>
  <c r="X37" i="4"/>
  <c r="AA43" i="4"/>
  <c r="DD123" i="1"/>
  <c r="Y45" i="4"/>
  <c r="X45" i="4"/>
  <c r="X13" i="4"/>
  <c r="AB16" i="4"/>
  <c r="DE120" i="1"/>
  <c r="X18" i="4"/>
  <c r="X24" i="4"/>
  <c r="X29" i="4"/>
  <c r="X38" i="4"/>
  <c r="DE123" i="1"/>
  <c r="X46" i="4"/>
  <c r="Y46" i="4"/>
  <c r="Y50" i="4"/>
  <c r="Y63" i="4"/>
  <c r="X63" i="4"/>
  <c r="X36" i="4"/>
  <c r="Y36" i="4"/>
  <c r="X8" i="4"/>
  <c r="X14" i="4"/>
  <c r="Y16" i="4"/>
  <c r="Y22" i="4"/>
  <c r="X30" i="4"/>
  <c r="AA35" i="4"/>
  <c r="DD122" i="1"/>
  <c r="AB43" i="4"/>
  <c r="Y47" i="4"/>
  <c r="X47" i="4"/>
  <c r="AB54" i="4"/>
  <c r="DE124" i="1"/>
  <c r="Y59" i="4"/>
  <c r="X59" i="4"/>
  <c r="Z75" i="4"/>
  <c r="DE126" i="1"/>
  <c r="X77" i="4"/>
  <c r="DE128" i="1"/>
  <c r="Y87" i="4"/>
  <c r="X87" i="4"/>
  <c r="X6" i="5"/>
  <c r="AB20" i="5"/>
  <c r="CQ121" i="1"/>
  <c r="Y22" i="5"/>
  <c r="X22" i="5"/>
  <c r="Y25" i="5"/>
  <c r="X32" i="5"/>
  <c r="CP122" i="1"/>
  <c r="AB46" i="5"/>
  <c r="CQ123" i="1"/>
  <c r="Y48" i="5"/>
  <c r="X48" i="5"/>
  <c r="Z58" i="5"/>
  <c r="Y64" i="5"/>
  <c r="X64" i="5"/>
  <c r="X74" i="5"/>
  <c r="CP126" i="1"/>
  <c r="CQ58" i="1"/>
  <c r="CQ12" i="1" s="1"/>
  <c r="CQ43" i="1" s="1"/>
  <c r="Y88" i="5"/>
  <c r="X88" i="5"/>
  <c r="CN128" i="1"/>
  <c r="Y94" i="5"/>
  <c r="X94" i="5"/>
  <c r="L74" i="9"/>
  <c r="DD55" i="1" s="1"/>
  <c r="DD125" i="1"/>
  <c r="Y61" i="4"/>
  <c r="X61" i="4"/>
  <c r="X67" i="4"/>
  <c r="AB75" i="4"/>
  <c r="X78" i="4"/>
  <c r="DD127" i="1"/>
  <c r="X83" i="4"/>
  <c r="AB85" i="4"/>
  <c r="X88" i="4"/>
  <c r="Y93" i="4"/>
  <c r="X93" i="4"/>
  <c r="X12" i="5"/>
  <c r="X13" i="5"/>
  <c r="CP120" i="1"/>
  <c r="CQ122" i="1"/>
  <c r="Y38" i="5"/>
  <c r="X38" i="5"/>
  <c r="X39" i="5"/>
  <c r="X54" i="5"/>
  <c r="X55" i="5"/>
  <c r="AA58" i="5"/>
  <c r="CP124" i="1"/>
  <c r="X70" i="5"/>
  <c r="X71" i="5"/>
  <c r="AB78" i="5"/>
  <c r="CQ126" i="1"/>
  <c r="X80" i="5"/>
  <c r="X81" i="5"/>
  <c r="X84" i="5"/>
  <c r="CN127" i="1"/>
  <c r="X85" i="5"/>
  <c r="Z88" i="5"/>
  <c r="Y96" i="5"/>
  <c r="X96" i="5"/>
  <c r="X33" i="4"/>
  <c r="Y43" i="4"/>
  <c r="X43" i="4"/>
  <c r="DB123" i="1"/>
  <c r="X48" i="4"/>
  <c r="X53" i="4"/>
  <c r="M74" i="9"/>
  <c r="DE55" i="1" s="1"/>
  <c r="DE9" i="1" s="1"/>
  <c r="DE40" i="1" s="1"/>
  <c r="DE125" i="1"/>
  <c r="Y57" i="4"/>
  <c r="X57" i="4"/>
  <c r="X62" i="4"/>
  <c r="X68" i="4"/>
  <c r="X73" i="4"/>
  <c r="AB82" i="4"/>
  <c r="DE127" i="1"/>
  <c r="X84" i="4"/>
  <c r="Y86" i="4"/>
  <c r="CQ120" i="1"/>
  <c r="Y18" i="5"/>
  <c r="X18" i="5"/>
  <c r="X19" i="5"/>
  <c r="X28" i="5"/>
  <c r="X29" i="5"/>
  <c r="X44" i="5"/>
  <c r="X45" i="5"/>
  <c r="Y53" i="5"/>
  <c r="AB58" i="5"/>
  <c r="CQ124" i="1"/>
  <c r="Y60" i="5"/>
  <c r="CN125" i="1"/>
  <c r="X60" i="5"/>
  <c r="X61" i="5"/>
  <c r="Y69" i="5"/>
  <c r="Y79" i="5"/>
  <c r="CP128" i="1"/>
  <c r="Y93" i="5"/>
  <c r="L46" i="9"/>
  <c r="DD53" i="1" s="1"/>
  <c r="X39" i="4"/>
  <c r="X44" i="4"/>
  <c r="DB124" i="1"/>
  <c r="X54" i="4"/>
  <c r="X58" i="4"/>
  <c r="X74" i="4"/>
  <c r="X79" i="4"/>
  <c r="Y89" i="4"/>
  <c r="X89" i="4"/>
  <c r="X8" i="5"/>
  <c r="X9" i="5"/>
  <c r="Y24" i="5"/>
  <c r="X24" i="5"/>
  <c r="Y27" i="5"/>
  <c r="X34" i="5"/>
  <c r="X35" i="5"/>
  <c r="AA37" i="5"/>
  <c r="Y50" i="5"/>
  <c r="X50" i="5"/>
  <c r="X51" i="5"/>
  <c r="Z60" i="5"/>
  <c r="Y66" i="5"/>
  <c r="X66" i="5"/>
  <c r="X67" i="5"/>
  <c r="X76" i="5"/>
  <c r="X77" i="5"/>
  <c r="CP127" i="1"/>
  <c r="AB88" i="5"/>
  <c r="CQ128" i="1"/>
  <c r="Y90" i="5"/>
  <c r="X90" i="5"/>
  <c r="X91" i="5"/>
  <c r="X14" i="5"/>
  <c r="X40" i="5"/>
  <c r="X56" i="5"/>
  <c r="X57" i="5"/>
  <c r="AA60" i="5"/>
  <c r="CP125" i="1"/>
  <c r="X86" i="5"/>
  <c r="Y89" i="5"/>
  <c r="DD124" i="1"/>
  <c r="AA56" i="4"/>
  <c r="X70" i="4"/>
  <c r="Y75" i="4"/>
  <c r="X75" i="4"/>
  <c r="DB126" i="1"/>
  <c r="Y85" i="4"/>
  <c r="DB128" i="1"/>
  <c r="X85" i="4"/>
  <c r="Y4" i="5"/>
  <c r="X4" i="5"/>
  <c r="X5" i="5"/>
  <c r="Y20" i="5"/>
  <c r="CN121" i="1"/>
  <c r="X20" i="5"/>
  <c r="X21" i="5"/>
  <c r="X30" i="5"/>
  <c r="X31" i="5"/>
  <c r="M47" i="9"/>
  <c r="CQ53" i="1" s="1"/>
  <c r="CQ7" i="1" s="1"/>
  <c r="CQ38" i="1" s="1"/>
  <c r="Y46" i="5"/>
  <c r="CN123" i="1"/>
  <c r="X46" i="5"/>
  <c r="X47" i="5"/>
  <c r="CQ125" i="1"/>
  <c r="Y62" i="5"/>
  <c r="X62" i="5"/>
  <c r="X63" i="5"/>
  <c r="X72" i="5"/>
  <c r="X73" i="5"/>
  <c r="M103" i="9"/>
  <c r="X82" i="5"/>
  <c r="X83" i="5"/>
  <c r="Z85" i="4"/>
  <c r="Y91" i="4"/>
  <c r="X91" i="4"/>
  <c r="X10" i="5"/>
  <c r="X36" i="5"/>
  <c r="CN122" i="1"/>
  <c r="X37" i="5"/>
  <c r="Y52" i="5"/>
  <c r="X52" i="5"/>
  <c r="CQ55" i="1"/>
  <c r="CQ9" i="1" s="1"/>
  <c r="CQ40" i="1" s="1"/>
  <c r="Y68" i="5"/>
  <c r="X68" i="5"/>
  <c r="Y78" i="5"/>
  <c r="X78" i="5"/>
  <c r="CN126" i="1"/>
  <c r="Y92" i="5"/>
  <c r="X92" i="5"/>
  <c r="X51" i="4"/>
  <c r="X56" i="4"/>
  <c r="DB125" i="1"/>
  <c r="X60" i="4"/>
  <c r="X66" i="4"/>
  <c r="X71" i="4"/>
  <c r="DD126" i="1"/>
  <c r="X82" i="4"/>
  <c r="DB127" i="1"/>
  <c r="DD128" i="1"/>
  <c r="X16" i="5"/>
  <c r="X17" i="5"/>
  <c r="CN120" i="1"/>
  <c r="AA20" i="5"/>
  <c r="CP121" i="1"/>
  <c r="Y26" i="5"/>
  <c r="X26" i="5"/>
  <c r="X42" i="5"/>
  <c r="AA46" i="5"/>
  <c r="CP123" i="1"/>
  <c r="CN124" i="1"/>
  <c r="X58" i="5"/>
  <c r="Z78" i="5"/>
  <c r="AB85" i="5"/>
  <c r="H87" i="5"/>
  <c r="O87" i="5" s="1"/>
  <c r="Y87" i="5" s="1"/>
  <c r="H86" i="5"/>
  <c r="O86" i="5" s="1"/>
  <c r="J117" i="9" s="1"/>
  <c r="H84" i="4"/>
  <c r="O84" i="4" s="1"/>
  <c r="Y84" i="4" s="1"/>
  <c r="H83" i="4"/>
  <c r="O83" i="4" s="1"/>
  <c r="Y83" i="4" s="1"/>
  <c r="Z89" i="1" l="1"/>
  <c r="P90" i="1" s="1"/>
  <c r="C93" i="15"/>
  <c r="C92" i="15"/>
  <c r="CQ57" i="1"/>
  <c r="CQ11" i="1" s="1"/>
  <c r="CQ42" i="1" s="1"/>
  <c r="J116" i="9"/>
  <c r="Y86" i="5"/>
  <c r="DB59" i="1"/>
  <c r="H81" i="4"/>
  <c r="O81" i="4" s="1"/>
  <c r="Y81" i="4" s="1"/>
  <c r="H80" i="4"/>
  <c r="O80" i="4" s="1"/>
  <c r="Y80" i="4" s="1"/>
  <c r="H79" i="4"/>
  <c r="O79" i="4" s="1"/>
  <c r="Y79" i="4" s="1"/>
  <c r="H78" i="4"/>
  <c r="O78" i="4" s="1"/>
  <c r="Y78" i="4" s="1"/>
  <c r="H77" i="4"/>
  <c r="O77" i="4" s="1"/>
  <c r="C81" i="15" s="1"/>
  <c r="H84" i="5"/>
  <c r="O84" i="5" s="1"/>
  <c r="Y84" i="5" s="1"/>
  <c r="H83" i="5"/>
  <c r="O83" i="5" s="1"/>
  <c r="Y83" i="5" s="1"/>
  <c r="H82" i="5"/>
  <c r="O82" i="5" s="1"/>
  <c r="Y82" i="5" s="1"/>
  <c r="H81" i="5"/>
  <c r="O81" i="5" s="1"/>
  <c r="Y81" i="5" s="1"/>
  <c r="H80" i="5"/>
  <c r="O80" i="5" s="1"/>
  <c r="C82" i="15" l="1"/>
  <c r="Y77" i="4"/>
  <c r="J102" i="9"/>
  <c r="DB58" i="1"/>
  <c r="Y80" i="5"/>
  <c r="J103" i="9"/>
  <c r="H68" i="4"/>
  <c r="O68" i="4" s="1"/>
  <c r="Y68" i="4" s="1"/>
  <c r="CN57" i="1" l="1"/>
  <c r="DB57" i="1"/>
  <c r="H74" i="4"/>
  <c r="O74" i="4" s="1"/>
  <c r="Y74" i="4" s="1"/>
  <c r="H73" i="4"/>
  <c r="O73" i="4" s="1"/>
  <c r="Y73" i="4" s="1"/>
  <c r="H72" i="4"/>
  <c r="O72" i="4" s="1"/>
  <c r="Y72" i="4" s="1"/>
  <c r="H71" i="4"/>
  <c r="O71" i="4" s="1"/>
  <c r="Y71" i="4" s="1"/>
  <c r="H70" i="4"/>
  <c r="O70" i="4" s="1"/>
  <c r="Y70" i="4" s="1"/>
  <c r="H69" i="4"/>
  <c r="O69" i="4" s="1"/>
  <c r="Y69" i="4" s="1"/>
  <c r="H67" i="4"/>
  <c r="O67" i="4" s="1"/>
  <c r="Y67" i="4" s="1"/>
  <c r="H66" i="4"/>
  <c r="O66" i="4" s="1"/>
  <c r="H77" i="5"/>
  <c r="O77" i="5" s="1"/>
  <c r="Y77" i="5" s="1"/>
  <c r="H76" i="5"/>
  <c r="O76" i="5" s="1"/>
  <c r="Y76" i="5" s="1"/>
  <c r="H75" i="5"/>
  <c r="O75" i="5" s="1"/>
  <c r="Y75" i="5" s="1"/>
  <c r="H74" i="5"/>
  <c r="O74" i="5" s="1"/>
  <c r="Y74" i="5" s="1"/>
  <c r="H73" i="5"/>
  <c r="O73" i="5" s="1"/>
  <c r="Y73" i="5" s="1"/>
  <c r="H72" i="5"/>
  <c r="O72" i="5" s="1"/>
  <c r="Y72" i="5" s="1"/>
  <c r="H71" i="5"/>
  <c r="O71" i="5" s="1"/>
  <c r="Y71" i="5" s="1"/>
  <c r="H70" i="5"/>
  <c r="O70" i="5" s="1"/>
  <c r="H59" i="5"/>
  <c r="O59" i="5" s="1"/>
  <c r="Y59" i="5" s="1"/>
  <c r="H55" i="4"/>
  <c r="O55" i="4" s="1"/>
  <c r="Y55" i="4" s="1"/>
  <c r="C70" i="15" l="1"/>
  <c r="C71" i="15"/>
  <c r="Y70" i="5"/>
  <c r="J89" i="9"/>
  <c r="Y66" i="4"/>
  <c r="J88" i="9"/>
  <c r="H54" i="5"/>
  <c r="O54" i="5" s="1"/>
  <c r="H55" i="5"/>
  <c r="O55" i="5" s="1"/>
  <c r="Y55" i="5" s="1"/>
  <c r="H56" i="5"/>
  <c r="O56" i="5" s="1"/>
  <c r="Y56" i="5" s="1"/>
  <c r="H57" i="5"/>
  <c r="O57" i="5" s="1"/>
  <c r="Y57" i="5" s="1"/>
  <c r="H58" i="5"/>
  <c r="O58" i="5" s="1"/>
  <c r="C60" i="15" s="1"/>
  <c r="H51" i="4"/>
  <c r="O51" i="4" s="1"/>
  <c r="H52" i="4"/>
  <c r="O52" i="4" s="1"/>
  <c r="Y52" i="4" s="1"/>
  <c r="H53" i="4"/>
  <c r="O53" i="4" s="1"/>
  <c r="Y53" i="4" s="1"/>
  <c r="H54" i="4"/>
  <c r="O54" i="4" s="1"/>
  <c r="C59" i="15" s="1"/>
  <c r="C48" i="15" l="1"/>
  <c r="C49" i="15"/>
  <c r="J75" i="9"/>
  <c r="I75" i="9" s="1"/>
  <c r="Y58" i="5"/>
  <c r="DB56" i="1"/>
  <c r="J74" i="9"/>
  <c r="Y54" i="4"/>
  <c r="Y51" i="4"/>
  <c r="J60" i="9"/>
  <c r="J61" i="9"/>
  <c r="Y54" i="5"/>
  <c r="H37" i="4"/>
  <c r="O37" i="4" s="1"/>
  <c r="H38" i="4"/>
  <c r="O38" i="4" s="1"/>
  <c r="Y38" i="4" s="1"/>
  <c r="H39" i="4"/>
  <c r="O39" i="4" s="1"/>
  <c r="Y39" i="4" s="1"/>
  <c r="H40" i="4"/>
  <c r="O40" i="4" s="1"/>
  <c r="Y40" i="4" s="1"/>
  <c r="H41" i="4"/>
  <c r="O41" i="4" s="1"/>
  <c r="Y41" i="4" s="1"/>
  <c r="H42" i="4"/>
  <c r="O42" i="4" s="1"/>
  <c r="Y42" i="4" s="1"/>
  <c r="H39" i="5"/>
  <c r="O39" i="5" s="1"/>
  <c r="H40" i="5"/>
  <c r="O40" i="5" s="1"/>
  <c r="Y40" i="5" s="1"/>
  <c r="H41" i="5"/>
  <c r="O41" i="5" s="1"/>
  <c r="Y41" i="5" s="1"/>
  <c r="H42" i="5"/>
  <c r="O42" i="5" s="1"/>
  <c r="Y42" i="5" s="1"/>
  <c r="H43" i="5"/>
  <c r="O43" i="5" s="1"/>
  <c r="Y43" i="5" s="1"/>
  <c r="H44" i="5"/>
  <c r="O44" i="5" s="1"/>
  <c r="Y44" i="5" s="1"/>
  <c r="H45" i="5"/>
  <c r="O45" i="5" s="1"/>
  <c r="Y45" i="5" s="1"/>
  <c r="C38" i="15" l="1"/>
  <c r="C37" i="15"/>
  <c r="Y39" i="5"/>
  <c r="J47" i="9"/>
  <c r="DB55" i="1"/>
  <c r="I74" i="9"/>
  <c r="Y37" i="4"/>
  <c r="J46" i="9"/>
  <c r="H26" i="4"/>
  <c r="O26" i="4" s="1"/>
  <c r="H27" i="4"/>
  <c r="O27" i="4" s="1"/>
  <c r="Y27" i="4" s="1"/>
  <c r="H28" i="4"/>
  <c r="O28" i="4" s="1"/>
  <c r="Y28" i="4" s="1"/>
  <c r="H29" i="4"/>
  <c r="O29" i="4" s="1"/>
  <c r="Y29" i="4" s="1"/>
  <c r="H30" i="4"/>
  <c r="O30" i="4" s="1"/>
  <c r="Y30" i="4" s="1"/>
  <c r="H31" i="4"/>
  <c r="O31" i="4" s="1"/>
  <c r="Y31" i="4" s="1"/>
  <c r="H32" i="4"/>
  <c r="O32" i="4" s="1"/>
  <c r="Y32" i="4" s="1"/>
  <c r="H33" i="4"/>
  <c r="O33" i="4" s="1"/>
  <c r="Y33" i="4" s="1"/>
  <c r="H34" i="4"/>
  <c r="O34" i="4" s="1"/>
  <c r="Y34" i="4" s="1"/>
  <c r="H28" i="5"/>
  <c r="O28" i="5" s="1"/>
  <c r="H29" i="5"/>
  <c r="O29" i="5" s="1"/>
  <c r="Y29" i="5" s="1"/>
  <c r="H30" i="5"/>
  <c r="O30" i="5" s="1"/>
  <c r="Y30" i="5" s="1"/>
  <c r="H31" i="5"/>
  <c r="O31" i="5" s="1"/>
  <c r="Y31" i="5" s="1"/>
  <c r="H32" i="5"/>
  <c r="O32" i="5" s="1"/>
  <c r="Y32" i="5" s="1"/>
  <c r="H33" i="5"/>
  <c r="O33" i="5" s="1"/>
  <c r="Y33" i="5" s="1"/>
  <c r="H34" i="5"/>
  <c r="O34" i="5" s="1"/>
  <c r="Y34" i="5" s="1"/>
  <c r="H35" i="5"/>
  <c r="O35" i="5" s="1"/>
  <c r="Y35" i="5" s="1"/>
  <c r="H36" i="5"/>
  <c r="O36" i="5" s="1"/>
  <c r="Y36" i="5" s="1"/>
  <c r="H17" i="4"/>
  <c r="O17" i="4" s="1"/>
  <c r="C15" i="15" s="1"/>
  <c r="H19" i="5"/>
  <c r="O19" i="5" s="1"/>
  <c r="C16" i="15" s="1"/>
  <c r="C27" i="15" l="1"/>
  <c r="C26" i="15"/>
  <c r="Y19" i="5"/>
  <c r="J19" i="9"/>
  <c r="Y17" i="4"/>
  <c r="J18" i="9"/>
  <c r="DB53" i="1"/>
  <c r="Y28" i="5"/>
  <c r="J33" i="9"/>
  <c r="Y26" i="4"/>
  <c r="J32" i="9"/>
  <c r="H14" i="4"/>
  <c r="O14" i="4" s="1"/>
  <c r="Y14" i="4" s="1"/>
  <c r="H13" i="4"/>
  <c r="O13" i="4" s="1"/>
  <c r="Y13" i="4" s="1"/>
  <c r="H12" i="4"/>
  <c r="O12" i="4" s="1"/>
  <c r="Y12" i="4" s="1"/>
  <c r="H11" i="4"/>
  <c r="O11" i="4" s="1"/>
  <c r="Y11" i="4" s="1"/>
  <c r="H10" i="4"/>
  <c r="O10" i="4" s="1"/>
  <c r="Y10" i="4" s="1"/>
  <c r="H15" i="5"/>
  <c r="O15" i="5" s="1"/>
  <c r="Y15" i="5" s="1"/>
  <c r="H14" i="5"/>
  <c r="O14" i="5" s="1"/>
  <c r="Y14" i="5" s="1"/>
  <c r="H13" i="5"/>
  <c r="O13" i="5" s="1"/>
  <c r="Y13" i="5" s="1"/>
  <c r="H12" i="5"/>
  <c r="O12" i="5" s="1"/>
  <c r="Y12" i="5" s="1"/>
  <c r="H11" i="5"/>
  <c r="O11" i="5" s="1"/>
  <c r="Y11" i="5" s="1"/>
  <c r="H10" i="5"/>
  <c r="O10" i="5" s="1"/>
  <c r="Y10" i="5" s="1"/>
  <c r="H9" i="5"/>
  <c r="O9" i="5" s="1"/>
  <c r="Y9" i="5" s="1"/>
  <c r="H8" i="5"/>
  <c r="O8" i="5" s="1"/>
  <c r="Y8" i="5" s="1"/>
  <c r="H7" i="5"/>
  <c r="O7" i="5" s="1"/>
  <c r="Y7" i="5" s="1"/>
  <c r="H6" i="5"/>
  <c r="O6" i="5" s="1"/>
  <c r="Y6" i="5" s="1"/>
  <c r="W3" i="4"/>
  <c r="V3" i="4"/>
  <c r="U3" i="4"/>
  <c r="DC119" i="1" s="1"/>
  <c r="T3" i="4"/>
  <c r="R3" i="4"/>
  <c r="F4" i="15" s="1"/>
  <c r="Q3" i="4"/>
  <c r="E4" i="15" s="1"/>
  <c r="O3" i="4"/>
  <c r="H6" i="4"/>
  <c r="O6" i="4" s="1"/>
  <c r="Y6" i="4" s="1"/>
  <c r="H7" i="4"/>
  <c r="O7" i="4" s="1"/>
  <c r="Y7" i="4" s="1"/>
  <c r="H8" i="4"/>
  <c r="O8" i="4" s="1"/>
  <c r="Y8" i="4" s="1"/>
  <c r="H9" i="4"/>
  <c r="O9" i="4" s="1"/>
  <c r="Y9" i="4" s="1"/>
  <c r="H15" i="4"/>
  <c r="O15" i="4" s="1"/>
  <c r="Y15" i="4" s="1"/>
  <c r="H16" i="5"/>
  <c r="O16" i="5" s="1"/>
  <c r="Y16" i="5" s="1"/>
  <c r="C4" i="15" l="1"/>
  <c r="J4" i="9"/>
  <c r="M4" i="9"/>
  <c r="DE50" i="1" s="1"/>
  <c r="AA3" i="4"/>
  <c r="DD119" i="1"/>
  <c r="V94" i="4"/>
  <c r="O94" i="4"/>
  <c r="L4" i="9"/>
  <c r="DD50" i="1" s="1"/>
  <c r="Y3" i="4"/>
  <c r="X3" i="4"/>
  <c r="DB119" i="1"/>
  <c r="T94" i="4"/>
  <c r="U94" i="4"/>
  <c r="DB51" i="1"/>
  <c r="DB52" i="1"/>
  <c r="AB3" i="4"/>
  <c r="DE119" i="1"/>
  <c r="DE129" i="1" s="1"/>
  <c r="W94" i="4"/>
  <c r="W3" i="5"/>
  <c r="V3" i="5"/>
  <c r="U3" i="5"/>
  <c r="CO119" i="1" s="1"/>
  <c r="T3" i="5"/>
  <c r="R3" i="5"/>
  <c r="F5" i="15" s="1"/>
  <c r="Q3" i="5"/>
  <c r="E5" i="15" s="1"/>
  <c r="O3" i="5"/>
  <c r="C5" i="15" s="1"/>
  <c r="DB50" i="1" l="1"/>
  <c r="L5" i="9"/>
  <c r="Y94" i="4"/>
  <c r="J5" i="9"/>
  <c r="O97" i="5"/>
  <c r="Y3" i="5"/>
  <c r="CN119" i="1"/>
  <c r="X3" i="5"/>
  <c r="T97" i="5"/>
  <c r="M5" i="9"/>
  <c r="CQ50" i="1" s="1"/>
  <c r="U97" i="5"/>
  <c r="AA3" i="5"/>
  <c r="CP119" i="1"/>
  <c r="V97" i="5"/>
  <c r="DE4" i="1"/>
  <c r="AB3" i="5"/>
  <c r="CQ119" i="1"/>
  <c r="CQ129" i="1" s="1"/>
  <c r="W97" i="5"/>
  <c r="W97" i="3"/>
  <c r="AB97" i="3" s="1"/>
  <c r="V97" i="3"/>
  <c r="AA97" i="3" s="1"/>
  <c r="U97" i="3"/>
  <c r="Z97" i="3" s="1"/>
  <c r="T97" i="3"/>
  <c r="R97" i="3"/>
  <c r="Q97" i="3"/>
  <c r="P97" i="3"/>
  <c r="O97" i="3"/>
  <c r="W96" i="3"/>
  <c r="AB96" i="3" s="1"/>
  <c r="V96" i="3"/>
  <c r="AA96" i="3" s="1"/>
  <c r="U96" i="3"/>
  <c r="Z96" i="3" s="1"/>
  <c r="T96" i="3"/>
  <c r="R96" i="3"/>
  <c r="Q96" i="3"/>
  <c r="P96" i="3"/>
  <c r="O96" i="3"/>
  <c r="W95" i="3"/>
  <c r="AB95" i="3" s="1"/>
  <c r="V95" i="3"/>
  <c r="AA95" i="3" s="1"/>
  <c r="U95" i="3"/>
  <c r="Z95" i="3" s="1"/>
  <c r="T95" i="3"/>
  <c r="R95" i="3"/>
  <c r="Q95" i="3"/>
  <c r="P95" i="3"/>
  <c r="O95" i="3"/>
  <c r="W94" i="3"/>
  <c r="AB94" i="3" s="1"/>
  <c r="V94" i="3"/>
  <c r="AA94" i="3" s="1"/>
  <c r="U94" i="3"/>
  <c r="Z94" i="3" s="1"/>
  <c r="T94" i="3"/>
  <c r="R94" i="3"/>
  <c r="Q94" i="3"/>
  <c r="P94" i="3"/>
  <c r="O94" i="3"/>
  <c r="Y94" i="3" s="1"/>
  <c r="W93" i="3"/>
  <c r="AB93" i="3" s="1"/>
  <c r="V93" i="3"/>
  <c r="AA93" i="3" s="1"/>
  <c r="U93" i="3"/>
  <c r="Z93" i="3" s="1"/>
  <c r="T93" i="3"/>
  <c r="R93" i="3"/>
  <c r="Q93" i="3"/>
  <c r="P93" i="3"/>
  <c r="O93" i="3"/>
  <c r="W92" i="3"/>
  <c r="AB92" i="3" s="1"/>
  <c r="V92" i="3"/>
  <c r="U92" i="3"/>
  <c r="Z92" i="3" s="1"/>
  <c r="T92" i="3"/>
  <c r="R92" i="3"/>
  <c r="Q92" i="3"/>
  <c r="P92" i="3"/>
  <c r="O92" i="3"/>
  <c r="W91" i="3"/>
  <c r="AB91" i="3" s="1"/>
  <c r="V91" i="3"/>
  <c r="U91" i="3"/>
  <c r="Z91" i="3" s="1"/>
  <c r="T91" i="3"/>
  <c r="R91" i="3"/>
  <c r="Q91" i="3"/>
  <c r="P91" i="3"/>
  <c r="O91" i="3"/>
  <c r="W90" i="3"/>
  <c r="AB90" i="3" s="1"/>
  <c r="V90" i="3"/>
  <c r="AA90" i="3" s="1"/>
  <c r="U90" i="3"/>
  <c r="T90" i="3"/>
  <c r="Y90" i="3" s="1"/>
  <c r="R90" i="3"/>
  <c r="Q90" i="3"/>
  <c r="P90" i="3"/>
  <c r="O90" i="3"/>
  <c r="W89" i="3"/>
  <c r="AB89" i="3" s="1"/>
  <c r="V89" i="3"/>
  <c r="AA89" i="3" s="1"/>
  <c r="U89" i="3"/>
  <c r="T89" i="3"/>
  <c r="R89" i="3"/>
  <c r="Q89" i="3"/>
  <c r="P89" i="3"/>
  <c r="O89" i="3"/>
  <c r="W88" i="3"/>
  <c r="V88" i="3"/>
  <c r="U88" i="3"/>
  <c r="CA128" i="1" s="1"/>
  <c r="T88" i="3"/>
  <c r="Y88" i="3" s="1"/>
  <c r="R88" i="3"/>
  <c r="Q88" i="3"/>
  <c r="E108" i="15" s="1"/>
  <c r="P88" i="3"/>
  <c r="O88" i="3"/>
  <c r="W87" i="3"/>
  <c r="AB87" i="3" s="1"/>
  <c r="V87" i="3"/>
  <c r="AA87" i="3" s="1"/>
  <c r="U87" i="3"/>
  <c r="Z87" i="3" s="1"/>
  <c r="T87" i="3"/>
  <c r="R87" i="3"/>
  <c r="Q87" i="3"/>
  <c r="P87" i="3"/>
  <c r="O87" i="3"/>
  <c r="W86" i="3"/>
  <c r="AB86" i="3" s="1"/>
  <c r="V86" i="3"/>
  <c r="AA86" i="3" s="1"/>
  <c r="U86" i="3"/>
  <c r="Z86" i="3" s="1"/>
  <c r="T86" i="3"/>
  <c r="R86" i="3"/>
  <c r="Q86" i="3"/>
  <c r="P86" i="3"/>
  <c r="O86" i="3"/>
  <c r="W85" i="3"/>
  <c r="CC127" i="1" s="1"/>
  <c r="V85" i="3"/>
  <c r="U85" i="3"/>
  <c r="CA127" i="1" s="1"/>
  <c r="T85" i="3"/>
  <c r="R85" i="3"/>
  <c r="Q85" i="3"/>
  <c r="P85" i="3"/>
  <c r="D97" i="15" s="1"/>
  <c r="O85" i="3"/>
  <c r="W84" i="3"/>
  <c r="AB84" i="3" s="1"/>
  <c r="V84" i="3"/>
  <c r="AA84" i="3" s="1"/>
  <c r="U84" i="3"/>
  <c r="Z84" i="3" s="1"/>
  <c r="T84" i="3"/>
  <c r="R84" i="3"/>
  <c r="Q84" i="3"/>
  <c r="P84" i="3"/>
  <c r="O84" i="3"/>
  <c r="Y84" i="3" s="1"/>
  <c r="W83" i="3"/>
  <c r="AB83" i="3" s="1"/>
  <c r="V83" i="3"/>
  <c r="AA83" i="3" s="1"/>
  <c r="U83" i="3"/>
  <c r="Z83" i="3" s="1"/>
  <c r="T83" i="3"/>
  <c r="R83" i="3"/>
  <c r="Q83" i="3"/>
  <c r="P83" i="3"/>
  <c r="O83" i="3"/>
  <c r="W82" i="3"/>
  <c r="AB82" i="3" s="1"/>
  <c r="V82" i="3"/>
  <c r="AA82" i="3" s="1"/>
  <c r="U82" i="3"/>
  <c r="Z82" i="3" s="1"/>
  <c r="T82" i="3"/>
  <c r="R82" i="3"/>
  <c r="Q82" i="3"/>
  <c r="P82" i="3"/>
  <c r="O82" i="3"/>
  <c r="Y82" i="3" s="1"/>
  <c r="W81" i="3"/>
  <c r="AB81" i="3" s="1"/>
  <c r="V81" i="3"/>
  <c r="AA81" i="3" s="1"/>
  <c r="U81" i="3"/>
  <c r="Z81" i="3" s="1"/>
  <c r="T81" i="3"/>
  <c r="R81" i="3"/>
  <c r="Q81" i="3"/>
  <c r="P81" i="3"/>
  <c r="O81" i="3"/>
  <c r="W80" i="3"/>
  <c r="AB80" i="3" s="1"/>
  <c r="V80" i="3"/>
  <c r="AA80" i="3" s="1"/>
  <c r="U80" i="3"/>
  <c r="Z80" i="3" s="1"/>
  <c r="T80" i="3"/>
  <c r="R80" i="3"/>
  <c r="Q80" i="3"/>
  <c r="P80" i="3"/>
  <c r="O80" i="3"/>
  <c r="W79" i="3"/>
  <c r="AB79" i="3" s="1"/>
  <c r="V79" i="3"/>
  <c r="AA79" i="3" s="1"/>
  <c r="U79" i="3"/>
  <c r="T79" i="3"/>
  <c r="R79" i="3"/>
  <c r="Q79" i="3"/>
  <c r="P79" i="3"/>
  <c r="O79" i="3"/>
  <c r="W78" i="3"/>
  <c r="V78" i="3"/>
  <c r="U78" i="3"/>
  <c r="CA126" i="1" s="1"/>
  <c r="T78" i="3"/>
  <c r="Y78" i="3" s="1"/>
  <c r="R78" i="3"/>
  <c r="F86" i="15" s="1"/>
  <c r="Q78" i="3"/>
  <c r="E86" i="15" s="1"/>
  <c r="P78" i="3"/>
  <c r="O78" i="3"/>
  <c r="C86" i="15" s="1"/>
  <c r="W77" i="3"/>
  <c r="AB77" i="3" s="1"/>
  <c r="V77" i="3"/>
  <c r="AA77" i="3" s="1"/>
  <c r="U77" i="3"/>
  <c r="Z77" i="3" s="1"/>
  <c r="T77" i="3"/>
  <c r="R77" i="3"/>
  <c r="Q77" i="3"/>
  <c r="P77" i="3"/>
  <c r="O77" i="3"/>
  <c r="W76" i="3"/>
  <c r="AB76" i="3" s="1"/>
  <c r="V76" i="3"/>
  <c r="AA76" i="3" s="1"/>
  <c r="U76" i="3"/>
  <c r="Z76" i="3" s="1"/>
  <c r="T76" i="3"/>
  <c r="R76" i="3"/>
  <c r="Q76" i="3"/>
  <c r="P76" i="3"/>
  <c r="O76" i="3"/>
  <c r="Y76" i="3" s="1"/>
  <c r="W75" i="3"/>
  <c r="AB75" i="3" s="1"/>
  <c r="V75" i="3"/>
  <c r="AA75" i="3" s="1"/>
  <c r="U75" i="3"/>
  <c r="Z75" i="3" s="1"/>
  <c r="T75" i="3"/>
  <c r="R75" i="3"/>
  <c r="Q75" i="3"/>
  <c r="P75" i="3"/>
  <c r="O75" i="3"/>
  <c r="W74" i="3"/>
  <c r="AB74" i="3" s="1"/>
  <c r="V74" i="3"/>
  <c r="AA74" i="3" s="1"/>
  <c r="U74" i="3"/>
  <c r="Z74" i="3" s="1"/>
  <c r="T74" i="3"/>
  <c r="R74" i="3"/>
  <c r="Q74" i="3"/>
  <c r="P74" i="3"/>
  <c r="O74" i="3"/>
  <c r="Y74" i="3" s="1"/>
  <c r="W73" i="3"/>
  <c r="AB73" i="3" s="1"/>
  <c r="V73" i="3"/>
  <c r="AA73" i="3" s="1"/>
  <c r="U73" i="3"/>
  <c r="Z73" i="3" s="1"/>
  <c r="T73" i="3"/>
  <c r="R73" i="3"/>
  <c r="Q73" i="3"/>
  <c r="P73" i="3"/>
  <c r="O73" i="3"/>
  <c r="W72" i="3"/>
  <c r="AB72" i="3" s="1"/>
  <c r="V72" i="3"/>
  <c r="AA72" i="3" s="1"/>
  <c r="U72" i="3"/>
  <c r="Z72" i="3" s="1"/>
  <c r="T72" i="3"/>
  <c r="R72" i="3"/>
  <c r="Q72" i="3"/>
  <c r="P72" i="3"/>
  <c r="O72" i="3"/>
  <c r="W71" i="3"/>
  <c r="AB71" i="3" s="1"/>
  <c r="V71" i="3"/>
  <c r="AA71" i="3" s="1"/>
  <c r="U71" i="3"/>
  <c r="Z71" i="3" s="1"/>
  <c r="T71" i="3"/>
  <c r="R71" i="3"/>
  <c r="Q71" i="3"/>
  <c r="P71" i="3"/>
  <c r="O71" i="3"/>
  <c r="W70" i="3"/>
  <c r="AB70" i="3" s="1"/>
  <c r="V70" i="3"/>
  <c r="AA70" i="3" s="1"/>
  <c r="U70" i="3"/>
  <c r="Z70" i="3" s="1"/>
  <c r="T70" i="3"/>
  <c r="R70" i="3"/>
  <c r="Q70" i="3"/>
  <c r="P70" i="3"/>
  <c r="O70" i="3"/>
  <c r="Y70" i="3" s="1"/>
  <c r="W69" i="3"/>
  <c r="AB69" i="3" s="1"/>
  <c r="V69" i="3"/>
  <c r="AA69" i="3" s="1"/>
  <c r="U69" i="3"/>
  <c r="Z69" i="3" s="1"/>
  <c r="T69" i="3"/>
  <c r="R69" i="3"/>
  <c r="Q69" i="3"/>
  <c r="P69" i="3"/>
  <c r="O69" i="3"/>
  <c r="W68" i="3"/>
  <c r="AB68" i="3" s="1"/>
  <c r="V68" i="3"/>
  <c r="AA68" i="3" s="1"/>
  <c r="U68" i="3"/>
  <c r="T68" i="3"/>
  <c r="R68" i="3"/>
  <c r="Q68" i="3"/>
  <c r="P68" i="3"/>
  <c r="O68" i="3"/>
  <c r="W67" i="3"/>
  <c r="AB67" i="3" s="1"/>
  <c r="V67" i="3"/>
  <c r="AA67" i="3" s="1"/>
  <c r="U67" i="3"/>
  <c r="T67" i="3"/>
  <c r="R67" i="3"/>
  <c r="Q67" i="3"/>
  <c r="P67" i="3"/>
  <c r="O67" i="3"/>
  <c r="W66" i="3"/>
  <c r="V66" i="3"/>
  <c r="AA66" i="3" s="1"/>
  <c r="U66" i="3"/>
  <c r="Z66" i="3" s="1"/>
  <c r="T66" i="3"/>
  <c r="R66" i="3"/>
  <c r="Q66" i="3"/>
  <c r="P66" i="3"/>
  <c r="O66" i="3"/>
  <c r="W65" i="3"/>
  <c r="AB65" i="3" s="1"/>
  <c r="V65" i="3"/>
  <c r="U65" i="3"/>
  <c r="Z65" i="3" s="1"/>
  <c r="T65" i="3"/>
  <c r="R65" i="3"/>
  <c r="Q65" i="3"/>
  <c r="P65" i="3"/>
  <c r="O65" i="3"/>
  <c r="W64" i="3"/>
  <c r="AB64" i="3" s="1"/>
  <c r="V64" i="3"/>
  <c r="U64" i="3"/>
  <c r="Z64" i="3" s="1"/>
  <c r="T64" i="3"/>
  <c r="Y64" i="3" s="1"/>
  <c r="R64" i="3"/>
  <c r="Q64" i="3"/>
  <c r="P64" i="3"/>
  <c r="O64" i="3"/>
  <c r="W63" i="3"/>
  <c r="AB63" i="3" s="1"/>
  <c r="V63" i="3"/>
  <c r="AA63" i="3" s="1"/>
  <c r="U63" i="3"/>
  <c r="T63" i="3"/>
  <c r="R63" i="3"/>
  <c r="Q63" i="3"/>
  <c r="P63" i="3"/>
  <c r="O63" i="3"/>
  <c r="W62" i="3"/>
  <c r="AB62" i="3" s="1"/>
  <c r="V62" i="3"/>
  <c r="U62" i="3"/>
  <c r="Z62" i="3" s="1"/>
  <c r="T62" i="3"/>
  <c r="Y62" i="3" s="1"/>
  <c r="R62" i="3"/>
  <c r="Q62" i="3"/>
  <c r="P62" i="3"/>
  <c r="O62" i="3"/>
  <c r="W61" i="3"/>
  <c r="V61" i="3"/>
  <c r="AA61" i="3" s="1"/>
  <c r="U61" i="3"/>
  <c r="Z61" i="3" s="1"/>
  <c r="T61" i="3"/>
  <c r="R61" i="3"/>
  <c r="Q61" i="3"/>
  <c r="P61" i="3"/>
  <c r="O61" i="3"/>
  <c r="W60" i="3"/>
  <c r="AB60" i="3" s="1"/>
  <c r="V60" i="3"/>
  <c r="AA60" i="3" s="1"/>
  <c r="U60" i="3"/>
  <c r="T60" i="3"/>
  <c r="R60" i="3"/>
  <c r="Q60" i="3"/>
  <c r="P60" i="3"/>
  <c r="O60" i="3"/>
  <c r="W59" i="3"/>
  <c r="CC125" i="1" s="1"/>
  <c r="V59" i="3"/>
  <c r="U59" i="3"/>
  <c r="T59" i="3"/>
  <c r="R59" i="3"/>
  <c r="F75" i="15" s="1"/>
  <c r="Q59" i="3"/>
  <c r="E75" i="15" s="1"/>
  <c r="P59" i="3"/>
  <c r="D75" i="15" s="1"/>
  <c r="O59" i="3"/>
  <c r="C75" i="15" s="1"/>
  <c r="W58" i="3"/>
  <c r="AB58" i="3" s="1"/>
  <c r="V58" i="3"/>
  <c r="AA58" i="3" s="1"/>
  <c r="U58" i="3"/>
  <c r="Z58" i="3" s="1"/>
  <c r="T58" i="3"/>
  <c r="R58" i="3"/>
  <c r="Q58" i="3"/>
  <c r="P58" i="3"/>
  <c r="O58" i="3"/>
  <c r="W57" i="3"/>
  <c r="AB57" i="3" s="1"/>
  <c r="V57" i="3"/>
  <c r="AA57" i="3" s="1"/>
  <c r="U57" i="3"/>
  <c r="CA124" i="1" s="1"/>
  <c r="T57" i="3"/>
  <c r="R57" i="3"/>
  <c r="Q57" i="3"/>
  <c r="P57" i="3"/>
  <c r="O57" i="3"/>
  <c r="C64" i="15" s="1"/>
  <c r="W56" i="3"/>
  <c r="AB56" i="3" s="1"/>
  <c r="V56" i="3"/>
  <c r="AA56" i="3" s="1"/>
  <c r="U56" i="3"/>
  <c r="Z56" i="3" s="1"/>
  <c r="T56" i="3"/>
  <c r="R56" i="3"/>
  <c r="Q56" i="3"/>
  <c r="P56" i="3"/>
  <c r="O56" i="3"/>
  <c r="W55" i="3"/>
  <c r="AB55" i="3" s="1"/>
  <c r="V55" i="3"/>
  <c r="AA55" i="3" s="1"/>
  <c r="U55" i="3"/>
  <c r="Z55" i="3" s="1"/>
  <c r="T55" i="3"/>
  <c r="R55" i="3"/>
  <c r="Q55" i="3"/>
  <c r="P55" i="3"/>
  <c r="O55" i="3"/>
  <c r="W54" i="3"/>
  <c r="AB54" i="3" s="1"/>
  <c r="V54" i="3"/>
  <c r="AA54" i="3" s="1"/>
  <c r="U54" i="3"/>
  <c r="Z54" i="3" s="1"/>
  <c r="T54" i="3"/>
  <c r="R54" i="3"/>
  <c r="Q54" i="3"/>
  <c r="P54" i="3"/>
  <c r="O54" i="3"/>
  <c r="W53" i="3"/>
  <c r="AB53" i="3" s="1"/>
  <c r="V53" i="3"/>
  <c r="AA53" i="3" s="1"/>
  <c r="U53" i="3"/>
  <c r="Z53" i="3" s="1"/>
  <c r="T53" i="3"/>
  <c r="R53" i="3"/>
  <c r="Q53" i="3"/>
  <c r="P53" i="3"/>
  <c r="O53" i="3"/>
  <c r="W52" i="3"/>
  <c r="AB52" i="3" s="1"/>
  <c r="V52" i="3"/>
  <c r="U52" i="3"/>
  <c r="Z52" i="3" s="1"/>
  <c r="T52" i="3"/>
  <c r="Y52" i="3" s="1"/>
  <c r="R52" i="3"/>
  <c r="Q52" i="3"/>
  <c r="P52" i="3"/>
  <c r="O52" i="3"/>
  <c r="W51" i="3"/>
  <c r="AB51" i="3" s="1"/>
  <c r="V51" i="3"/>
  <c r="AA51" i="3" s="1"/>
  <c r="U51" i="3"/>
  <c r="T51" i="3"/>
  <c r="R51" i="3"/>
  <c r="Q51" i="3"/>
  <c r="P51" i="3"/>
  <c r="O51" i="3"/>
  <c r="W50" i="3"/>
  <c r="AB50" i="3" s="1"/>
  <c r="V50" i="3"/>
  <c r="U50" i="3"/>
  <c r="Z50" i="3" s="1"/>
  <c r="T50" i="3"/>
  <c r="R50" i="3"/>
  <c r="Q50" i="3"/>
  <c r="P50" i="3"/>
  <c r="O50" i="3"/>
  <c r="W49" i="3"/>
  <c r="AB49" i="3" s="1"/>
  <c r="V49" i="3"/>
  <c r="AA49" i="3" s="1"/>
  <c r="U49" i="3"/>
  <c r="T49" i="3"/>
  <c r="R49" i="3"/>
  <c r="Q49" i="3"/>
  <c r="P49" i="3"/>
  <c r="O49" i="3"/>
  <c r="W48" i="3"/>
  <c r="V48" i="3"/>
  <c r="AA48" i="3" s="1"/>
  <c r="U48" i="3"/>
  <c r="Z48" i="3" s="1"/>
  <c r="T48" i="3"/>
  <c r="Y48" i="3" s="1"/>
  <c r="R48" i="3"/>
  <c r="Q48" i="3"/>
  <c r="P48" i="3"/>
  <c r="O48" i="3"/>
  <c r="W47" i="3"/>
  <c r="AB47" i="3" s="1"/>
  <c r="V47" i="3"/>
  <c r="AA47" i="3" s="1"/>
  <c r="U47" i="3"/>
  <c r="T47" i="3"/>
  <c r="R47" i="3"/>
  <c r="Q47" i="3"/>
  <c r="P47" i="3"/>
  <c r="O47" i="3"/>
  <c r="W46" i="3"/>
  <c r="AB46" i="3" s="1"/>
  <c r="V46" i="3"/>
  <c r="AA46" i="3" s="1"/>
  <c r="U46" i="3"/>
  <c r="T46" i="3"/>
  <c r="R46" i="3"/>
  <c r="Q46" i="3"/>
  <c r="P46" i="3"/>
  <c r="O46" i="3"/>
  <c r="W45" i="3"/>
  <c r="AB45" i="3" s="1"/>
  <c r="V45" i="3"/>
  <c r="U45" i="3"/>
  <c r="CA123" i="1" s="1"/>
  <c r="T45" i="3"/>
  <c r="R45" i="3"/>
  <c r="Q45" i="3"/>
  <c r="E53" i="15" s="1"/>
  <c r="P45" i="3"/>
  <c r="D53" i="15" s="1"/>
  <c r="O45" i="3"/>
  <c r="C53" i="15" s="1"/>
  <c r="W44" i="3"/>
  <c r="AB44" i="3" s="1"/>
  <c r="V44" i="3"/>
  <c r="AA44" i="3" s="1"/>
  <c r="U44" i="3"/>
  <c r="Z44" i="3" s="1"/>
  <c r="T44" i="3"/>
  <c r="R44" i="3"/>
  <c r="Q44" i="3"/>
  <c r="P44" i="3"/>
  <c r="O44" i="3"/>
  <c r="W43" i="3"/>
  <c r="AB43" i="3" s="1"/>
  <c r="V43" i="3"/>
  <c r="AA43" i="3" s="1"/>
  <c r="U43" i="3"/>
  <c r="Z43" i="3" s="1"/>
  <c r="T43" i="3"/>
  <c r="R43" i="3"/>
  <c r="Q43" i="3"/>
  <c r="P43" i="3"/>
  <c r="O43" i="3"/>
  <c r="W42" i="3"/>
  <c r="AB42" i="3" s="1"/>
  <c r="V42" i="3"/>
  <c r="AA42" i="3" s="1"/>
  <c r="U42" i="3"/>
  <c r="Z42" i="3" s="1"/>
  <c r="T42" i="3"/>
  <c r="R42" i="3"/>
  <c r="Q42" i="3"/>
  <c r="P42" i="3"/>
  <c r="O42" i="3"/>
  <c r="W41" i="3"/>
  <c r="AB41" i="3" s="1"/>
  <c r="V41" i="3"/>
  <c r="AA41" i="3" s="1"/>
  <c r="U41" i="3"/>
  <c r="Z41" i="3" s="1"/>
  <c r="T41" i="3"/>
  <c r="R41" i="3"/>
  <c r="Q41" i="3"/>
  <c r="P41" i="3"/>
  <c r="O41" i="3"/>
  <c r="W40" i="3"/>
  <c r="AB40" i="3" s="1"/>
  <c r="V40" i="3"/>
  <c r="AA40" i="3" s="1"/>
  <c r="U40" i="3"/>
  <c r="Z40" i="3" s="1"/>
  <c r="T40" i="3"/>
  <c r="R40" i="3"/>
  <c r="Q40" i="3"/>
  <c r="P40" i="3"/>
  <c r="O40" i="3"/>
  <c r="W39" i="3"/>
  <c r="AB39" i="3" s="1"/>
  <c r="V39" i="3"/>
  <c r="AA39" i="3" s="1"/>
  <c r="U39" i="3"/>
  <c r="T39" i="3"/>
  <c r="R39" i="3"/>
  <c r="Q39" i="3"/>
  <c r="P39" i="3"/>
  <c r="O39" i="3"/>
  <c r="W38" i="3"/>
  <c r="AB38" i="3" s="1"/>
  <c r="V38" i="3"/>
  <c r="AA38" i="3" s="1"/>
  <c r="U38" i="3"/>
  <c r="T38" i="3"/>
  <c r="R38" i="3"/>
  <c r="Q38" i="3"/>
  <c r="P38" i="3"/>
  <c r="O38" i="3"/>
  <c r="W37" i="3"/>
  <c r="AB37" i="3" s="1"/>
  <c r="V37" i="3"/>
  <c r="AA37" i="3" s="1"/>
  <c r="U37" i="3"/>
  <c r="T37" i="3"/>
  <c r="R37" i="3"/>
  <c r="Q37" i="3"/>
  <c r="P37" i="3"/>
  <c r="O37" i="3"/>
  <c r="W36" i="3"/>
  <c r="V36" i="3"/>
  <c r="U36" i="3"/>
  <c r="CA122" i="1" s="1"/>
  <c r="T36" i="3"/>
  <c r="Y36" i="3" s="1"/>
  <c r="R36" i="3"/>
  <c r="F42" i="15" s="1"/>
  <c r="Q36" i="3"/>
  <c r="E42" i="15" s="1"/>
  <c r="P36" i="3"/>
  <c r="D42" i="15" s="1"/>
  <c r="O36" i="3"/>
  <c r="W35" i="3"/>
  <c r="AB35" i="3" s="1"/>
  <c r="V35" i="3"/>
  <c r="AA35" i="3" s="1"/>
  <c r="U35" i="3"/>
  <c r="Z35" i="3" s="1"/>
  <c r="T35" i="3"/>
  <c r="R35" i="3"/>
  <c r="Q35" i="3"/>
  <c r="P35" i="3"/>
  <c r="O35" i="3"/>
  <c r="W34" i="3"/>
  <c r="AB34" i="3" s="1"/>
  <c r="V34" i="3"/>
  <c r="AA34" i="3" s="1"/>
  <c r="U34" i="3"/>
  <c r="Z34" i="3" s="1"/>
  <c r="T34" i="3"/>
  <c r="R34" i="3"/>
  <c r="Q34" i="3"/>
  <c r="P34" i="3"/>
  <c r="O34" i="3"/>
  <c r="Y34" i="3" s="1"/>
  <c r="W33" i="3"/>
  <c r="AB33" i="3" s="1"/>
  <c r="V33" i="3"/>
  <c r="AA33" i="3" s="1"/>
  <c r="U33" i="3"/>
  <c r="Z33" i="3" s="1"/>
  <c r="T33" i="3"/>
  <c r="R33" i="3"/>
  <c r="Q33" i="3"/>
  <c r="P33" i="3"/>
  <c r="O33" i="3"/>
  <c r="W32" i="3"/>
  <c r="AB32" i="3" s="1"/>
  <c r="V32" i="3"/>
  <c r="AA32" i="3" s="1"/>
  <c r="U32" i="3"/>
  <c r="Z32" i="3" s="1"/>
  <c r="T32" i="3"/>
  <c r="R32" i="3"/>
  <c r="Q32" i="3"/>
  <c r="P32" i="3"/>
  <c r="O32" i="3"/>
  <c r="Y32" i="3" s="1"/>
  <c r="W31" i="3"/>
  <c r="AB31" i="3" s="1"/>
  <c r="V31" i="3"/>
  <c r="AA31" i="3" s="1"/>
  <c r="U31" i="3"/>
  <c r="Z31" i="3" s="1"/>
  <c r="T31" i="3"/>
  <c r="R31" i="3"/>
  <c r="Q31" i="3"/>
  <c r="P31" i="3"/>
  <c r="O31" i="3"/>
  <c r="W30" i="3"/>
  <c r="AB30" i="3" s="1"/>
  <c r="V30" i="3"/>
  <c r="AA30" i="3" s="1"/>
  <c r="U30" i="3"/>
  <c r="Z30" i="3" s="1"/>
  <c r="T30" i="3"/>
  <c r="R30" i="3"/>
  <c r="Q30" i="3"/>
  <c r="P30" i="3"/>
  <c r="O30" i="3"/>
  <c r="Y30" i="3" s="1"/>
  <c r="W29" i="3"/>
  <c r="AB29" i="3" s="1"/>
  <c r="V29" i="3"/>
  <c r="AA29" i="3" s="1"/>
  <c r="U29" i="3"/>
  <c r="Z29" i="3" s="1"/>
  <c r="T29" i="3"/>
  <c r="R29" i="3"/>
  <c r="Q29" i="3"/>
  <c r="P29" i="3"/>
  <c r="O29" i="3"/>
  <c r="W28" i="3"/>
  <c r="AB28" i="3" s="1"/>
  <c r="V28" i="3"/>
  <c r="AA28" i="3" s="1"/>
  <c r="U28" i="3"/>
  <c r="Z28" i="3" s="1"/>
  <c r="T28" i="3"/>
  <c r="R28" i="3"/>
  <c r="Q28" i="3"/>
  <c r="P28" i="3"/>
  <c r="O28" i="3"/>
  <c r="W27" i="3"/>
  <c r="AB27" i="3" s="1"/>
  <c r="V27" i="3"/>
  <c r="AA27" i="3" s="1"/>
  <c r="U27" i="3"/>
  <c r="Z27" i="3" s="1"/>
  <c r="T27" i="3"/>
  <c r="R27" i="3"/>
  <c r="Q27" i="3"/>
  <c r="P27" i="3"/>
  <c r="O27" i="3"/>
  <c r="W26" i="3"/>
  <c r="AB26" i="3" s="1"/>
  <c r="V26" i="3"/>
  <c r="AA26" i="3" s="1"/>
  <c r="U26" i="3"/>
  <c r="T26" i="3"/>
  <c r="Y26" i="3" s="1"/>
  <c r="R26" i="3"/>
  <c r="Q26" i="3"/>
  <c r="P26" i="3"/>
  <c r="O26" i="3"/>
  <c r="W25" i="3"/>
  <c r="AB25" i="3" s="1"/>
  <c r="V25" i="3"/>
  <c r="AA25" i="3" s="1"/>
  <c r="U25" i="3"/>
  <c r="T25" i="3"/>
  <c r="R25" i="3"/>
  <c r="Q25" i="3"/>
  <c r="P25" i="3"/>
  <c r="O25" i="3"/>
  <c r="W24" i="3"/>
  <c r="AB24" i="3" s="1"/>
  <c r="V24" i="3"/>
  <c r="U24" i="3"/>
  <c r="Z24" i="3" s="1"/>
  <c r="T24" i="3"/>
  <c r="Y24" i="3" s="1"/>
  <c r="R24" i="3"/>
  <c r="Q24" i="3"/>
  <c r="P24" i="3"/>
  <c r="O24" i="3"/>
  <c r="W23" i="3"/>
  <c r="AB23" i="3" s="1"/>
  <c r="V23" i="3"/>
  <c r="AA23" i="3" s="1"/>
  <c r="U23" i="3"/>
  <c r="T23" i="3"/>
  <c r="R23" i="3"/>
  <c r="Q23" i="3"/>
  <c r="P23" i="3"/>
  <c r="O23" i="3"/>
  <c r="W22" i="3"/>
  <c r="AB22" i="3" s="1"/>
  <c r="V22" i="3"/>
  <c r="AA22" i="3" s="1"/>
  <c r="U22" i="3"/>
  <c r="T22" i="3"/>
  <c r="R22" i="3"/>
  <c r="Q22" i="3"/>
  <c r="P22" i="3"/>
  <c r="O22" i="3"/>
  <c r="W21" i="3"/>
  <c r="V21" i="3"/>
  <c r="AA21" i="3" s="1"/>
  <c r="U21" i="3"/>
  <c r="Z21" i="3" s="1"/>
  <c r="T21" i="3"/>
  <c r="R21" i="3"/>
  <c r="Q21" i="3"/>
  <c r="P21" i="3"/>
  <c r="O21" i="3"/>
  <c r="W20" i="3"/>
  <c r="AB20" i="3" s="1"/>
  <c r="V20" i="3"/>
  <c r="AA20" i="3" s="1"/>
  <c r="U20" i="3"/>
  <c r="T20" i="3"/>
  <c r="R20" i="3"/>
  <c r="Q20" i="3"/>
  <c r="P20" i="3"/>
  <c r="O20" i="3"/>
  <c r="W19" i="3"/>
  <c r="AB19" i="3" s="1"/>
  <c r="V19" i="3"/>
  <c r="AA19" i="3" s="1"/>
  <c r="U19" i="3"/>
  <c r="CA121" i="1" s="1"/>
  <c r="T19" i="3"/>
  <c r="Y19" i="3" s="1"/>
  <c r="R19" i="3"/>
  <c r="F31" i="15" s="1"/>
  <c r="Q19" i="3"/>
  <c r="E31" i="15" s="1"/>
  <c r="P19" i="3"/>
  <c r="D31" i="15" s="1"/>
  <c r="O19" i="3"/>
  <c r="C31" i="15" s="1"/>
  <c r="W18" i="3"/>
  <c r="AB18" i="3" s="1"/>
  <c r="V18" i="3"/>
  <c r="AA18" i="3" s="1"/>
  <c r="U18" i="3"/>
  <c r="Z18" i="3" s="1"/>
  <c r="T18" i="3"/>
  <c r="R18" i="3"/>
  <c r="Q18" i="3"/>
  <c r="P18" i="3"/>
  <c r="O18" i="3"/>
  <c r="W17" i="3"/>
  <c r="AB17" i="3" s="1"/>
  <c r="V17" i="3"/>
  <c r="AA17" i="3" s="1"/>
  <c r="U17" i="3"/>
  <c r="T17" i="3"/>
  <c r="Y17" i="3" s="1"/>
  <c r="R17" i="3"/>
  <c r="Q17" i="3"/>
  <c r="P17" i="3"/>
  <c r="O17" i="3"/>
  <c r="W16" i="3"/>
  <c r="V16" i="3"/>
  <c r="U16" i="3"/>
  <c r="CA120" i="1" s="1"/>
  <c r="T16" i="3"/>
  <c r="R16" i="3"/>
  <c r="Q16" i="3"/>
  <c r="E20" i="15" s="1"/>
  <c r="P16" i="3"/>
  <c r="D20" i="15" s="1"/>
  <c r="O16" i="3"/>
  <c r="W15" i="3"/>
  <c r="AB15" i="3" s="1"/>
  <c r="V15" i="3"/>
  <c r="AA15" i="3" s="1"/>
  <c r="U15" i="3"/>
  <c r="Z15" i="3" s="1"/>
  <c r="T15" i="3"/>
  <c r="R15" i="3"/>
  <c r="Q15" i="3"/>
  <c r="P15" i="3"/>
  <c r="O15" i="3"/>
  <c r="Y15" i="3" s="1"/>
  <c r="W14" i="3"/>
  <c r="AB14" i="3" s="1"/>
  <c r="V14" i="3"/>
  <c r="AA14" i="3" s="1"/>
  <c r="U14" i="3"/>
  <c r="Z14" i="3" s="1"/>
  <c r="T14" i="3"/>
  <c r="R14" i="3"/>
  <c r="Q14" i="3"/>
  <c r="P14" i="3"/>
  <c r="O14" i="3"/>
  <c r="W13" i="3"/>
  <c r="AB13" i="3" s="1"/>
  <c r="V13" i="3"/>
  <c r="AA13" i="3" s="1"/>
  <c r="U13" i="3"/>
  <c r="Z13" i="3" s="1"/>
  <c r="T13" i="3"/>
  <c r="R13" i="3"/>
  <c r="Q13" i="3"/>
  <c r="P13" i="3"/>
  <c r="O13" i="3"/>
  <c r="W12" i="3"/>
  <c r="AB12" i="3" s="1"/>
  <c r="V12" i="3"/>
  <c r="AA12" i="3" s="1"/>
  <c r="U12" i="3"/>
  <c r="Z12" i="3" s="1"/>
  <c r="T12" i="3"/>
  <c r="R12" i="3"/>
  <c r="Q12" i="3"/>
  <c r="P12" i="3"/>
  <c r="O12" i="3"/>
  <c r="W11" i="3"/>
  <c r="AB11" i="3" s="1"/>
  <c r="V11" i="3"/>
  <c r="AA11" i="3" s="1"/>
  <c r="U11" i="3"/>
  <c r="Z11" i="3" s="1"/>
  <c r="T11" i="3"/>
  <c r="R11" i="3"/>
  <c r="Q11" i="3"/>
  <c r="P11" i="3"/>
  <c r="O11" i="3"/>
  <c r="W10" i="3"/>
  <c r="AB10" i="3" s="1"/>
  <c r="V10" i="3"/>
  <c r="AA10" i="3" s="1"/>
  <c r="U10" i="3"/>
  <c r="Z10" i="3" s="1"/>
  <c r="T10" i="3"/>
  <c r="R10" i="3"/>
  <c r="Q10" i="3"/>
  <c r="P10" i="3"/>
  <c r="O10" i="3"/>
  <c r="W9" i="3"/>
  <c r="AB9" i="3" s="1"/>
  <c r="V9" i="3"/>
  <c r="AA9" i="3" s="1"/>
  <c r="U9" i="3"/>
  <c r="Z9" i="3" s="1"/>
  <c r="T9" i="3"/>
  <c r="R9" i="3"/>
  <c r="Q9" i="3"/>
  <c r="P9" i="3"/>
  <c r="O9" i="3"/>
  <c r="W8" i="3"/>
  <c r="AB8" i="3" s="1"/>
  <c r="V8" i="3"/>
  <c r="AA8" i="3" s="1"/>
  <c r="U8" i="3"/>
  <c r="Z8" i="3" s="1"/>
  <c r="T8" i="3"/>
  <c r="R8" i="3"/>
  <c r="Q8" i="3"/>
  <c r="P8" i="3"/>
  <c r="O8" i="3"/>
  <c r="W7" i="3"/>
  <c r="AB7" i="3" s="1"/>
  <c r="V7" i="3"/>
  <c r="AA7" i="3" s="1"/>
  <c r="U7" i="3"/>
  <c r="Z7" i="3" s="1"/>
  <c r="T7" i="3"/>
  <c r="R7" i="3"/>
  <c r="Q7" i="3"/>
  <c r="P7" i="3"/>
  <c r="O7" i="3"/>
  <c r="W6" i="3"/>
  <c r="AB6" i="3" s="1"/>
  <c r="V6" i="3"/>
  <c r="AA6" i="3" s="1"/>
  <c r="U6" i="3"/>
  <c r="Z6" i="3" s="1"/>
  <c r="T6" i="3"/>
  <c r="R6" i="3"/>
  <c r="Q6" i="3"/>
  <c r="P6" i="3"/>
  <c r="O6" i="3"/>
  <c r="W5" i="3"/>
  <c r="AB5" i="3" s="1"/>
  <c r="V5" i="3"/>
  <c r="AA5" i="3" s="1"/>
  <c r="U5" i="3"/>
  <c r="T5" i="3"/>
  <c r="Y5" i="3" s="1"/>
  <c r="R5" i="3"/>
  <c r="Q5" i="3"/>
  <c r="P5" i="3"/>
  <c r="O5" i="3"/>
  <c r="W4" i="3"/>
  <c r="AB4" i="3" s="1"/>
  <c r="V4" i="3"/>
  <c r="AA4" i="3" s="1"/>
  <c r="U4" i="3"/>
  <c r="T4" i="3"/>
  <c r="R4" i="3"/>
  <c r="Q4" i="3"/>
  <c r="P4" i="3"/>
  <c r="O4" i="3"/>
  <c r="Z59" i="3" l="1"/>
  <c r="CA125" i="1"/>
  <c r="C108" i="15"/>
  <c r="J135" i="9"/>
  <c r="Z25" i="3"/>
  <c r="Y97" i="5"/>
  <c r="F85" i="15"/>
  <c r="F84" i="15"/>
  <c r="F83" i="15"/>
  <c r="M121" i="9"/>
  <c r="CC58" i="1" s="1"/>
  <c r="F97" i="15"/>
  <c r="M135" i="9"/>
  <c r="CC59" i="1" s="1"/>
  <c r="F108" i="15"/>
  <c r="M23" i="9"/>
  <c r="CC51" i="1" s="1"/>
  <c r="F20" i="15"/>
  <c r="M65" i="9"/>
  <c r="CC54" i="1" s="1"/>
  <c r="F53" i="15"/>
  <c r="M79" i="9"/>
  <c r="M76" i="9" s="1"/>
  <c r="M77" i="9" s="1"/>
  <c r="M78" i="9" s="1"/>
  <c r="F64" i="15"/>
  <c r="X7" i="3"/>
  <c r="X9" i="3"/>
  <c r="X13" i="3"/>
  <c r="X28" i="3"/>
  <c r="X38" i="3"/>
  <c r="X40" i="3"/>
  <c r="X44" i="3"/>
  <c r="X46" i="3"/>
  <c r="X50" i="3"/>
  <c r="X56" i="3"/>
  <c r="X66" i="3"/>
  <c r="X68" i="3"/>
  <c r="X72" i="3"/>
  <c r="X80" i="3"/>
  <c r="X86" i="3"/>
  <c r="X92" i="3"/>
  <c r="J23" i="9"/>
  <c r="C20" i="15"/>
  <c r="J51" i="9"/>
  <c r="C42" i="15"/>
  <c r="C62" i="15"/>
  <c r="C61" i="15"/>
  <c r="C63" i="15"/>
  <c r="C83" i="15"/>
  <c r="C85" i="15"/>
  <c r="C84" i="15"/>
  <c r="J121" i="9"/>
  <c r="C97" i="15"/>
  <c r="Z37" i="3"/>
  <c r="Z39" i="3"/>
  <c r="Z47" i="3"/>
  <c r="K79" i="9"/>
  <c r="K76" i="9" s="1"/>
  <c r="K77" i="9" s="1"/>
  <c r="K78" i="9" s="1"/>
  <c r="D64" i="15"/>
  <c r="K107" i="9"/>
  <c r="CA57" i="1" s="1"/>
  <c r="D86" i="15"/>
  <c r="K135" i="9"/>
  <c r="D108" i="15"/>
  <c r="L79" i="9"/>
  <c r="L76" i="9" s="1"/>
  <c r="L77" i="9" s="1"/>
  <c r="L78" i="9" s="1"/>
  <c r="E64" i="15"/>
  <c r="L121" i="9"/>
  <c r="E97" i="15"/>
  <c r="Z4" i="3"/>
  <c r="Z17" i="3"/>
  <c r="Z22" i="3"/>
  <c r="Z26" i="3"/>
  <c r="Z38" i="3"/>
  <c r="AB48" i="3"/>
  <c r="AA50" i="3"/>
  <c r="AA52" i="3"/>
  <c r="Z60" i="3"/>
  <c r="AB61" i="3"/>
  <c r="AA62" i="3"/>
  <c r="AA64" i="3"/>
  <c r="AA65" i="3"/>
  <c r="Z85" i="3"/>
  <c r="AA91" i="3"/>
  <c r="AA92" i="3"/>
  <c r="Y29" i="3"/>
  <c r="X29" i="3"/>
  <c r="AA85" i="3"/>
  <c r="CB127" i="1"/>
  <c r="Y10" i="3"/>
  <c r="X10" i="3"/>
  <c r="X11" i="3"/>
  <c r="CC121" i="1"/>
  <c r="Y21" i="3"/>
  <c r="X21" i="3"/>
  <c r="Y27" i="3"/>
  <c r="X27" i="3"/>
  <c r="Y43" i="3"/>
  <c r="X43" i="3"/>
  <c r="Y9" i="3"/>
  <c r="Y16" i="3"/>
  <c r="BZ120" i="1"/>
  <c r="X16" i="3"/>
  <c r="X17" i="3"/>
  <c r="J37" i="9"/>
  <c r="Z20" i="3"/>
  <c r="X32" i="3"/>
  <c r="Y33" i="3"/>
  <c r="X33" i="3"/>
  <c r="AA36" i="3"/>
  <c r="CB122" i="1"/>
  <c r="Y40" i="3"/>
  <c r="L65" i="9"/>
  <c r="Y46" i="3"/>
  <c r="Y49" i="3"/>
  <c r="X49" i="3"/>
  <c r="Z51" i="3"/>
  <c r="Y56" i="3"/>
  <c r="J79" i="9"/>
  <c r="Z57" i="3"/>
  <c r="Y65" i="3"/>
  <c r="X65" i="3"/>
  <c r="Z67" i="3"/>
  <c r="Y68" i="3"/>
  <c r="X70" i="3"/>
  <c r="Y71" i="3"/>
  <c r="X71" i="3"/>
  <c r="X76" i="3"/>
  <c r="Y77" i="3"/>
  <c r="X77" i="3"/>
  <c r="L107" i="9"/>
  <c r="CB57" i="1" s="1"/>
  <c r="Z79" i="3"/>
  <c r="Y80" i="3"/>
  <c r="X84" i="3"/>
  <c r="Y85" i="3"/>
  <c r="X85" i="3"/>
  <c r="BZ127" i="1"/>
  <c r="AB88" i="3"/>
  <c r="CC128" i="1"/>
  <c r="Z90" i="3"/>
  <c r="Y91" i="3"/>
  <c r="X91" i="3"/>
  <c r="AB36" i="3"/>
  <c r="CC122" i="1"/>
  <c r="X54" i="3"/>
  <c r="Y55" i="3"/>
  <c r="X55" i="3"/>
  <c r="CB125" i="1"/>
  <c r="X60" i="3"/>
  <c r="M107" i="9"/>
  <c r="DE35" i="1"/>
  <c r="CQ4" i="1"/>
  <c r="Y45" i="3"/>
  <c r="X45" i="3"/>
  <c r="BZ123" i="1"/>
  <c r="Z5" i="3"/>
  <c r="Y11" i="3"/>
  <c r="AB16" i="3"/>
  <c r="CC120" i="1"/>
  <c r="M37" i="9"/>
  <c r="CC52" i="1" s="1"/>
  <c r="X24" i="3"/>
  <c r="X34" i="3"/>
  <c r="Y35" i="3"/>
  <c r="X35" i="3"/>
  <c r="K51" i="9"/>
  <c r="Y42" i="3"/>
  <c r="Y51" i="3"/>
  <c r="X51" i="3"/>
  <c r="Y58" i="3"/>
  <c r="J93" i="9"/>
  <c r="Z63" i="3"/>
  <c r="Y67" i="3"/>
  <c r="X67" i="3"/>
  <c r="Z78" i="3"/>
  <c r="Y79" i="3"/>
  <c r="X79" i="3"/>
  <c r="L135" i="9"/>
  <c r="Z89" i="3"/>
  <c r="Y93" i="3"/>
  <c r="X93" i="3"/>
  <c r="Y22" i="3"/>
  <c r="X22" i="3"/>
  <c r="AA16" i="3"/>
  <c r="CB120" i="1"/>
  <c r="Y73" i="3"/>
  <c r="X73" i="3"/>
  <c r="Y87" i="3"/>
  <c r="X87" i="3"/>
  <c r="Y8" i="3"/>
  <c r="X8" i="3"/>
  <c r="Y25" i="3"/>
  <c r="X25" i="3"/>
  <c r="Y41" i="3"/>
  <c r="X41" i="3"/>
  <c r="CB123" i="1"/>
  <c r="Y57" i="3"/>
  <c r="X57" i="3"/>
  <c r="BZ124" i="1"/>
  <c r="K93" i="9"/>
  <c r="AA59" i="3"/>
  <c r="AA78" i="3"/>
  <c r="CB126" i="1"/>
  <c r="Y81" i="3"/>
  <c r="X81" i="3"/>
  <c r="Z19" i="3"/>
  <c r="K37" i="9"/>
  <c r="Y23" i="3"/>
  <c r="X23" i="3"/>
  <c r="Y12" i="3"/>
  <c r="X12" i="3"/>
  <c r="Y61" i="3"/>
  <c r="X61" i="3"/>
  <c r="BZ121" i="1"/>
  <c r="X19" i="3"/>
  <c r="L51" i="9"/>
  <c r="L48" i="9" s="1"/>
  <c r="L49" i="9" s="1"/>
  <c r="L50" i="9" s="1"/>
  <c r="Y7" i="3"/>
  <c r="Y14" i="3"/>
  <c r="X14" i="3"/>
  <c r="X15" i="3"/>
  <c r="K23" i="9"/>
  <c r="AA24" i="3"/>
  <c r="X30" i="3"/>
  <c r="Y31" i="3"/>
  <c r="X31" i="3"/>
  <c r="M51" i="9"/>
  <c r="Y38" i="3"/>
  <c r="CC123" i="1"/>
  <c r="Z46" i="3"/>
  <c r="Y47" i="3"/>
  <c r="X47" i="3"/>
  <c r="Z49" i="3"/>
  <c r="X52" i="3"/>
  <c r="Y54" i="3"/>
  <c r="L93" i="9"/>
  <c r="Y60" i="3"/>
  <c r="X62" i="3"/>
  <c r="AB66" i="3"/>
  <c r="Z68" i="3"/>
  <c r="Y69" i="3"/>
  <c r="X69" i="3"/>
  <c r="X74" i="3"/>
  <c r="AB78" i="3"/>
  <c r="CC126" i="1"/>
  <c r="K121" i="9"/>
  <c r="K118" i="9" s="1"/>
  <c r="K119" i="9" s="1"/>
  <c r="K120" i="9" s="1"/>
  <c r="AB85" i="3"/>
  <c r="X88" i="3"/>
  <c r="BZ128" i="1"/>
  <c r="X94" i="3"/>
  <c r="Y95" i="3"/>
  <c r="X95" i="3"/>
  <c r="Y6" i="3"/>
  <c r="X6" i="3"/>
  <c r="L37" i="9"/>
  <c r="Y39" i="3"/>
  <c r="X39" i="3"/>
  <c r="Y18" i="3"/>
  <c r="X18" i="3"/>
  <c r="Y4" i="3"/>
  <c r="X4" i="3"/>
  <c r="X5" i="3"/>
  <c r="Y13" i="3"/>
  <c r="L23" i="9"/>
  <c r="CB121" i="1"/>
  <c r="AB21" i="3"/>
  <c r="Z23" i="3"/>
  <c r="X26" i="3"/>
  <c r="Y28" i="3"/>
  <c r="X36" i="3"/>
  <c r="BZ122" i="1"/>
  <c r="Y44" i="3"/>
  <c r="J65" i="9"/>
  <c r="AA45" i="3"/>
  <c r="Y50" i="3"/>
  <c r="Y53" i="3"/>
  <c r="X53" i="3"/>
  <c r="CB124" i="1"/>
  <c r="AB59" i="3"/>
  <c r="M93" i="9"/>
  <c r="CC56" i="1" s="1"/>
  <c r="Y63" i="3"/>
  <c r="X63" i="3"/>
  <c r="Y66" i="3"/>
  <c r="Y72" i="3"/>
  <c r="Y75" i="3"/>
  <c r="X75" i="3"/>
  <c r="J107" i="9"/>
  <c r="X82" i="3"/>
  <c r="Y83" i="3"/>
  <c r="X83" i="3"/>
  <c r="Y86" i="3"/>
  <c r="Z88" i="3"/>
  <c r="Y89" i="3"/>
  <c r="X89" i="3"/>
  <c r="Y92" i="3"/>
  <c r="Z16" i="3"/>
  <c r="BZ126" i="1"/>
  <c r="X78" i="3"/>
  <c r="Y20" i="3"/>
  <c r="X20" i="3"/>
  <c r="Z36" i="3"/>
  <c r="Y37" i="3"/>
  <c r="X37" i="3"/>
  <c r="X42" i="3"/>
  <c r="Z45" i="3"/>
  <c r="K65" i="9"/>
  <c r="X48" i="3"/>
  <c r="CC124" i="1"/>
  <c r="X58" i="3"/>
  <c r="Y59" i="3"/>
  <c r="BZ125" i="1"/>
  <c r="X59" i="3"/>
  <c r="X64" i="3"/>
  <c r="AA88" i="3"/>
  <c r="CB128" i="1"/>
  <c r="X90" i="3"/>
  <c r="Y96" i="3"/>
  <c r="X96" i="3"/>
  <c r="Y97" i="3"/>
  <c r="X97" i="3"/>
  <c r="CC5" i="1" l="1"/>
  <c r="CC36" i="1" s="1"/>
  <c r="CC10" i="1"/>
  <c r="CC13" i="1"/>
  <c r="CC44" i="1" s="1"/>
  <c r="CC12" i="1"/>
  <c r="CC43" i="1" s="1"/>
  <c r="CC6" i="1"/>
  <c r="CC55" i="1"/>
  <c r="M118" i="9"/>
  <c r="M119" i="9" s="1"/>
  <c r="M120" i="9" s="1"/>
  <c r="M132" i="9"/>
  <c r="M133" i="9" s="1"/>
  <c r="M134" i="9" s="1"/>
  <c r="CC8" i="1"/>
  <c r="I79" i="9"/>
  <c r="M20" i="9"/>
  <c r="M21" i="9" s="1"/>
  <c r="M22" i="9" s="1"/>
  <c r="D61" i="15"/>
  <c r="D62" i="15"/>
  <c r="D63" i="15"/>
  <c r="F61" i="15"/>
  <c r="F63" i="15"/>
  <c r="F62" i="15"/>
  <c r="E62" i="15"/>
  <c r="E61" i="15"/>
  <c r="E63" i="15"/>
  <c r="I65" i="9"/>
  <c r="I23" i="9"/>
  <c r="I51" i="9"/>
  <c r="I135" i="9"/>
  <c r="I93" i="9"/>
  <c r="CQ35" i="1"/>
  <c r="M48" i="9"/>
  <c r="M49" i="9" s="1"/>
  <c r="M50" i="9" s="1"/>
  <c r="CC53" i="1"/>
  <c r="I37" i="9"/>
  <c r="BZ57" i="1"/>
  <c r="I107" i="9"/>
  <c r="BY57" i="1" s="1"/>
  <c r="I121" i="9"/>
  <c r="CC57" i="1"/>
  <c r="M104" i="9"/>
  <c r="M105" i="9" s="1"/>
  <c r="M106" i="9" s="1"/>
  <c r="W3" i="3"/>
  <c r="V3" i="3"/>
  <c r="U3" i="3"/>
  <c r="T3" i="3"/>
  <c r="R3" i="3"/>
  <c r="Q3" i="3"/>
  <c r="P3" i="3"/>
  <c r="O3" i="3"/>
  <c r="CC9" i="1" l="1"/>
  <c r="CC40" i="1" s="1"/>
  <c r="CA116" i="1"/>
  <c r="CA119" i="1"/>
  <c r="CC7" i="1"/>
  <c r="CC38" i="1" s="1"/>
  <c r="CC11" i="1"/>
  <c r="CC42" i="1" s="1"/>
  <c r="L9" i="9"/>
  <c r="L6" i="9" s="1"/>
  <c r="L7" i="9" s="1"/>
  <c r="L8" i="9" s="1"/>
  <c r="E9" i="15"/>
  <c r="K9" i="9"/>
  <c r="D9" i="15"/>
  <c r="M9" i="9"/>
  <c r="M6" i="9" s="1"/>
  <c r="M7" i="9" s="1"/>
  <c r="M8" i="9" s="1"/>
  <c r="F9" i="15"/>
  <c r="J9" i="9"/>
  <c r="C9" i="15"/>
  <c r="Y3" i="3"/>
  <c r="BZ119" i="1"/>
  <c r="BZ116" i="1"/>
  <c r="X3" i="3"/>
  <c r="BY116" i="1" s="1"/>
  <c r="Z3" i="3"/>
  <c r="AA3" i="3"/>
  <c r="CB119" i="1"/>
  <c r="AB3" i="3"/>
  <c r="CC119" i="1"/>
  <c r="T4" i="2"/>
  <c r="U4" i="2"/>
  <c r="V4" i="2"/>
  <c r="AA4" i="2" s="1"/>
  <c r="W4" i="2"/>
  <c r="AB4" i="2" s="1"/>
  <c r="T5" i="2"/>
  <c r="U5" i="2"/>
  <c r="V5" i="2"/>
  <c r="AA5" i="2" s="1"/>
  <c r="W5" i="2"/>
  <c r="AB5" i="2" s="1"/>
  <c r="T6" i="2"/>
  <c r="U6" i="2"/>
  <c r="Z6" i="2" s="1"/>
  <c r="V6" i="2"/>
  <c r="AA6" i="2" s="1"/>
  <c r="W6" i="2"/>
  <c r="AB6" i="2" s="1"/>
  <c r="T7" i="2"/>
  <c r="U7" i="2"/>
  <c r="Z7" i="2" s="1"/>
  <c r="V7" i="2"/>
  <c r="AA7" i="2" s="1"/>
  <c r="W7" i="2"/>
  <c r="AB7" i="2" s="1"/>
  <c r="T8" i="2"/>
  <c r="U8" i="2"/>
  <c r="Z8" i="2" s="1"/>
  <c r="V8" i="2"/>
  <c r="AA8" i="2" s="1"/>
  <c r="W8" i="2"/>
  <c r="AB8" i="2" s="1"/>
  <c r="T9" i="2"/>
  <c r="U9" i="2"/>
  <c r="Z9" i="2" s="1"/>
  <c r="V9" i="2"/>
  <c r="AA9" i="2" s="1"/>
  <c r="W9" i="2"/>
  <c r="AB9" i="2" s="1"/>
  <c r="T10" i="2"/>
  <c r="U10" i="2"/>
  <c r="Z10" i="2" s="1"/>
  <c r="V10" i="2"/>
  <c r="AA10" i="2" s="1"/>
  <c r="W10" i="2"/>
  <c r="AB10" i="2" s="1"/>
  <c r="T11" i="2"/>
  <c r="U11" i="2"/>
  <c r="Z11" i="2" s="1"/>
  <c r="V11" i="2"/>
  <c r="AA11" i="2" s="1"/>
  <c r="W11" i="2"/>
  <c r="AB11" i="2" s="1"/>
  <c r="T12" i="2"/>
  <c r="U12" i="2"/>
  <c r="Z12" i="2" s="1"/>
  <c r="V12" i="2"/>
  <c r="AA12" i="2" s="1"/>
  <c r="W12" i="2"/>
  <c r="AB12" i="2" s="1"/>
  <c r="T13" i="2"/>
  <c r="U13" i="2"/>
  <c r="Z13" i="2" s="1"/>
  <c r="V13" i="2"/>
  <c r="AA13" i="2" s="1"/>
  <c r="W13" i="2"/>
  <c r="AB13" i="2" s="1"/>
  <c r="T14" i="2"/>
  <c r="U14" i="2"/>
  <c r="V14" i="2"/>
  <c r="AA14" i="2" s="1"/>
  <c r="W14" i="2"/>
  <c r="AB14" i="2" s="1"/>
  <c r="Z14" i="2"/>
  <c r="T15" i="2"/>
  <c r="U15" i="2"/>
  <c r="V15" i="2"/>
  <c r="AA15" i="2" s="1"/>
  <c r="W15" i="2"/>
  <c r="AB15" i="2" s="1"/>
  <c r="Z15" i="2"/>
  <c r="T16" i="2"/>
  <c r="Y16" i="2" s="1"/>
  <c r="U16" i="2"/>
  <c r="V16" i="2"/>
  <c r="W16" i="2"/>
  <c r="AB16" i="2"/>
  <c r="T17" i="2"/>
  <c r="U17" i="2"/>
  <c r="Z17" i="2" s="1"/>
  <c r="V17" i="2"/>
  <c r="W17" i="2"/>
  <c r="AB17" i="2" s="1"/>
  <c r="T18" i="2"/>
  <c r="U18" i="2"/>
  <c r="Z18" i="2" s="1"/>
  <c r="V18" i="2"/>
  <c r="AA18" i="2" s="1"/>
  <c r="W18" i="2"/>
  <c r="AB18" i="2" s="1"/>
  <c r="T19" i="2"/>
  <c r="Y19" i="2" s="1"/>
  <c r="U19" i="2"/>
  <c r="V19" i="2"/>
  <c r="W19" i="2"/>
  <c r="T20" i="2"/>
  <c r="U20" i="2"/>
  <c r="Z20" i="2" s="1"/>
  <c r="V20" i="2"/>
  <c r="W20" i="2"/>
  <c r="AB20" i="2" s="1"/>
  <c r="Y20" i="2"/>
  <c r="T21" i="2"/>
  <c r="Y21" i="2" s="1"/>
  <c r="U21" i="2"/>
  <c r="V21" i="2"/>
  <c r="AA21" i="2" s="1"/>
  <c r="W21" i="2"/>
  <c r="AB21" i="2" s="1"/>
  <c r="T22" i="2"/>
  <c r="Y22" i="2" s="1"/>
  <c r="U22" i="2"/>
  <c r="V22" i="2"/>
  <c r="AA22" i="2" s="1"/>
  <c r="W22" i="2"/>
  <c r="AB22" i="2"/>
  <c r="T23" i="2"/>
  <c r="U23" i="2"/>
  <c r="V23" i="2"/>
  <c r="AA23" i="2" s="1"/>
  <c r="W23" i="2"/>
  <c r="AB23" i="2" s="1"/>
  <c r="T24" i="2"/>
  <c r="U24" i="2"/>
  <c r="V24" i="2"/>
  <c r="AA24" i="2" s="1"/>
  <c r="W24" i="2"/>
  <c r="AB24" i="2" s="1"/>
  <c r="T25" i="2"/>
  <c r="U25" i="2"/>
  <c r="V25" i="2"/>
  <c r="AA25" i="2" s="1"/>
  <c r="W25" i="2"/>
  <c r="AB25" i="2" s="1"/>
  <c r="T26" i="2"/>
  <c r="U26" i="2"/>
  <c r="V26" i="2"/>
  <c r="AA26" i="2" s="1"/>
  <c r="W26" i="2"/>
  <c r="AB26" i="2" s="1"/>
  <c r="T27" i="2"/>
  <c r="U27" i="2"/>
  <c r="Z27" i="2" s="1"/>
  <c r="V27" i="2"/>
  <c r="AA27" i="2" s="1"/>
  <c r="W27" i="2"/>
  <c r="AB27" i="2" s="1"/>
  <c r="T28" i="2"/>
  <c r="U28" i="2"/>
  <c r="Z28" i="2" s="1"/>
  <c r="V28" i="2"/>
  <c r="AA28" i="2" s="1"/>
  <c r="W28" i="2"/>
  <c r="AB28" i="2" s="1"/>
  <c r="T29" i="2"/>
  <c r="U29" i="2"/>
  <c r="Z29" i="2" s="1"/>
  <c r="V29" i="2"/>
  <c r="AA29" i="2" s="1"/>
  <c r="W29" i="2"/>
  <c r="AB29" i="2" s="1"/>
  <c r="T30" i="2"/>
  <c r="U30" i="2"/>
  <c r="Z30" i="2" s="1"/>
  <c r="V30" i="2"/>
  <c r="AA30" i="2" s="1"/>
  <c r="W30" i="2"/>
  <c r="AB30" i="2" s="1"/>
  <c r="T31" i="2"/>
  <c r="U31" i="2"/>
  <c r="Z31" i="2" s="1"/>
  <c r="V31" i="2"/>
  <c r="AA31" i="2" s="1"/>
  <c r="W31" i="2"/>
  <c r="AB31" i="2" s="1"/>
  <c r="T32" i="2"/>
  <c r="U32" i="2"/>
  <c r="V32" i="2"/>
  <c r="AA32" i="2" s="1"/>
  <c r="W32" i="2"/>
  <c r="AB32" i="2" s="1"/>
  <c r="Z32" i="2"/>
  <c r="T33" i="2"/>
  <c r="U33" i="2"/>
  <c r="Z33" i="2" s="1"/>
  <c r="V33" i="2"/>
  <c r="AA33" i="2" s="1"/>
  <c r="W33" i="2"/>
  <c r="AB33" i="2"/>
  <c r="T34" i="2"/>
  <c r="U34" i="2"/>
  <c r="Z34" i="2" s="1"/>
  <c r="V34" i="2"/>
  <c r="AA34" i="2" s="1"/>
  <c r="W34" i="2"/>
  <c r="AB34" i="2" s="1"/>
  <c r="T35" i="2"/>
  <c r="U35" i="2"/>
  <c r="Z35" i="2" s="1"/>
  <c r="V35" i="2"/>
  <c r="AA35" i="2" s="1"/>
  <c r="W35" i="2"/>
  <c r="AB35" i="2" s="1"/>
  <c r="T36" i="2"/>
  <c r="U36" i="2"/>
  <c r="V36" i="2"/>
  <c r="W36" i="2"/>
  <c r="AB36" i="2" s="1"/>
  <c r="T37" i="2"/>
  <c r="U37" i="2"/>
  <c r="V37" i="2"/>
  <c r="AA37" i="2" s="1"/>
  <c r="W37" i="2"/>
  <c r="AB37" i="2" s="1"/>
  <c r="T38" i="2"/>
  <c r="U38" i="2"/>
  <c r="V38" i="2"/>
  <c r="AA38" i="2" s="1"/>
  <c r="W38" i="2"/>
  <c r="AB38" i="2" s="1"/>
  <c r="T39" i="2"/>
  <c r="U39" i="2"/>
  <c r="V39" i="2"/>
  <c r="AA39" i="2" s="1"/>
  <c r="W39" i="2"/>
  <c r="AB39" i="2" s="1"/>
  <c r="T40" i="2"/>
  <c r="U40" i="2"/>
  <c r="Z40" i="2" s="1"/>
  <c r="V40" i="2"/>
  <c r="AA40" i="2" s="1"/>
  <c r="W40" i="2"/>
  <c r="AB40" i="2" s="1"/>
  <c r="T41" i="2"/>
  <c r="U41" i="2"/>
  <c r="Z41" i="2" s="1"/>
  <c r="V41" i="2"/>
  <c r="AA41" i="2" s="1"/>
  <c r="W41" i="2"/>
  <c r="AB41" i="2" s="1"/>
  <c r="T42" i="2"/>
  <c r="U42" i="2"/>
  <c r="Z42" i="2" s="1"/>
  <c r="V42" i="2"/>
  <c r="AA42" i="2" s="1"/>
  <c r="W42" i="2"/>
  <c r="AB42" i="2" s="1"/>
  <c r="T43" i="2"/>
  <c r="U43" i="2"/>
  <c r="Z43" i="2" s="1"/>
  <c r="V43" i="2"/>
  <c r="AA43" i="2" s="1"/>
  <c r="W43" i="2"/>
  <c r="AB43" i="2" s="1"/>
  <c r="T44" i="2"/>
  <c r="U44" i="2"/>
  <c r="V44" i="2"/>
  <c r="AA44" i="2" s="1"/>
  <c r="W44" i="2"/>
  <c r="AB44" i="2" s="1"/>
  <c r="Z44" i="2"/>
  <c r="T45" i="2"/>
  <c r="U45" i="2"/>
  <c r="Z45" i="2" s="1"/>
  <c r="V45" i="2"/>
  <c r="AA45" i="2" s="1"/>
  <c r="W45" i="2"/>
  <c r="AB45" i="2" s="1"/>
  <c r="T46" i="2"/>
  <c r="U46" i="2"/>
  <c r="V46" i="2"/>
  <c r="W46" i="2"/>
  <c r="T47" i="2"/>
  <c r="U47" i="2"/>
  <c r="Z47" i="2" s="1"/>
  <c r="V47" i="2"/>
  <c r="W47" i="2"/>
  <c r="AB47" i="2" s="1"/>
  <c r="T48" i="2"/>
  <c r="U48" i="2"/>
  <c r="V48" i="2"/>
  <c r="W48" i="2"/>
  <c r="Z48" i="2"/>
  <c r="AB48" i="2"/>
  <c r="T49" i="2"/>
  <c r="U49" i="2"/>
  <c r="V49" i="2"/>
  <c r="AA49" i="2" s="1"/>
  <c r="W49" i="2"/>
  <c r="AB49" i="2" s="1"/>
  <c r="T50" i="2"/>
  <c r="U50" i="2"/>
  <c r="V50" i="2"/>
  <c r="AA50" i="2" s="1"/>
  <c r="W50" i="2"/>
  <c r="AB50" i="2" s="1"/>
  <c r="T51" i="2"/>
  <c r="U51" i="2"/>
  <c r="V51" i="2"/>
  <c r="AA51" i="2" s="1"/>
  <c r="W51" i="2"/>
  <c r="AB51" i="2"/>
  <c r="T52" i="2"/>
  <c r="U52" i="2"/>
  <c r="V52" i="2"/>
  <c r="AA52" i="2" s="1"/>
  <c r="W52" i="2"/>
  <c r="AB52" i="2" s="1"/>
  <c r="T53" i="2"/>
  <c r="U53" i="2"/>
  <c r="V53" i="2"/>
  <c r="AA53" i="2" s="1"/>
  <c r="W53" i="2"/>
  <c r="AB53" i="2" s="1"/>
  <c r="T54" i="2"/>
  <c r="U54" i="2"/>
  <c r="V54" i="2"/>
  <c r="AA54" i="2" s="1"/>
  <c r="W54" i="2"/>
  <c r="AB54" i="2" s="1"/>
  <c r="Z54" i="2"/>
  <c r="T55" i="2"/>
  <c r="U55" i="2"/>
  <c r="Z55" i="2" s="1"/>
  <c r="V55" i="2"/>
  <c r="AA55" i="2" s="1"/>
  <c r="W55" i="2"/>
  <c r="AB55" i="2" s="1"/>
  <c r="T56" i="2"/>
  <c r="U56" i="2"/>
  <c r="Z56" i="2" s="1"/>
  <c r="V56" i="2"/>
  <c r="AA56" i="2" s="1"/>
  <c r="W56" i="2"/>
  <c r="AB56" i="2" s="1"/>
  <c r="T57" i="2"/>
  <c r="U57" i="2"/>
  <c r="Z57" i="2" s="1"/>
  <c r="V57" i="2"/>
  <c r="AA57" i="2" s="1"/>
  <c r="W57" i="2"/>
  <c r="AB57" i="2" s="1"/>
  <c r="T58" i="2"/>
  <c r="U58" i="2"/>
  <c r="Z58" i="2" s="1"/>
  <c r="V58" i="2"/>
  <c r="AA58" i="2" s="1"/>
  <c r="W58" i="2"/>
  <c r="AB58" i="2" s="1"/>
  <c r="T59" i="2"/>
  <c r="U59" i="2"/>
  <c r="Z59" i="2" s="1"/>
  <c r="V59" i="2"/>
  <c r="AA59" i="2" s="1"/>
  <c r="W59" i="2"/>
  <c r="AB59" i="2" s="1"/>
  <c r="T60" i="2"/>
  <c r="U60" i="2"/>
  <c r="V60" i="2"/>
  <c r="W60" i="2"/>
  <c r="AB60" i="2" s="1"/>
  <c r="T61" i="2"/>
  <c r="U61" i="2"/>
  <c r="Z61" i="2" s="1"/>
  <c r="V61" i="2"/>
  <c r="AA61" i="2" s="1"/>
  <c r="W61" i="2"/>
  <c r="AB61" i="2" s="1"/>
  <c r="T62" i="2"/>
  <c r="U62" i="2"/>
  <c r="V62" i="2"/>
  <c r="W62" i="2"/>
  <c r="T63" i="2"/>
  <c r="U63" i="2"/>
  <c r="Z63" i="2" s="1"/>
  <c r="V63" i="2"/>
  <c r="AA63" i="2" s="1"/>
  <c r="W63" i="2"/>
  <c r="T64" i="2"/>
  <c r="U64" i="2"/>
  <c r="Z64" i="2" s="1"/>
  <c r="V64" i="2"/>
  <c r="AA64" i="2" s="1"/>
  <c r="W64" i="2"/>
  <c r="T65" i="2"/>
  <c r="U65" i="2"/>
  <c r="Z65" i="2" s="1"/>
  <c r="V65" i="2"/>
  <c r="W65" i="2"/>
  <c r="AB65" i="2" s="1"/>
  <c r="T66" i="2"/>
  <c r="U66" i="2"/>
  <c r="V66" i="2"/>
  <c r="W66" i="2"/>
  <c r="AB66" i="2" s="1"/>
  <c r="Z66" i="2"/>
  <c r="T67" i="2"/>
  <c r="U67" i="2"/>
  <c r="Z67" i="2" s="1"/>
  <c r="V67" i="2"/>
  <c r="W67" i="2"/>
  <c r="AB67" i="2" s="1"/>
  <c r="T68" i="2"/>
  <c r="U68" i="2"/>
  <c r="V68" i="2"/>
  <c r="AA68" i="2" s="1"/>
  <c r="W68" i="2"/>
  <c r="AB68" i="2" s="1"/>
  <c r="T69" i="2"/>
  <c r="U69" i="2"/>
  <c r="V69" i="2"/>
  <c r="AA69" i="2" s="1"/>
  <c r="W69" i="2"/>
  <c r="AB69" i="2" s="1"/>
  <c r="T70" i="2"/>
  <c r="U70" i="2"/>
  <c r="V70" i="2"/>
  <c r="AA70" i="2" s="1"/>
  <c r="W70" i="2"/>
  <c r="AB70" i="2" s="1"/>
  <c r="T71" i="2"/>
  <c r="U71" i="2"/>
  <c r="V71" i="2"/>
  <c r="AA71" i="2" s="1"/>
  <c r="W71" i="2"/>
  <c r="AB71" i="2" s="1"/>
  <c r="T72" i="2"/>
  <c r="U72" i="2"/>
  <c r="Z72" i="2" s="1"/>
  <c r="V72" i="2"/>
  <c r="AA72" i="2" s="1"/>
  <c r="W72" i="2"/>
  <c r="AB72" i="2" s="1"/>
  <c r="T73" i="2"/>
  <c r="U73" i="2"/>
  <c r="Z73" i="2" s="1"/>
  <c r="V73" i="2"/>
  <c r="AA73" i="2" s="1"/>
  <c r="W73" i="2"/>
  <c r="AB73" i="2" s="1"/>
  <c r="T74" i="2"/>
  <c r="U74" i="2"/>
  <c r="Z74" i="2" s="1"/>
  <c r="V74" i="2"/>
  <c r="AA74" i="2" s="1"/>
  <c r="W74" i="2"/>
  <c r="AB74" i="2" s="1"/>
  <c r="T75" i="2"/>
  <c r="U75" i="2"/>
  <c r="Z75" i="2" s="1"/>
  <c r="V75" i="2"/>
  <c r="AA75" i="2" s="1"/>
  <c r="W75" i="2"/>
  <c r="AB75" i="2" s="1"/>
  <c r="T76" i="2"/>
  <c r="U76" i="2"/>
  <c r="Z76" i="2" s="1"/>
  <c r="V76" i="2"/>
  <c r="AA76" i="2" s="1"/>
  <c r="W76" i="2"/>
  <c r="AB76" i="2" s="1"/>
  <c r="T77" i="2"/>
  <c r="U77" i="2"/>
  <c r="Z77" i="2" s="1"/>
  <c r="V77" i="2"/>
  <c r="AA77" i="2" s="1"/>
  <c r="W77" i="2"/>
  <c r="AB77" i="2" s="1"/>
  <c r="T78" i="2"/>
  <c r="U78" i="2"/>
  <c r="Z78" i="2" s="1"/>
  <c r="V78" i="2"/>
  <c r="AA78" i="2" s="1"/>
  <c r="W78" i="2"/>
  <c r="AB78" i="2" s="1"/>
  <c r="T79" i="2"/>
  <c r="U79" i="2"/>
  <c r="Z79" i="2" s="1"/>
  <c r="V79" i="2"/>
  <c r="AA79" i="2" s="1"/>
  <c r="W79" i="2"/>
  <c r="AB79" i="2" s="1"/>
  <c r="T80" i="2"/>
  <c r="U80" i="2"/>
  <c r="Z80" i="2" s="1"/>
  <c r="V80" i="2"/>
  <c r="AA80" i="2" s="1"/>
  <c r="W80" i="2"/>
  <c r="AB80" i="2" s="1"/>
  <c r="T81" i="2"/>
  <c r="U81" i="2"/>
  <c r="V81" i="2"/>
  <c r="W81" i="2"/>
  <c r="T82" i="2"/>
  <c r="U82" i="2"/>
  <c r="V82" i="2"/>
  <c r="AA82" i="2" s="1"/>
  <c r="W82" i="2"/>
  <c r="AB82" i="2" s="1"/>
  <c r="T83" i="2"/>
  <c r="U83" i="2"/>
  <c r="Z83" i="2" s="1"/>
  <c r="V83" i="2"/>
  <c r="AA83" i="2" s="1"/>
  <c r="W83" i="2"/>
  <c r="AB83" i="2" s="1"/>
  <c r="T84" i="2"/>
  <c r="U84" i="2"/>
  <c r="V84" i="2"/>
  <c r="AA84" i="2" s="1"/>
  <c r="W84" i="2"/>
  <c r="AB84" i="2" s="1"/>
  <c r="Z84" i="2"/>
  <c r="T85" i="2"/>
  <c r="U85" i="2"/>
  <c r="Z85" i="2" s="1"/>
  <c r="V85" i="2"/>
  <c r="AA85" i="2" s="1"/>
  <c r="W85" i="2"/>
  <c r="AB85" i="2" s="1"/>
  <c r="T86" i="2"/>
  <c r="U86" i="2"/>
  <c r="Z86" i="2" s="1"/>
  <c r="V86" i="2"/>
  <c r="AA86" i="2" s="1"/>
  <c r="W86" i="2"/>
  <c r="AB86" i="2" s="1"/>
  <c r="T87" i="2"/>
  <c r="U87" i="2"/>
  <c r="V87" i="2"/>
  <c r="W87" i="2"/>
  <c r="AB87" i="2" s="1"/>
  <c r="T88" i="2"/>
  <c r="U88" i="2"/>
  <c r="Z88" i="2" s="1"/>
  <c r="V88" i="2"/>
  <c r="AA88" i="2" s="1"/>
  <c r="W88" i="2"/>
  <c r="AB88" i="2" s="1"/>
  <c r="T89" i="2"/>
  <c r="U89" i="2"/>
  <c r="Z89" i="2" s="1"/>
  <c r="V89" i="2"/>
  <c r="AA89" i="2" s="1"/>
  <c r="W89" i="2"/>
  <c r="AB89" i="2" s="1"/>
  <c r="T90" i="2"/>
  <c r="U90" i="2"/>
  <c r="V90" i="2"/>
  <c r="W90" i="2"/>
  <c r="Z90" i="2"/>
  <c r="T91" i="2"/>
  <c r="U91" i="2"/>
  <c r="Z91" i="2" s="1"/>
  <c r="V91" i="2"/>
  <c r="W91" i="2"/>
  <c r="AB91" i="2" s="1"/>
  <c r="T92" i="2"/>
  <c r="Y92" i="2" s="1"/>
  <c r="U92" i="2"/>
  <c r="V92" i="2"/>
  <c r="AA92" i="2" s="1"/>
  <c r="W92" i="2"/>
  <c r="AB92" i="2" s="1"/>
  <c r="T93" i="2"/>
  <c r="U93" i="2"/>
  <c r="V93" i="2"/>
  <c r="AA93" i="2" s="1"/>
  <c r="W93" i="2"/>
  <c r="AB93" i="2" s="1"/>
  <c r="T94" i="2"/>
  <c r="U94" i="2"/>
  <c r="V94" i="2"/>
  <c r="AA94" i="2" s="1"/>
  <c r="W94" i="2"/>
  <c r="AB94" i="2" s="1"/>
  <c r="T95" i="2"/>
  <c r="U95" i="2"/>
  <c r="Z95" i="2" s="1"/>
  <c r="V95" i="2"/>
  <c r="AA95" i="2" s="1"/>
  <c r="W95" i="2"/>
  <c r="AB95" i="2" s="1"/>
  <c r="T96" i="2"/>
  <c r="U96" i="2"/>
  <c r="Z96" i="2" s="1"/>
  <c r="V96" i="2"/>
  <c r="AA96" i="2" s="1"/>
  <c r="W96" i="2"/>
  <c r="AB96" i="2" s="1"/>
  <c r="T97" i="2"/>
  <c r="U97" i="2"/>
  <c r="Z97" i="2" s="1"/>
  <c r="V97" i="2"/>
  <c r="AA97" i="2" s="1"/>
  <c r="W97" i="2"/>
  <c r="AB97" i="2" s="1"/>
  <c r="T98" i="2"/>
  <c r="U98" i="2"/>
  <c r="Z98" i="2" s="1"/>
  <c r="V98" i="2"/>
  <c r="AA98" i="2" s="1"/>
  <c r="W98" i="2"/>
  <c r="AB98" i="2"/>
  <c r="O4" i="2"/>
  <c r="P4" i="2"/>
  <c r="Q4" i="2"/>
  <c r="R4" i="2"/>
  <c r="O5" i="2"/>
  <c r="P5" i="2"/>
  <c r="Q5" i="2"/>
  <c r="R5" i="2"/>
  <c r="O6" i="2"/>
  <c r="P6" i="2"/>
  <c r="Q6" i="2"/>
  <c r="R6" i="2"/>
  <c r="O7" i="2"/>
  <c r="P7" i="2"/>
  <c r="Q7" i="2"/>
  <c r="R7" i="2"/>
  <c r="O8" i="2"/>
  <c r="P8" i="2"/>
  <c r="Q8" i="2"/>
  <c r="R8" i="2"/>
  <c r="O9" i="2"/>
  <c r="P9" i="2"/>
  <c r="Q9" i="2"/>
  <c r="R9" i="2"/>
  <c r="O10" i="2"/>
  <c r="P10" i="2"/>
  <c r="Q10" i="2"/>
  <c r="R10" i="2"/>
  <c r="O11" i="2"/>
  <c r="Y11" i="2" s="1"/>
  <c r="P11" i="2"/>
  <c r="Q11" i="2"/>
  <c r="R11" i="2"/>
  <c r="O12" i="2"/>
  <c r="P12" i="2"/>
  <c r="Q12" i="2"/>
  <c r="R12" i="2"/>
  <c r="O13" i="2"/>
  <c r="Y13" i="2" s="1"/>
  <c r="P13" i="2"/>
  <c r="Q13" i="2"/>
  <c r="R13" i="2"/>
  <c r="O14" i="2"/>
  <c r="P14" i="2"/>
  <c r="Q14" i="2"/>
  <c r="R14" i="2"/>
  <c r="O15" i="2"/>
  <c r="P15" i="2"/>
  <c r="Q15" i="2"/>
  <c r="R15" i="2"/>
  <c r="O16" i="2"/>
  <c r="P16" i="2"/>
  <c r="Q16" i="2"/>
  <c r="R16" i="2"/>
  <c r="O17" i="2"/>
  <c r="P17" i="2"/>
  <c r="Q17" i="2"/>
  <c r="R17" i="2"/>
  <c r="O18" i="2"/>
  <c r="P18" i="2"/>
  <c r="Q18" i="2"/>
  <c r="R18" i="2"/>
  <c r="O19" i="2"/>
  <c r="P19" i="2"/>
  <c r="Q19" i="2"/>
  <c r="R19" i="2"/>
  <c r="O20" i="2"/>
  <c r="P20" i="2"/>
  <c r="Q20" i="2"/>
  <c r="R20" i="2"/>
  <c r="O21" i="2"/>
  <c r="P21" i="2"/>
  <c r="Z21" i="2" s="1"/>
  <c r="Q21" i="2"/>
  <c r="R21" i="2"/>
  <c r="O22" i="2"/>
  <c r="P22" i="2"/>
  <c r="Q22" i="2"/>
  <c r="R22" i="2"/>
  <c r="O23" i="2"/>
  <c r="P23" i="2"/>
  <c r="Z23" i="2" s="1"/>
  <c r="Q23" i="2"/>
  <c r="R23" i="2"/>
  <c r="O24" i="2"/>
  <c r="P24" i="2"/>
  <c r="Q24" i="2"/>
  <c r="R24" i="2"/>
  <c r="O25" i="2"/>
  <c r="P25" i="2"/>
  <c r="Q25" i="2"/>
  <c r="R25" i="2"/>
  <c r="O26" i="2"/>
  <c r="P26" i="2"/>
  <c r="Q26" i="2"/>
  <c r="R26" i="2"/>
  <c r="O27" i="2"/>
  <c r="P27" i="2"/>
  <c r="Q27" i="2"/>
  <c r="R27" i="2"/>
  <c r="O28" i="2"/>
  <c r="P28" i="2"/>
  <c r="Q28" i="2"/>
  <c r="R28" i="2"/>
  <c r="O29" i="2"/>
  <c r="P29" i="2"/>
  <c r="Q29" i="2"/>
  <c r="R29" i="2"/>
  <c r="O30" i="2"/>
  <c r="P30" i="2"/>
  <c r="Q30" i="2"/>
  <c r="R30" i="2"/>
  <c r="O31" i="2"/>
  <c r="P31" i="2"/>
  <c r="Q31" i="2"/>
  <c r="R31" i="2"/>
  <c r="O32" i="2"/>
  <c r="P32" i="2"/>
  <c r="Q32" i="2"/>
  <c r="R32" i="2"/>
  <c r="O33" i="2"/>
  <c r="P33" i="2"/>
  <c r="Q33" i="2"/>
  <c r="R33" i="2"/>
  <c r="O34" i="2"/>
  <c r="P34" i="2"/>
  <c r="Q34" i="2"/>
  <c r="R34" i="2"/>
  <c r="O35" i="2"/>
  <c r="P35" i="2"/>
  <c r="Q35" i="2"/>
  <c r="R35" i="2"/>
  <c r="O36" i="2"/>
  <c r="P36" i="2"/>
  <c r="Q36" i="2"/>
  <c r="R36" i="2"/>
  <c r="O37" i="2"/>
  <c r="P37" i="2"/>
  <c r="Q37" i="2"/>
  <c r="R37" i="2"/>
  <c r="O38" i="2"/>
  <c r="P38" i="2"/>
  <c r="Q38" i="2"/>
  <c r="R38" i="2"/>
  <c r="O39" i="2"/>
  <c r="P39" i="2"/>
  <c r="Q39" i="2"/>
  <c r="R39" i="2"/>
  <c r="O40" i="2"/>
  <c r="P40" i="2"/>
  <c r="Q40" i="2"/>
  <c r="R40" i="2"/>
  <c r="O41" i="2"/>
  <c r="P41" i="2"/>
  <c r="Q41" i="2"/>
  <c r="R41" i="2"/>
  <c r="O42" i="2"/>
  <c r="P42" i="2"/>
  <c r="Q42" i="2"/>
  <c r="R42" i="2"/>
  <c r="O43" i="2"/>
  <c r="P43" i="2"/>
  <c r="Q43" i="2"/>
  <c r="R43" i="2"/>
  <c r="O44" i="2"/>
  <c r="P44" i="2"/>
  <c r="Q44" i="2"/>
  <c r="R44" i="2"/>
  <c r="O45" i="2"/>
  <c r="P45" i="2"/>
  <c r="Q45" i="2"/>
  <c r="R45" i="2"/>
  <c r="O46" i="2"/>
  <c r="P46" i="2"/>
  <c r="Q46" i="2"/>
  <c r="R46" i="2"/>
  <c r="O47" i="2"/>
  <c r="P47" i="2"/>
  <c r="Q47" i="2"/>
  <c r="R47" i="2"/>
  <c r="O48" i="2"/>
  <c r="P48" i="2"/>
  <c r="Q48" i="2"/>
  <c r="R48" i="2"/>
  <c r="O49" i="2"/>
  <c r="P49" i="2"/>
  <c r="Q49" i="2"/>
  <c r="R49" i="2"/>
  <c r="O50" i="2"/>
  <c r="P50" i="2"/>
  <c r="Z50" i="2" s="1"/>
  <c r="Q50" i="2"/>
  <c r="R50" i="2"/>
  <c r="O51" i="2"/>
  <c r="P51" i="2"/>
  <c r="Q51" i="2"/>
  <c r="R51" i="2"/>
  <c r="O52" i="2"/>
  <c r="P52" i="2"/>
  <c r="Q52" i="2"/>
  <c r="R52" i="2"/>
  <c r="O53" i="2"/>
  <c r="P53" i="2"/>
  <c r="Q53" i="2"/>
  <c r="R53" i="2"/>
  <c r="O54" i="2"/>
  <c r="P54" i="2"/>
  <c r="Q54" i="2"/>
  <c r="R54" i="2"/>
  <c r="O55" i="2"/>
  <c r="P55" i="2"/>
  <c r="Q55" i="2"/>
  <c r="R55" i="2"/>
  <c r="O56" i="2"/>
  <c r="P56" i="2"/>
  <c r="Q56" i="2"/>
  <c r="R56" i="2"/>
  <c r="O57" i="2"/>
  <c r="P57" i="2"/>
  <c r="Q57" i="2"/>
  <c r="R57" i="2"/>
  <c r="O58" i="2"/>
  <c r="P58" i="2"/>
  <c r="Q58" i="2"/>
  <c r="R58" i="2"/>
  <c r="O59" i="2"/>
  <c r="P59" i="2"/>
  <c r="Q59" i="2"/>
  <c r="R59" i="2"/>
  <c r="O60" i="2"/>
  <c r="P60" i="2"/>
  <c r="Q60" i="2"/>
  <c r="R60" i="2"/>
  <c r="O61" i="2"/>
  <c r="P61" i="2"/>
  <c r="Q61" i="2"/>
  <c r="R61" i="2"/>
  <c r="O62" i="2"/>
  <c r="P62" i="2"/>
  <c r="Q62" i="2"/>
  <c r="R62" i="2"/>
  <c r="O63" i="2"/>
  <c r="P63" i="2"/>
  <c r="Q63" i="2"/>
  <c r="R63" i="2"/>
  <c r="O64" i="2"/>
  <c r="P64" i="2"/>
  <c r="Q64" i="2"/>
  <c r="R64" i="2"/>
  <c r="O65" i="2"/>
  <c r="P65" i="2"/>
  <c r="Q65" i="2"/>
  <c r="R65" i="2"/>
  <c r="O66" i="2"/>
  <c r="P66" i="2"/>
  <c r="Q66" i="2"/>
  <c r="R66" i="2"/>
  <c r="O67" i="2"/>
  <c r="P67" i="2"/>
  <c r="Q67" i="2"/>
  <c r="R67" i="2"/>
  <c r="O68" i="2"/>
  <c r="P68" i="2"/>
  <c r="Z68" i="2" s="1"/>
  <c r="Q68" i="2"/>
  <c r="R68" i="2"/>
  <c r="O69" i="2"/>
  <c r="P69" i="2"/>
  <c r="Q69" i="2"/>
  <c r="R69" i="2"/>
  <c r="O70" i="2"/>
  <c r="P70" i="2"/>
  <c r="Q70" i="2"/>
  <c r="R70" i="2"/>
  <c r="O71" i="2"/>
  <c r="P71" i="2"/>
  <c r="Q71" i="2"/>
  <c r="R71" i="2"/>
  <c r="O72" i="2"/>
  <c r="P72" i="2"/>
  <c r="Q72" i="2"/>
  <c r="R72" i="2"/>
  <c r="O73" i="2"/>
  <c r="P73" i="2"/>
  <c r="Q73" i="2"/>
  <c r="R73" i="2"/>
  <c r="O74" i="2"/>
  <c r="P74" i="2"/>
  <c r="Q74" i="2"/>
  <c r="R74" i="2"/>
  <c r="O75" i="2"/>
  <c r="P75" i="2"/>
  <c r="Q75" i="2"/>
  <c r="R75" i="2"/>
  <c r="O76" i="2"/>
  <c r="P76" i="2"/>
  <c r="Q76" i="2"/>
  <c r="R76" i="2"/>
  <c r="O77" i="2"/>
  <c r="P77" i="2"/>
  <c r="Q77" i="2"/>
  <c r="R77" i="2"/>
  <c r="O78" i="2"/>
  <c r="P78" i="2"/>
  <c r="Q78" i="2"/>
  <c r="R78" i="2"/>
  <c r="O79" i="2"/>
  <c r="P79" i="2"/>
  <c r="Q79" i="2"/>
  <c r="R79" i="2"/>
  <c r="O80" i="2"/>
  <c r="P80" i="2"/>
  <c r="Q80" i="2"/>
  <c r="R80" i="2"/>
  <c r="O81" i="2"/>
  <c r="P81" i="2"/>
  <c r="Q81" i="2"/>
  <c r="R81" i="2"/>
  <c r="O82" i="2"/>
  <c r="P82" i="2"/>
  <c r="Z82" i="2" s="1"/>
  <c r="Q82" i="2"/>
  <c r="R82" i="2"/>
  <c r="O83" i="2"/>
  <c r="P83" i="2"/>
  <c r="Q83" i="2"/>
  <c r="R83" i="2"/>
  <c r="O84" i="2"/>
  <c r="P84" i="2"/>
  <c r="Q84" i="2"/>
  <c r="R84" i="2"/>
  <c r="O85" i="2"/>
  <c r="P85" i="2"/>
  <c r="Q85" i="2"/>
  <c r="R85" i="2"/>
  <c r="O86" i="2"/>
  <c r="P86" i="2"/>
  <c r="Q86" i="2"/>
  <c r="R86" i="2"/>
  <c r="O87" i="2"/>
  <c r="P87" i="2"/>
  <c r="Q87" i="2"/>
  <c r="R87" i="2"/>
  <c r="O88" i="2"/>
  <c r="P88" i="2"/>
  <c r="Q88" i="2"/>
  <c r="R88" i="2"/>
  <c r="O89" i="2"/>
  <c r="P89" i="2"/>
  <c r="Q89" i="2"/>
  <c r="R89" i="2"/>
  <c r="O90" i="2"/>
  <c r="P90" i="2"/>
  <c r="Q90" i="2"/>
  <c r="R90" i="2"/>
  <c r="O91" i="2"/>
  <c r="P91" i="2"/>
  <c r="Q91" i="2"/>
  <c r="R91" i="2"/>
  <c r="O92" i="2"/>
  <c r="P92" i="2"/>
  <c r="Q92" i="2"/>
  <c r="R92" i="2"/>
  <c r="O93" i="2"/>
  <c r="P93" i="2"/>
  <c r="Z93" i="2" s="1"/>
  <c r="Q93" i="2"/>
  <c r="R93" i="2"/>
  <c r="O94" i="2"/>
  <c r="P94" i="2"/>
  <c r="Q94" i="2"/>
  <c r="R94" i="2"/>
  <c r="O95" i="2"/>
  <c r="Y95" i="2" s="1"/>
  <c r="P95" i="2"/>
  <c r="Q95" i="2"/>
  <c r="R95" i="2"/>
  <c r="O96" i="2"/>
  <c r="Y96" i="2" s="1"/>
  <c r="P96" i="2"/>
  <c r="Q96" i="2"/>
  <c r="R96" i="2"/>
  <c r="O97" i="2"/>
  <c r="Y97" i="2" s="1"/>
  <c r="P97" i="2"/>
  <c r="Q97" i="2"/>
  <c r="R97" i="2"/>
  <c r="O98" i="2"/>
  <c r="Y98" i="2" s="1"/>
  <c r="P98" i="2"/>
  <c r="Q98" i="2"/>
  <c r="R98" i="2"/>
  <c r="F98" i="15" l="1"/>
  <c r="BM124" i="1"/>
  <c r="BM122" i="1"/>
  <c r="BM120" i="1"/>
  <c r="BM128" i="1"/>
  <c r="E65" i="15"/>
  <c r="Z22" i="2"/>
  <c r="D65" i="15"/>
  <c r="C109" i="15"/>
  <c r="J136" i="9"/>
  <c r="C65" i="15"/>
  <c r="Y14" i="2"/>
  <c r="Y12" i="2"/>
  <c r="Z60" i="2"/>
  <c r="D109" i="15"/>
  <c r="F87" i="15"/>
  <c r="AB63" i="2"/>
  <c r="BM127" i="1"/>
  <c r="BM123" i="1"/>
  <c r="D76" i="15"/>
  <c r="BM126" i="1"/>
  <c r="BM125" i="1"/>
  <c r="BM121" i="1"/>
  <c r="I9" i="9"/>
  <c r="F32" i="15"/>
  <c r="E98" i="15"/>
  <c r="E87" i="15"/>
  <c r="E32" i="15"/>
  <c r="D98" i="15"/>
  <c r="D32" i="15"/>
  <c r="D87" i="15"/>
  <c r="C98" i="15"/>
  <c r="C87" i="15"/>
  <c r="C32" i="15"/>
  <c r="F109" i="15"/>
  <c r="F76" i="15"/>
  <c r="F65" i="15"/>
  <c r="F54" i="15"/>
  <c r="F43" i="15"/>
  <c r="F21" i="15"/>
  <c r="E109" i="15"/>
  <c r="E76" i="15"/>
  <c r="E54" i="15"/>
  <c r="E43" i="15"/>
  <c r="E21" i="15"/>
  <c r="D54" i="15"/>
  <c r="D43" i="15"/>
  <c r="D21" i="15"/>
  <c r="CC50" i="1"/>
  <c r="C76" i="15"/>
  <c r="C54" i="15"/>
  <c r="C43" i="15"/>
  <c r="C21" i="15"/>
  <c r="M122" i="9"/>
  <c r="BO58" i="1" s="1"/>
  <c r="L122" i="9"/>
  <c r="M108" i="9"/>
  <c r="BO57" i="1" s="1"/>
  <c r="L108" i="9"/>
  <c r="BN57" i="1" s="1"/>
  <c r="K108" i="9"/>
  <c r="BM57" i="1" s="1"/>
  <c r="J80" i="9"/>
  <c r="M38" i="9"/>
  <c r="BO52" i="1" s="1"/>
  <c r="Z94" i="2"/>
  <c r="X93" i="2"/>
  <c r="BO126" i="1"/>
  <c r="Z70" i="2"/>
  <c r="BO124" i="1"/>
  <c r="Z52" i="2"/>
  <c r="Z49" i="2"/>
  <c r="AB46" i="2"/>
  <c r="Z36" i="2"/>
  <c r="Z26" i="2"/>
  <c r="Z25" i="2"/>
  <c r="Z24" i="2"/>
  <c r="X24" i="2"/>
  <c r="X23" i="2"/>
  <c r="BO121" i="1"/>
  <c r="Z16" i="2"/>
  <c r="Y15" i="2"/>
  <c r="Z5" i="2"/>
  <c r="Z4" i="2"/>
  <c r="Y42" i="2"/>
  <c r="X42" i="2"/>
  <c r="L38" i="9"/>
  <c r="Y94" i="2"/>
  <c r="X94" i="2"/>
  <c r="Y91" i="2"/>
  <c r="X91" i="2"/>
  <c r="Y83" i="2"/>
  <c r="X83" i="2"/>
  <c r="AA81" i="2"/>
  <c r="BN126" i="1"/>
  <c r="Y75" i="2"/>
  <c r="X75" i="2"/>
  <c r="Y67" i="2"/>
  <c r="X67" i="2"/>
  <c r="AA65" i="2"/>
  <c r="Y52" i="2"/>
  <c r="X52" i="2"/>
  <c r="Y49" i="2"/>
  <c r="X49" i="2"/>
  <c r="Z37" i="2"/>
  <c r="Y33" i="2"/>
  <c r="X33" i="2"/>
  <c r="Y29" i="2"/>
  <c r="X29" i="2"/>
  <c r="Y25" i="2"/>
  <c r="X25" i="2"/>
  <c r="AA19" i="2"/>
  <c r="BN121" i="1"/>
  <c r="X17" i="2"/>
  <c r="Y4" i="2"/>
  <c r="X4" i="2"/>
  <c r="K122" i="9"/>
  <c r="K38" i="9"/>
  <c r="BO127" i="1"/>
  <c r="Y86" i="2"/>
  <c r="X86" i="2"/>
  <c r="Z81" i="2"/>
  <c r="Y78" i="2"/>
  <c r="X78" i="2"/>
  <c r="Y70" i="2"/>
  <c r="X70" i="2"/>
  <c r="Y62" i="2"/>
  <c r="BL125" i="1"/>
  <c r="X62" i="2"/>
  <c r="Y59" i="2"/>
  <c r="X59" i="2"/>
  <c r="Z53" i="2"/>
  <c r="AA47" i="2"/>
  <c r="Y46" i="2"/>
  <c r="BL123" i="1"/>
  <c r="X46" i="2"/>
  <c r="Y43" i="2"/>
  <c r="X43" i="2"/>
  <c r="Y37" i="2"/>
  <c r="X37" i="2"/>
  <c r="AA20" i="2"/>
  <c r="X18" i="2"/>
  <c r="X10" i="2"/>
  <c r="X9" i="2"/>
  <c r="X8" i="2"/>
  <c r="X7" i="2"/>
  <c r="X6" i="2"/>
  <c r="X5" i="2"/>
  <c r="CC129" i="1"/>
  <c r="J122" i="9"/>
  <c r="J108" i="9"/>
  <c r="J38" i="9"/>
  <c r="X95" i="2"/>
  <c r="Y93" i="2"/>
  <c r="Z92" i="2"/>
  <c r="AB90" i="2"/>
  <c r="BO128" i="1"/>
  <c r="Y89" i="2"/>
  <c r="X89" i="2"/>
  <c r="AA87" i="2"/>
  <c r="BN127" i="1"/>
  <c r="Y81" i="2"/>
  <c r="X81" i="2"/>
  <c r="BL126" i="1"/>
  <c r="Y73" i="2"/>
  <c r="X73" i="2"/>
  <c r="Y65" i="2"/>
  <c r="X65" i="2"/>
  <c r="AA60" i="2"/>
  <c r="BN124" i="1"/>
  <c r="Y56" i="2"/>
  <c r="X56" i="2"/>
  <c r="Y53" i="2"/>
  <c r="X53" i="2"/>
  <c r="Y40" i="2"/>
  <c r="X40" i="2"/>
  <c r="Y34" i="2"/>
  <c r="X34" i="2"/>
  <c r="Y30" i="2"/>
  <c r="X30" i="2"/>
  <c r="Y26" i="2"/>
  <c r="X26" i="2"/>
  <c r="Y23" i="2"/>
  <c r="BL121" i="1"/>
  <c r="X19" i="2"/>
  <c r="X11" i="2"/>
  <c r="Y64" i="2"/>
  <c r="X64" i="2"/>
  <c r="Y58" i="2"/>
  <c r="X58" i="2"/>
  <c r="Y36" i="2"/>
  <c r="X36" i="2"/>
  <c r="BL122" i="1"/>
  <c r="M136" i="9"/>
  <c r="BO59" i="1" s="1"/>
  <c r="M94" i="9"/>
  <c r="BO56" i="1" s="1"/>
  <c r="M80" i="9"/>
  <c r="BO55" i="1" s="1"/>
  <c r="M66" i="9"/>
  <c r="M150" i="9" s="1"/>
  <c r="BO54" i="1" s="1"/>
  <c r="M52" i="9"/>
  <c r="BO53" i="1" s="1"/>
  <c r="M24" i="9"/>
  <c r="BO51" i="1" s="1"/>
  <c r="X96" i="2"/>
  <c r="X92" i="2"/>
  <c r="AA90" i="2"/>
  <c r="BN128" i="1"/>
  <c r="Z87" i="2"/>
  <c r="Y84" i="2"/>
  <c r="X84" i="2"/>
  <c r="Y76" i="2"/>
  <c r="X76" i="2"/>
  <c r="Z71" i="2"/>
  <c r="Y68" i="2"/>
  <c r="X68" i="2"/>
  <c r="AA66" i="2"/>
  <c r="Y50" i="2"/>
  <c r="X50" i="2"/>
  <c r="Y47" i="2"/>
  <c r="X47" i="2"/>
  <c r="Z38" i="2"/>
  <c r="Y24" i="2"/>
  <c r="X20" i="2"/>
  <c r="X12" i="2"/>
  <c r="Y39" i="2"/>
  <c r="X39" i="2"/>
  <c r="L136" i="9"/>
  <c r="L94" i="9"/>
  <c r="L80" i="9"/>
  <c r="L66" i="9"/>
  <c r="L150" i="9" s="1"/>
  <c r="L52" i="9"/>
  <c r="L24" i="9"/>
  <c r="X97" i="2"/>
  <c r="Y87" i="2"/>
  <c r="X87" i="2"/>
  <c r="BL127" i="1"/>
  <c r="Y79" i="2"/>
  <c r="X79" i="2"/>
  <c r="Y71" i="2"/>
  <c r="X71" i="2"/>
  <c r="AB64" i="2"/>
  <c r="Y63" i="2"/>
  <c r="X63" i="2"/>
  <c r="Y60" i="2"/>
  <c r="X60" i="2"/>
  <c r="BL124" i="1"/>
  <c r="Y57" i="2"/>
  <c r="X57" i="2"/>
  <c r="Z51" i="2"/>
  <c r="AA48" i="2"/>
  <c r="Y44" i="2"/>
  <c r="X44" i="2"/>
  <c r="Y41" i="2"/>
  <c r="X41" i="2"/>
  <c r="Y38" i="2"/>
  <c r="X38" i="2"/>
  <c r="BO122" i="1"/>
  <c r="Y35" i="2"/>
  <c r="X35" i="2"/>
  <c r="Y31" i="2"/>
  <c r="X31" i="2"/>
  <c r="Y27" i="2"/>
  <c r="X27" i="2"/>
  <c r="X21" i="2"/>
  <c r="AB19" i="2"/>
  <c r="Y17" i="2"/>
  <c r="BO120" i="1"/>
  <c r="X13" i="2"/>
  <c r="AA62" i="2"/>
  <c r="BN125" i="1"/>
  <c r="AA46" i="2"/>
  <c r="BN123" i="1"/>
  <c r="K136" i="9"/>
  <c r="K94" i="9"/>
  <c r="K80" i="9"/>
  <c r="K66" i="9"/>
  <c r="K150" i="9" s="1"/>
  <c r="K52" i="9"/>
  <c r="K24" i="9"/>
  <c r="X98" i="2"/>
  <c r="Y90" i="2"/>
  <c r="X90" i="2"/>
  <c r="BL128" i="1"/>
  <c r="Y82" i="2"/>
  <c r="X82" i="2"/>
  <c r="Y74" i="2"/>
  <c r="X74" i="2"/>
  <c r="Z69" i="2"/>
  <c r="Y66" i="2"/>
  <c r="X66" i="2"/>
  <c r="Z62" i="2"/>
  <c r="Y54" i="2"/>
  <c r="X54" i="2"/>
  <c r="Y51" i="2"/>
  <c r="X51" i="2"/>
  <c r="Z46" i="2"/>
  <c r="AA36" i="2"/>
  <c r="BN122" i="1"/>
  <c r="X22" i="2"/>
  <c r="Z19" i="2"/>
  <c r="Y18" i="2"/>
  <c r="AA16" i="2"/>
  <c r="BN120" i="1"/>
  <c r="X14" i="2"/>
  <c r="Y10" i="2"/>
  <c r="Y9" i="2"/>
  <c r="Y8" i="2"/>
  <c r="Y7" i="2"/>
  <c r="Y6" i="2"/>
  <c r="Y5" i="2"/>
  <c r="Y88" i="2"/>
  <c r="X88" i="2"/>
  <c r="Y80" i="2"/>
  <c r="X80" i="2"/>
  <c r="Y72" i="2"/>
  <c r="X72" i="2"/>
  <c r="Y55" i="2"/>
  <c r="X55" i="2"/>
  <c r="BL120" i="1"/>
  <c r="X16" i="2"/>
  <c r="J94" i="9"/>
  <c r="J66" i="9"/>
  <c r="J52" i="9"/>
  <c r="J24" i="9"/>
  <c r="AA91" i="2"/>
  <c r="Y85" i="2"/>
  <c r="X85" i="2"/>
  <c r="AB81" i="2"/>
  <c r="Y77" i="2"/>
  <c r="X77" i="2"/>
  <c r="Y69" i="2"/>
  <c r="X69" i="2"/>
  <c r="AA67" i="2"/>
  <c r="AB62" i="2"/>
  <c r="BO125" i="1"/>
  <c r="Y61" i="2"/>
  <c r="X61" i="2"/>
  <c r="Y48" i="2"/>
  <c r="X48" i="2"/>
  <c r="BO123" i="1"/>
  <c r="Y45" i="2"/>
  <c r="X45" i="2"/>
  <c r="Z39" i="2"/>
  <c r="Y32" i="2"/>
  <c r="X32" i="2"/>
  <c r="Y28" i="2"/>
  <c r="X28" i="2"/>
  <c r="AA17" i="2"/>
  <c r="X15" i="2"/>
  <c r="BO7" i="1" l="1"/>
  <c r="BO38" i="1" s="1"/>
  <c r="CC4" i="1"/>
  <c r="CC35" i="1" s="1"/>
  <c r="BO9" i="1"/>
  <c r="BO40" i="1" s="1"/>
  <c r="BO11" i="1"/>
  <c r="BO42" i="1" s="1"/>
  <c r="BO5" i="1"/>
  <c r="BO36" i="1" s="1"/>
  <c r="BO13" i="1"/>
  <c r="BO44" i="1" s="1"/>
  <c r="BO12" i="1"/>
  <c r="BO43" i="1" s="1"/>
  <c r="CC60" i="1"/>
  <c r="CC14" i="1" s="1"/>
  <c r="I94" i="9"/>
  <c r="I52" i="9"/>
  <c r="I66" i="9"/>
  <c r="I80" i="9"/>
  <c r="I38" i="9"/>
  <c r="BO6" i="1"/>
  <c r="BL57" i="1"/>
  <c r="I108" i="9"/>
  <c r="BK57" i="1" s="1"/>
  <c r="CC15" i="1"/>
  <c r="I122" i="9"/>
  <c r="BO8" i="1"/>
  <c r="I136" i="9"/>
  <c r="BO10" i="1"/>
  <c r="I24" i="9"/>
  <c r="L122" i="20" l="1"/>
  <c r="CC25" i="1"/>
  <c r="L187" i="20" s="1"/>
  <c r="L279" i="20" s="1"/>
  <c r="CC23" i="1"/>
  <c r="L169" i="20" s="1"/>
  <c r="L261" i="20" s="1"/>
  <c r="CC21" i="1"/>
  <c r="L151" i="20" s="1"/>
  <c r="L243" i="20" s="1"/>
  <c r="CC39" i="1"/>
  <c r="CC41" i="1"/>
  <c r="CC37" i="1"/>
  <c r="W3" i="2"/>
  <c r="V3" i="2"/>
  <c r="U3" i="2"/>
  <c r="BM119" i="1" s="1"/>
  <c r="T3" i="2"/>
  <c r="R3" i="2"/>
  <c r="F10" i="15" s="1"/>
  <c r="Q3" i="2"/>
  <c r="E10" i="15" s="1"/>
  <c r="P3" i="2"/>
  <c r="D10" i="15" s="1"/>
  <c r="O3" i="2"/>
  <c r="C10" i="15" s="1"/>
  <c r="W101" i="8"/>
  <c r="AB101" i="8" s="1"/>
  <c r="V101" i="8"/>
  <c r="AA101" i="8" s="1"/>
  <c r="U101" i="8"/>
  <c r="Z101" i="8" s="1"/>
  <c r="R101" i="8"/>
  <c r="Q101" i="8"/>
  <c r="P101" i="8"/>
  <c r="O101" i="8"/>
  <c r="W100" i="8"/>
  <c r="AB100" i="8" s="1"/>
  <c r="V100" i="8"/>
  <c r="AA100" i="8" s="1"/>
  <c r="U100" i="8"/>
  <c r="Z100" i="8" s="1"/>
  <c r="R100" i="8"/>
  <c r="Q100" i="8"/>
  <c r="P100" i="8"/>
  <c r="O100" i="8"/>
  <c r="W99" i="8"/>
  <c r="AB99" i="8" s="1"/>
  <c r="V99" i="8"/>
  <c r="AA99" i="8" s="1"/>
  <c r="U99" i="8"/>
  <c r="Z99" i="8" s="1"/>
  <c r="R99" i="8"/>
  <c r="Q99" i="8"/>
  <c r="P99" i="8"/>
  <c r="O99" i="8"/>
  <c r="W98" i="8"/>
  <c r="AB98" i="8" s="1"/>
  <c r="V98" i="8"/>
  <c r="AA98" i="8" s="1"/>
  <c r="U98" i="8"/>
  <c r="Z98" i="8" s="1"/>
  <c r="R98" i="8"/>
  <c r="Q98" i="8"/>
  <c r="P98" i="8"/>
  <c r="O98" i="8"/>
  <c r="W97" i="8"/>
  <c r="AB97" i="8" s="1"/>
  <c r="V97" i="8"/>
  <c r="AA97" i="8" s="1"/>
  <c r="U97" i="8"/>
  <c r="Z97" i="8" s="1"/>
  <c r="R97" i="8"/>
  <c r="Q97" i="8"/>
  <c r="P97" i="8"/>
  <c r="O97" i="8"/>
  <c r="W96" i="8"/>
  <c r="AB96" i="8" s="1"/>
  <c r="V96" i="8"/>
  <c r="AA96" i="8" s="1"/>
  <c r="T96" i="8"/>
  <c r="Y96" i="8" s="1"/>
  <c r="R96" i="8"/>
  <c r="Q96" i="8"/>
  <c r="P96" i="8"/>
  <c r="O96" i="8"/>
  <c r="W95" i="8"/>
  <c r="AB95" i="8" s="1"/>
  <c r="V95" i="8"/>
  <c r="AA95" i="8" s="1"/>
  <c r="T95" i="8"/>
  <c r="R95" i="8"/>
  <c r="Q95" i="8"/>
  <c r="P95" i="8"/>
  <c r="O95" i="8"/>
  <c r="W94" i="8"/>
  <c r="AB94" i="8" s="1"/>
  <c r="V94" i="8"/>
  <c r="AA94" i="8" s="1"/>
  <c r="T94" i="8"/>
  <c r="Y94" i="8" s="1"/>
  <c r="R94" i="8"/>
  <c r="Q94" i="8"/>
  <c r="P94" i="8"/>
  <c r="O94" i="8"/>
  <c r="W93" i="8"/>
  <c r="AB93" i="8" s="1"/>
  <c r="U93" i="8"/>
  <c r="Z93" i="8" s="1"/>
  <c r="T93" i="8"/>
  <c r="R93" i="8"/>
  <c r="Q93" i="8"/>
  <c r="P93" i="8"/>
  <c r="O93" i="8"/>
  <c r="W92" i="8"/>
  <c r="AB92" i="8" s="1"/>
  <c r="U92" i="8"/>
  <c r="T92" i="8"/>
  <c r="R92" i="8"/>
  <c r="Q92" i="8"/>
  <c r="P92" i="8"/>
  <c r="O92" i="8"/>
  <c r="W91" i="8"/>
  <c r="AB91" i="8" s="1"/>
  <c r="V91" i="8"/>
  <c r="AA91" i="8" s="1"/>
  <c r="U91" i="8"/>
  <c r="Z91" i="8" s="1"/>
  <c r="R91" i="8"/>
  <c r="Q91" i="8"/>
  <c r="P91" i="8"/>
  <c r="O91" i="8"/>
  <c r="W90" i="8"/>
  <c r="AB90" i="8" s="1"/>
  <c r="V90" i="8"/>
  <c r="AA90" i="8" s="1"/>
  <c r="U90" i="8"/>
  <c r="Z90" i="8" s="1"/>
  <c r="R90" i="8"/>
  <c r="Q90" i="8"/>
  <c r="P90" i="8"/>
  <c r="O90" i="8"/>
  <c r="W89" i="8"/>
  <c r="U89" i="8"/>
  <c r="AY127" i="1" s="1"/>
  <c r="T89" i="8"/>
  <c r="R89" i="8"/>
  <c r="Q89" i="8"/>
  <c r="P89" i="8"/>
  <c r="O89" i="8"/>
  <c r="C99" i="15" s="1"/>
  <c r="W88" i="8"/>
  <c r="AB88" i="8" s="1"/>
  <c r="V88" i="8"/>
  <c r="AA88" i="8" s="1"/>
  <c r="U88" i="8"/>
  <c r="Z88" i="8" s="1"/>
  <c r="R88" i="8"/>
  <c r="Q88" i="8"/>
  <c r="P88" i="8"/>
  <c r="O88" i="8"/>
  <c r="W87" i="8"/>
  <c r="AB87" i="8" s="1"/>
  <c r="V87" i="8"/>
  <c r="AA87" i="8" s="1"/>
  <c r="U87" i="8"/>
  <c r="Z87" i="8" s="1"/>
  <c r="R87" i="8"/>
  <c r="Q87" i="8"/>
  <c r="P87" i="8"/>
  <c r="O87" i="8"/>
  <c r="W86" i="8"/>
  <c r="AB86" i="8" s="1"/>
  <c r="V86" i="8"/>
  <c r="AA86" i="8" s="1"/>
  <c r="U86" i="8"/>
  <c r="Z86" i="8" s="1"/>
  <c r="R86" i="8"/>
  <c r="Q86" i="8"/>
  <c r="P86" i="8"/>
  <c r="O86" i="8"/>
  <c r="W85" i="8"/>
  <c r="AB85" i="8" s="1"/>
  <c r="V85" i="8"/>
  <c r="AA85" i="8" s="1"/>
  <c r="U85" i="8"/>
  <c r="Z85" i="8" s="1"/>
  <c r="R85" i="8"/>
  <c r="Q85" i="8"/>
  <c r="P85" i="8"/>
  <c r="O85" i="8"/>
  <c r="W84" i="8"/>
  <c r="AB84" i="8" s="1"/>
  <c r="V84" i="8"/>
  <c r="AA84" i="8" s="1"/>
  <c r="U84" i="8"/>
  <c r="Z84" i="8" s="1"/>
  <c r="R84" i="8"/>
  <c r="Q84" i="8"/>
  <c r="P84" i="8"/>
  <c r="O84" i="8"/>
  <c r="W83" i="8"/>
  <c r="AB83" i="8" s="1"/>
  <c r="V83" i="8"/>
  <c r="AA83" i="8" s="1"/>
  <c r="T83" i="8"/>
  <c r="R83" i="8"/>
  <c r="Q83" i="8"/>
  <c r="P83" i="8"/>
  <c r="O83" i="8"/>
  <c r="W82" i="8"/>
  <c r="U82" i="8"/>
  <c r="T82" i="8"/>
  <c r="Y82" i="8" s="1"/>
  <c r="R82" i="8"/>
  <c r="Q82" i="8"/>
  <c r="P82" i="8"/>
  <c r="O82" i="8"/>
  <c r="W81" i="8"/>
  <c r="AB81" i="8" s="1"/>
  <c r="V81" i="8"/>
  <c r="AA81" i="8" s="1"/>
  <c r="U81" i="8"/>
  <c r="Z81" i="8" s="1"/>
  <c r="R81" i="8"/>
  <c r="Q81" i="8"/>
  <c r="P81" i="8"/>
  <c r="O81" i="8"/>
  <c r="W80" i="8"/>
  <c r="AB80" i="8" s="1"/>
  <c r="V80" i="8"/>
  <c r="AA80" i="8" s="1"/>
  <c r="U80" i="8"/>
  <c r="Z80" i="8" s="1"/>
  <c r="R80" i="8"/>
  <c r="Q80" i="8"/>
  <c r="P80" i="8"/>
  <c r="O80" i="8"/>
  <c r="W79" i="8"/>
  <c r="AB79" i="8" s="1"/>
  <c r="V79" i="8"/>
  <c r="AA79" i="8" s="1"/>
  <c r="U79" i="8"/>
  <c r="Z79" i="8" s="1"/>
  <c r="R79" i="8"/>
  <c r="Q79" i="8"/>
  <c r="P79" i="8"/>
  <c r="O79" i="8"/>
  <c r="W78" i="8"/>
  <c r="AB78" i="8" s="1"/>
  <c r="V78" i="8"/>
  <c r="AA78" i="8" s="1"/>
  <c r="U78" i="8"/>
  <c r="Z78" i="8" s="1"/>
  <c r="R78" i="8"/>
  <c r="Q78" i="8"/>
  <c r="P78" i="8"/>
  <c r="O78" i="8"/>
  <c r="W77" i="8"/>
  <c r="AB77" i="8" s="1"/>
  <c r="V77" i="8"/>
  <c r="AA77" i="8" s="1"/>
  <c r="U77" i="8"/>
  <c r="Z77" i="8" s="1"/>
  <c r="R77" i="8"/>
  <c r="Q77" i="8"/>
  <c r="P77" i="8"/>
  <c r="O77" i="8"/>
  <c r="W76" i="8"/>
  <c r="AB76" i="8" s="1"/>
  <c r="V76" i="8"/>
  <c r="AA76" i="8" s="1"/>
  <c r="U76" i="8"/>
  <c r="Z76" i="8" s="1"/>
  <c r="R76" i="8"/>
  <c r="Q76" i="8"/>
  <c r="P76" i="8"/>
  <c r="O76" i="8"/>
  <c r="W75" i="8"/>
  <c r="AB75" i="8" s="1"/>
  <c r="V75" i="8"/>
  <c r="AA75" i="8" s="1"/>
  <c r="U75" i="8"/>
  <c r="Z75" i="8" s="1"/>
  <c r="R75" i="8"/>
  <c r="Q75" i="8"/>
  <c r="P75" i="8"/>
  <c r="O75" i="8"/>
  <c r="W74" i="8"/>
  <c r="AB74" i="8" s="1"/>
  <c r="V74" i="8"/>
  <c r="AA74" i="8" s="1"/>
  <c r="U74" i="8"/>
  <c r="Z74" i="8" s="1"/>
  <c r="R74" i="8"/>
  <c r="Q74" i="8"/>
  <c r="P74" i="8"/>
  <c r="O74" i="8"/>
  <c r="W73" i="8"/>
  <c r="AB73" i="8" s="1"/>
  <c r="V73" i="8"/>
  <c r="AA73" i="8" s="1"/>
  <c r="U73" i="8"/>
  <c r="Z73" i="8" s="1"/>
  <c r="R73" i="8"/>
  <c r="Q73" i="8"/>
  <c r="P73" i="8"/>
  <c r="O73" i="8"/>
  <c r="W72" i="8"/>
  <c r="AB72" i="8" s="1"/>
  <c r="V72" i="8"/>
  <c r="AA72" i="8" s="1"/>
  <c r="T72" i="8"/>
  <c r="Y72" i="8" s="1"/>
  <c r="R72" i="8"/>
  <c r="Q72" i="8"/>
  <c r="P72" i="8"/>
  <c r="O72" i="8"/>
  <c r="W71" i="8"/>
  <c r="AB71" i="8" s="1"/>
  <c r="V71" i="8"/>
  <c r="AA71" i="8" s="1"/>
  <c r="T71" i="8"/>
  <c r="R71" i="8"/>
  <c r="Q71" i="8"/>
  <c r="P71" i="8"/>
  <c r="O71" i="8"/>
  <c r="W70" i="8"/>
  <c r="AB70" i="8" s="1"/>
  <c r="V70" i="8"/>
  <c r="AA70" i="8" s="1"/>
  <c r="T70" i="8"/>
  <c r="R70" i="8"/>
  <c r="Q70" i="8"/>
  <c r="P70" i="8"/>
  <c r="O70" i="8"/>
  <c r="W69" i="8"/>
  <c r="AB69" i="8" s="1"/>
  <c r="V69" i="8"/>
  <c r="AA69" i="8" s="1"/>
  <c r="T69" i="8"/>
  <c r="R69" i="8"/>
  <c r="Q69" i="8"/>
  <c r="P69" i="8"/>
  <c r="O69" i="8"/>
  <c r="W68" i="8"/>
  <c r="AB68" i="8" s="1"/>
  <c r="U68" i="8"/>
  <c r="Z68" i="8" s="1"/>
  <c r="T68" i="8"/>
  <c r="Y68" i="8" s="1"/>
  <c r="R68" i="8"/>
  <c r="Q68" i="8"/>
  <c r="P68" i="8"/>
  <c r="O68" i="8"/>
  <c r="W67" i="8"/>
  <c r="AB67" i="8" s="1"/>
  <c r="U67" i="8"/>
  <c r="Z67" i="8" s="1"/>
  <c r="T67" i="8"/>
  <c r="R67" i="8"/>
  <c r="Q67" i="8"/>
  <c r="P67" i="8"/>
  <c r="O67" i="8"/>
  <c r="W66" i="8"/>
  <c r="AB66" i="8" s="1"/>
  <c r="U66" i="8"/>
  <c r="Z66" i="8" s="1"/>
  <c r="T66" i="8"/>
  <c r="Y66" i="8" s="1"/>
  <c r="R66" i="8"/>
  <c r="Q66" i="8"/>
  <c r="P66" i="8"/>
  <c r="O66" i="8"/>
  <c r="V65" i="8"/>
  <c r="AA65" i="8" s="1"/>
  <c r="U65" i="8"/>
  <c r="Z65" i="8" s="1"/>
  <c r="T65" i="8"/>
  <c r="R65" i="8"/>
  <c r="Q65" i="8"/>
  <c r="P65" i="8"/>
  <c r="O65" i="8"/>
  <c r="V64" i="8"/>
  <c r="AA64" i="8" s="1"/>
  <c r="U64" i="8"/>
  <c r="Z64" i="8" s="1"/>
  <c r="T64" i="8"/>
  <c r="Y64" i="8" s="1"/>
  <c r="R64" i="8"/>
  <c r="Q64" i="8"/>
  <c r="P64" i="8"/>
  <c r="O64" i="8"/>
  <c r="V63" i="8"/>
  <c r="U63" i="8"/>
  <c r="T63" i="8"/>
  <c r="R63" i="8"/>
  <c r="Q63" i="8"/>
  <c r="P63" i="8"/>
  <c r="O63" i="8"/>
  <c r="W62" i="8"/>
  <c r="AB62" i="8" s="1"/>
  <c r="V62" i="8"/>
  <c r="AA62" i="8" s="1"/>
  <c r="U62" i="8"/>
  <c r="Z62" i="8" s="1"/>
  <c r="R62" i="8"/>
  <c r="Q62" i="8"/>
  <c r="P62" i="8"/>
  <c r="O62" i="8"/>
  <c r="W61" i="8"/>
  <c r="V61" i="8"/>
  <c r="U61" i="8"/>
  <c r="AY124" i="1" s="1"/>
  <c r="R61" i="8"/>
  <c r="Q61" i="8"/>
  <c r="P61" i="8"/>
  <c r="O61" i="8"/>
  <c r="W60" i="8"/>
  <c r="AB60" i="8" s="1"/>
  <c r="V60" i="8"/>
  <c r="AA60" i="8" s="1"/>
  <c r="U60" i="8"/>
  <c r="Z60" i="8" s="1"/>
  <c r="R60" i="8"/>
  <c r="Q60" i="8"/>
  <c r="P60" i="8"/>
  <c r="O60" i="8"/>
  <c r="W59" i="8"/>
  <c r="AB59" i="8" s="1"/>
  <c r="V59" i="8"/>
  <c r="AA59" i="8" s="1"/>
  <c r="U59" i="8"/>
  <c r="Z59" i="8" s="1"/>
  <c r="R59" i="8"/>
  <c r="Q59" i="8"/>
  <c r="P59" i="8"/>
  <c r="O59" i="8"/>
  <c r="W58" i="8"/>
  <c r="AB58" i="8" s="1"/>
  <c r="V58" i="8"/>
  <c r="AA58" i="8" s="1"/>
  <c r="U58" i="8"/>
  <c r="Z58" i="8" s="1"/>
  <c r="R58" i="8"/>
  <c r="Q58" i="8"/>
  <c r="P58" i="8"/>
  <c r="O58" i="8"/>
  <c r="W57" i="8"/>
  <c r="AB57" i="8" s="1"/>
  <c r="V57" i="8"/>
  <c r="AA57" i="8" s="1"/>
  <c r="U57" i="8"/>
  <c r="Z57" i="8" s="1"/>
  <c r="R57" i="8"/>
  <c r="Q57" i="8"/>
  <c r="P57" i="8"/>
  <c r="O57" i="8"/>
  <c r="W56" i="8"/>
  <c r="AB56" i="8" s="1"/>
  <c r="V56" i="8"/>
  <c r="AA56" i="8" s="1"/>
  <c r="U56" i="8"/>
  <c r="Z56" i="8" s="1"/>
  <c r="R56" i="8"/>
  <c r="Q56" i="8"/>
  <c r="P56" i="8"/>
  <c r="O56" i="8"/>
  <c r="W55" i="8"/>
  <c r="AB55" i="8" s="1"/>
  <c r="V55" i="8"/>
  <c r="AA55" i="8" s="1"/>
  <c r="U55" i="8"/>
  <c r="Z55" i="8" s="1"/>
  <c r="R55" i="8"/>
  <c r="Q55" i="8"/>
  <c r="P55" i="8"/>
  <c r="O55" i="8"/>
  <c r="W54" i="8"/>
  <c r="AB54" i="8" s="1"/>
  <c r="V54" i="8"/>
  <c r="AA54" i="8" s="1"/>
  <c r="T54" i="8"/>
  <c r="R54" i="8"/>
  <c r="Q54" i="8"/>
  <c r="P54" i="8"/>
  <c r="O54" i="8"/>
  <c r="W53" i="8"/>
  <c r="AB53" i="8" s="1"/>
  <c r="V53" i="8"/>
  <c r="AA53" i="8" s="1"/>
  <c r="T53" i="8"/>
  <c r="R53" i="8"/>
  <c r="Q53" i="8"/>
  <c r="P53" i="8"/>
  <c r="O53" i="8"/>
  <c r="W52" i="8"/>
  <c r="AB52" i="8" s="1"/>
  <c r="V52" i="8"/>
  <c r="AA52" i="8" s="1"/>
  <c r="T52" i="8"/>
  <c r="Y52" i="8" s="1"/>
  <c r="R52" i="8"/>
  <c r="Q52" i="8"/>
  <c r="P52" i="8"/>
  <c r="O52" i="8"/>
  <c r="W51" i="8"/>
  <c r="AB51" i="8" s="1"/>
  <c r="V51" i="8"/>
  <c r="AA51" i="8" s="1"/>
  <c r="T51" i="8"/>
  <c r="R51" i="8"/>
  <c r="Q51" i="8"/>
  <c r="P51" i="8"/>
  <c r="O51" i="8"/>
  <c r="W50" i="8"/>
  <c r="AB50" i="8" s="1"/>
  <c r="V50" i="8"/>
  <c r="AA50" i="8" s="1"/>
  <c r="T50" i="8"/>
  <c r="Y50" i="8" s="1"/>
  <c r="R50" i="8"/>
  <c r="Q50" i="8"/>
  <c r="P50" i="8"/>
  <c r="O50" i="8"/>
  <c r="W49" i="8"/>
  <c r="AB49" i="8" s="1"/>
  <c r="U49" i="8"/>
  <c r="Z49" i="8" s="1"/>
  <c r="T49" i="8"/>
  <c r="R49" i="8"/>
  <c r="Q49" i="8"/>
  <c r="P49" i="8"/>
  <c r="O49" i="8"/>
  <c r="W48" i="8"/>
  <c r="AB48" i="8" s="1"/>
  <c r="U48" i="8"/>
  <c r="Z48" i="8" s="1"/>
  <c r="T48" i="8"/>
  <c r="R48" i="8"/>
  <c r="Q48" i="8"/>
  <c r="P48" i="8"/>
  <c r="O48" i="8"/>
  <c r="V47" i="8"/>
  <c r="U47" i="8"/>
  <c r="T47" i="8"/>
  <c r="R47" i="8"/>
  <c r="Q47" i="8"/>
  <c r="P47" i="8"/>
  <c r="O47" i="8"/>
  <c r="W46" i="8"/>
  <c r="AB46" i="8" s="1"/>
  <c r="V46" i="8"/>
  <c r="AA46" i="8" s="1"/>
  <c r="U46" i="8"/>
  <c r="Z46" i="8" s="1"/>
  <c r="R46" i="8"/>
  <c r="Q46" i="8"/>
  <c r="P46" i="8"/>
  <c r="O46" i="8"/>
  <c r="W45" i="8"/>
  <c r="AB45" i="8" s="1"/>
  <c r="V45" i="8"/>
  <c r="AA45" i="8" s="1"/>
  <c r="U45" i="8"/>
  <c r="Z45" i="8" s="1"/>
  <c r="R45" i="8"/>
  <c r="Q45" i="8"/>
  <c r="P45" i="8"/>
  <c r="O45" i="8"/>
  <c r="W44" i="8"/>
  <c r="AB44" i="8" s="1"/>
  <c r="V44" i="8"/>
  <c r="AA44" i="8" s="1"/>
  <c r="U44" i="8"/>
  <c r="Z44" i="8" s="1"/>
  <c r="R44" i="8"/>
  <c r="Q44" i="8"/>
  <c r="P44" i="8"/>
  <c r="O44" i="8"/>
  <c r="W43" i="8"/>
  <c r="AB43" i="8" s="1"/>
  <c r="V43" i="8"/>
  <c r="AA43" i="8" s="1"/>
  <c r="U43" i="8"/>
  <c r="Z43" i="8" s="1"/>
  <c r="R43" i="8"/>
  <c r="Q43" i="8"/>
  <c r="P43" i="8"/>
  <c r="O43" i="8"/>
  <c r="W42" i="8"/>
  <c r="AB42" i="8" s="1"/>
  <c r="V42" i="8"/>
  <c r="AA42" i="8" s="1"/>
  <c r="U42" i="8"/>
  <c r="Z42" i="8" s="1"/>
  <c r="R42" i="8"/>
  <c r="Q42" i="8"/>
  <c r="P42" i="8"/>
  <c r="O42" i="8"/>
  <c r="W41" i="8"/>
  <c r="AB41" i="8" s="1"/>
  <c r="V41" i="8"/>
  <c r="AA41" i="8" s="1"/>
  <c r="U41" i="8"/>
  <c r="Z41" i="8" s="1"/>
  <c r="R41" i="8"/>
  <c r="Q41" i="8"/>
  <c r="P41" i="8"/>
  <c r="O41" i="8"/>
  <c r="W40" i="8"/>
  <c r="AB40" i="8" s="1"/>
  <c r="V40" i="8"/>
  <c r="AA40" i="8" s="1"/>
  <c r="T40" i="8"/>
  <c r="Y40" i="8" s="1"/>
  <c r="R40" i="8"/>
  <c r="Q40" i="8"/>
  <c r="P40" i="8"/>
  <c r="O40" i="8"/>
  <c r="W39" i="8"/>
  <c r="AB39" i="8" s="1"/>
  <c r="V39" i="8"/>
  <c r="AA39" i="8" s="1"/>
  <c r="T39" i="8"/>
  <c r="R39" i="8"/>
  <c r="Q39" i="8"/>
  <c r="P39" i="8"/>
  <c r="O39" i="8"/>
  <c r="W38" i="8"/>
  <c r="AB38" i="8" s="1"/>
  <c r="V38" i="8"/>
  <c r="AA38" i="8" s="1"/>
  <c r="T38" i="8"/>
  <c r="Y38" i="8" s="1"/>
  <c r="R38" i="8"/>
  <c r="Q38" i="8"/>
  <c r="P38" i="8"/>
  <c r="O38" i="8"/>
  <c r="W37" i="8"/>
  <c r="V37" i="8"/>
  <c r="T37" i="8"/>
  <c r="R37" i="8"/>
  <c r="Q37" i="8"/>
  <c r="P37" i="8"/>
  <c r="O37" i="8"/>
  <c r="W36" i="8"/>
  <c r="AB36" i="8" s="1"/>
  <c r="V36" i="8"/>
  <c r="AA36" i="8" s="1"/>
  <c r="U36" i="8"/>
  <c r="Z36" i="8" s="1"/>
  <c r="R36" i="8"/>
  <c r="Q36" i="8"/>
  <c r="P36" i="8"/>
  <c r="O36" i="8"/>
  <c r="W35" i="8"/>
  <c r="AB35" i="8" s="1"/>
  <c r="V35" i="8"/>
  <c r="AA35" i="8" s="1"/>
  <c r="U35" i="8"/>
  <c r="Z35" i="8" s="1"/>
  <c r="R35" i="8"/>
  <c r="Q35" i="8"/>
  <c r="P35" i="8"/>
  <c r="O35" i="8"/>
  <c r="W34" i="8"/>
  <c r="AB34" i="8" s="1"/>
  <c r="V34" i="8"/>
  <c r="AA34" i="8" s="1"/>
  <c r="U34" i="8"/>
  <c r="Z34" i="8" s="1"/>
  <c r="R34" i="8"/>
  <c r="Q34" i="8"/>
  <c r="P34" i="8"/>
  <c r="O34" i="8"/>
  <c r="W33" i="8"/>
  <c r="AB33" i="8" s="1"/>
  <c r="V33" i="8"/>
  <c r="AA33" i="8" s="1"/>
  <c r="U33" i="8"/>
  <c r="Z33" i="8" s="1"/>
  <c r="R33" i="8"/>
  <c r="Q33" i="8"/>
  <c r="P33" i="8"/>
  <c r="O33" i="8"/>
  <c r="W32" i="8"/>
  <c r="AB32" i="8" s="1"/>
  <c r="V32" i="8"/>
  <c r="AA32" i="8" s="1"/>
  <c r="U32" i="8"/>
  <c r="Z32" i="8" s="1"/>
  <c r="R32" i="8"/>
  <c r="Q32" i="8"/>
  <c r="P32" i="8"/>
  <c r="O32" i="8"/>
  <c r="W31" i="8"/>
  <c r="AB31" i="8" s="1"/>
  <c r="V31" i="8"/>
  <c r="AA31" i="8" s="1"/>
  <c r="U31" i="8"/>
  <c r="Z31" i="8" s="1"/>
  <c r="R31" i="8"/>
  <c r="Q31" i="8"/>
  <c r="P31" i="8"/>
  <c r="O31" i="8"/>
  <c r="W30" i="8"/>
  <c r="AB30" i="8" s="1"/>
  <c r="V30" i="8"/>
  <c r="AA30" i="8" s="1"/>
  <c r="U30" i="8"/>
  <c r="Z30" i="8" s="1"/>
  <c r="R30" i="8"/>
  <c r="Q30" i="8"/>
  <c r="P30" i="8"/>
  <c r="O30" i="8"/>
  <c r="W29" i="8"/>
  <c r="AB29" i="8" s="1"/>
  <c r="V29" i="8"/>
  <c r="AA29" i="8" s="1"/>
  <c r="U29" i="8"/>
  <c r="Z29" i="8" s="1"/>
  <c r="R29" i="8"/>
  <c r="Q29" i="8"/>
  <c r="P29" i="8"/>
  <c r="O29" i="8"/>
  <c r="W28" i="8"/>
  <c r="AB28" i="8" s="1"/>
  <c r="V28" i="8"/>
  <c r="AA28" i="8" s="1"/>
  <c r="U28" i="8"/>
  <c r="Z28" i="8" s="1"/>
  <c r="R28" i="8"/>
  <c r="Q28" i="8"/>
  <c r="P28" i="8"/>
  <c r="O28" i="8"/>
  <c r="W27" i="8"/>
  <c r="AB27" i="8" s="1"/>
  <c r="V27" i="8"/>
  <c r="AA27" i="8" s="1"/>
  <c r="T27" i="8"/>
  <c r="R27" i="8"/>
  <c r="Q27" i="8"/>
  <c r="P27" i="8"/>
  <c r="O27" i="8"/>
  <c r="W26" i="8"/>
  <c r="AB26" i="8" s="1"/>
  <c r="V26" i="8"/>
  <c r="AA26" i="8" s="1"/>
  <c r="T26" i="8"/>
  <c r="R26" i="8"/>
  <c r="Q26" i="8"/>
  <c r="P26" i="8"/>
  <c r="O26" i="8"/>
  <c r="W25" i="8"/>
  <c r="AB25" i="8" s="1"/>
  <c r="V25" i="8"/>
  <c r="AA25" i="8" s="1"/>
  <c r="T25" i="8"/>
  <c r="R25" i="8"/>
  <c r="Q25" i="8"/>
  <c r="P25" i="8"/>
  <c r="O25" i="8"/>
  <c r="W24" i="8"/>
  <c r="AB24" i="8" s="1"/>
  <c r="V24" i="8"/>
  <c r="AA24" i="8" s="1"/>
  <c r="T24" i="8"/>
  <c r="R24" i="8"/>
  <c r="Q24" i="8"/>
  <c r="P24" i="8"/>
  <c r="O24" i="8"/>
  <c r="W23" i="8"/>
  <c r="AB23" i="8" s="1"/>
  <c r="V23" i="8"/>
  <c r="AA23" i="8" s="1"/>
  <c r="T23" i="8"/>
  <c r="R23" i="8"/>
  <c r="Q23" i="8"/>
  <c r="P23" i="8"/>
  <c r="O23" i="8"/>
  <c r="W22" i="8"/>
  <c r="AB22" i="8" s="1"/>
  <c r="V22" i="8"/>
  <c r="AA22" i="8" s="1"/>
  <c r="T22" i="8"/>
  <c r="R22" i="8"/>
  <c r="Q22" i="8"/>
  <c r="P22" i="8"/>
  <c r="O22" i="8"/>
  <c r="W21" i="8"/>
  <c r="AB21" i="8" s="1"/>
  <c r="U21" i="8"/>
  <c r="Z21" i="8" s="1"/>
  <c r="T21" i="8"/>
  <c r="R21" i="8"/>
  <c r="Q21" i="8"/>
  <c r="P21" i="8"/>
  <c r="O21" i="8"/>
  <c r="V20" i="8"/>
  <c r="AA20" i="8" s="1"/>
  <c r="U20" i="8"/>
  <c r="T20" i="8"/>
  <c r="R20" i="8"/>
  <c r="Q20" i="8"/>
  <c r="P20" i="8"/>
  <c r="O20" i="8"/>
  <c r="W19" i="8"/>
  <c r="AB19" i="8" s="1"/>
  <c r="V19" i="8"/>
  <c r="AA19" i="8" s="1"/>
  <c r="U19" i="8"/>
  <c r="Z19" i="8" s="1"/>
  <c r="R19" i="8"/>
  <c r="Q19" i="8"/>
  <c r="P19" i="8"/>
  <c r="O19" i="8"/>
  <c r="W18" i="8"/>
  <c r="AB18" i="8" s="1"/>
  <c r="U18" i="8"/>
  <c r="Z18" i="8" s="1"/>
  <c r="T18" i="8"/>
  <c r="R18" i="8"/>
  <c r="Q18" i="8"/>
  <c r="P18" i="8"/>
  <c r="O18" i="8"/>
  <c r="W17" i="8"/>
  <c r="V17" i="8"/>
  <c r="T17" i="8"/>
  <c r="R17" i="8"/>
  <c r="Q17" i="8"/>
  <c r="P17" i="8"/>
  <c r="O17" i="8"/>
  <c r="W16" i="8"/>
  <c r="AB16" i="8" s="1"/>
  <c r="V16" i="8"/>
  <c r="AA16" i="8" s="1"/>
  <c r="U16" i="8"/>
  <c r="Z16" i="8" s="1"/>
  <c r="R16" i="8"/>
  <c r="Q16" i="8"/>
  <c r="P16" i="8"/>
  <c r="O16" i="8"/>
  <c r="W15" i="8"/>
  <c r="AB15" i="8" s="1"/>
  <c r="V15" i="8"/>
  <c r="AA15" i="8" s="1"/>
  <c r="U15" i="8"/>
  <c r="Z15" i="8" s="1"/>
  <c r="R15" i="8"/>
  <c r="Q15" i="8"/>
  <c r="P15" i="8"/>
  <c r="O15" i="8"/>
  <c r="W14" i="8"/>
  <c r="AB14" i="8" s="1"/>
  <c r="V14" i="8"/>
  <c r="AA14" i="8" s="1"/>
  <c r="U14" i="8"/>
  <c r="Z14" i="8" s="1"/>
  <c r="R14" i="8"/>
  <c r="Q14" i="8"/>
  <c r="P14" i="8"/>
  <c r="O14" i="8"/>
  <c r="W13" i="8"/>
  <c r="AB13" i="8" s="1"/>
  <c r="V13" i="8"/>
  <c r="AA13" i="8" s="1"/>
  <c r="U13" i="8"/>
  <c r="Z13" i="8" s="1"/>
  <c r="R13" i="8"/>
  <c r="Q13" i="8"/>
  <c r="P13" i="8"/>
  <c r="O13" i="8"/>
  <c r="W12" i="8"/>
  <c r="AB12" i="8" s="1"/>
  <c r="V12" i="8"/>
  <c r="AA12" i="8" s="1"/>
  <c r="U12" i="8"/>
  <c r="Z12" i="8" s="1"/>
  <c r="R12" i="8"/>
  <c r="Q12" i="8"/>
  <c r="P12" i="8"/>
  <c r="O12" i="8"/>
  <c r="W11" i="8"/>
  <c r="AB11" i="8" s="1"/>
  <c r="V11" i="8"/>
  <c r="AA11" i="8" s="1"/>
  <c r="U11" i="8"/>
  <c r="Z11" i="8" s="1"/>
  <c r="R11" i="8"/>
  <c r="Q11" i="8"/>
  <c r="P11" i="8"/>
  <c r="O11" i="8"/>
  <c r="W10" i="8"/>
  <c r="AB10" i="8" s="1"/>
  <c r="V10" i="8"/>
  <c r="AA10" i="8" s="1"/>
  <c r="U10" i="8"/>
  <c r="Z10" i="8" s="1"/>
  <c r="R10" i="8"/>
  <c r="Q10" i="8"/>
  <c r="P10" i="8"/>
  <c r="O10" i="8"/>
  <c r="W9" i="8"/>
  <c r="AB9" i="8" s="1"/>
  <c r="V9" i="8"/>
  <c r="AA9" i="8" s="1"/>
  <c r="U9" i="8"/>
  <c r="Z9" i="8" s="1"/>
  <c r="R9" i="8"/>
  <c r="Q9" i="8"/>
  <c r="P9" i="8"/>
  <c r="O9" i="8"/>
  <c r="W8" i="8"/>
  <c r="AB8" i="8" s="1"/>
  <c r="V8" i="8"/>
  <c r="AA8" i="8" s="1"/>
  <c r="U8" i="8"/>
  <c r="Z8" i="8" s="1"/>
  <c r="R8" i="8"/>
  <c r="Q8" i="8"/>
  <c r="P8" i="8"/>
  <c r="O8" i="8"/>
  <c r="W7" i="8"/>
  <c r="AB7" i="8" s="1"/>
  <c r="V7" i="8"/>
  <c r="AA7" i="8" s="1"/>
  <c r="U7" i="8"/>
  <c r="Z7" i="8" s="1"/>
  <c r="R7" i="8"/>
  <c r="Q7" i="8"/>
  <c r="P7" i="8"/>
  <c r="O7" i="8"/>
  <c r="W6" i="8"/>
  <c r="AB6" i="8" s="1"/>
  <c r="V6" i="8"/>
  <c r="AA6" i="8" s="1"/>
  <c r="U6" i="8"/>
  <c r="Z6" i="8" s="1"/>
  <c r="R6" i="8"/>
  <c r="Q6" i="8"/>
  <c r="P6" i="8"/>
  <c r="O6" i="8"/>
  <c r="W5" i="8"/>
  <c r="AB5" i="8" s="1"/>
  <c r="V5" i="8"/>
  <c r="AA5" i="8" s="1"/>
  <c r="T5" i="8"/>
  <c r="R5" i="8"/>
  <c r="Q5" i="8"/>
  <c r="P5" i="8"/>
  <c r="O5" i="8"/>
  <c r="W4" i="8"/>
  <c r="AB4" i="8" s="1"/>
  <c r="V4" i="8"/>
  <c r="AA4" i="8" s="1"/>
  <c r="T4" i="8"/>
  <c r="R4" i="8"/>
  <c r="Q4" i="8"/>
  <c r="P4" i="8"/>
  <c r="O4" i="8"/>
  <c r="W3" i="8"/>
  <c r="V3" i="8"/>
  <c r="T3" i="8"/>
  <c r="R3" i="8"/>
  <c r="Q3" i="8"/>
  <c r="P3" i="8"/>
  <c r="O3" i="8"/>
  <c r="D99" i="15" l="1"/>
  <c r="F22" i="15"/>
  <c r="D55" i="15"/>
  <c r="D22" i="15"/>
  <c r="J137" i="9"/>
  <c r="L306" i="20"/>
  <c r="L288" i="20"/>
  <c r="L270" i="20"/>
  <c r="L297" i="20"/>
  <c r="L225" i="20"/>
  <c r="L252" i="20"/>
  <c r="L234" i="20"/>
  <c r="J53" i="9"/>
  <c r="C44" i="15"/>
  <c r="E55" i="15"/>
  <c r="J81" i="9"/>
  <c r="C66" i="15"/>
  <c r="L95" i="9"/>
  <c r="E77" i="15"/>
  <c r="C33" i="15"/>
  <c r="K53" i="9"/>
  <c r="D44" i="15"/>
  <c r="K81" i="9"/>
  <c r="D66" i="15"/>
  <c r="F77" i="15"/>
  <c r="C110" i="15"/>
  <c r="M123" i="9"/>
  <c r="BA58" i="1" s="1"/>
  <c r="F99" i="15"/>
  <c r="J11" i="9"/>
  <c r="C11" i="15"/>
  <c r="D33" i="15"/>
  <c r="E44" i="15"/>
  <c r="L81" i="9"/>
  <c r="E66" i="15"/>
  <c r="K137" i="9"/>
  <c r="D110" i="15"/>
  <c r="K95" i="9"/>
  <c r="D77" i="15"/>
  <c r="F55" i="15"/>
  <c r="K11" i="9"/>
  <c r="D11" i="15"/>
  <c r="E33" i="15"/>
  <c r="F44" i="15"/>
  <c r="M81" i="9"/>
  <c r="F66" i="15"/>
  <c r="C88" i="15"/>
  <c r="E110" i="15"/>
  <c r="E11" i="15"/>
  <c r="J25" i="9"/>
  <c r="C22" i="15"/>
  <c r="F33" i="15"/>
  <c r="D88" i="15"/>
  <c r="M137" i="9"/>
  <c r="F110" i="15"/>
  <c r="F11" i="15"/>
  <c r="E88" i="15"/>
  <c r="L25" i="9"/>
  <c r="E22" i="15"/>
  <c r="C55" i="15"/>
  <c r="C77" i="15"/>
  <c r="F88" i="15"/>
  <c r="E99" i="15"/>
  <c r="M39" i="9"/>
  <c r="Y47" i="8"/>
  <c r="Y69" i="8"/>
  <c r="L11" i="9"/>
  <c r="AA17" i="8"/>
  <c r="Z20" i="8"/>
  <c r="Y21" i="8"/>
  <c r="L53" i="9"/>
  <c r="AA47" i="8"/>
  <c r="Y49" i="8"/>
  <c r="Z61" i="8"/>
  <c r="M95" i="9"/>
  <c r="BA126" i="1"/>
  <c r="Z89" i="8"/>
  <c r="M10" i="9"/>
  <c r="BO50" i="1" s="1"/>
  <c r="R99" i="2"/>
  <c r="Y95" i="8"/>
  <c r="L137" i="9"/>
  <c r="L10" i="9"/>
  <c r="Q99" i="2"/>
  <c r="M11" i="9"/>
  <c r="AB17" i="8"/>
  <c r="BA120" i="1"/>
  <c r="Y22" i="8"/>
  <c r="M53" i="9"/>
  <c r="AA61" i="8"/>
  <c r="AZ124" i="1"/>
  <c r="Y63" i="8"/>
  <c r="J109" i="9"/>
  <c r="P102" i="8"/>
  <c r="Y3" i="2"/>
  <c r="BL119" i="1"/>
  <c r="X3" i="2"/>
  <c r="T99" i="2"/>
  <c r="Z82" i="8"/>
  <c r="Z47" i="8"/>
  <c r="Y37" i="8"/>
  <c r="J151" i="9"/>
  <c r="J67" i="9"/>
  <c r="Y48" i="8"/>
  <c r="Y54" i="8"/>
  <c r="AB61" i="8"/>
  <c r="BA124" i="1"/>
  <c r="Z63" i="8"/>
  <c r="Y71" i="8"/>
  <c r="K109" i="9"/>
  <c r="AB82" i="8"/>
  <c r="AB89" i="8"/>
  <c r="BA127" i="1"/>
  <c r="Z92" i="8"/>
  <c r="O102" i="8"/>
  <c r="Z3" i="2"/>
  <c r="U99" i="2"/>
  <c r="Y83" i="8"/>
  <c r="Y89" i="8"/>
  <c r="Y3" i="8"/>
  <c r="AA3" i="8"/>
  <c r="AZ119" i="1"/>
  <c r="Y5" i="8"/>
  <c r="K25" i="9"/>
  <c r="J39" i="9"/>
  <c r="Y23" i="8"/>
  <c r="Y24" i="8"/>
  <c r="K151" i="9"/>
  <c r="K67" i="9"/>
  <c r="Y51" i="8"/>
  <c r="AA63" i="8"/>
  <c r="Y65" i="8"/>
  <c r="Y70" i="8"/>
  <c r="L109" i="9"/>
  <c r="J123" i="9"/>
  <c r="Y93" i="8"/>
  <c r="Q102" i="8"/>
  <c r="AA3" i="2"/>
  <c r="BN119" i="1"/>
  <c r="V99" i="2"/>
  <c r="AA99" i="2" s="1"/>
  <c r="Y17" i="8"/>
  <c r="Y53" i="8"/>
  <c r="K39" i="9"/>
  <c r="AA37" i="8"/>
  <c r="AZ122" i="1"/>
  <c r="L67" i="9"/>
  <c r="L151" i="9"/>
  <c r="M109" i="9"/>
  <c r="K123" i="9"/>
  <c r="BA128" i="1"/>
  <c r="R102" i="8"/>
  <c r="AB3" i="2"/>
  <c r="BO119" i="1"/>
  <c r="W99" i="2"/>
  <c r="Y18" i="8"/>
  <c r="K10" i="9"/>
  <c r="P99" i="2"/>
  <c r="Y20" i="8"/>
  <c r="Y27" i="8"/>
  <c r="AB3" i="8"/>
  <c r="BA119" i="1"/>
  <c r="Y4" i="8"/>
  <c r="M25" i="9"/>
  <c r="L39" i="9"/>
  <c r="Y25" i="8"/>
  <c r="Y26" i="8"/>
  <c r="AB37" i="8"/>
  <c r="BA122" i="1"/>
  <c r="Y39" i="8"/>
  <c r="M67" i="9"/>
  <c r="M151" i="9"/>
  <c r="J95" i="9"/>
  <c r="Y67" i="8"/>
  <c r="L123" i="9"/>
  <c r="Y92" i="8"/>
  <c r="J10" i="9"/>
  <c r="O99" i="2"/>
  <c r="H101" i="7"/>
  <c r="W100" i="7"/>
  <c r="AB100" i="7" s="1"/>
  <c r="V100" i="7"/>
  <c r="AA100" i="7" s="1"/>
  <c r="U100" i="7"/>
  <c r="Z100" i="7" s="1"/>
  <c r="W99" i="7"/>
  <c r="AB99" i="7" s="1"/>
  <c r="V99" i="7"/>
  <c r="AA99" i="7" s="1"/>
  <c r="U99" i="7"/>
  <c r="Z99" i="7" s="1"/>
  <c r="W98" i="7"/>
  <c r="AB98" i="7" s="1"/>
  <c r="V98" i="7"/>
  <c r="AA98" i="7" s="1"/>
  <c r="U98" i="7"/>
  <c r="Z98" i="7" s="1"/>
  <c r="W97" i="7"/>
  <c r="AB97" i="7" s="1"/>
  <c r="V97" i="7"/>
  <c r="AA97" i="7" s="1"/>
  <c r="U97" i="7"/>
  <c r="Z97" i="7" s="1"/>
  <c r="W96" i="7"/>
  <c r="AB96" i="7" s="1"/>
  <c r="V96" i="7"/>
  <c r="AA96" i="7" s="1"/>
  <c r="T96" i="7"/>
  <c r="Y96" i="7" s="1"/>
  <c r="W95" i="7"/>
  <c r="AB95" i="7" s="1"/>
  <c r="V95" i="7"/>
  <c r="AA95" i="7" s="1"/>
  <c r="T95" i="7"/>
  <c r="W94" i="7"/>
  <c r="AB94" i="7" s="1"/>
  <c r="V94" i="7"/>
  <c r="AA94" i="7" s="1"/>
  <c r="T94" i="7"/>
  <c r="Y94" i="7" s="1"/>
  <c r="W93" i="7"/>
  <c r="AB93" i="7" s="1"/>
  <c r="U93" i="7"/>
  <c r="Z93" i="7" s="1"/>
  <c r="T93" i="7"/>
  <c r="W92" i="7"/>
  <c r="U92" i="7"/>
  <c r="T92" i="7"/>
  <c r="W91" i="7"/>
  <c r="AB91" i="7" s="1"/>
  <c r="V91" i="7"/>
  <c r="AA91" i="7" s="1"/>
  <c r="U91" i="7"/>
  <c r="Z91" i="7" s="1"/>
  <c r="W90" i="7"/>
  <c r="AB90" i="7" s="1"/>
  <c r="V90" i="7"/>
  <c r="AA90" i="7" s="1"/>
  <c r="U90" i="7"/>
  <c r="Z90" i="7" s="1"/>
  <c r="W89" i="7"/>
  <c r="AM127" i="1" s="1"/>
  <c r="U89" i="7"/>
  <c r="AK127" i="1" s="1"/>
  <c r="T89" i="7"/>
  <c r="W88" i="7"/>
  <c r="AB88" i="7" s="1"/>
  <c r="V88" i="7"/>
  <c r="AA88" i="7" s="1"/>
  <c r="U88" i="7"/>
  <c r="Z88" i="7" s="1"/>
  <c r="W87" i="7"/>
  <c r="AB87" i="7" s="1"/>
  <c r="V87" i="7"/>
  <c r="AA87" i="7" s="1"/>
  <c r="U87" i="7"/>
  <c r="Z87" i="7" s="1"/>
  <c r="W86" i="7"/>
  <c r="AB86" i="7" s="1"/>
  <c r="V86" i="7"/>
  <c r="AA86" i="7" s="1"/>
  <c r="U86" i="7"/>
  <c r="Z86" i="7" s="1"/>
  <c r="W85" i="7"/>
  <c r="AB85" i="7" s="1"/>
  <c r="V85" i="7"/>
  <c r="AA85" i="7" s="1"/>
  <c r="U85" i="7"/>
  <c r="Z85" i="7" s="1"/>
  <c r="W84" i="7"/>
  <c r="AB84" i="7" s="1"/>
  <c r="V84" i="7"/>
  <c r="AA84" i="7" s="1"/>
  <c r="U84" i="7"/>
  <c r="Z84" i="7" s="1"/>
  <c r="W83" i="7"/>
  <c r="AB83" i="7" s="1"/>
  <c r="V83" i="7"/>
  <c r="AA83" i="7" s="1"/>
  <c r="T83" i="7"/>
  <c r="W82" i="7"/>
  <c r="U82" i="7"/>
  <c r="T82" i="7"/>
  <c r="W81" i="7"/>
  <c r="AB81" i="7" s="1"/>
  <c r="V81" i="7"/>
  <c r="AA81" i="7" s="1"/>
  <c r="U81" i="7"/>
  <c r="Z81" i="7" s="1"/>
  <c r="W80" i="7"/>
  <c r="AB80" i="7" s="1"/>
  <c r="V80" i="7"/>
  <c r="AA80" i="7" s="1"/>
  <c r="U80" i="7"/>
  <c r="Z80" i="7" s="1"/>
  <c r="W79" i="7"/>
  <c r="AB79" i="7" s="1"/>
  <c r="V79" i="7"/>
  <c r="AA79" i="7" s="1"/>
  <c r="U79" i="7"/>
  <c r="Z79" i="7" s="1"/>
  <c r="W78" i="7"/>
  <c r="AB78" i="7" s="1"/>
  <c r="V78" i="7"/>
  <c r="AA78" i="7" s="1"/>
  <c r="U78" i="7"/>
  <c r="Z78" i="7" s="1"/>
  <c r="W77" i="7"/>
  <c r="AB77" i="7" s="1"/>
  <c r="V77" i="7"/>
  <c r="AA77" i="7" s="1"/>
  <c r="U77" i="7"/>
  <c r="Z77" i="7" s="1"/>
  <c r="W76" i="7"/>
  <c r="AB76" i="7" s="1"/>
  <c r="V76" i="7"/>
  <c r="AA76" i="7" s="1"/>
  <c r="U76" i="7"/>
  <c r="Z76" i="7" s="1"/>
  <c r="W75" i="7"/>
  <c r="AB75" i="7" s="1"/>
  <c r="V75" i="7"/>
  <c r="AA75" i="7" s="1"/>
  <c r="U75" i="7"/>
  <c r="Z75" i="7" s="1"/>
  <c r="W74" i="7"/>
  <c r="AB74" i="7" s="1"/>
  <c r="V74" i="7"/>
  <c r="AA74" i="7" s="1"/>
  <c r="U74" i="7"/>
  <c r="Z74" i="7" s="1"/>
  <c r="W73" i="7"/>
  <c r="AB73" i="7" s="1"/>
  <c r="V73" i="7"/>
  <c r="AA73" i="7" s="1"/>
  <c r="U73" i="7"/>
  <c r="Z73" i="7" s="1"/>
  <c r="W72" i="7"/>
  <c r="AB72" i="7" s="1"/>
  <c r="V72" i="7"/>
  <c r="AA72" i="7" s="1"/>
  <c r="T72" i="7"/>
  <c r="Y72" i="7" s="1"/>
  <c r="W71" i="7"/>
  <c r="AB71" i="7" s="1"/>
  <c r="V71" i="7"/>
  <c r="AA71" i="7" s="1"/>
  <c r="T71" i="7"/>
  <c r="W70" i="7"/>
  <c r="AB70" i="7" s="1"/>
  <c r="V70" i="7"/>
  <c r="AA70" i="7" s="1"/>
  <c r="T70" i="7"/>
  <c r="Y70" i="7" s="1"/>
  <c r="W69" i="7"/>
  <c r="AB69" i="7" s="1"/>
  <c r="V69" i="7"/>
  <c r="AA69" i="7" s="1"/>
  <c r="T69" i="7"/>
  <c r="W68" i="7"/>
  <c r="AB68" i="7" s="1"/>
  <c r="U68" i="7"/>
  <c r="Z68" i="7" s="1"/>
  <c r="T68" i="7"/>
  <c r="Y68" i="7" s="1"/>
  <c r="W67" i="7"/>
  <c r="AB67" i="7" s="1"/>
  <c r="U67" i="7"/>
  <c r="Z67" i="7" s="1"/>
  <c r="T67" i="7"/>
  <c r="W66" i="7"/>
  <c r="AB66" i="7" s="1"/>
  <c r="U66" i="7"/>
  <c r="Z66" i="7" s="1"/>
  <c r="T66" i="7"/>
  <c r="Y66" i="7" s="1"/>
  <c r="V65" i="7"/>
  <c r="AA65" i="7" s="1"/>
  <c r="U65" i="7"/>
  <c r="Z65" i="7" s="1"/>
  <c r="T65" i="7"/>
  <c r="V64" i="7"/>
  <c r="AA64" i="7" s="1"/>
  <c r="U64" i="7"/>
  <c r="Z64" i="7" s="1"/>
  <c r="T64" i="7"/>
  <c r="Y64" i="7" s="1"/>
  <c r="V63" i="7"/>
  <c r="U63" i="7"/>
  <c r="T63" i="7"/>
  <c r="W62" i="7"/>
  <c r="AB62" i="7" s="1"/>
  <c r="V62" i="7"/>
  <c r="AA62" i="7" s="1"/>
  <c r="U62" i="7"/>
  <c r="Z62" i="7" s="1"/>
  <c r="W61" i="7"/>
  <c r="V61" i="7"/>
  <c r="U61" i="7"/>
  <c r="AK124" i="1" s="1"/>
  <c r="W60" i="7"/>
  <c r="AB60" i="7" s="1"/>
  <c r="V60" i="7"/>
  <c r="AA60" i="7" s="1"/>
  <c r="U60" i="7"/>
  <c r="Z60" i="7" s="1"/>
  <c r="W59" i="7"/>
  <c r="AB59" i="7" s="1"/>
  <c r="V59" i="7"/>
  <c r="AA59" i="7" s="1"/>
  <c r="U59" i="7"/>
  <c r="Z59" i="7" s="1"/>
  <c r="W58" i="7"/>
  <c r="AB58" i="7" s="1"/>
  <c r="V58" i="7"/>
  <c r="AA58" i="7" s="1"/>
  <c r="U58" i="7"/>
  <c r="Z58" i="7" s="1"/>
  <c r="W57" i="7"/>
  <c r="AB57" i="7" s="1"/>
  <c r="V57" i="7"/>
  <c r="AA57" i="7" s="1"/>
  <c r="U57" i="7"/>
  <c r="Z57" i="7" s="1"/>
  <c r="W56" i="7"/>
  <c r="AB56" i="7" s="1"/>
  <c r="V56" i="7"/>
  <c r="AA56" i="7" s="1"/>
  <c r="U56" i="7"/>
  <c r="Z56" i="7" s="1"/>
  <c r="W55" i="7"/>
  <c r="AB55" i="7" s="1"/>
  <c r="V55" i="7"/>
  <c r="AA55" i="7" s="1"/>
  <c r="U55" i="7"/>
  <c r="Z55" i="7" s="1"/>
  <c r="W54" i="7"/>
  <c r="AB54" i="7" s="1"/>
  <c r="V54" i="7"/>
  <c r="AA54" i="7" s="1"/>
  <c r="T54" i="7"/>
  <c r="W53" i="7"/>
  <c r="AB53" i="7" s="1"/>
  <c r="V53" i="7"/>
  <c r="AA53" i="7" s="1"/>
  <c r="T53" i="7"/>
  <c r="W52" i="7"/>
  <c r="AB52" i="7" s="1"/>
  <c r="V52" i="7"/>
  <c r="AA52" i="7" s="1"/>
  <c r="T52" i="7"/>
  <c r="W51" i="7"/>
  <c r="AB51" i="7" s="1"/>
  <c r="V51" i="7"/>
  <c r="AA51" i="7" s="1"/>
  <c r="T51" i="7"/>
  <c r="W50" i="7"/>
  <c r="AB50" i="7" s="1"/>
  <c r="V50" i="7"/>
  <c r="AA50" i="7" s="1"/>
  <c r="T50" i="7"/>
  <c r="W49" i="7"/>
  <c r="AB49" i="7" s="1"/>
  <c r="U49" i="7"/>
  <c r="Z49" i="7" s="1"/>
  <c r="T49" i="7"/>
  <c r="W48" i="7"/>
  <c r="AB48" i="7" s="1"/>
  <c r="U48" i="7"/>
  <c r="Z48" i="7" s="1"/>
  <c r="T48" i="7"/>
  <c r="V47" i="7"/>
  <c r="U47" i="7"/>
  <c r="T47" i="7"/>
  <c r="W46" i="7"/>
  <c r="AB46" i="7" s="1"/>
  <c r="V46" i="7"/>
  <c r="AA46" i="7" s="1"/>
  <c r="U46" i="7"/>
  <c r="Z46" i="7" s="1"/>
  <c r="W45" i="7"/>
  <c r="AB45" i="7" s="1"/>
  <c r="V45" i="7"/>
  <c r="AA45" i="7" s="1"/>
  <c r="U45" i="7"/>
  <c r="Z45" i="7" s="1"/>
  <c r="W44" i="7"/>
  <c r="AB44" i="7" s="1"/>
  <c r="V44" i="7"/>
  <c r="AA44" i="7" s="1"/>
  <c r="U44" i="7"/>
  <c r="Z44" i="7" s="1"/>
  <c r="W43" i="7"/>
  <c r="AB43" i="7" s="1"/>
  <c r="V43" i="7"/>
  <c r="AA43" i="7" s="1"/>
  <c r="U43" i="7"/>
  <c r="Z43" i="7" s="1"/>
  <c r="W42" i="7"/>
  <c r="AB42" i="7" s="1"/>
  <c r="V42" i="7"/>
  <c r="AA42" i="7" s="1"/>
  <c r="U42" i="7"/>
  <c r="Z42" i="7" s="1"/>
  <c r="W41" i="7"/>
  <c r="AB41" i="7" s="1"/>
  <c r="V41" i="7"/>
  <c r="AA41" i="7" s="1"/>
  <c r="U41" i="7"/>
  <c r="Z41" i="7" s="1"/>
  <c r="W40" i="7"/>
  <c r="AB40" i="7" s="1"/>
  <c r="V40" i="7"/>
  <c r="AA40" i="7" s="1"/>
  <c r="T40" i="7"/>
  <c r="W39" i="7"/>
  <c r="AB39" i="7" s="1"/>
  <c r="V39" i="7"/>
  <c r="AA39" i="7" s="1"/>
  <c r="T39" i="7"/>
  <c r="W38" i="7"/>
  <c r="AB38" i="7" s="1"/>
  <c r="V38" i="7"/>
  <c r="AA38" i="7" s="1"/>
  <c r="T38" i="7"/>
  <c r="W37" i="7"/>
  <c r="AB37" i="7" s="1"/>
  <c r="V37" i="7"/>
  <c r="AA37" i="7" s="1"/>
  <c r="T37" i="7"/>
  <c r="W36" i="7"/>
  <c r="V36" i="7"/>
  <c r="T36" i="7"/>
  <c r="W35" i="7"/>
  <c r="AB35" i="7" s="1"/>
  <c r="V35" i="7"/>
  <c r="AA35" i="7" s="1"/>
  <c r="U35" i="7"/>
  <c r="Z35" i="7" s="1"/>
  <c r="W34" i="7"/>
  <c r="AB34" i="7" s="1"/>
  <c r="V34" i="7"/>
  <c r="AA34" i="7" s="1"/>
  <c r="U34" i="7"/>
  <c r="Z34" i="7" s="1"/>
  <c r="W33" i="7"/>
  <c r="AB33" i="7" s="1"/>
  <c r="V33" i="7"/>
  <c r="AA33" i="7" s="1"/>
  <c r="U33" i="7"/>
  <c r="Z33" i="7" s="1"/>
  <c r="W32" i="7"/>
  <c r="AB32" i="7" s="1"/>
  <c r="V32" i="7"/>
  <c r="AA32" i="7" s="1"/>
  <c r="U32" i="7"/>
  <c r="Z32" i="7" s="1"/>
  <c r="W31" i="7"/>
  <c r="AB31" i="7" s="1"/>
  <c r="V31" i="7"/>
  <c r="AA31" i="7" s="1"/>
  <c r="U31" i="7"/>
  <c r="Z31" i="7" s="1"/>
  <c r="W30" i="7"/>
  <c r="AB30" i="7" s="1"/>
  <c r="V30" i="7"/>
  <c r="AA30" i="7" s="1"/>
  <c r="U30" i="7"/>
  <c r="Z30" i="7" s="1"/>
  <c r="W29" i="7"/>
  <c r="AB29" i="7" s="1"/>
  <c r="V29" i="7"/>
  <c r="AA29" i="7" s="1"/>
  <c r="U29" i="7"/>
  <c r="Z29" i="7" s="1"/>
  <c r="W28" i="7"/>
  <c r="AB28" i="7" s="1"/>
  <c r="V28" i="7"/>
  <c r="AA28" i="7" s="1"/>
  <c r="U28" i="7"/>
  <c r="Z28" i="7" s="1"/>
  <c r="W27" i="7"/>
  <c r="AB27" i="7" s="1"/>
  <c r="V27" i="7"/>
  <c r="AA27" i="7" s="1"/>
  <c r="T27" i="7"/>
  <c r="W26" i="7"/>
  <c r="AB26" i="7" s="1"/>
  <c r="V26" i="7"/>
  <c r="AA26" i="7" s="1"/>
  <c r="T26" i="7"/>
  <c r="W25" i="7"/>
  <c r="AB25" i="7" s="1"/>
  <c r="V25" i="7"/>
  <c r="AA25" i="7" s="1"/>
  <c r="T25" i="7"/>
  <c r="W24" i="7"/>
  <c r="AB24" i="7" s="1"/>
  <c r="V24" i="7"/>
  <c r="AA24" i="7" s="1"/>
  <c r="T24" i="7"/>
  <c r="W23" i="7"/>
  <c r="AB23" i="7" s="1"/>
  <c r="V23" i="7"/>
  <c r="AA23" i="7" s="1"/>
  <c r="T23" i="7"/>
  <c r="W22" i="7"/>
  <c r="AB22" i="7" s="1"/>
  <c r="V22" i="7"/>
  <c r="AA22" i="7" s="1"/>
  <c r="T22" i="7"/>
  <c r="W21" i="7"/>
  <c r="AB21" i="7" s="1"/>
  <c r="U21" i="7"/>
  <c r="Z21" i="7" s="1"/>
  <c r="T21" i="7"/>
  <c r="V20" i="7"/>
  <c r="U20" i="7"/>
  <c r="T20" i="7"/>
  <c r="W19" i="7"/>
  <c r="AB19" i="7" s="1"/>
  <c r="V19" i="7"/>
  <c r="AA19" i="7" s="1"/>
  <c r="U19" i="7"/>
  <c r="Z19" i="7" s="1"/>
  <c r="W18" i="7"/>
  <c r="AB18" i="7" s="1"/>
  <c r="U18" i="7"/>
  <c r="Z18" i="7" s="1"/>
  <c r="T18" i="7"/>
  <c r="W17" i="7"/>
  <c r="AM120" i="1" s="1"/>
  <c r="V17" i="7"/>
  <c r="T17" i="7"/>
  <c r="W16" i="7"/>
  <c r="AB16" i="7" s="1"/>
  <c r="V16" i="7"/>
  <c r="AA16" i="7" s="1"/>
  <c r="U16" i="7"/>
  <c r="Z16" i="7" s="1"/>
  <c r="W15" i="7"/>
  <c r="AB15" i="7" s="1"/>
  <c r="V15" i="7"/>
  <c r="AA15" i="7" s="1"/>
  <c r="U15" i="7"/>
  <c r="Z15" i="7" s="1"/>
  <c r="W14" i="7"/>
  <c r="AB14" i="7" s="1"/>
  <c r="V14" i="7"/>
  <c r="AA14" i="7" s="1"/>
  <c r="U14" i="7"/>
  <c r="Z14" i="7" s="1"/>
  <c r="W13" i="7"/>
  <c r="AB13" i="7" s="1"/>
  <c r="V13" i="7"/>
  <c r="AA13" i="7" s="1"/>
  <c r="U13" i="7"/>
  <c r="Z13" i="7" s="1"/>
  <c r="W12" i="7"/>
  <c r="AB12" i="7" s="1"/>
  <c r="V12" i="7"/>
  <c r="AA12" i="7" s="1"/>
  <c r="U12" i="7"/>
  <c r="Z12" i="7" s="1"/>
  <c r="W11" i="7"/>
  <c r="AB11" i="7" s="1"/>
  <c r="V11" i="7"/>
  <c r="AA11" i="7" s="1"/>
  <c r="U11" i="7"/>
  <c r="Z11" i="7" s="1"/>
  <c r="W10" i="7"/>
  <c r="AB10" i="7" s="1"/>
  <c r="V10" i="7"/>
  <c r="AA10" i="7" s="1"/>
  <c r="U10" i="7"/>
  <c r="Z10" i="7" s="1"/>
  <c r="W9" i="7"/>
  <c r="AB9" i="7" s="1"/>
  <c r="V9" i="7"/>
  <c r="AA9" i="7" s="1"/>
  <c r="U9" i="7"/>
  <c r="Z9" i="7" s="1"/>
  <c r="W8" i="7"/>
  <c r="AB8" i="7" s="1"/>
  <c r="V8" i="7"/>
  <c r="AA8" i="7" s="1"/>
  <c r="U8" i="7"/>
  <c r="Z8" i="7" s="1"/>
  <c r="W7" i="7"/>
  <c r="AB7" i="7" s="1"/>
  <c r="V7" i="7"/>
  <c r="AA7" i="7" s="1"/>
  <c r="U7" i="7"/>
  <c r="Z7" i="7" s="1"/>
  <c r="W6" i="7"/>
  <c r="AB6" i="7" s="1"/>
  <c r="V6" i="7"/>
  <c r="AA6" i="7" s="1"/>
  <c r="U6" i="7"/>
  <c r="Z6" i="7" s="1"/>
  <c r="W5" i="7"/>
  <c r="AB5" i="7" s="1"/>
  <c r="V5" i="7"/>
  <c r="AA5" i="7" s="1"/>
  <c r="T5" i="7"/>
  <c r="W4" i="7"/>
  <c r="AB4" i="7" s="1"/>
  <c r="V4" i="7"/>
  <c r="AA4" i="7" s="1"/>
  <c r="T4" i="7"/>
  <c r="W3" i="7"/>
  <c r="V3" i="7"/>
  <c r="T3" i="7"/>
  <c r="R3" i="7"/>
  <c r="Q3" i="7"/>
  <c r="P3" i="7"/>
  <c r="O3" i="7"/>
  <c r="R100" i="7"/>
  <c r="Q100" i="7"/>
  <c r="P100" i="7"/>
  <c r="O100" i="7"/>
  <c r="R99" i="7"/>
  <c r="Q99" i="7"/>
  <c r="P99" i="7"/>
  <c r="O99" i="7"/>
  <c r="R98" i="7"/>
  <c r="Q98" i="7"/>
  <c r="P98" i="7"/>
  <c r="O98" i="7"/>
  <c r="R97" i="7"/>
  <c r="Q97" i="7"/>
  <c r="P97" i="7"/>
  <c r="O97" i="7"/>
  <c r="R96" i="7"/>
  <c r="Q96" i="7"/>
  <c r="P96" i="7"/>
  <c r="O96" i="7"/>
  <c r="R95" i="7"/>
  <c r="Q95" i="7"/>
  <c r="P95" i="7"/>
  <c r="O95" i="7"/>
  <c r="R94" i="7"/>
  <c r="Q94" i="7"/>
  <c r="P94" i="7"/>
  <c r="O94" i="7"/>
  <c r="R93" i="7"/>
  <c r="Q93" i="7"/>
  <c r="P93" i="7"/>
  <c r="O93" i="7"/>
  <c r="R92" i="7"/>
  <c r="Q92" i="7"/>
  <c r="P92" i="7"/>
  <c r="O92" i="7"/>
  <c r="R91" i="7"/>
  <c r="Q91" i="7"/>
  <c r="P91" i="7"/>
  <c r="O91" i="7"/>
  <c r="R90" i="7"/>
  <c r="Q90" i="7"/>
  <c r="P90" i="7"/>
  <c r="O90" i="7"/>
  <c r="R89" i="7"/>
  <c r="Q89" i="7"/>
  <c r="P89" i="7"/>
  <c r="D100" i="15" s="1"/>
  <c r="O89" i="7"/>
  <c r="C100" i="15" s="1"/>
  <c r="R88" i="7"/>
  <c r="Q88" i="7"/>
  <c r="P88" i="7"/>
  <c r="O88" i="7"/>
  <c r="R87" i="7"/>
  <c r="Q87" i="7"/>
  <c r="P87" i="7"/>
  <c r="O87" i="7"/>
  <c r="R86" i="7"/>
  <c r="Q86" i="7"/>
  <c r="P86" i="7"/>
  <c r="O86" i="7"/>
  <c r="R85" i="7"/>
  <c r="Q85" i="7"/>
  <c r="P85" i="7"/>
  <c r="O85" i="7"/>
  <c r="R84" i="7"/>
  <c r="Q84" i="7"/>
  <c r="P84" i="7"/>
  <c r="O84" i="7"/>
  <c r="R83" i="7"/>
  <c r="Q83" i="7"/>
  <c r="P83" i="7"/>
  <c r="O83" i="7"/>
  <c r="R82" i="7"/>
  <c r="Q82" i="7"/>
  <c r="P82" i="7"/>
  <c r="O82" i="7"/>
  <c r="R81" i="7"/>
  <c r="Q81" i="7"/>
  <c r="P81" i="7"/>
  <c r="O81" i="7"/>
  <c r="R80" i="7"/>
  <c r="Q80" i="7"/>
  <c r="P80" i="7"/>
  <c r="O80" i="7"/>
  <c r="R79" i="7"/>
  <c r="Q79" i="7"/>
  <c r="P79" i="7"/>
  <c r="O79" i="7"/>
  <c r="R78" i="7"/>
  <c r="Q78" i="7"/>
  <c r="P78" i="7"/>
  <c r="O78" i="7"/>
  <c r="R77" i="7"/>
  <c r="Q77" i="7"/>
  <c r="P77" i="7"/>
  <c r="O77" i="7"/>
  <c r="R76" i="7"/>
  <c r="Q76" i="7"/>
  <c r="P76" i="7"/>
  <c r="O76" i="7"/>
  <c r="R75" i="7"/>
  <c r="Q75" i="7"/>
  <c r="P75" i="7"/>
  <c r="O75" i="7"/>
  <c r="R74" i="7"/>
  <c r="Q74" i="7"/>
  <c r="P74" i="7"/>
  <c r="O74" i="7"/>
  <c r="R73" i="7"/>
  <c r="Q73" i="7"/>
  <c r="P73" i="7"/>
  <c r="O73" i="7"/>
  <c r="R72" i="7"/>
  <c r="Q72" i="7"/>
  <c r="P72" i="7"/>
  <c r="O72" i="7"/>
  <c r="R71" i="7"/>
  <c r="Q71" i="7"/>
  <c r="P71" i="7"/>
  <c r="O71" i="7"/>
  <c r="R70" i="7"/>
  <c r="Q70" i="7"/>
  <c r="P70" i="7"/>
  <c r="O70" i="7"/>
  <c r="R69" i="7"/>
  <c r="Q69" i="7"/>
  <c r="P69" i="7"/>
  <c r="O69" i="7"/>
  <c r="R68" i="7"/>
  <c r="Q68" i="7"/>
  <c r="P68" i="7"/>
  <c r="O68" i="7"/>
  <c r="R67" i="7"/>
  <c r="Q67" i="7"/>
  <c r="P67" i="7"/>
  <c r="O67" i="7"/>
  <c r="R66" i="7"/>
  <c r="Q66" i="7"/>
  <c r="P66" i="7"/>
  <c r="O66" i="7"/>
  <c r="R65" i="7"/>
  <c r="Q65" i="7"/>
  <c r="P65" i="7"/>
  <c r="O65" i="7"/>
  <c r="R64" i="7"/>
  <c r="Q64" i="7"/>
  <c r="P64" i="7"/>
  <c r="O64" i="7"/>
  <c r="R63" i="7"/>
  <c r="Q63" i="7"/>
  <c r="P63" i="7"/>
  <c r="D78" i="15" s="1"/>
  <c r="O63" i="7"/>
  <c r="C78" i="15" s="1"/>
  <c r="R62" i="7"/>
  <c r="Q62" i="7"/>
  <c r="P62" i="7"/>
  <c r="O62" i="7"/>
  <c r="R61" i="7"/>
  <c r="Q61" i="7"/>
  <c r="P61" i="7"/>
  <c r="D67" i="15" s="1"/>
  <c r="O61" i="7"/>
  <c r="C67" i="15" s="1"/>
  <c r="R60" i="7"/>
  <c r="Q60" i="7"/>
  <c r="P60" i="7"/>
  <c r="O60" i="7"/>
  <c r="R59" i="7"/>
  <c r="Q59" i="7"/>
  <c r="P59" i="7"/>
  <c r="O59" i="7"/>
  <c r="R58" i="7"/>
  <c r="Q58" i="7"/>
  <c r="P58" i="7"/>
  <c r="O58" i="7"/>
  <c r="R57" i="7"/>
  <c r="Q57" i="7"/>
  <c r="P57" i="7"/>
  <c r="O57" i="7"/>
  <c r="R56" i="7"/>
  <c r="Q56" i="7"/>
  <c r="P56" i="7"/>
  <c r="O56" i="7"/>
  <c r="R55" i="7"/>
  <c r="Q55" i="7"/>
  <c r="P55" i="7"/>
  <c r="O55" i="7"/>
  <c r="R54" i="7"/>
  <c r="Q54" i="7"/>
  <c r="P54" i="7"/>
  <c r="O54" i="7"/>
  <c r="R53" i="7"/>
  <c r="Q53" i="7"/>
  <c r="P53" i="7"/>
  <c r="O53" i="7"/>
  <c r="R52" i="7"/>
  <c r="Q52" i="7"/>
  <c r="P52" i="7"/>
  <c r="O52" i="7"/>
  <c r="R51" i="7"/>
  <c r="Q51" i="7"/>
  <c r="P51" i="7"/>
  <c r="O51" i="7"/>
  <c r="R50" i="7"/>
  <c r="Q50" i="7"/>
  <c r="P50" i="7"/>
  <c r="O50" i="7"/>
  <c r="R49" i="7"/>
  <c r="Q49" i="7"/>
  <c r="P49" i="7"/>
  <c r="O49" i="7"/>
  <c r="R48" i="7"/>
  <c r="Q48" i="7"/>
  <c r="P48" i="7"/>
  <c r="O48" i="7"/>
  <c r="R47" i="7"/>
  <c r="Q47" i="7"/>
  <c r="P47" i="7"/>
  <c r="D56" i="15" s="1"/>
  <c r="O47" i="7"/>
  <c r="C56" i="15" s="1"/>
  <c r="R46" i="7"/>
  <c r="Q46" i="7"/>
  <c r="P46" i="7"/>
  <c r="O46" i="7"/>
  <c r="R45" i="7"/>
  <c r="Q45" i="7"/>
  <c r="P45" i="7"/>
  <c r="O45" i="7"/>
  <c r="R44" i="7"/>
  <c r="Q44" i="7"/>
  <c r="P44" i="7"/>
  <c r="O44" i="7"/>
  <c r="R43" i="7"/>
  <c r="Q43" i="7"/>
  <c r="P43" i="7"/>
  <c r="O43" i="7"/>
  <c r="R42" i="7"/>
  <c r="Q42" i="7"/>
  <c r="P42" i="7"/>
  <c r="O42" i="7"/>
  <c r="R41" i="7"/>
  <c r="Q41" i="7"/>
  <c r="P41" i="7"/>
  <c r="O41" i="7"/>
  <c r="R40" i="7"/>
  <c r="Q40" i="7"/>
  <c r="P40" i="7"/>
  <c r="O40" i="7"/>
  <c r="R39" i="7"/>
  <c r="Q39" i="7"/>
  <c r="P39" i="7"/>
  <c r="O39" i="7"/>
  <c r="R38" i="7"/>
  <c r="Q38" i="7"/>
  <c r="P38" i="7"/>
  <c r="O38" i="7"/>
  <c r="R37" i="7"/>
  <c r="Q37" i="7"/>
  <c r="P37" i="7"/>
  <c r="O37" i="7"/>
  <c r="R36" i="7"/>
  <c r="Q36" i="7"/>
  <c r="P36" i="7"/>
  <c r="O36" i="7"/>
  <c r="R35" i="7"/>
  <c r="Q35" i="7"/>
  <c r="P35" i="7"/>
  <c r="O35" i="7"/>
  <c r="R34" i="7"/>
  <c r="Q34" i="7"/>
  <c r="P34" i="7"/>
  <c r="O34" i="7"/>
  <c r="R33" i="7"/>
  <c r="Q33" i="7"/>
  <c r="P33" i="7"/>
  <c r="O33" i="7"/>
  <c r="R32" i="7"/>
  <c r="Q32" i="7"/>
  <c r="P32" i="7"/>
  <c r="O32" i="7"/>
  <c r="R31" i="7"/>
  <c r="Q31" i="7"/>
  <c r="P31" i="7"/>
  <c r="O31" i="7"/>
  <c r="R30" i="7"/>
  <c r="Q30" i="7"/>
  <c r="P30" i="7"/>
  <c r="O30" i="7"/>
  <c r="R29" i="7"/>
  <c r="Q29" i="7"/>
  <c r="P29" i="7"/>
  <c r="O29" i="7"/>
  <c r="R28" i="7"/>
  <c r="Q28" i="7"/>
  <c r="P28" i="7"/>
  <c r="O28" i="7"/>
  <c r="R27" i="7"/>
  <c r="Q27" i="7"/>
  <c r="P27" i="7"/>
  <c r="O27" i="7"/>
  <c r="R26" i="7"/>
  <c r="Q26" i="7"/>
  <c r="P26" i="7"/>
  <c r="O26" i="7"/>
  <c r="R25" i="7"/>
  <c r="Q25" i="7"/>
  <c r="P25" i="7"/>
  <c r="O25" i="7"/>
  <c r="R24" i="7"/>
  <c r="Q24" i="7"/>
  <c r="P24" i="7"/>
  <c r="O24" i="7"/>
  <c r="R23" i="7"/>
  <c r="Q23" i="7"/>
  <c r="P23" i="7"/>
  <c r="O23" i="7"/>
  <c r="R22" i="7"/>
  <c r="Q22" i="7"/>
  <c r="P22" i="7"/>
  <c r="O22" i="7"/>
  <c r="R21" i="7"/>
  <c r="Q21" i="7"/>
  <c r="P21" i="7"/>
  <c r="O21" i="7"/>
  <c r="R20" i="7"/>
  <c r="Q20" i="7"/>
  <c r="P20" i="7"/>
  <c r="O20" i="7"/>
  <c r="Q17" i="7"/>
  <c r="Q18" i="7"/>
  <c r="Q19" i="7"/>
  <c r="R19" i="7"/>
  <c r="P19" i="7"/>
  <c r="O19" i="7"/>
  <c r="R18" i="7"/>
  <c r="P18" i="7"/>
  <c r="O18" i="7"/>
  <c r="R17" i="7"/>
  <c r="O17" i="7"/>
  <c r="C23" i="15" s="1"/>
  <c r="P4" i="7"/>
  <c r="P5" i="7"/>
  <c r="P6" i="7"/>
  <c r="P7" i="7"/>
  <c r="P8" i="7"/>
  <c r="P9" i="7"/>
  <c r="P10" i="7"/>
  <c r="P11" i="7"/>
  <c r="P12" i="7"/>
  <c r="P13" i="7"/>
  <c r="P14" i="7"/>
  <c r="P15" i="7"/>
  <c r="P16" i="7"/>
  <c r="P17" i="7"/>
  <c r="R16" i="7"/>
  <c r="Q16" i="7"/>
  <c r="O16" i="7"/>
  <c r="R15" i="7"/>
  <c r="Q15" i="7"/>
  <c r="R14" i="7"/>
  <c r="Q14" i="7"/>
  <c r="R13" i="7"/>
  <c r="Q13" i="7"/>
  <c r="R12" i="7"/>
  <c r="Q12" i="7"/>
  <c r="R11" i="7"/>
  <c r="Q11" i="7"/>
  <c r="R10" i="7"/>
  <c r="Q10" i="7"/>
  <c r="R9" i="7"/>
  <c r="Q9" i="7"/>
  <c r="R8" i="7"/>
  <c r="Q8" i="7"/>
  <c r="R7" i="7"/>
  <c r="Q7" i="7"/>
  <c r="R6" i="7"/>
  <c r="Q6" i="7"/>
  <c r="O15" i="7"/>
  <c r="O14" i="7"/>
  <c r="O13" i="7"/>
  <c r="O12" i="7"/>
  <c r="O11" i="7"/>
  <c r="O10" i="7"/>
  <c r="O9" i="7"/>
  <c r="O8" i="7"/>
  <c r="O7" i="7"/>
  <c r="O6" i="7"/>
  <c r="O5" i="7"/>
  <c r="O4" i="7"/>
  <c r="AM122" i="1" l="1"/>
  <c r="Y82" i="7"/>
  <c r="AM128" i="1"/>
  <c r="Z92" i="7"/>
  <c r="E67" i="15"/>
  <c r="AA63" i="7"/>
  <c r="AB99" i="2"/>
  <c r="L492" i="20"/>
  <c r="L420" i="20"/>
  <c r="L465" i="20"/>
  <c r="L483" i="20"/>
  <c r="L429" i="20"/>
  <c r="L447" i="20"/>
  <c r="L456" i="20"/>
  <c r="L474" i="20"/>
  <c r="L438" i="20"/>
  <c r="L411" i="20"/>
  <c r="AA17" i="7"/>
  <c r="Y92" i="7"/>
  <c r="AL122" i="1"/>
  <c r="F23" i="15"/>
  <c r="E56" i="15"/>
  <c r="E78" i="15"/>
  <c r="E100" i="15"/>
  <c r="AL124" i="1"/>
  <c r="AB82" i="7"/>
  <c r="AM126" i="1"/>
  <c r="AM124" i="1"/>
  <c r="C89" i="15"/>
  <c r="C111" i="15"/>
  <c r="J138" i="9"/>
  <c r="AL119" i="1"/>
  <c r="BA12" i="1"/>
  <c r="BA43" i="1" s="1"/>
  <c r="AM119" i="1"/>
  <c r="I81" i="9"/>
  <c r="I95" i="9"/>
  <c r="BA59" i="1"/>
  <c r="I11" i="9"/>
  <c r="E23" i="15"/>
  <c r="F56" i="15"/>
  <c r="F67" i="15"/>
  <c r="F78" i="15"/>
  <c r="F100" i="15"/>
  <c r="C45" i="15"/>
  <c r="C34" i="15"/>
  <c r="K40" i="9"/>
  <c r="D34" i="15"/>
  <c r="K54" i="9"/>
  <c r="D45" i="15"/>
  <c r="K110" i="9"/>
  <c r="AK57" i="1" s="1"/>
  <c r="D89" i="15"/>
  <c r="K138" i="9"/>
  <c r="D111" i="15"/>
  <c r="BA55" i="1"/>
  <c r="D23" i="15"/>
  <c r="L40" i="9"/>
  <c r="E34" i="15"/>
  <c r="L54" i="9"/>
  <c r="E45" i="15"/>
  <c r="L110" i="9"/>
  <c r="E89" i="15"/>
  <c r="L138" i="9"/>
  <c r="E111" i="15"/>
  <c r="I137" i="9"/>
  <c r="M40" i="9"/>
  <c r="AM52" i="1" s="1"/>
  <c r="F34" i="15"/>
  <c r="M110" i="9"/>
  <c r="F89" i="15"/>
  <c r="M138" i="9"/>
  <c r="AM59" i="1" s="1"/>
  <c r="F111" i="15"/>
  <c r="M54" i="9"/>
  <c r="F45" i="15"/>
  <c r="C12" i="15"/>
  <c r="D12" i="15"/>
  <c r="Y95" i="7"/>
  <c r="L152" i="9"/>
  <c r="L26" i="9"/>
  <c r="M152" i="9"/>
  <c r="M82" i="9"/>
  <c r="M96" i="9"/>
  <c r="M124" i="9"/>
  <c r="AB36" i="7"/>
  <c r="Z89" i="7"/>
  <c r="AZ57" i="1"/>
  <c r="K152" i="9"/>
  <c r="K26" i="9"/>
  <c r="Y3" i="7"/>
  <c r="Y5" i="7"/>
  <c r="Y17" i="7"/>
  <c r="Y21" i="7"/>
  <c r="Y23" i="7"/>
  <c r="Y25" i="7"/>
  <c r="Y27" i="7"/>
  <c r="Y37" i="7"/>
  <c r="Y39" i="7"/>
  <c r="Y47" i="7"/>
  <c r="Y49" i="7"/>
  <c r="Y51" i="7"/>
  <c r="Y53" i="7"/>
  <c r="BO4" i="1"/>
  <c r="BO60" i="1"/>
  <c r="AB3" i="7"/>
  <c r="AB17" i="7"/>
  <c r="Z61" i="7"/>
  <c r="AM53" i="1"/>
  <c r="O101" i="7"/>
  <c r="J12" i="9"/>
  <c r="Y4" i="7"/>
  <c r="Y18" i="7"/>
  <c r="Y20" i="7"/>
  <c r="Y22" i="7"/>
  <c r="Y24" i="7"/>
  <c r="Y26" i="7"/>
  <c r="Y36" i="7"/>
  <c r="Y38" i="7"/>
  <c r="Y40" i="7"/>
  <c r="Y48" i="7"/>
  <c r="Y50" i="7"/>
  <c r="Y52" i="7"/>
  <c r="Y54" i="7"/>
  <c r="Y93" i="7"/>
  <c r="AA61" i="7"/>
  <c r="AY57" i="1"/>
  <c r="AA3" i="7"/>
  <c r="K82" i="9"/>
  <c r="K96" i="9"/>
  <c r="K124" i="9"/>
  <c r="P101" i="7"/>
  <c r="K12" i="9"/>
  <c r="Z20" i="7"/>
  <c r="Y69" i="7"/>
  <c r="Y71" i="7"/>
  <c r="Z47" i="7"/>
  <c r="Z63" i="7"/>
  <c r="I53" i="9"/>
  <c r="Y83" i="7"/>
  <c r="AB61" i="7"/>
  <c r="M26" i="9"/>
  <c r="L82" i="9"/>
  <c r="L96" i="9"/>
  <c r="L124" i="9"/>
  <c r="AA20" i="7"/>
  <c r="AA36" i="7"/>
  <c r="Y63" i="7"/>
  <c r="Y65" i="7"/>
  <c r="Y67" i="7"/>
  <c r="Y89" i="7"/>
  <c r="AA47" i="7"/>
  <c r="AB92" i="7"/>
  <c r="BA51" i="1"/>
  <c r="I39" i="9"/>
  <c r="BA57" i="1"/>
  <c r="I123" i="9"/>
  <c r="Z99" i="2"/>
  <c r="BA56" i="1"/>
  <c r="AB89" i="7"/>
  <c r="BA54" i="1"/>
  <c r="BO129" i="1"/>
  <c r="I67" i="9"/>
  <c r="I25" i="9"/>
  <c r="I151" i="9"/>
  <c r="Y99" i="2"/>
  <c r="AX57" i="1"/>
  <c r="I109" i="9"/>
  <c r="AW57" i="1" s="1"/>
  <c r="BA50" i="1"/>
  <c r="BA52" i="1"/>
  <c r="Z82" i="7"/>
  <c r="I10" i="9"/>
  <c r="BA53" i="1"/>
  <c r="DA179" i="1"/>
  <c r="CZ179" i="1"/>
  <c r="CY179" i="1"/>
  <c r="CX179" i="1"/>
  <c r="CW179" i="1"/>
  <c r="CV179" i="1"/>
  <c r="DA178" i="1"/>
  <c r="CZ178" i="1"/>
  <c r="CY178" i="1"/>
  <c r="CX178" i="1"/>
  <c r="CW178" i="1"/>
  <c r="CV178" i="1"/>
  <c r="DA177" i="1"/>
  <c r="CZ177" i="1"/>
  <c r="CY177" i="1"/>
  <c r="CX177" i="1"/>
  <c r="CW177" i="1"/>
  <c r="CV177" i="1"/>
  <c r="DA176" i="1"/>
  <c r="CZ176" i="1"/>
  <c r="CY176" i="1"/>
  <c r="CX176" i="1"/>
  <c r="CW176" i="1"/>
  <c r="CV176" i="1"/>
  <c r="DA175" i="1"/>
  <c r="CZ175" i="1"/>
  <c r="CY175" i="1"/>
  <c r="CX175" i="1"/>
  <c r="CW175" i="1"/>
  <c r="CV175" i="1"/>
  <c r="DA174" i="1"/>
  <c r="CZ174" i="1"/>
  <c r="CY174" i="1"/>
  <c r="CX174" i="1"/>
  <c r="CW174" i="1"/>
  <c r="CV174" i="1"/>
  <c r="DA173" i="1"/>
  <c r="CZ173" i="1"/>
  <c r="CY173" i="1"/>
  <c r="CX173" i="1"/>
  <c r="CW173" i="1"/>
  <c r="CV173" i="1"/>
  <c r="DA172" i="1"/>
  <c r="CZ172" i="1"/>
  <c r="CY172" i="1"/>
  <c r="CX172" i="1"/>
  <c r="CW172" i="1"/>
  <c r="CV172" i="1"/>
  <c r="DA171" i="1"/>
  <c r="CZ171" i="1"/>
  <c r="CY171" i="1"/>
  <c r="CX171" i="1"/>
  <c r="CW171" i="1"/>
  <c r="CV171" i="1"/>
  <c r="DA170" i="1"/>
  <c r="CZ170" i="1"/>
  <c r="CY170" i="1"/>
  <c r="CX170" i="1"/>
  <c r="CW170" i="1"/>
  <c r="CV170" i="1"/>
  <c r="DG88" i="1"/>
  <c r="CZ88" i="1"/>
  <c r="CY88" i="1"/>
  <c r="CX88" i="1"/>
  <c r="CW88" i="1"/>
  <c r="CV88" i="1"/>
  <c r="DG87" i="1"/>
  <c r="CZ87" i="1"/>
  <c r="CY87" i="1"/>
  <c r="CX87" i="1"/>
  <c r="CW87" i="1"/>
  <c r="CV87" i="1"/>
  <c r="DG86" i="1"/>
  <c r="CZ86" i="1"/>
  <c r="CY86" i="1"/>
  <c r="CX86" i="1"/>
  <c r="CW86" i="1"/>
  <c r="CV86" i="1"/>
  <c r="DG85" i="1"/>
  <c r="CZ85" i="1"/>
  <c r="CY85" i="1"/>
  <c r="CX85" i="1"/>
  <c r="CW85" i="1"/>
  <c r="CV85" i="1"/>
  <c r="DG84" i="1"/>
  <c r="CZ84" i="1"/>
  <c r="CY84" i="1"/>
  <c r="CX84" i="1"/>
  <c r="CW84" i="1"/>
  <c r="CV84" i="1"/>
  <c r="DG83" i="1"/>
  <c r="CZ83" i="1"/>
  <c r="CY83" i="1"/>
  <c r="CX83" i="1"/>
  <c r="CW83" i="1"/>
  <c r="CV83" i="1"/>
  <c r="DG82" i="1"/>
  <c r="CZ82" i="1"/>
  <c r="CY82" i="1"/>
  <c r="CX82" i="1"/>
  <c r="CW82" i="1"/>
  <c r="CV82" i="1"/>
  <c r="DG81" i="1"/>
  <c r="CZ81" i="1"/>
  <c r="CY81" i="1"/>
  <c r="CX81" i="1"/>
  <c r="CW81" i="1"/>
  <c r="CV81" i="1"/>
  <c r="DG80" i="1"/>
  <c r="CZ80" i="1"/>
  <c r="CY80" i="1"/>
  <c r="CX80" i="1"/>
  <c r="CW80" i="1"/>
  <c r="CV80" i="1"/>
  <c r="DG79" i="1"/>
  <c r="CZ79" i="1"/>
  <c r="CY79" i="1"/>
  <c r="CX79" i="1"/>
  <c r="CW79" i="1"/>
  <c r="CV79" i="1"/>
  <c r="CU74" i="1"/>
  <c r="CU73" i="1"/>
  <c r="CU72" i="1"/>
  <c r="CU71" i="1"/>
  <c r="CU70" i="1"/>
  <c r="CU69" i="1"/>
  <c r="CU68" i="1"/>
  <c r="CU67" i="1"/>
  <c r="CU66" i="1"/>
  <c r="CU65" i="1"/>
  <c r="CU64" i="1"/>
  <c r="CZ54" i="1"/>
  <c r="CY54" i="1"/>
  <c r="CX54" i="1"/>
  <c r="CW54" i="1"/>
  <c r="CV54" i="1"/>
  <c r="CZ59" i="1"/>
  <c r="CY59" i="1"/>
  <c r="CX59" i="1"/>
  <c r="CW59" i="1"/>
  <c r="CV59" i="1"/>
  <c r="CZ58" i="1"/>
  <c r="CY58" i="1"/>
  <c r="CX58" i="1"/>
  <c r="CW58" i="1"/>
  <c r="CV58" i="1"/>
  <c r="CZ56" i="1"/>
  <c r="CY56" i="1"/>
  <c r="CX56" i="1"/>
  <c r="CW56" i="1"/>
  <c r="CV56" i="1"/>
  <c r="CZ55" i="1"/>
  <c r="CY55" i="1"/>
  <c r="CX55" i="1"/>
  <c r="CW55" i="1"/>
  <c r="CV55" i="1"/>
  <c r="CZ53" i="1"/>
  <c r="CY53" i="1"/>
  <c r="CX53" i="1"/>
  <c r="CW53" i="1"/>
  <c r="CV53" i="1"/>
  <c r="CZ52" i="1"/>
  <c r="CY52" i="1"/>
  <c r="CX52" i="1"/>
  <c r="CW52" i="1"/>
  <c r="CV52" i="1"/>
  <c r="CZ51" i="1"/>
  <c r="CY51" i="1"/>
  <c r="CX51" i="1"/>
  <c r="CW51" i="1"/>
  <c r="CV51" i="1"/>
  <c r="CZ50" i="1"/>
  <c r="CY50" i="1"/>
  <c r="CX50" i="1"/>
  <c r="CW50" i="1"/>
  <c r="CV50" i="1"/>
  <c r="CL54" i="1"/>
  <c r="CK54" i="1"/>
  <c r="CJ54" i="1"/>
  <c r="CI54" i="1"/>
  <c r="CH54" i="1"/>
  <c r="CM179" i="1"/>
  <c r="CL179" i="1"/>
  <c r="CK179" i="1"/>
  <c r="CJ179" i="1"/>
  <c r="CI179" i="1"/>
  <c r="CH179" i="1"/>
  <c r="CM178" i="1"/>
  <c r="CL178" i="1"/>
  <c r="CK178" i="1"/>
  <c r="CJ178" i="1"/>
  <c r="CI178" i="1"/>
  <c r="CH178" i="1"/>
  <c r="CM177" i="1"/>
  <c r="CL177" i="1"/>
  <c r="CK177" i="1"/>
  <c r="CJ177" i="1"/>
  <c r="CI177" i="1"/>
  <c r="CH177" i="1"/>
  <c r="CM176" i="1"/>
  <c r="CL176" i="1"/>
  <c r="CK176" i="1"/>
  <c r="CJ176" i="1"/>
  <c r="CI176" i="1"/>
  <c r="CH176" i="1"/>
  <c r="CM175" i="1"/>
  <c r="CL175" i="1"/>
  <c r="CK175" i="1"/>
  <c r="CJ175" i="1"/>
  <c r="CI175" i="1"/>
  <c r="CH175" i="1"/>
  <c r="CM174" i="1"/>
  <c r="CL174" i="1"/>
  <c r="CK174" i="1"/>
  <c r="CJ174" i="1"/>
  <c r="CI174" i="1"/>
  <c r="CH174" i="1"/>
  <c r="CM173" i="1"/>
  <c r="CL173" i="1"/>
  <c r="CK173" i="1"/>
  <c r="CJ173" i="1"/>
  <c r="CI173" i="1"/>
  <c r="CH173" i="1"/>
  <c r="CM172" i="1"/>
  <c r="CL172" i="1"/>
  <c r="CK172" i="1"/>
  <c r="CJ172" i="1"/>
  <c r="CI172" i="1"/>
  <c r="CH172" i="1"/>
  <c r="CM171" i="1"/>
  <c r="CL171" i="1"/>
  <c r="CK171" i="1"/>
  <c r="CJ171" i="1"/>
  <c r="CI171" i="1"/>
  <c r="CH171" i="1"/>
  <c r="CM170" i="1"/>
  <c r="CL170" i="1"/>
  <c r="CK170" i="1"/>
  <c r="CJ170" i="1"/>
  <c r="CI170" i="1"/>
  <c r="CH170" i="1"/>
  <c r="CS88" i="1"/>
  <c r="CL88" i="1"/>
  <c r="CK88" i="1"/>
  <c r="CJ88" i="1"/>
  <c r="CI88" i="1"/>
  <c r="CH88" i="1"/>
  <c r="CS87" i="1"/>
  <c r="CL87" i="1"/>
  <c r="CK87" i="1"/>
  <c r="CJ87" i="1"/>
  <c r="CI87" i="1"/>
  <c r="CH87" i="1"/>
  <c r="CS86" i="1"/>
  <c r="CL86" i="1"/>
  <c r="CK86" i="1"/>
  <c r="CJ86" i="1"/>
  <c r="CI86" i="1"/>
  <c r="CH86" i="1"/>
  <c r="CS85" i="1"/>
  <c r="CL85" i="1"/>
  <c r="CK85" i="1"/>
  <c r="CJ85" i="1"/>
  <c r="CI85" i="1"/>
  <c r="CH85" i="1"/>
  <c r="CS84" i="1"/>
  <c r="CL84" i="1"/>
  <c r="CK84" i="1"/>
  <c r="CJ84" i="1"/>
  <c r="CI84" i="1"/>
  <c r="CH84" i="1"/>
  <c r="CS83" i="1"/>
  <c r="CL83" i="1"/>
  <c r="CK83" i="1"/>
  <c r="CJ83" i="1"/>
  <c r="CI83" i="1"/>
  <c r="CH83" i="1"/>
  <c r="CS82" i="1"/>
  <c r="CL82" i="1"/>
  <c r="CK82" i="1"/>
  <c r="CJ82" i="1"/>
  <c r="CI82" i="1"/>
  <c r="CH82" i="1"/>
  <c r="CS81" i="1"/>
  <c r="CL81" i="1"/>
  <c r="CK81" i="1"/>
  <c r="CJ81" i="1"/>
  <c r="CI81" i="1"/>
  <c r="CH81" i="1"/>
  <c r="CS80" i="1"/>
  <c r="CL80" i="1"/>
  <c r="CK80" i="1"/>
  <c r="CJ80" i="1"/>
  <c r="CI80" i="1"/>
  <c r="CH80" i="1"/>
  <c r="CS79" i="1"/>
  <c r="CL79" i="1"/>
  <c r="CK79" i="1"/>
  <c r="CJ79" i="1"/>
  <c r="CI79" i="1"/>
  <c r="CH79" i="1"/>
  <c r="CG74" i="1"/>
  <c r="CG73" i="1"/>
  <c r="CG72" i="1"/>
  <c r="CG71" i="1"/>
  <c r="CG70" i="1"/>
  <c r="CG69" i="1"/>
  <c r="CG68" i="1"/>
  <c r="CG67" i="1"/>
  <c r="CG66" i="1"/>
  <c r="CG65" i="1"/>
  <c r="CG64" i="1"/>
  <c r="CL59" i="1"/>
  <c r="CK59" i="1"/>
  <c r="CJ59" i="1"/>
  <c r="CI59" i="1"/>
  <c r="CH59" i="1"/>
  <c r="CL58" i="1"/>
  <c r="CK58" i="1"/>
  <c r="CJ58" i="1"/>
  <c r="CI58" i="1"/>
  <c r="CH58" i="1"/>
  <c r="CL56" i="1"/>
  <c r="CK56" i="1"/>
  <c r="CJ56" i="1"/>
  <c r="CI56" i="1"/>
  <c r="CH56" i="1"/>
  <c r="CL55" i="1"/>
  <c r="CK55" i="1"/>
  <c r="CJ55" i="1"/>
  <c r="CI55" i="1"/>
  <c r="CH55" i="1"/>
  <c r="CL53" i="1"/>
  <c r="CK53" i="1"/>
  <c r="CJ53" i="1"/>
  <c r="CI53" i="1"/>
  <c r="CH53" i="1"/>
  <c r="CL52" i="1"/>
  <c r="CK52" i="1"/>
  <c r="CJ52" i="1"/>
  <c r="CI52" i="1"/>
  <c r="CH52" i="1"/>
  <c r="CL51" i="1"/>
  <c r="CK51" i="1"/>
  <c r="CJ51" i="1"/>
  <c r="CI51" i="1"/>
  <c r="CH51" i="1"/>
  <c r="CL50" i="1"/>
  <c r="CK50" i="1"/>
  <c r="CJ50" i="1"/>
  <c r="CI50" i="1"/>
  <c r="CH50" i="1"/>
  <c r="BY179" i="1"/>
  <c r="BX179" i="1"/>
  <c r="BW179" i="1"/>
  <c r="BV179" i="1"/>
  <c r="BU179" i="1"/>
  <c r="BT179" i="1"/>
  <c r="BY178" i="1"/>
  <c r="BX178" i="1"/>
  <c r="BW178" i="1"/>
  <c r="BV178" i="1"/>
  <c r="BU178" i="1"/>
  <c r="BT178" i="1"/>
  <c r="BY177" i="1"/>
  <c r="BX177" i="1"/>
  <c r="BW177" i="1"/>
  <c r="BV177" i="1"/>
  <c r="BU177" i="1"/>
  <c r="BT177" i="1"/>
  <c r="BY176" i="1"/>
  <c r="BX176" i="1"/>
  <c r="BW176" i="1"/>
  <c r="BV176" i="1"/>
  <c r="BU176" i="1"/>
  <c r="BT176" i="1"/>
  <c r="BY175" i="1"/>
  <c r="BX175" i="1"/>
  <c r="BW175" i="1"/>
  <c r="BV175" i="1"/>
  <c r="BU175" i="1"/>
  <c r="BT175" i="1"/>
  <c r="BY174" i="1"/>
  <c r="BX174" i="1"/>
  <c r="BW174" i="1"/>
  <c r="BV174" i="1"/>
  <c r="BU174" i="1"/>
  <c r="BT174" i="1"/>
  <c r="BY173" i="1"/>
  <c r="BX173" i="1"/>
  <c r="BW173" i="1"/>
  <c r="BV173" i="1"/>
  <c r="BU173" i="1"/>
  <c r="BT173" i="1"/>
  <c r="BY172" i="1"/>
  <c r="BX172" i="1"/>
  <c r="BW172" i="1"/>
  <c r="BV172" i="1"/>
  <c r="BU172" i="1"/>
  <c r="BT172" i="1"/>
  <c r="BY171" i="1"/>
  <c r="BX171" i="1"/>
  <c r="BW171" i="1"/>
  <c r="BV171" i="1"/>
  <c r="BU171" i="1"/>
  <c r="BT171" i="1"/>
  <c r="BY170" i="1"/>
  <c r="BX170" i="1"/>
  <c r="BW170" i="1"/>
  <c r="BV170" i="1"/>
  <c r="BU170" i="1"/>
  <c r="BT170" i="1"/>
  <c r="BK179" i="1"/>
  <c r="BJ179" i="1"/>
  <c r="BI179" i="1"/>
  <c r="BH179" i="1"/>
  <c r="BG179" i="1"/>
  <c r="BF179" i="1"/>
  <c r="BK178" i="1"/>
  <c r="BJ178" i="1"/>
  <c r="BI178" i="1"/>
  <c r="BH178" i="1"/>
  <c r="BG178" i="1"/>
  <c r="BF178" i="1"/>
  <c r="BK177" i="1"/>
  <c r="BJ177" i="1"/>
  <c r="BI177" i="1"/>
  <c r="BH177" i="1"/>
  <c r="BG177" i="1"/>
  <c r="BF177" i="1"/>
  <c r="BK176" i="1"/>
  <c r="BJ176" i="1"/>
  <c r="BI176" i="1"/>
  <c r="BH176" i="1"/>
  <c r="BG176" i="1"/>
  <c r="BF176" i="1"/>
  <c r="BK175" i="1"/>
  <c r="BJ175" i="1"/>
  <c r="BI175" i="1"/>
  <c r="BH175" i="1"/>
  <c r="BG175" i="1"/>
  <c r="BF175" i="1"/>
  <c r="BK174" i="1"/>
  <c r="BJ174" i="1"/>
  <c r="BI174" i="1"/>
  <c r="BH174" i="1"/>
  <c r="BG174" i="1"/>
  <c r="BF174" i="1"/>
  <c r="BK173" i="1"/>
  <c r="BJ173" i="1"/>
  <c r="BI173" i="1"/>
  <c r="BH173" i="1"/>
  <c r="BG173" i="1"/>
  <c r="BF173" i="1"/>
  <c r="BK172" i="1"/>
  <c r="BJ172" i="1"/>
  <c r="BI172" i="1"/>
  <c r="BH172" i="1"/>
  <c r="BG172" i="1"/>
  <c r="BF172" i="1"/>
  <c r="BK171" i="1"/>
  <c r="BJ171" i="1"/>
  <c r="BI171" i="1"/>
  <c r="BH171" i="1"/>
  <c r="BG171" i="1"/>
  <c r="BF171" i="1"/>
  <c r="BK170" i="1"/>
  <c r="BJ170" i="1"/>
  <c r="BI170" i="1"/>
  <c r="BH170" i="1"/>
  <c r="BG170" i="1"/>
  <c r="BF170" i="1"/>
  <c r="AW179" i="1"/>
  <c r="AV179" i="1"/>
  <c r="AU179" i="1"/>
  <c r="AT179" i="1"/>
  <c r="AS179" i="1"/>
  <c r="AR179" i="1"/>
  <c r="AW178" i="1"/>
  <c r="AV178" i="1"/>
  <c r="AU178" i="1"/>
  <c r="AT178" i="1"/>
  <c r="AS178" i="1"/>
  <c r="AR178" i="1"/>
  <c r="AW177" i="1"/>
  <c r="AV177" i="1"/>
  <c r="AU177" i="1"/>
  <c r="AT177" i="1"/>
  <c r="AS177" i="1"/>
  <c r="AR177" i="1"/>
  <c r="AW176" i="1"/>
  <c r="AV176" i="1"/>
  <c r="AU176" i="1"/>
  <c r="AT176" i="1"/>
  <c r="AS176" i="1"/>
  <c r="AR176" i="1"/>
  <c r="AW175" i="1"/>
  <c r="AV175" i="1"/>
  <c r="AU175" i="1"/>
  <c r="AT175" i="1"/>
  <c r="AS175" i="1"/>
  <c r="AR175" i="1"/>
  <c r="AW173" i="1"/>
  <c r="AV173" i="1"/>
  <c r="AU173" i="1"/>
  <c r="AT173" i="1"/>
  <c r="AS173" i="1"/>
  <c r="AR173" i="1"/>
  <c r="AW172" i="1"/>
  <c r="AV172" i="1"/>
  <c r="AU172" i="1"/>
  <c r="AT172" i="1"/>
  <c r="AS172" i="1"/>
  <c r="AR172" i="1"/>
  <c r="AW171" i="1"/>
  <c r="AV171" i="1"/>
  <c r="AU171" i="1"/>
  <c r="AT171" i="1"/>
  <c r="AS171" i="1"/>
  <c r="AR171" i="1"/>
  <c r="AW170" i="1"/>
  <c r="AV170" i="1"/>
  <c r="AU170" i="1"/>
  <c r="AT170" i="1"/>
  <c r="AS170" i="1"/>
  <c r="AR170" i="1"/>
  <c r="AJ179" i="1"/>
  <c r="AI179" i="1"/>
  <c r="AH179" i="1"/>
  <c r="AG179" i="1"/>
  <c r="AF179" i="1"/>
  <c r="AE179" i="1"/>
  <c r="AD179" i="1"/>
  <c r="AJ178" i="1"/>
  <c r="AI178" i="1"/>
  <c r="AH178" i="1"/>
  <c r="AG178" i="1"/>
  <c r="AF178" i="1"/>
  <c r="AE178" i="1"/>
  <c r="AD178" i="1"/>
  <c r="AJ177" i="1"/>
  <c r="AI177" i="1"/>
  <c r="AH177" i="1"/>
  <c r="AG177" i="1"/>
  <c r="AF177" i="1"/>
  <c r="AE177" i="1"/>
  <c r="AD177" i="1"/>
  <c r="AJ176" i="1"/>
  <c r="AI176" i="1"/>
  <c r="AH176" i="1"/>
  <c r="AG176" i="1"/>
  <c r="AF176" i="1"/>
  <c r="AE176" i="1"/>
  <c r="AD176" i="1"/>
  <c r="AJ175" i="1"/>
  <c r="AI175" i="1"/>
  <c r="AH175" i="1"/>
  <c r="AG175" i="1"/>
  <c r="AF175" i="1"/>
  <c r="AE175" i="1"/>
  <c r="AD175" i="1"/>
  <c r="AJ174" i="1"/>
  <c r="AI174" i="1"/>
  <c r="AH174" i="1"/>
  <c r="AG174" i="1"/>
  <c r="AF174" i="1"/>
  <c r="AE174" i="1"/>
  <c r="AD174" i="1"/>
  <c r="AJ173" i="1"/>
  <c r="AI173" i="1"/>
  <c r="AH173" i="1"/>
  <c r="AG173" i="1"/>
  <c r="AF173" i="1"/>
  <c r="AE173" i="1"/>
  <c r="AD173" i="1"/>
  <c r="AJ172" i="1"/>
  <c r="AI172" i="1"/>
  <c r="AH172" i="1"/>
  <c r="AG172" i="1"/>
  <c r="AF172" i="1"/>
  <c r="AE172" i="1"/>
  <c r="AD172" i="1"/>
  <c r="AJ171" i="1"/>
  <c r="AI171" i="1"/>
  <c r="AH171" i="1"/>
  <c r="AG171" i="1"/>
  <c r="AF171" i="1"/>
  <c r="AE171" i="1"/>
  <c r="AD171" i="1"/>
  <c r="AJ170" i="1"/>
  <c r="AI170" i="1"/>
  <c r="AH170" i="1"/>
  <c r="AG170" i="1"/>
  <c r="AF170" i="1"/>
  <c r="AE170" i="1"/>
  <c r="AD170" i="1"/>
  <c r="CE88" i="1"/>
  <c r="BX88" i="1"/>
  <c r="BW88" i="1"/>
  <c r="BV88" i="1"/>
  <c r="BU88" i="1"/>
  <c r="BT88" i="1"/>
  <c r="CE87" i="1"/>
  <c r="BX87" i="1"/>
  <c r="BW87" i="1"/>
  <c r="BV87" i="1"/>
  <c r="BU87" i="1"/>
  <c r="BT87" i="1"/>
  <c r="CE86" i="1"/>
  <c r="BX86" i="1"/>
  <c r="BW86" i="1"/>
  <c r="BV86" i="1"/>
  <c r="BU86" i="1"/>
  <c r="BT86" i="1"/>
  <c r="CE85" i="1"/>
  <c r="BX85" i="1"/>
  <c r="BW85" i="1"/>
  <c r="BV85" i="1"/>
  <c r="BU85" i="1"/>
  <c r="BT85" i="1"/>
  <c r="CE84" i="1"/>
  <c r="BX84" i="1"/>
  <c r="BW84" i="1"/>
  <c r="BV84" i="1"/>
  <c r="BU84" i="1"/>
  <c r="BT84" i="1"/>
  <c r="CE83" i="1"/>
  <c r="BX83" i="1"/>
  <c r="BW83" i="1"/>
  <c r="BV83" i="1"/>
  <c r="BU83" i="1"/>
  <c r="BT83" i="1"/>
  <c r="CE82" i="1"/>
  <c r="BX82" i="1"/>
  <c r="BW82" i="1"/>
  <c r="BV82" i="1"/>
  <c r="BU82" i="1"/>
  <c r="BT82" i="1"/>
  <c r="CE81" i="1"/>
  <c r="BX81" i="1"/>
  <c r="BW81" i="1"/>
  <c r="BV81" i="1"/>
  <c r="BU81" i="1"/>
  <c r="BT81" i="1"/>
  <c r="CE80" i="1"/>
  <c r="BX80" i="1"/>
  <c r="BW80" i="1"/>
  <c r="BV80" i="1"/>
  <c r="BU80" i="1"/>
  <c r="BT80" i="1"/>
  <c r="CE79" i="1"/>
  <c r="BX79" i="1"/>
  <c r="BW79" i="1"/>
  <c r="BV79" i="1"/>
  <c r="BU79" i="1"/>
  <c r="BT79" i="1"/>
  <c r="BQ88" i="1"/>
  <c r="BJ88" i="1"/>
  <c r="BI88" i="1"/>
  <c r="BH88" i="1"/>
  <c r="BG88" i="1"/>
  <c r="BF88" i="1"/>
  <c r="BQ87" i="1"/>
  <c r="BJ87" i="1"/>
  <c r="BI87" i="1"/>
  <c r="BH87" i="1"/>
  <c r="BG87" i="1"/>
  <c r="BF87" i="1"/>
  <c r="BQ86" i="1"/>
  <c r="BJ86" i="1"/>
  <c r="BI86" i="1"/>
  <c r="BH86" i="1"/>
  <c r="BG86" i="1"/>
  <c r="BF86" i="1"/>
  <c r="BQ85" i="1"/>
  <c r="BJ85" i="1"/>
  <c r="BI85" i="1"/>
  <c r="BH85" i="1"/>
  <c r="BG85" i="1"/>
  <c r="BF85" i="1"/>
  <c r="BQ84" i="1"/>
  <c r="BJ84" i="1"/>
  <c r="BI84" i="1"/>
  <c r="BH84" i="1"/>
  <c r="BG84" i="1"/>
  <c r="BF84" i="1"/>
  <c r="BQ83" i="1"/>
  <c r="BJ83" i="1"/>
  <c r="BI83" i="1"/>
  <c r="BH83" i="1"/>
  <c r="BG83" i="1"/>
  <c r="BF83" i="1"/>
  <c r="BQ82" i="1"/>
  <c r="BJ82" i="1"/>
  <c r="BI82" i="1"/>
  <c r="BH82" i="1"/>
  <c r="BG82" i="1"/>
  <c r="BF82" i="1"/>
  <c r="BQ81" i="1"/>
  <c r="BJ81" i="1"/>
  <c r="BI81" i="1"/>
  <c r="BH81" i="1"/>
  <c r="BG81" i="1"/>
  <c r="BF81" i="1"/>
  <c r="BQ80" i="1"/>
  <c r="BJ80" i="1"/>
  <c r="BI80" i="1"/>
  <c r="BH80" i="1"/>
  <c r="BG80" i="1"/>
  <c r="BF80" i="1"/>
  <c r="BQ79" i="1"/>
  <c r="BJ79" i="1"/>
  <c r="BI79" i="1"/>
  <c r="BH79" i="1"/>
  <c r="BG79" i="1"/>
  <c r="BF79" i="1"/>
  <c r="BC88" i="1"/>
  <c r="AV88" i="1"/>
  <c r="AU88" i="1"/>
  <c r="AT88" i="1"/>
  <c r="AS88" i="1"/>
  <c r="AR88" i="1"/>
  <c r="BC87" i="1"/>
  <c r="AV87" i="1"/>
  <c r="AU87" i="1"/>
  <c r="AT87" i="1"/>
  <c r="AS87" i="1"/>
  <c r="AR87" i="1"/>
  <c r="BC86" i="1"/>
  <c r="AV86" i="1"/>
  <c r="AU86" i="1"/>
  <c r="AT86" i="1"/>
  <c r="AS86" i="1"/>
  <c r="AR86" i="1"/>
  <c r="BC85" i="1"/>
  <c r="AV85" i="1"/>
  <c r="AU85" i="1"/>
  <c r="AT85" i="1"/>
  <c r="AS85" i="1"/>
  <c r="AR85" i="1"/>
  <c r="BC84" i="1"/>
  <c r="AV84" i="1"/>
  <c r="AU84" i="1"/>
  <c r="AT84" i="1"/>
  <c r="AS84" i="1"/>
  <c r="AR84" i="1"/>
  <c r="BC83" i="1"/>
  <c r="AV83" i="1"/>
  <c r="AU83" i="1"/>
  <c r="AT83" i="1"/>
  <c r="AS83" i="1"/>
  <c r="AR83" i="1"/>
  <c r="BC82" i="1"/>
  <c r="AV82" i="1"/>
  <c r="AU82" i="1"/>
  <c r="AT82" i="1"/>
  <c r="AS82" i="1"/>
  <c r="AR82" i="1"/>
  <c r="BC81" i="1"/>
  <c r="AV81" i="1"/>
  <c r="AU81" i="1"/>
  <c r="AT81" i="1"/>
  <c r="AS81" i="1"/>
  <c r="AR81" i="1"/>
  <c r="BC80" i="1"/>
  <c r="AV80" i="1"/>
  <c r="AU80" i="1"/>
  <c r="AT80" i="1"/>
  <c r="AS80" i="1"/>
  <c r="AR80" i="1"/>
  <c r="BC79" i="1"/>
  <c r="AV79" i="1"/>
  <c r="AU79" i="1"/>
  <c r="AT79" i="1"/>
  <c r="AS79" i="1"/>
  <c r="AR79" i="1"/>
  <c r="AO88" i="1"/>
  <c r="AH88" i="1"/>
  <c r="AG88" i="1"/>
  <c r="AF88" i="1"/>
  <c r="AE88" i="1"/>
  <c r="AD88" i="1"/>
  <c r="AO87" i="1"/>
  <c r="AH87" i="1"/>
  <c r="AG87" i="1"/>
  <c r="AF87" i="1"/>
  <c r="AE87" i="1"/>
  <c r="AD87" i="1"/>
  <c r="AO86" i="1"/>
  <c r="AH86" i="1"/>
  <c r="AG86" i="1"/>
  <c r="AF86" i="1"/>
  <c r="AE86" i="1"/>
  <c r="AD86" i="1"/>
  <c r="AO85" i="1"/>
  <c r="AH85" i="1"/>
  <c r="AG85" i="1"/>
  <c r="AF85" i="1"/>
  <c r="AE85" i="1"/>
  <c r="AD85" i="1"/>
  <c r="AO84" i="1"/>
  <c r="AH84" i="1"/>
  <c r="AG84" i="1"/>
  <c r="AF84" i="1"/>
  <c r="AE84" i="1"/>
  <c r="AD84" i="1"/>
  <c r="AO83" i="1"/>
  <c r="AH83" i="1"/>
  <c r="AG83" i="1"/>
  <c r="AF83" i="1"/>
  <c r="AE83" i="1"/>
  <c r="AD83" i="1"/>
  <c r="AO82" i="1"/>
  <c r="AH82" i="1"/>
  <c r="AG82" i="1"/>
  <c r="AF82" i="1"/>
  <c r="AE82" i="1"/>
  <c r="AD82" i="1"/>
  <c r="AO81" i="1"/>
  <c r="AH81" i="1"/>
  <c r="AG81" i="1"/>
  <c r="AF81" i="1"/>
  <c r="AE81" i="1"/>
  <c r="AD81" i="1"/>
  <c r="AO80" i="1"/>
  <c r="AH80" i="1"/>
  <c r="AG80" i="1"/>
  <c r="AF80" i="1"/>
  <c r="AE80" i="1"/>
  <c r="AD80" i="1"/>
  <c r="AO79" i="1"/>
  <c r="AH79" i="1"/>
  <c r="AG79" i="1"/>
  <c r="AF79" i="1"/>
  <c r="AE79" i="1"/>
  <c r="AD79" i="1"/>
  <c r="AE67" i="9"/>
  <c r="AW174" i="1" s="1"/>
  <c r="AD67" i="9"/>
  <c r="AV174" i="1" s="1"/>
  <c r="AC67" i="9"/>
  <c r="AU174" i="1" s="1"/>
  <c r="AB67" i="9"/>
  <c r="AT174" i="1" s="1"/>
  <c r="AA67" i="9"/>
  <c r="AS174" i="1" s="1"/>
  <c r="Z67" i="9"/>
  <c r="AM7" i="1" l="1"/>
  <c r="AM38" i="1" s="1"/>
  <c r="BA11" i="1"/>
  <c r="BA42" i="1" s="1"/>
  <c r="BA5" i="1"/>
  <c r="BA36" i="1" s="1"/>
  <c r="BA7" i="1"/>
  <c r="BA38" i="1" s="1"/>
  <c r="BA9" i="1"/>
  <c r="BA40" i="1" s="1"/>
  <c r="AM13" i="1"/>
  <c r="AM44" i="1" s="1"/>
  <c r="BA13" i="1"/>
  <c r="BA44" i="1" s="1"/>
  <c r="AL57" i="1"/>
  <c r="Y57" i="1"/>
  <c r="X53" i="1"/>
  <c r="Y59" i="1"/>
  <c r="X55" i="1"/>
  <c r="W58" i="1"/>
  <c r="Y53" i="1"/>
  <c r="W55" i="1"/>
  <c r="AM57" i="1"/>
  <c r="AM51" i="1"/>
  <c r="AM54" i="1"/>
  <c r="AM55" i="1"/>
  <c r="BA4" i="1"/>
  <c r="BA60" i="1"/>
  <c r="BB57" i="1"/>
  <c r="BO14" i="1"/>
  <c r="BO15" i="1"/>
  <c r="BO35" i="1"/>
  <c r="AM58" i="1"/>
  <c r="AR174" i="1"/>
  <c r="AR180" i="1" s="1"/>
  <c r="BC12" i="9"/>
  <c r="AM56" i="1"/>
  <c r="CZ89" i="1"/>
  <c r="CY60" i="1"/>
  <c r="CY180" i="1"/>
  <c r="DA180" i="1"/>
  <c r="DB180" i="1"/>
  <c r="CH180" i="1"/>
  <c r="CW60" i="1"/>
  <c r="CX89" i="1"/>
  <c r="CZ180" i="1"/>
  <c r="CZ60" i="1"/>
  <c r="CX60" i="1"/>
  <c r="CY89" i="1"/>
  <c r="CV180" i="1"/>
  <c r="CW89" i="1"/>
  <c r="CW180" i="1"/>
  <c r="CX180" i="1"/>
  <c r="CV89" i="1"/>
  <c r="CV60" i="1"/>
  <c r="CJ180" i="1"/>
  <c r="CL180" i="1"/>
  <c r="CK180" i="1"/>
  <c r="CM180" i="1"/>
  <c r="CN180" i="1"/>
  <c r="CI180" i="1"/>
  <c r="CI89" i="1"/>
  <c r="CL89" i="1"/>
  <c r="CJ89" i="1"/>
  <c r="CK89" i="1"/>
  <c r="CH89" i="1"/>
  <c r="BI89" i="1"/>
  <c r="CH60" i="1"/>
  <c r="AU89" i="1"/>
  <c r="CI60" i="1"/>
  <c r="CJ60" i="1"/>
  <c r="AU180" i="1"/>
  <c r="BK180" i="1"/>
  <c r="BV89" i="1"/>
  <c r="BX89" i="1"/>
  <c r="BW89" i="1"/>
  <c r="BJ89" i="1"/>
  <c r="BT89" i="1"/>
  <c r="AV180" i="1"/>
  <c r="BU180" i="1"/>
  <c r="BG89" i="1"/>
  <c r="AW180" i="1"/>
  <c r="BT180" i="1"/>
  <c r="BH89" i="1"/>
  <c r="BF180" i="1"/>
  <c r="AV89" i="1"/>
  <c r="AS180" i="1"/>
  <c r="AT180" i="1"/>
  <c r="BG180" i="1"/>
  <c r="BV180" i="1"/>
  <c r="AS89" i="1"/>
  <c r="BH180" i="1"/>
  <c r="BW180" i="1"/>
  <c r="AT89" i="1"/>
  <c r="BU89" i="1"/>
  <c r="BI180" i="1"/>
  <c r="BX180" i="1"/>
  <c r="BZ180" i="1"/>
  <c r="BJ180" i="1"/>
  <c r="BL180" i="1"/>
  <c r="BY180" i="1"/>
  <c r="BF89" i="1"/>
  <c r="AR89" i="1"/>
  <c r="Y166" i="9"/>
  <c r="Y152" i="9"/>
  <c r="Y138" i="9"/>
  <c r="Y124" i="9"/>
  <c r="Y110" i="9"/>
  <c r="Y96" i="9"/>
  <c r="Y82" i="9"/>
  <c r="Y54" i="9"/>
  <c r="Y40" i="9"/>
  <c r="Y26" i="9"/>
  <c r="Y12" i="9"/>
  <c r="AK88" i="1"/>
  <c r="AJ88" i="1"/>
  <c r="AY88" i="1"/>
  <c r="AX88" i="1"/>
  <c r="BM88" i="1"/>
  <c r="BL88" i="1"/>
  <c r="CA88" i="1"/>
  <c r="BZ88" i="1"/>
  <c r="AK87" i="1"/>
  <c r="AJ87" i="1"/>
  <c r="AY87" i="1"/>
  <c r="AX87" i="1"/>
  <c r="BL87" i="1"/>
  <c r="CA87" i="1"/>
  <c r="BZ87" i="1"/>
  <c r="AK86" i="1"/>
  <c r="AJ86" i="1"/>
  <c r="AY86" i="1"/>
  <c r="AX86" i="1"/>
  <c r="BM86" i="1"/>
  <c r="BL86" i="1"/>
  <c r="CA86" i="1"/>
  <c r="BZ86" i="1"/>
  <c r="AK85" i="1"/>
  <c r="AJ85" i="1"/>
  <c r="AY85" i="1"/>
  <c r="AX85" i="1"/>
  <c r="BM85" i="1"/>
  <c r="BL85" i="1"/>
  <c r="CA85" i="1"/>
  <c r="BZ85" i="1"/>
  <c r="AK84" i="1"/>
  <c r="AJ84" i="1"/>
  <c r="AY84" i="1"/>
  <c r="AX84" i="1"/>
  <c r="BM84" i="1"/>
  <c r="BL84" i="1"/>
  <c r="CA84" i="1"/>
  <c r="BZ84" i="1"/>
  <c r="AK82" i="1"/>
  <c r="AJ82" i="1"/>
  <c r="AY82" i="1"/>
  <c r="AX82" i="1"/>
  <c r="BM82" i="1"/>
  <c r="BL82" i="1"/>
  <c r="CA82" i="1"/>
  <c r="BZ82" i="1"/>
  <c r="AK83" i="1"/>
  <c r="AJ83" i="1"/>
  <c r="AY83" i="1"/>
  <c r="AX83" i="1"/>
  <c r="BM83" i="1"/>
  <c r="BL83" i="1"/>
  <c r="CA83" i="1"/>
  <c r="BZ83" i="1"/>
  <c r="AK81" i="1"/>
  <c r="AJ81" i="1"/>
  <c r="AY81" i="1"/>
  <c r="BM81" i="1"/>
  <c r="BL81" i="1"/>
  <c r="CA81" i="1"/>
  <c r="BZ81" i="1"/>
  <c r="AK80" i="1"/>
  <c r="AJ80" i="1"/>
  <c r="AY80" i="1"/>
  <c r="AX80" i="1"/>
  <c r="BM80" i="1"/>
  <c r="BL80" i="1"/>
  <c r="CA80" i="1"/>
  <c r="BZ80" i="1"/>
  <c r="AK79" i="1"/>
  <c r="AJ79" i="1"/>
  <c r="AY79" i="1"/>
  <c r="AX79" i="1"/>
  <c r="BM79" i="1"/>
  <c r="BL79" i="1"/>
  <c r="CA79" i="1"/>
  <c r="BZ79" i="1"/>
  <c r="CO79" i="1"/>
  <c r="CN79" i="1"/>
  <c r="CO80" i="1"/>
  <c r="CN80" i="1"/>
  <c r="CO81" i="1"/>
  <c r="CN81" i="1"/>
  <c r="CO82" i="1"/>
  <c r="CN82" i="1"/>
  <c r="CO84" i="1"/>
  <c r="CN84" i="1"/>
  <c r="CO85" i="1"/>
  <c r="CN85" i="1"/>
  <c r="CO86" i="1"/>
  <c r="CN86" i="1"/>
  <c r="CO87" i="1"/>
  <c r="CN87" i="1"/>
  <c r="CO88" i="1"/>
  <c r="CN88" i="1"/>
  <c r="DC88" i="1"/>
  <c r="DB88" i="1"/>
  <c r="DC87" i="1"/>
  <c r="DB87" i="1"/>
  <c r="DC86" i="1"/>
  <c r="DB86" i="1"/>
  <c r="DC85" i="1"/>
  <c r="DB85" i="1"/>
  <c r="DC84" i="1"/>
  <c r="DB84" i="1"/>
  <c r="DC83" i="1"/>
  <c r="DB83" i="1"/>
  <c r="DC79" i="1"/>
  <c r="DB79" i="1"/>
  <c r="DC80" i="1"/>
  <c r="DB80" i="1"/>
  <c r="DC81" i="1"/>
  <c r="DB81" i="1"/>
  <c r="DC82" i="1"/>
  <c r="DB82" i="1"/>
  <c r="W9" i="1" l="1"/>
  <c r="W40" i="1" s="1"/>
  <c r="W12" i="1"/>
  <c r="W43" i="1" s="1"/>
  <c r="BA71" i="1"/>
  <c r="J9" i="20"/>
  <c r="Y7" i="1"/>
  <c r="Y38" i="1" s="1"/>
  <c r="X9" i="1"/>
  <c r="X40" i="1" s="1"/>
  <c r="AM12" i="1"/>
  <c r="AM43" i="1" s="1"/>
  <c r="Y13" i="1"/>
  <c r="Y44" i="1" s="1"/>
  <c r="X7" i="1"/>
  <c r="X38" i="1" s="1"/>
  <c r="AM9" i="1"/>
  <c r="AM40" i="1" s="1"/>
  <c r="L121" i="20"/>
  <c r="BO21" i="1"/>
  <c r="L150" i="20" s="1"/>
  <c r="L242" i="20" s="1"/>
  <c r="BO25" i="1"/>
  <c r="L186" i="20" s="1"/>
  <c r="L278" i="20" s="1"/>
  <c r="BO23" i="1"/>
  <c r="L168" i="20" s="1"/>
  <c r="L260" i="20" s="1"/>
  <c r="AM5" i="1"/>
  <c r="AM36" i="1" s="1"/>
  <c r="Y11" i="1"/>
  <c r="Y42" i="1" s="1"/>
  <c r="AM11" i="1"/>
  <c r="AM42" i="1" s="1"/>
  <c r="I58" i="1"/>
  <c r="K57" i="1"/>
  <c r="J55" i="1"/>
  <c r="Y58" i="1"/>
  <c r="I55" i="1"/>
  <c r="K59" i="1"/>
  <c r="Y55" i="1"/>
  <c r="K53" i="1"/>
  <c r="J53" i="1"/>
  <c r="Y51" i="1"/>
  <c r="BO41" i="1"/>
  <c r="BO37" i="1"/>
  <c r="BO39" i="1"/>
  <c r="BC18" i="9"/>
  <c r="BA35" i="1"/>
  <c r="BL89" i="1"/>
  <c r="BK87" i="1"/>
  <c r="BM87" i="1"/>
  <c r="BM89" i="1" s="1"/>
  <c r="BK83" i="1"/>
  <c r="BN89" i="1"/>
  <c r="AZ89" i="1"/>
  <c r="AY89" i="1"/>
  <c r="AW81" i="1"/>
  <c r="AX81" i="1"/>
  <c r="AX89" i="1" s="1"/>
  <c r="DC89" i="1"/>
  <c r="DD89" i="1"/>
  <c r="DB89" i="1"/>
  <c r="CN83" i="1"/>
  <c r="CN89" i="1" s="1"/>
  <c r="CO83" i="1"/>
  <c r="CO89" i="1" s="1"/>
  <c r="CP89" i="1"/>
  <c r="CA89" i="1"/>
  <c r="CB89" i="1"/>
  <c r="BZ89" i="1"/>
  <c r="BY88" i="1"/>
  <c r="CD88" i="1" s="1"/>
  <c r="DA86" i="1"/>
  <c r="DF86" i="1" s="1"/>
  <c r="CM87" i="1"/>
  <c r="CR87" i="1" s="1"/>
  <c r="DA88" i="1"/>
  <c r="DF88" i="1" s="1"/>
  <c r="CM81" i="1"/>
  <c r="CR81" i="1" s="1"/>
  <c r="AI82" i="1"/>
  <c r="AI85" i="1"/>
  <c r="AW84" i="1"/>
  <c r="BB84" i="1" s="1"/>
  <c r="AW86" i="1"/>
  <c r="BB86" i="1" s="1"/>
  <c r="BK81" i="1"/>
  <c r="BP81" i="1" s="1"/>
  <c r="AW83" i="1"/>
  <c r="BB83" i="1" s="1"/>
  <c r="DA83" i="1"/>
  <c r="DF83" i="1" s="1"/>
  <c r="BY81" i="1"/>
  <c r="CD81" i="1" s="1"/>
  <c r="AI81" i="1"/>
  <c r="BK84" i="1"/>
  <c r="BP84" i="1" s="1"/>
  <c r="AW85" i="1"/>
  <c r="BB85" i="1" s="1"/>
  <c r="CM85" i="1"/>
  <c r="CR85" i="1" s="1"/>
  <c r="BY82" i="1"/>
  <c r="CD82" i="1" s="1"/>
  <c r="BY85" i="1"/>
  <c r="CD85" i="1" s="1"/>
  <c r="AW88" i="1"/>
  <c r="BB88" i="1" s="1"/>
  <c r="DA85" i="1"/>
  <c r="DF85" i="1" s="1"/>
  <c r="CM84" i="1"/>
  <c r="CR84" i="1" s="1"/>
  <c r="DA84" i="1"/>
  <c r="DF84" i="1" s="1"/>
  <c r="CM80" i="1"/>
  <c r="CR80" i="1" s="1"/>
  <c r="BK85" i="1"/>
  <c r="BP85" i="1" s="1"/>
  <c r="DA82" i="1"/>
  <c r="DF82" i="1" s="1"/>
  <c r="DA87" i="1"/>
  <c r="DF87" i="1" s="1"/>
  <c r="BY84" i="1"/>
  <c r="CD84" i="1" s="1"/>
  <c r="AI84" i="1"/>
  <c r="BY86" i="1"/>
  <c r="CD86" i="1" s="1"/>
  <c r="AI86" i="1"/>
  <c r="AI88" i="1"/>
  <c r="CM82" i="1"/>
  <c r="CR82" i="1" s="1"/>
  <c r="AW80" i="1"/>
  <c r="BB80" i="1" s="1"/>
  <c r="AW82" i="1"/>
  <c r="BB82" i="1" s="1"/>
  <c r="AW87" i="1"/>
  <c r="BB87" i="1" s="1"/>
  <c r="BK86" i="1"/>
  <c r="BP86" i="1" s="1"/>
  <c r="BK88" i="1"/>
  <c r="BP88" i="1" s="1"/>
  <c r="BY80" i="1"/>
  <c r="CD80" i="1" s="1"/>
  <c r="AI80" i="1"/>
  <c r="BY83" i="1"/>
  <c r="CD83" i="1" s="1"/>
  <c r="AI83" i="1"/>
  <c r="BY87" i="1"/>
  <c r="CD87" i="1" s="1"/>
  <c r="AI87" i="1"/>
  <c r="CM86" i="1"/>
  <c r="CR86" i="1" s="1"/>
  <c r="BK80" i="1"/>
  <c r="BP80" i="1" s="1"/>
  <c r="BK82" i="1"/>
  <c r="BP82" i="1" s="1"/>
  <c r="AI79" i="1"/>
  <c r="AN79" i="1" s="1"/>
  <c r="AW79" i="1"/>
  <c r="BK79" i="1"/>
  <c r="BY79" i="1"/>
  <c r="CM88" i="1"/>
  <c r="CR88" i="1" s="1"/>
  <c r="CM79" i="1"/>
  <c r="DA81" i="1"/>
  <c r="DF81" i="1" s="1"/>
  <c r="DA80" i="1"/>
  <c r="DF80" i="1" s="1"/>
  <c r="DA79" i="1"/>
  <c r="Y9" i="1" l="1"/>
  <c r="Y40" i="1" s="1"/>
  <c r="K13" i="1"/>
  <c r="K44" i="1" s="1"/>
  <c r="L305" i="20"/>
  <c r="L287" i="20"/>
  <c r="L269" i="20"/>
  <c r="L251" i="20"/>
  <c r="L224" i="20"/>
  <c r="L296" i="20"/>
  <c r="L233" i="20"/>
  <c r="I9" i="1"/>
  <c r="I40" i="1" s="1"/>
  <c r="J9" i="1"/>
  <c r="J40" i="1" s="1"/>
  <c r="Y5" i="1"/>
  <c r="Y36" i="1" s="1"/>
  <c r="K11" i="1"/>
  <c r="K42" i="1" s="1"/>
  <c r="K7" i="1"/>
  <c r="K38" i="1" s="1"/>
  <c r="Y12" i="1"/>
  <c r="Y43" i="1" s="1"/>
  <c r="J7" i="1"/>
  <c r="J38" i="1" s="1"/>
  <c r="I12" i="1"/>
  <c r="I43" i="1" s="1"/>
  <c r="K58" i="1"/>
  <c r="K55" i="1"/>
  <c r="K51" i="1"/>
  <c r="BP87" i="1"/>
  <c r="BP83" i="1"/>
  <c r="BP79" i="1"/>
  <c r="BK89" i="1"/>
  <c r="BQ89" i="1" s="1"/>
  <c r="AW89" i="1"/>
  <c r="BC89" i="1" s="1"/>
  <c r="BB79" i="1"/>
  <c r="BB81" i="1"/>
  <c r="DA89" i="1"/>
  <c r="DG89" i="1" s="1"/>
  <c r="DF79" i="1"/>
  <c r="DF89" i="1" s="1"/>
  <c r="CV90" i="1" s="1"/>
  <c r="CM83" i="1"/>
  <c r="CR83" i="1" s="1"/>
  <c r="CL60" i="1"/>
  <c r="CR79" i="1"/>
  <c r="BY89" i="1"/>
  <c r="CE89" i="1" s="1"/>
  <c r="CD79" i="1"/>
  <c r="CD89" i="1" s="1"/>
  <c r="BT90" i="1" s="1"/>
  <c r="K9" i="1" l="1"/>
  <c r="K40" i="1" s="1"/>
  <c r="K12" i="1"/>
  <c r="K43" i="1" s="1"/>
  <c r="K5" i="1"/>
  <c r="K36" i="1" s="1"/>
  <c r="L428" i="20"/>
  <c r="L491" i="20"/>
  <c r="L455" i="20"/>
  <c r="L419" i="20"/>
  <c r="L437" i="20"/>
  <c r="L482" i="20"/>
  <c r="L473" i="20"/>
  <c r="L446" i="20"/>
  <c r="L464" i="20"/>
  <c r="L410" i="20"/>
  <c r="BP89" i="1"/>
  <c r="BF90" i="1" s="1"/>
  <c r="BB89" i="1"/>
  <c r="AR90" i="1" s="1"/>
  <c r="CR89" i="1"/>
  <c r="CH90" i="1" s="1"/>
  <c r="CM89" i="1"/>
  <c r="CS89" i="1" s="1"/>
  <c r="CK60" i="1"/>
  <c r="BS74" i="1" l="1"/>
  <c r="BS73" i="1"/>
  <c r="BS72" i="1"/>
  <c r="BS71" i="1"/>
  <c r="BS70" i="1"/>
  <c r="BS69" i="1"/>
  <c r="BS68" i="1"/>
  <c r="BS67" i="1"/>
  <c r="BS66" i="1"/>
  <c r="BS65" i="1"/>
  <c r="BS64" i="1"/>
  <c r="BE74" i="1"/>
  <c r="BE73" i="1"/>
  <c r="BE72" i="1"/>
  <c r="BE71" i="1"/>
  <c r="BE70" i="1"/>
  <c r="BE69" i="1"/>
  <c r="BE68" i="1"/>
  <c r="BE67" i="1"/>
  <c r="BE66" i="1"/>
  <c r="BE65" i="1"/>
  <c r="BE64" i="1"/>
  <c r="AQ74" i="1"/>
  <c r="AQ73" i="1"/>
  <c r="AQ72" i="1"/>
  <c r="AQ71" i="1"/>
  <c r="AQ70" i="1"/>
  <c r="AQ69" i="1"/>
  <c r="AQ68" i="1"/>
  <c r="AQ67" i="1"/>
  <c r="AQ66" i="1"/>
  <c r="AQ65" i="1"/>
  <c r="AQ64" i="1"/>
  <c r="BX54" i="1"/>
  <c r="BW54" i="1"/>
  <c r="BV54" i="1"/>
  <c r="BU54" i="1"/>
  <c r="BT54" i="1"/>
  <c r="BX59" i="1"/>
  <c r="BW59" i="1"/>
  <c r="BV59" i="1"/>
  <c r="BU59" i="1"/>
  <c r="BT59" i="1"/>
  <c r="BX58" i="1"/>
  <c r="BW58" i="1"/>
  <c r="BV58" i="1"/>
  <c r="BU58" i="1"/>
  <c r="BT58" i="1"/>
  <c r="BX56" i="1"/>
  <c r="BW56" i="1"/>
  <c r="BV56" i="1"/>
  <c r="BU56" i="1"/>
  <c r="BT56" i="1"/>
  <c r="BX55" i="1"/>
  <c r="BW55" i="1"/>
  <c r="BV55" i="1"/>
  <c r="BU55" i="1"/>
  <c r="BT55" i="1"/>
  <c r="BX53" i="1"/>
  <c r="BW53" i="1"/>
  <c r="BV53" i="1"/>
  <c r="BU53" i="1"/>
  <c r="BT53" i="1"/>
  <c r="BX52" i="1"/>
  <c r="BW52" i="1"/>
  <c r="BV52" i="1"/>
  <c r="BU52" i="1"/>
  <c r="BT52" i="1"/>
  <c r="BX51" i="1"/>
  <c r="BW51" i="1"/>
  <c r="BV51" i="1"/>
  <c r="BU51" i="1"/>
  <c r="BT51" i="1"/>
  <c r="BX50" i="1"/>
  <c r="BW50" i="1"/>
  <c r="BV50" i="1"/>
  <c r="BU50" i="1"/>
  <c r="BT50" i="1"/>
  <c r="BJ59" i="1"/>
  <c r="BI59" i="1"/>
  <c r="BH59" i="1"/>
  <c r="BG59" i="1"/>
  <c r="BF59" i="1"/>
  <c r="BJ58" i="1"/>
  <c r="BI58" i="1"/>
  <c r="BH58" i="1"/>
  <c r="BG58" i="1"/>
  <c r="BF58" i="1"/>
  <c r="BJ56" i="1"/>
  <c r="BI56" i="1"/>
  <c r="BH56" i="1"/>
  <c r="BG56" i="1"/>
  <c r="BF56" i="1"/>
  <c r="BJ55" i="1"/>
  <c r="BI55" i="1"/>
  <c r="BH55" i="1"/>
  <c r="BG55" i="1"/>
  <c r="BF55" i="1"/>
  <c r="BJ54" i="1"/>
  <c r="BI54" i="1"/>
  <c r="BH54" i="1"/>
  <c r="BG54" i="1"/>
  <c r="BF54" i="1"/>
  <c r="BJ53" i="1"/>
  <c r="BI53" i="1"/>
  <c r="BH53" i="1"/>
  <c r="BG53" i="1"/>
  <c r="BF53" i="1"/>
  <c r="BJ52" i="1"/>
  <c r="BI52" i="1"/>
  <c r="BH52" i="1"/>
  <c r="BG52" i="1"/>
  <c r="BF52" i="1"/>
  <c r="BJ51" i="1"/>
  <c r="BI51" i="1"/>
  <c r="BH51" i="1"/>
  <c r="BG51" i="1"/>
  <c r="BF51" i="1"/>
  <c r="BJ50" i="1"/>
  <c r="BI50" i="1"/>
  <c r="BH50" i="1"/>
  <c r="BG50" i="1"/>
  <c r="BF50" i="1"/>
  <c r="AV59" i="1"/>
  <c r="AU59" i="1"/>
  <c r="AT59" i="1"/>
  <c r="AS59" i="1"/>
  <c r="AR59" i="1"/>
  <c r="AV58" i="1"/>
  <c r="AU58" i="1"/>
  <c r="AT58" i="1"/>
  <c r="AS58" i="1"/>
  <c r="AR58" i="1"/>
  <c r="AV56" i="1"/>
  <c r="AU56" i="1"/>
  <c r="AT56" i="1"/>
  <c r="AS56" i="1"/>
  <c r="AR56" i="1"/>
  <c r="AV55" i="1"/>
  <c r="AU55" i="1"/>
  <c r="AT55" i="1"/>
  <c r="AS55" i="1"/>
  <c r="AR55" i="1"/>
  <c r="AV54" i="1"/>
  <c r="AU54" i="1"/>
  <c r="AT54" i="1"/>
  <c r="AS54" i="1"/>
  <c r="AR54" i="1"/>
  <c r="AV53" i="1"/>
  <c r="AU53" i="1"/>
  <c r="AT53" i="1"/>
  <c r="AS53" i="1"/>
  <c r="AR53" i="1"/>
  <c r="AV52" i="1"/>
  <c r="AU52" i="1"/>
  <c r="AT52" i="1"/>
  <c r="AS52" i="1"/>
  <c r="AR52" i="1"/>
  <c r="AV51" i="1"/>
  <c r="AU51" i="1"/>
  <c r="AT51" i="1"/>
  <c r="AS51" i="1"/>
  <c r="AR51" i="1"/>
  <c r="AV50" i="1"/>
  <c r="AU50" i="1"/>
  <c r="AT50" i="1"/>
  <c r="AS50" i="1"/>
  <c r="AR50" i="1"/>
  <c r="AH59" i="1"/>
  <c r="AG59" i="1"/>
  <c r="AF59" i="1"/>
  <c r="AE59" i="1"/>
  <c r="AD59" i="1"/>
  <c r="AH58" i="1"/>
  <c r="AG58" i="1"/>
  <c r="AF58" i="1"/>
  <c r="AE58" i="1"/>
  <c r="AD58" i="1"/>
  <c r="AH56" i="1"/>
  <c r="AG56" i="1"/>
  <c r="AF56" i="1"/>
  <c r="AE56" i="1"/>
  <c r="AD56" i="1"/>
  <c r="AH55" i="1"/>
  <c r="AG55" i="1"/>
  <c r="AF55" i="1"/>
  <c r="AE55" i="1"/>
  <c r="AD55" i="1"/>
  <c r="AH54" i="1"/>
  <c r="AG54" i="1"/>
  <c r="AF54" i="1"/>
  <c r="AE54" i="1"/>
  <c r="AD54" i="1"/>
  <c r="AH53" i="1"/>
  <c r="AG53" i="1"/>
  <c r="AF53" i="1"/>
  <c r="AE53" i="1"/>
  <c r="AD53" i="1"/>
  <c r="AH52" i="1"/>
  <c r="AG52" i="1"/>
  <c r="AF52" i="1"/>
  <c r="AE52" i="1"/>
  <c r="AD52" i="1"/>
  <c r="AH51" i="1"/>
  <c r="AG51" i="1"/>
  <c r="AF51" i="1"/>
  <c r="AE51" i="1"/>
  <c r="AD51" i="1"/>
  <c r="AH50" i="1"/>
  <c r="AG50" i="1"/>
  <c r="AF50" i="1"/>
  <c r="AE50" i="1"/>
  <c r="AD50" i="1"/>
  <c r="AY50" i="1"/>
  <c r="AZ52" i="1"/>
  <c r="AY53" i="1"/>
  <c r="AZ53" i="1"/>
  <c r="AY56" i="1"/>
  <c r="AZ56" i="1"/>
  <c r="AY58" i="1"/>
  <c r="AY59" i="1"/>
  <c r="AJ180" i="1"/>
  <c r="AI180" i="1"/>
  <c r="AH180" i="1"/>
  <c r="AG180" i="1"/>
  <c r="AF180" i="1"/>
  <c r="AE180" i="1"/>
  <c r="AD180" i="1"/>
  <c r="AN88" i="1"/>
  <c r="AN87" i="1"/>
  <c r="AN86" i="1"/>
  <c r="AN83" i="1"/>
  <c r="AN81" i="1"/>
  <c r="AN80" i="1"/>
  <c r="AN85" i="1"/>
  <c r="AN84" i="1"/>
  <c r="AN82" i="1"/>
  <c r="AX53" i="1" l="1"/>
  <c r="AW53" i="1"/>
  <c r="AW54" i="1"/>
  <c r="AX52" i="1"/>
  <c r="AX51" i="1"/>
  <c r="AW51" i="1"/>
  <c r="AX59" i="1"/>
  <c r="AW59" i="1"/>
  <c r="AW50" i="1"/>
  <c r="AW56" i="1"/>
  <c r="AZ50" i="1"/>
  <c r="AY51" i="1"/>
  <c r="AZ58" i="1"/>
  <c r="AZ51" i="1"/>
  <c r="AY52" i="1"/>
  <c r="AZ59" i="1"/>
  <c r="AX54" i="1"/>
  <c r="AW58" i="1"/>
  <c r="AW52" i="1"/>
  <c r="AY54" i="1"/>
  <c r="AZ54" i="1"/>
  <c r="AX56" i="1"/>
  <c r="AX50" i="1"/>
  <c r="AX58" i="1"/>
  <c r="BH60" i="1"/>
  <c r="AZ7" i="1"/>
  <c r="AZ38" i="1" s="1"/>
  <c r="AS60" i="1"/>
  <c r="BI60" i="1"/>
  <c r="AV60" i="1"/>
  <c r="AU60" i="1"/>
  <c r="AT60" i="1"/>
  <c r="BX60" i="1"/>
  <c r="BV60" i="1"/>
  <c r="BJ60" i="1"/>
  <c r="BF60" i="1"/>
  <c r="BG60" i="1"/>
  <c r="BU60" i="1"/>
  <c r="BW60" i="1"/>
  <c r="BT60" i="1"/>
  <c r="AR60" i="1"/>
  <c r="AZ4" i="1" l="1"/>
  <c r="BC56" i="1"/>
  <c r="AZ35" i="1"/>
  <c r="CD57" i="1"/>
  <c r="BB52" i="1"/>
  <c r="BB58" i="1"/>
  <c r="BB51" i="1"/>
  <c r="BB59" i="1"/>
  <c r="BB50" i="1"/>
  <c r="BB54" i="1"/>
  <c r="BB53" i="1"/>
  <c r="BB56" i="1"/>
  <c r="BC51" i="1"/>
  <c r="CE57" i="1"/>
  <c r="BC50" i="1"/>
  <c r="BC54" i="1"/>
  <c r="BC52" i="1"/>
  <c r="BC53" i="1"/>
  <c r="BC58" i="1"/>
  <c r="BC59" i="1"/>
  <c r="BA72" i="1" l="1"/>
  <c r="K9" i="20"/>
  <c r="BA66" i="1"/>
  <c r="E9" i="20"/>
  <c r="CC71" i="1"/>
  <c r="J11" i="20"/>
  <c r="BA73" i="1"/>
  <c r="L9" i="20"/>
  <c r="BA65" i="1"/>
  <c r="D9" i="20"/>
  <c r="BA70" i="1"/>
  <c r="I9" i="20"/>
  <c r="BA67" i="1"/>
  <c r="F9" i="20"/>
  <c r="BA68" i="1"/>
  <c r="G9" i="20"/>
  <c r="C9" i="20"/>
  <c r="AU73" i="1"/>
  <c r="AY66" i="1"/>
  <c r="AX72" i="1"/>
  <c r="BB65" i="1"/>
  <c r="BA64" i="1"/>
  <c r="AY64" i="1"/>
  <c r="AV68" i="1"/>
  <c r="AX70" i="1"/>
  <c r="CB71" i="1"/>
  <c r="AR67" i="1"/>
  <c r="BC57" i="1"/>
  <c r="AY67" i="1"/>
  <c r="AV67" i="1"/>
  <c r="AU67" i="1"/>
  <c r="AS67" i="1"/>
  <c r="AT67" i="1"/>
  <c r="BB67" i="1"/>
  <c r="AX67" i="1"/>
  <c r="AW67" i="1"/>
  <c r="AZ67" i="1"/>
  <c r="BZ71" i="1"/>
  <c r="BV71" i="1"/>
  <c r="AZ65" i="1"/>
  <c r="AY65" i="1"/>
  <c r="AS66" i="1"/>
  <c r="AR66" i="1"/>
  <c r="AW66" i="1"/>
  <c r="AZ66" i="1"/>
  <c r="AU64" i="1"/>
  <c r="AX65" i="1"/>
  <c r="AW64" i="1"/>
  <c r="AT65" i="1"/>
  <c r="BB72" i="1"/>
  <c r="AW65" i="1"/>
  <c r="AV65" i="1"/>
  <c r="BB73" i="1"/>
  <c r="AS65" i="1"/>
  <c r="AR72" i="1"/>
  <c r="AU65" i="1"/>
  <c r="CA71" i="1"/>
  <c r="BW71" i="1"/>
  <c r="AR64" i="1"/>
  <c r="BB66" i="1"/>
  <c r="AU66" i="1"/>
  <c r="AT64" i="1"/>
  <c r="BX71" i="1"/>
  <c r="AZ64" i="1"/>
  <c r="AT66" i="1"/>
  <c r="AX64" i="1"/>
  <c r="CD71" i="1"/>
  <c r="BT71" i="1"/>
  <c r="AX66" i="1"/>
  <c r="BB64" i="1"/>
  <c r="BU71" i="1"/>
  <c r="BY71" i="1"/>
  <c r="AS64" i="1"/>
  <c r="AV66" i="1"/>
  <c r="AV64" i="1"/>
  <c r="AS70" i="1"/>
  <c r="AR73" i="1"/>
  <c r="AW72" i="1"/>
  <c r="AT73" i="1"/>
  <c r="AS73" i="1"/>
  <c r="AT72" i="1"/>
  <c r="AR65" i="1"/>
  <c r="AW73" i="1"/>
  <c r="AU72" i="1"/>
  <c r="AY73" i="1"/>
  <c r="AV73" i="1"/>
  <c r="AZ73" i="1"/>
  <c r="AX73" i="1"/>
  <c r="AX68" i="1"/>
  <c r="BB68" i="1"/>
  <c r="AT68" i="1"/>
  <c r="AR68" i="1"/>
  <c r="AY68" i="1"/>
  <c r="BB70" i="1"/>
  <c r="AR70" i="1"/>
  <c r="AT70" i="1"/>
  <c r="AZ70" i="1"/>
  <c r="AU70" i="1"/>
  <c r="AW70" i="1"/>
  <c r="AV70" i="1"/>
  <c r="AY70" i="1"/>
  <c r="AV72" i="1"/>
  <c r="AY72" i="1"/>
  <c r="AS72" i="1"/>
  <c r="AZ72" i="1"/>
  <c r="AZ68" i="1"/>
  <c r="AU68" i="1"/>
  <c r="AS68" i="1"/>
  <c r="AW68" i="1"/>
  <c r="Q4" i="7"/>
  <c r="R4" i="7"/>
  <c r="Q5" i="7"/>
  <c r="R5" i="7"/>
  <c r="J82" i="9"/>
  <c r="I82" i="9" s="1"/>
  <c r="J124" i="9"/>
  <c r="I124" i="9" s="1"/>
  <c r="K5" i="7"/>
  <c r="K4" i="7"/>
  <c r="K3" i="7"/>
  <c r="F12" i="15" l="1"/>
  <c r="E12" i="15"/>
  <c r="M12" i="9"/>
  <c r="R101" i="7"/>
  <c r="Q101" i="7"/>
  <c r="L12" i="9"/>
  <c r="AX55" i="1"/>
  <c r="AW55" i="1"/>
  <c r="AY55" i="1"/>
  <c r="AZ55" i="1"/>
  <c r="AK50" i="1"/>
  <c r="AL51" i="1"/>
  <c r="J96" i="9"/>
  <c r="I96" i="9" s="1"/>
  <c r="AL58" i="1"/>
  <c r="AK58" i="1"/>
  <c r="J54" i="9"/>
  <c r="I54" i="9" s="1"/>
  <c r="AJ58" i="1"/>
  <c r="AI58" i="1"/>
  <c r="AL55" i="1"/>
  <c r="J40" i="9"/>
  <c r="I40" i="9" s="1"/>
  <c r="AK55" i="1"/>
  <c r="J152" i="9"/>
  <c r="I152" i="9" s="1"/>
  <c r="I138" i="9"/>
  <c r="J26" i="9"/>
  <c r="I26" i="9" s="1"/>
  <c r="AJ55" i="1"/>
  <c r="AI55" i="1"/>
  <c r="J110" i="9"/>
  <c r="AW71" i="1"/>
  <c r="AV71" i="1"/>
  <c r="AU71" i="1"/>
  <c r="AY71" i="1"/>
  <c r="AT71" i="1"/>
  <c r="AR71" i="1"/>
  <c r="AS71" i="1"/>
  <c r="AX71" i="1"/>
  <c r="AZ71" i="1"/>
  <c r="BB71" i="1"/>
  <c r="AM50" i="1" l="1"/>
  <c r="X50" i="1"/>
  <c r="I12" i="9"/>
  <c r="AJ57" i="1"/>
  <c r="I110" i="9"/>
  <c r="AI57" i="1" s="1"/>
  <c r="BB55" i="1"/>
  <c r="BC55" i="1"/>
  <c r="AO55" i="1"/>
  <c r="AN55" i="1"/>
  <c r="AO58" i="1"/>
  <c r="AN58" i="1"/>
  <c r="AJ56" i="1"/>
  <c r="AZ9" i="1"/>
  <c r="AZ40" i="1" s="1"/>
  <c r="AZ60" i="1"/>
  <c r="AY9" i="1"/>
  <c r="AY40" i="1" s="1"/>
  <c r="AY60" i="1"/>
  <c r="AW60" i="1"/>
  <c r="AX60" i="1"/>
  <c r="AL59" i="1"/>
  <c r="AJ50" i="1"/>
  <c r="AI56" i="1"/>
  <c r="AL56" i="1"/>
  <c r="AL53" i="1"/>
  <c r="AJ54" i="1"/>
  <c r="AI54" i="1"/>
  <c r="AI52" i="1"/>
  <c r="AJ52" i="1"/>
  <c r="AK59" i="1"/>
  <c r="AL50" i="1"/>
  <c r="AJ59" i="1"/>
  <c r="AI59" i="1"/>
  <c r="AK54" i="1"/>
  <c r="AL52" i="1"/>
  <c r="AI50" i="1"/>
  <c r="AI51" i="1"/>
  <c r="AJ51" i="1"/>
  <c r="AK52" i="1"/>
  <c r="AI53" i="1"/>
  <c r="AJ53" i="1"/>
  <c r="AL54" i="1"/>
  <c r="AK53" i="1"/>
  <c r="AK56" i="1"/>
  <c r="AK51" i="1"/>
  <c r="BA69" i="1" l="1"/>
  <c r="H9" i="20"/>
  <c r="AM69" i="1"/>
  <c r="H8" i="20"/>
  <c r="AM72" i="1"/>
  <c r="K8" i="20"/>
  <c r="X4" i="1"/>
  <c r="Y50" i="1"/>
  <c r="V51" i="1"/>
  <c r="V53" i="1"/>
  <c r="AM4" i="1"/>
  <c r="AM60" i="1"/>
  <c r="AN52" i="1"/>
  <c r="BP57" i="1"/>
  <c r="J10" i="20" s="1"/>
  <c r="BB60" i="1"/>
  <c r="AR75" i="1" s="1"/>
  <c r="BQ57" i="1"/>
  <c r="BC60" i="1"/>
  <c r="AO51" i="1"/>
  <c r="AN51" i="1"/>
  <c r="AO50" i="1"/>
  <c r="AN50" i="1"/>
  <c r="AO52" i="1"/>
  <c r="AO53" i="1"/>
  <c r="AN53" i="1"/>
  <c r="AO54" i="1"/>
  <c r="AN54" i="1"/>
  <c r="AO56" i="1"/>
  <c r="AN56" i="1"/>
  <c r="AO59" i="1"/>
  <c r="AN59" i="1"/>
  <c r="AR69" i="1"/>
  <c r="AS69" i="1"/>
  <c r="AV69" i="1"/>
  <c r="AT69" i="1"/>
  <c r="BB69" i="1"/>
  <c r="AU69" i="1"/>
  <c r="AX69" i="1"/>
  <c r="AY69" i="1"/>
  <c r="AZ69" i="1"/>
  <c r="AW69" i="1"/>
  <c r="BN11" i="1"/>
  <c r="BM11" i="1"/>
  <c r="AI89" i="1"/>
  <c r="AH89" i="1"/>
  <c r="AG89" i="1"/>
  <c r="AF89" i="1"/>
  <c r="AE89" i="1"/>
  <c r="AD89" i="1"/>
  <c r="AN89" i="1"/>
  <c r="AK89" i="1"/>
  <c r="AJ89" i="1"/>
  <c r="AL89" i="1"/>
  <c r="AH60" i="1"/>
  <c r="AC74" i="1"/>
  <c r="AC73" i="1"/>
  <c r="AC72" i="1"/>
  <c r="AC71" i="1"/>
  <c r="AC70" i="1"/>
  <c r="AC69" i="1"/>
  <c r="AC68" i="1"/>
  <c r="AC67" i="1"/>
  <c r="AC66" i="1"/>
  <c r="AC65" i="1"/>
  <c r="AC64" i="1"/>
  <c r="AE60" i="1"/>
  <c r="X119" i="6"/>
  <c r="X117" i="6"/>
  <c r="X115" i="6"/>
  <c r="X113" i="6"/>
  <c r="X112" i="6"/>
  <c r="X111" i="6"/>
  <c r="X110" i="6"/>
  <c r="X109" i="6"/>
  <c r="X108" i="6"/>
  <c r="X107" i="6"/>
  <c r="X106" i="6"/>
  <c r="X104" i="6"/>
  <c r="X103" i="6"/>
  <c r="X102" i="6"/>
  <c r="X101" i="6"/>
  <c r="X100" i="6"/>
  <c r="X99" i="6"/>
  <c r="B19" i="6"/>
  <c r="B18" i="6"/>
  <c r="B17" i="6"/>
  <c r="B16" i="6"/>
  <c r="B15" i="6"/>
  <c r="B14" i="6"/>
  <c r="B13" i="6"/>
  <c r="B12" i="6"/>
  <c r="B11" i="6"/>
  <c r="B10" i="6"/>
  <c r="B9" i="6"/>
  <c r="B8" i="6"/>
  <c r="H5" i="6"/>
  <c r="G5" i="6"/>
  <c r="F5" i="6"/>
  <c r="E5" i="6"/>
  <c r="D5" i="6"/>
  <c r="C5" i="6"/>
  <c r="B5" i="6"/>
  <c r="AM67" i="1" l="1"/>
  <c r="F8" i="20"/>
  <c r="AM73" i="1"/>
  <c r="L8" i="20"/>
  <c r="AM68" i="1"/>
  <c r="G8" i="20"/>
  <c r="C8" i="20"/>
  <c r="AL66" i="1"/>
  <c r="E8" i="20"/>
  <c r="AM70" i="1"/>
  <c r="I8" i="20"/>
  <c r="AM65" i="1"/>
  <c r="D8" i="20"/>
  <c r="H52" i="1"/>
  <c r="V52" i="1"/>
  <c r="V50" i="1"/>
  <c r="J50" i="1"/>
  <c r="K50" i="1"/>
  <c r="Y4" i="1"/>
  <c r="X35" i="1"/>
  <c r="B20" i="6" a="1"/>
  <c r="B21" i="6" s="1"/>
  <c r="K64" i="5"/>
  <c r="K50" i="3"/>
  <c r="K5" i="4"/>
  <c r="K64" i="3"/>
  <c r="K24" i="4"/>
  <c r="K88" i="3"/>
  <c r="K47" i="4"/>
  <c r="K17" i="5"/>
  <c r="K59" i="4"/>
  <c r="K26" i="5"/>
  <c r="K76" i="4"/>
  <c r="AM35" i="1"/>
  <c r="K50" i="5"/>
  <c r="H53" i="1"/>
  <c r="K20" i="3"/>
  <c r="C6" i="6"/>
  <c r="K93" i="4"/>
  <c r="K96" i="5"/>
  <c r="K93" i="5"/>
  <c r="K92" i="4"/>
  <c r="K95" i="5"/>
  <c r="K90" i="4"/>
  <c r="K91" i="4"/>
  <c r="K94" i="5"/>
  <c r="K86" i="5"/>
  <c r="K84" i="4"/>
  <c r="K83" i="4"/>
  <c r="K87" i="5"/>
  <c r="K79" i="4"/>
  <c r="K84" i="5"/>
  <c r="K78" i="4"/>
  <c r="K83" i="5"/>
  <c r="K77" i="4"/>
  <c r="K82" i="5"/>
  <c r="K81" i="5"/>
  <c r="K80" i="5"/>
  <c r="K81" i="4"/>
  <c r="K80" i="4"/>
  <c r="K68" i="4"/>
  <c r="K70" i="4"/>
  <c r="K73" i="5"/>
  <c r="K71" i="5"/>
  <c r="K55" i="4"/>
  <c r="K74" i="5"/>
  <c r="K69" i="4"/>
  <c r="K72" i="5"/>
  <c r="K67" i="4"/>
  <c r="K76" i="5"/>
  <c r="K66" i="4"/>
  <c r="K70" i="5"/>
  <c r="K71" i="4"/>
  <c r="K74" i="4"/>
  <c r="K77" i="5"/>
  <c r="K59" i="5"/>
  <c r="K73" i="4"/>
  <c r="K72" i="4"/>
  <c r="K75" i="5"/>
  <c r="K58" i="5"/>
  <c r="K53" i="4"/>
  <c r="K52" i="4"/>
  <c r="K57" i="5"/>
  <c r="K54" i="5"/>
  <c r="K55" i="5"/>
  <c r="K56" i="5"/>
  <c r="K51" i="4"/>
  <c r="K41" i="5"/>
  <c r="K42" i="5"/>
  <c r="K37" i="4"/>
  <c r="K43" i="5"/>
  <c r="K38" i="4"/>
  <c r="K44" i="5"/>
  <c r="K39" i="4"/>
  <c r="K45" i="5"/>
  <c r="K41" i="4"/>
  <c r="K39" i="5"/>
  <c r="K40" i="4"/>
  <c r="K42" i="4"/>
  <c r="K40" i="5"/>
  <c r="K26" i="4"/>
  <c r="K34" i="4"/>
  <c r="K34" i="5"/>
  <c r="K27" i="4"/>
  <c r="K35" i="5"/>
  <c r="K28" i="5"/>
  <c r="K36" i="5"/>
  <c r="K17" i="4"/>
  <c r="K28" i="4"/>
  <c r="K29" i="4"/>
  <c r="K29" i="5"/>
  <c r="K30" i="4"/>
  <c r="K30" i="5"/>
  <c r="K31" i="4"/>
  <c r="K31" i="5"/>
  <c r="K32" i="4"/>
  <c r="K32" i="5"/>
  <c r="K19" i="5"/>
  <c r="K33" i="4"/>
  <c r="K33" i="5"/>
  <c r="K6" i="4"/>
  <c r="K11" i="4"/>
  <c r="K13" i="5"/>
  <c r="K9" i="5"/>
  <c r="K7" i="4"/>
  <c r="K8" i="5"/>
  <c r="K14" i="4"/>
  <c r="K15" i="4"/>
  <c r="K14" i="5"/>
  <c r="K9" i="4"/>
  <c r="K13" i="4"/>
  <c r="K15" i="5"/>
  <c r="K11" i="5"/>
  <c r="K7" i="5"/>
  <c r="K12" i="4"/>
  <c r="K10" i="5"/>
  <c r="K10" i="4"/>
  <c r="K16" i="5"/>
  <c r="K6" i="5"/>
  <c r="K8" i="4"/>
  <c r="K12" i="5"/>
  <c r="K87" i="3"/>
  <c r="K58" i="3"/>
  <c r="K74" i="3"/>
  <c r="K94" i="3"/>
  <c r="K80" i="3"/>
  <c r="K70" i="3"/>
  <c r="K84" i="3"/>
  <c r="K55" i="3"/>
  <c r="K93" i="3"/>
  <c r="K77" i="3"/>
  <c r="K69" i="3"/>
  <c r="K76" i="3"/>
  <c r="K56" i="3"/>
  <c r="K97" i="3"/>
  <c r="K86" i="3"/>
  <c r="K75" i="3"/>
  <c r="K57" i="3"/>
  <c r="K73" i="3"/>
  <c r="K83" i="3"/>
  <c r="K96" i="3"/>
  <c r="K82" i="3"/>
  <c r="K72" i="3"/>
  <c r="K54" i="3"/>
  <c r="K95" i="3"/>
  <c r="K81" i="3"/>
  <c r="K71" i="3"/>
  <c r="K53" i="3"/>
  <c r="K28" i="3"/>
  <c r="K31" i="3"/>
  <c r="K30" i="3"/>
  <c r="K35" i="3"/>
  <c r="K27" i="3"/>
  <c r="K34" i="3"/>
  <c r="K18" i="3"/>
  <c r="K33" i="3"/>
  <c r="K42" i="3"/>
  <c r="K44" i="3"/>
  <c r="K32" i="3"/>
  <c r="K43" i="3"/>
  <c r="K41" i="3"/>
  <c r="K29" i="3"/>
  <c r="K40" i="3"/>
  <c r="K13" i="3"/>
  <c r="K15" i="3"/>
  <c r="K7" i="3"/>
  <c r="K14" i="3"/>
  <c r="K6" i="3"/>
  <c r="K12" i="3"/>
  <c r="K11" i="3"/>
  <c r="K10" i="3"/>
  <c r="K9" i="3"/>
  <c r="K8" i="3"/>
  <c r="K37" i="3"/>
  <c r="K85" i="5"/>
  <c r="H51" i="1"/>
  <c r="BA74" i="1"/>
  <c r="AM64" i="1"/>
  <c r="AK66" i="1"/>
  <c r="BO71" i="1"/>
  <c r="AE66" i="1"/>
  <c r="AM66" i="1"/>
  <c r="AD66" i="1"/>
  <c r="AF66" i="1"/>
  <c r="AH66" i="1"/>
  <c r="AG66" i="1"/>
  <c r="BL71" i="1"/>
  <c r="AI66" i="1"/>
  <c r="AJ66" i="1"/>
  <c r="AO57" i="1"/>
  <c r="AN57" i="1"/>
  <c r="CB11" i="1"/>
  <c r="BL11" i="1"/>
  <c r="AT74" i="1"/>
  <c r="AZ74" i="1"/>
  <c r="AY74" i="1"/>
  <c r="AV74" i="1"/>
  <c r="AX74" i="1"/>
  <c r="AS74" i="1"/>
  <c r="AU74" i="1"/>
  <c r="AW74" i="1"/>
  <c r="BB74" i="1"/>
  <c r="AR74" i="1"/>
  <c r="BK71" i="1"/>
  <c r="BF71" i="1"/>
  <c r="BP71" i="1"/>
  <c r="BH71" i="1"/>
  <c r="BG71" i="1"/>
  <c r="BI71" i="1"/>
  <c r="BJ71" i="1"/>
  <c r="BN71" i="1"/>
  <c r="BM71" i="1"/>
  <c r="K17" i="3"/>
  <c r="K26" i="3"/>
  <c r="K48" i="3"/>
  <c r="K62" i="3"/>
  <c r="K79" i="3"/>
  <c r="BZ11" i="1" s="1"/>
  <c r="K4" i="5"/>
  <c r="K24" i="5"/>
  <c r="K48" i="5"/>
  <c r="K62" i="5"/>
  <c r="K78" i="5"/>
  <c r="K3" i="4"/>
  <c r="K22" i="4"/>
  <c r="K45" i="4"/>
  <c r="K57" i="4"/>
  <c r="K65" i="4"/>
  <c r="K89" i="4"/>
  <c r="K19" i="3"/>
  <c r="K36" i="3"/>
  <c r="K49" i="3"/>
  <c r="K63" i="3"/>
  <c r="K85" i="3"/>
  <c r="K5" i="5"/>
  <c r="K25" i="5"/>
  <c r="K49" i="5"/>
  <c r="K63" i="5"/>
  <c r="K79" i="5"/>
  <c r="K4" i="4"/>
  <c r="K23" i="4"/>
  <c r="K46" i="4"/>
  <c r="K58" i="4"/>
  <c r="K75" i="4"/>
  <c r="K21" i="3"/>
  <c r="K38" i="3"/>
  <c r="K51" i="3"/>
  <c r="K65" i="3"/>
  <c r="K89" i="3"/>
  <c r="K18" i="5"/>
  <c r="K27" i="5"/>
  <c r="K51" i="5"/>
  <c r="K65" i="5"/>
  <c r="K88" i="5"/>
  <c r="K16" i="4"/>
  <c r="K25" i="4"/>
  <c r="K48" i="4"/>
  <c r="K60" i="4"/>
  <c r="K82" i="4"/>
  <c r="K3" i="3"/>
  <c r="K22" i="3"/>
  <c r="K39" i="3"/>
  <c r="K52" i="3"/>
  <c r="K66" i="3"/>
  <c r="K90" i="3"/>
  <c r="K20" i="5"/>
  <c r="K37" i="5"/>
  <c r="K52" i="5"/>
  <c r="K66" i="5"/>
  <c r="K89" i="5"/>
  <c r="K18" i="4"/>
  <c r="K35" i="4"/>
  <c r="K49" i="4"/>
  <c r="K61" i="4"/>
  <c r="K85" i="4"/>
  <c r="K4" i="3"/>
  <c r="K23" i="3"/>
  <c r="K45" i="3"/>
  <c r="K59" i="3"/>
  <c r="K67" i="3"/>
  <c r="K91" i="3"/>
  <c r="K21" i="5"/>
  <c r="K38" i="5"/>
  <c r="K53" i="5"/>
  <c r="K67" i="5"/>
  <c r="K90" i="5"/>
  <c r="K19" i="4"/>
  <c r="K36" i="4"/>
  <c r="K50" i="4"/>
  <c r="K62" i="4"/>
  <c r="K86" i="4"/>
  <c r="K5" i="3"/>
  <c r="K24" i="3"/>
  <c r="K46" i="3"/>
  <c r="K60" i="3"/>
  <c r="K68" i="3"/>
  <c r="K92" i="3"/>
  <c r="K22" i="5"/>
  <c r="K46" i="5"/>
  <c r="K60" i="5"/>
  <c r="K68" i="5"/>
  <c r="K91" i="5"/>
  <c r="K20" i="4"/>
  <c r="K43" i="4"/>
  <c r="K54" i="4"/>
  <c r="K63" i="4"/>
  <c r="K87" i="4"/>
  <c r="K16" i="3"/>
  <c r="K25" i="3"/>
  <c r="K47" i="3"/>
  <c r="K61" i="3"/>
  <c r="K78" i="3"/>
  <c r="CA11" i="1" s="1"/>
  <c r="K3" i="5"/>
  <c r="K23" i="5"/>
  <c r="K47" i="5"/>
  <c r="K61" i="5"/>
  <c r="K69" i="5"/>
  <c r="K92" i="5"/>
  <c r="K21" i="4"/>
  <c r="K44" i="4"/>
  <c r="K56" i="4"/>
  <c r="K64" i="4"/>
  <c r="K88" i="4"/>
  <c r="AO89" i="1"/>
  <c r="AD90" i="1"/>
  <c r="AD60" i="1"/>
  <c r="AF60" i="1"/>
  <c r="AG60" i="1"/>
  <c r="AL7" i="1"/>
  <c r="AL9" i="1"/>
  <c r="AL40" i="1" s="1"/>
  <c r="AK9" i="1"/>
  <c r="AK40" i="1" s="1"/>
  <c r="J19" i="20" l="1"/>
  <c r="C19" i="20"/>
  <c r="K19" i="20"/>
  <c r="G19" i="20"/>
  <c r="E19" i="20"/>
  <c r="F19" i="20"/>
  <c r="H19" i="20"/>
  <c r="D19" i="20"/>
  <c r="AM71" i="1"/>
  <c r="J8" i="20"/>
  <c r="L19" i="20"/>
  <c r="I19" i="20"/>
  <c r="J4" i="1"/>
  <c r="H50" i="1"/>
  <c r="Y35" i="1"/>
  <c r="K4" i="1"/>
  <c r="B24" i="6"/>
  <c r="B22" i="6"/>
  <c r="B23" i="6"/>
  <c r="C23" i="6" s="1"/>
  <c r="B25" i="6"/>
  <c r="B20" i="6"/>
  <c r="B26" i="6"/>
  <c r="B28" i="6"/>
  <c r="C29" i="6" s="1"/>
  <c r="B27" i="6"/>
  <c r="U44" i="12"/>
  <c r="T21" i="12"/>
  <c r="U99" i="12"/>
  <c r="U19" i="12"/>
  <c r="T3" i="13"/>
  <c r="BM11" i="9"/>
  <c r="BK10" i="9"/>
  <c r="BN8" i="9"/>
  <c r="BL10" i="9"/>
  <c r="BM10" i="9"/>
  <c r="BL14" i="9"/>
  <c r="BL12" i="9"/>
  <c r="BM12" i="9"/>
  <c r="BM13" i="9"/>
  <c r="BL15" i="9"/>
  <c r="BM15" i="9"/>
  <c r="BN16" i="9"/>
  <c r="BK16" i="9"/>
  <c r="BL16" i="9"/>
  <c r="BM17" i="9"/>
  <c r="BL18" i="9"/>
  <c r="BI10" i="9"/>
  <c r="BN9" i="9"/>
  <c r="BK13" i="9"/>
  <c r="BK9" i="9"/>
  <c r="J35" i="8"/>
  <c r="T35" i="8" s="1"/>
  <c r="J99" i="8"/>
  <c r="T99" i="8" s="1"/>
  <c r="J77" i="8"/>
  <c r="T77" i="8" s="1"/>
  <c r="J8" i="7"/>
  <c r="T8" i="7" s="1"/>
  <c r="J29" i="7"/>
  <c r="T29" i="7" s="1"/>
  <c r="J76" i="7"/>
  <c r="T76" i="7" s="1"/>
  <c r="J81" i="7"/>
  <c r="T81" i="7" s="1"/>
  <c r="J32" i="7"/>
  <c r="T32" i="7" s="1"/>
  <c r="J80" i="7"/>
  <c r="T80" i="7" s="1"/>
  <c r="J12" i="7"/>
  <c r="T12" i="7" s="1"/>
  <c r="DB150" i="1"/>
  <c r="BZ154" i="1"/>
  <c r="DB159" i="1"/>
  <c r="DB152" i="1"/>
  <c r="CN150" i="1"/>
  <c r="BZ153" i="1"/>
  <c r="DB154" i="1"/>
  <c r="BZ150" i="1"/>
  <c r="DB155" i="1"/>
  <c r="DB157" i="1"/>
  <c r="CN157" i="1"/>
  <c r="BZ152" i="1"/>
  <c r="CV158" i="1"/>
  <c r="CH158" i="1"/>
  <c r="CW158" i="1"/>
  <c r="CZ152" i="1"/>
  <c r="CX157" i="1"/>
  <c r="BV152" i="1"/>
  <c r="CL150" i="1"/>
  <c r="BT156" i="1"/>
  <c r="CK156" i="1"/>
  <c r="BX158" i="1"/>
  <c r="CW152" i="1"/>
  <c r="BX157" i="1"/>
  <c r="BU153" i="1"/>
  <c r="BX155" i="1"/>
  <c r="CI157" i="1"/>
  <c r="CX156" i="1"/>
  <c r="CV153" i="1"/>
  <c r="CJ154" i="1"/>
  <c r="BY159" i="1"/>
  <c r="CW150" i="1"/>
  <c r="CH152" i="1"/>
  <c r="BT155" i="1"/>
  <c r="CZ159" i="1"/>
  <c r="BX154" i="1"/>
  <c r="CH154" i="1"/>
  <c r="CM158" i="1"/>
  <c r="CY150" i="1"/>
  <c r="CI151" i="1"/>
  <c r="BW155" i="1"/>
  <c r="CH157" i="1"/>
  <c r="CK159" i="1"/>
  <c r="CZ158" i="1"/>
  <c r="BX153" i="1"/>
  <c r="CV152" i="1"/>
  <c r="CX152" i="1"/>
  <c r="BY150" i="1"/>
  <c r="BX156" i="1"/>
  <c r="CV151" i="1"/>
  <c r="CJ150" i="1"/>
  <c r="DA159" i="1"/>
  <c r="CY156" i="1"/>
  <c r="BV150" i="1"/>
  <c r="BT154" i="1"/>
  <c r="BT153" i="1"/>
  <c r="CK153" i="1"/>
  <c r="CJ159" i="1"/>
  <c r="CK151" i="1"/>
  <c r="DA152" i="1"/>
  <c r="BT157" i="1"/>
  <c r="BW151" i="1"/>
  <c r="CH153" i="1"/>
  <c r="CK154" i="1"/>
  <c r="CL154" i="1"/>
  <c r="DA154" i="1"/>
  <c r="CL152" i="1"/>
  <c r="CK150" i="1"/>
  <c r="DA151" i="1"/>
  <c r="BX152" i="1"/>
  <c r="BV156" i="1"/>
  <c r="CL155" i="1"/>
  <c r="CM155" i="1"/>
  <c r="CJ151" i="1"/>
  <c r="CY151" i="1"/>
  <c r="CY120" i="1" s="1"/>
  <c r="CY5" i="1" s="1"/>
  <c r="BU151" i="1"/>
  <c r="BV159" i="1"/>
  <c r="CM159" i="1"/>
  <c r="CZ156" i="1"/>
  <c r="BF151" i="1"/>
  <c r="BK152" i="1"/>
  <c r="BJ159" i="1"/>
  <c r="BG151" i="1"/>
  <c r="BL152" i="1"/>
  <c r="BK159" i="1"/>
  <c r="BF152" i="1"/>
  <c r="BK155" i="1"/>
  <c r="BH151" i="1"/>
  <c r="BI156" i="1"/>
  <c r="BG158" i="1"/>
  <c r="BI152" i="1"/>
  <c r="BF156" i="1"/>
  <c r="BF154" i="1"/>
  <c r="BI153" i="1"/>
  <c r="BG155" i="1"/>
  <c r="BJ156" i="1"/>
  <c r="BH152" i="1"/>
  <c r="BH156" i="1"/>
  <c r="BJ155" i="1"/>
  <c r="BJ124" i="1" s="1"/>
  <c r="BJ9" i="1" s="1"/>
  <c r="BH153" i="1"/>
  <c r="BH155" i="1"/>
  <c r="BL156" i="1"/>
  <c r="BK151" i="1"/>
  <c r="BL151" i="1"/>
  <c r="BL153" i="1"/>
  <c r="AU159" i="1"/>
  <c r="AX155" i="1"/>
  <c r="AT153" i="1"/>
  <c r="AX180" i="1"/>
  <c r="DD129" i="1"/>
  <c r="CP129" i="1"/>
  <c r="CB129" i="1"/>
  <c r="BM129" i="1"/>
  <c r="BN129" i="1"/>
  <c r="BL129" i="1"/>
  <c r="AE155" i="1"/>
  <c r="AF151" i="1"/>
  <c r="AJ153" i="1"/>
  <c r="AE157" i="1"/>
  <c r="AD157" i="1"/>
  <c r="AI155" i="1"/>
  <c r="AE153" i="1"/>
  <c r="AG154" i="1"/>
  <c r="AI158" i="1"/>
  <c r="J69" i="8"/>
  <c r="U69" i="8" s="1"/>
  <c r="J5" i="8"/>
  <c r="U5" i="8" s="1"/>
  <c r="J20" i="7"/>
  <c r="W20" i="7" s="1"/>
  <c r="AM121" i="1" s="1"/>
  <c r="J63" i="7"/>
  <c r="W63" i="7" s="1"/>
  <c r="J38" i="7"/>
  <c r="U38" i="7" s="1"/>
  <c r="J23" i="7"/>
  <c r="U23" i="7" s="1"/>
  <c r="J25" i="7"/>
  <c r="U25" i="7" s="1"/>
  <c r="J17" i="7"/>
  <c r="U17" i="7" s="1"/>
  <c r="AK120" i="1" s="1"/>
  <c r="AL4" i="1"/>
  <c r="C24" i="6"/>
  <c r="C25" i="6"/>
  <c r="C22" i="6"/>
  <c r="D93" i="20" l="1"/>
  <c r="D102" i="20"/>
  <c r="D111" i="20"/>
  <c r="D57" i="20"/>
  <c r="D30" i="20"/>
  <c r="D48" i="20"/>
  <c r="D39" i="20"/>
  <c r="D84" i="20"/>
  <c r="D66" i="20"/>
  <c r="D75" i="20"/>
  <c r="AH155" i="1"/>
  <c r="AJ156" i="1"/>
  <c r="AF158" i="1"/>
  <c r="J55" i="7"/>
  <c r="T55" i="7" s="1"/>
  <c r="Y55" i="7" s="1"/>
  <c r="C155" i="1"/>
  <c r="C124" i="1" s="1"/>
  <c r="C9" i="1" s="1"/>
  <c r="G156" i="1"/>
  <c r="C151" i="1"/>
  <c r="D159" i="1"/>
  <c r="C156" i="1"/>
  <c r="E153" i="1"/>
  <c r="E150" i="1"/>
  <c r="U152" i="1"/>
  <c r="E158" i="1"/>
  <c r="E127" i="1" s="1"/>
  <c r="E12" i="1" s="1"/>
  <c r="G155" i="1"/>
  <c r="G152" i="1"/>
  <c r="C150" i="1"/>
  <c r="V153" i="1"/>
  <c r="H159" i="1"/>
  <c r="H153" i="1"/>
  <c r="B150" i="1"/>
  <c r="E157" i="1"/>
  <c r="C159" i="1"/>
  <c r="E156" i="1"/>
  <c r="F151" i="1"/>
  <c r="G150" i="1"/>
  <c r="H152" i="1"/>
  <c r="D151" i="1"/>
  <c r="C152" i="1"/>
  <c r="V151" i="1"/>
  <c r="H154" i="1"/>
  <c r="V150" i="1"/>
  <c r="C158" i="1"/>
  <c r="D155" i="1"/>
  <c r="H150" i="1"/>
  <c r="P150" i="1"/>
  <c r="D156" i="1"/>
  <c r="T153" i="1"/>
  <c r="S155" i="1"/>
  <c r="D158" i="1"/>
  <c r="V156" i="1"/>
  <c r="E151" i="1"/>
  <c r="E159" i="1"/>
  <c r="G159" i="1"/>
  <c r="H155" i="1"/>
  <c r="T159" i="1"/>
  <c r="T158" i="1"/>
  <c r="V157" i="1"/>
  <c r="C153" i="1"/>
  <c r="F158" i="1"/>
  <c r="T152" i="1"/>
  <c r="F153" i="1"/>
  <c r="B151" i="1"/>
  <c r="T157" i="1"/>
  <c r="V159" i="1"/>
  <c r="V154" i="1"/>
  <c r="F157" i="1"/>
  <c r="E152" i="1"/>
  <c r="D150" i="1"/>
  <c r="U158" i="1"/>
  <c r="F150" i="1"/>
  <c r="F152" i="1"/>
  <c r="E155" i="1"/>
  <c r="F155" i="1"/>
  <c r="G157" i="1"/>
  <c r="D153" i="1"/>
  <c r="H158" i="1"/>
  <c r="G151" i="1"/>
  <c r="G153" i="1"/>
  <c r="C157" i="1"/>
  <c r="D157" i="1"/>
  <c r="D152" i="1"/>
  <c r="F156" i="1"/>
  <c r="G158" i="1"/>
  <c r="F159" i="1"/>
  <c r="H151" i="1"/>
  <c r="R151" i="1"/>
  <c r="U150" i="1"/>
  <c r="T150" i="1"/>
  <c r="P153" i="1"/>
  <c r="Q156" i="1"/>
  <c r="Q151" i="1"/>
  <c r="B158" i="1"/>
  <c r="B159" i="1"/>
  <c r="R156" i="1"/>
  <c r="T156" i="1"/>
  <c r="Q153" i="1"/>
  <c r="Q158" i="1"/>
  <c r="U155" i="1"/>
  <c r="P157" i="1"/>
  <c r="U157" i="1"/>
  <c r="U154" i="1"/>
  <c r="R154" i="1"/>
  <c r="B154" i="1"/>
  <c r="P155" i="1"/>
  <c r="V155" i="1"/>
  <c r="V158" i="1"/>
  <c r="S154" i="1"/>
  <c r="U156" i="1"/>
  <c r="U151" i="1"/>
  <c r="R153" i="1"/>
  <c r="Q152" i="1"/>
  <c r="R158" i="1"/>
  <c r="S157" i="1"/>
  <c r="P151" i="1"/>
  <c r="P154" i="1"/>
  <c r="P158" i="1"/>
  <c r="Q150" i="1"/>
  <c r="R152" i="1"/>
  <c r="P152" i="1"/>
  <c r="Q157" i="1"/>
  <c r="Q159" i="1"/>
  <c r="U153" i="1"/>
  <c r="T155" i="1"/>
  <c r="U159" i="1"/>
  <c r="B155" i="1"/>
  <c r="S158" i="1"/>
  <c r="S127" i="1" s="1"/>
  <c r="S12" i="1" s="1"/>
  <c r="V152" i="1"/>
  <c r="H157" i="1"/>
  <c r="B153" i="1"/>
  <c r="S150" i="1"/>
  <c r="P159" i="1"/>
  <c r="T154" i="1"/>
  <c r="Q155" i="1"/>
  <c r="H156" i="1"/>
  <c r="M125" i="1" s="1"/>
  <c r="S159" i="1"/>
  <c r="R155" i="1"/>
  <c r="R159" i="1"/>
  <c r="C154" i="1"/>
  <c r="R157" i="1"/>
  <c r="S151" i="1"/>
  <c r="R150" i="1"/>
  <c r="B156" i="1"/>
  <c r="B152" i="1"/>
  <c r="S156" i="1"/>
  <c r="P156" i="1"/>
  <c r="B157" i="1"/>
  <c r="S153" i="1"/>
  <c r="T151" i="1"/>
  <c r="S152" i="1"/>
  <c r="D154" i="1"/>
  <c r="G154" i="1"/>
  <c r="F154" i="1"/>
  <c r="Q154" i="1"/>
  <c r="E154" i="1"/>
  <c r="C93" i="20"/>
  <c r="C57" i="20"/>
  <c r="C48" i="20"/>
  <c r="C102" i="20"/>
  <c r="C84" i="20"/>
  <c r="C30" i="20"/>
  <c r="C39" i="20"/>
  <c r="C66" i="20"/>
  <c r="C111" i="20"/>
  <c r="C75" i="20"/>
  <c r="J65" i="7"/>
  <c r="W65" i="7" s="1"/>
  <c r="J4" i="7"/>
  <c r="U4" i="7" s="1"/>
  <c r="Z4" i="7" s="1"/>
  <c r="J24" i="7"/>
  <c r="U24" i="7" s="1"/>
  <c r="Z24" i="7" s="1"/>
  <c r="J54" i="7"/>
  <c r="U54" i="7" s="1"/>
  <c r="J92" i="7"/>
  <c r="V92" i="7" s="1"/>
  <c r="J47" i="8"/>
  <c r="W47" i="8" s="1"/>
  <c r="AF154" i="1"/>
  <c r="AI156" i="1"/>
  <c r="AI157" i="1"/>
  <c r="AD158" i="1"/>
  <c r="AD127" i="1" s="1"/>
  <c r="AF150" i="1"/>
  <c r="AG159" i="1"/>
  <c r="AE156" i="1"/>
  <c r="AJ155" i="1"/>
  <c r="AG157" i="1"/>
  <c r="AT150" i="1"/>
  <c r="BK150" i="1"/>
  <c r="BJ153" i="1"/>
  <c r="BG159" i="1"/>
  <c r="BG128" i="1" s="1"/>
  <c r="BG13" i="1" s="1"/>
  <c r="BG153" i="1"/>
  <c r="BF150" i="1"/>
  <c r="BF155" i="1"/>
  <c r="BL150" i="1"/>
  <c r="BJ154" i="1"/>
  <c r="BK154" i="1"/>
  <c r="CV154" i="1"/>
  <c r="CV159" i="1"/>
  <c r="CY155" i="1"/>
  <c r="BT150" i="1"/>
  <c r="BU154" i="1"/>
  <c r="CZ157" i="1"/>
  <c r="CZ155" i="1"/>
  <c r="CY153" i="1"/>
  <c r="CJ156" i="1"/>
  <c r="CX158" i="1"/>
  <c r="CI152" i="1"/>
  <c r="CJ157" i="1"/>
  <c r="CL156" i="1"/>
  <c r="BV158" i="1"/>
  <c r="CJ158" i="1"/>
  <c r="BY158" i="1"/>
  <c r="CM151" i="1"/>
  <c r="CK120" i="1" s="1"/>
  <c r="CK5" i="1" s="1"/>
  <c r="DA153" i="1"/>
  <c r="CW159" i="1"/>
  <c r="BX159" i="1"/>
  <c r="CH156" i="1"/>
  <c r="BW156" i="1"/>
  <c r="DB156" i="1"/>
  <c r="BZ158" i="1"/>
  <c r="BZ156" i="1"/>
  <c r="CE125" i="1" s="1"/>
  <c r="CN151" i="1"/>
  <c r="CS120" i="1" s="1"/>
  <c r="J13" i="7"/>
  <c r="T13" i="7" s="1"/>
  <c r="J98" i="7"/>
  <c r="T98" i="7" s="1"/>
  <c r="J91" i="7"/>
  <c r="T91" i="7" s="1"/>
  <c r="J16" i="7"/>
  <c r="T16" i="7" s="1"/>
  <c r="J10" i="7"/>
  <c r="T10" i="7" s="1"/>
  <c r="J58" i="7"/>
  <c r="T58" i="7" s="1"/>
  <c r="J88" i="7"/>
  <c r="T88" i="7" s="1"/>
  <c r="X88" i="7" s="1"/>
  <c r="BN18" i="9"/>
  <c r="BL8" i="9"/>
  <c r="BK8" i="9"/>
  <c r="BN14" i="9"/>
  <c r="BI14" i="9"/>
  <c r="BN11" i="9"/>
  <c r="BM14" i="9"/>
  <c r="Y3" i="13"/>
  <c r="G93" i="20"/>
  <c r="G84" i="20"/>
  <c r="G39" i="20"/>
  <c r="G66" i="20"/>
  <c r="G111" i="20"/>
  <c r="G48" i="20"/>
  <c r="G30" i="20"/>
  <c r="G57" i="20"/>
  <c r="G102" i="20"/>
  <c r="G75" i="20"/>
  <c r="J50" i="7"/>
  <c r="U50" i="7" s="1"/>
  <c r="J5" i="7"/>
  <c r="U5" i="7" s="1"/>
  <c r="J71" i="7"/>
  <c r="U71" i="7" s="1"/>
  <c r="J22" i="7"/>
  <c r="U22" i="7" s="1"/>
  <c r="J69" i="7"/>
  <c r="U69" i="7" s="1"/>
  <c r="AD152" i="1"/>
  <c r="AG155" i="1"/>
  <c r="AF159" i="1"/>
  <c r="AD155" i="1"/>
  <c r="AH153" i="1"/>
  <c r="AF156" i="1"/>
  <c r="J78" i="7"/>
  <c r="T78" i="7" s="1"/>
  <c r="J62" i="7"/>
  <c r="T62" i="7" s="1"/>
  <c r="Y62" i="7" s="1"/>
  <c r="J97" i="7"/>
  <c r="T97" i="7" s="1"/>
  <c r="J35" i="7"/>
  <c r="T35" i="7" s="1"/>
  <c r="J42" i="7"/>
  <c r="T42" i="7" s="1"/>
  <c r="J74" i="7"/>
  <c r="T74" i="7" s="1"/>
  <c r="J26" i="7"/>
  <c r="U26" i="7" s="1"/>
  <c r="J83" i="7"/>
  <c r="U83" i="7" s="1"/>
  <c r="AK126" i="1" s="1"/>
  <c r="J70" i="7"/>
  <c r="U70" i="7" s="1"/>
  <c r="X70" i="7" s="1"/>
  <c r="J66" i="7"/>
  <c r="V66" i="7" s="1"/>
  <c r="J68" i="7"/>
  <c r="V68" i="7" s="1"/>
  <c r="J89" i="8"/>
  <c r="V89" i="8" s="1"/>
  <c r="AH156" i="1"/>
  <c r="AJ157" i="1"/>
  <c r="AD150" i="1"/>
  <c r="AE159" i="1"/>
  <c r="AG151" i="1"/>
  <c r="AF155" i="1"/>
  <c r="AF124" i="1" s="1"/>
  <c r="AF9" i="1" s="1"/>
  <c r="AF157" i="1"/>
  <c r="AE158" i="1"/>
  <c r="AH158" i="1"/>
  <c r="AV151" i="1"/>
  <c r="BF157" i="1"/>
  <c r="BJ151" i="1"/>
  <c r="BK153" i="1"/>
  <c r="BH122" i="1" s="1"/>
  <c r="BH7" i="1" s="1"/>
  <c r="BI151" i="1"/>
  <c r="BI120" i="1" s="1"/>
  <c r="BI5" i="1" s="1"/>
  <c r="BG157" i="1"/>
  <c r="BF153" i="1"/>
  <c r="BH159" i="1"/>
  <c r="BK158" i="1"/>
  <c r="BF159" i="1"/>
  <c r="CL151" i="1"/>
  <c r="CV157" i="1"/>
  <c r="CI154" i="1"/>
  <c r="CV155" i="1"/>
  <c r="CZ154" i="1"/>
  <c r="CK157" i="1"/>
  <c r="CY159" i="1"/>
  <c r="CJ153" i="1"/>
  <c r="BY154" i="1"/>
  <c r="CI158" i="1"/>
  <c r="CI127" i="1" s="1"/>
  <c r="CI12" i="1" s="1"/>
  <c r="BY151" i="1"/>
  <c r="BY155" i="1"/>
  <c r="CX151" i="1"/>
  <c r="CW154" i="1"/>
  <c r="BY156" i="1"/>
  <c r="CV150" i="1"/>
  <c r="BV151" i="1"/>
  <c r="CL153" i="1"/>
  <c r="CH159" i="1"/>
  <c r="CH128" i="1" s="1"/>
  <c r="DA150" i="1"/>
  <c r="BW154" i="1"/>
  <c r="CI153" i="1"/>
  <c r="CN158" i="1"/>
  <c r="CN155" i="1"/>
  <c r="CN153" i="1"/>
  <c r="CN159" i="1"/>
  <c r="CS128" i="1" s="1"/>
  <c r="J44" i="7"/>
  <c r="T44" i="7" s="1"/>
  <c r="X44" i="7" s="1"/>
  <c r="J30" i="7"/>
  <c r="T30" i="7" s="1"/>
  <c r="J7" i="7"/>
  <c r="T7" i="7" s="1"/>
  <c r="J84" i="7"/>
  <c r="T84" i="7" s="1"/>
  <c r="J41" i="7"/>
  <c r="T41" i="7" s="1"/>
  <c r="J77" i="7"/>
  <c r="T77" i="7" s="1"/>
  <c r="J58" i="8"/>
  <c r="T58" i="8" s="1"/>
  <c r="BM18" i="9"/>
  <c r="BK11" i="9"/>
  <c r="BN17" i="9"/>
  <c r="BI17" i="9"/>
  <c r="BN13" i="9"/>
  <c r="BI16" i="9"/>
  <c r="BK12" i="9"/>
  <c r="J27" i="7"/>
  <c r="U27" i="7" s="1"/>
  <c r="J95" i="7"/>
  <c r="U95" i="7" s="1"/>
  <c r="J52" i="7"/>
  <c r="U52" i="7" s="1"/>
  <c r="AJ158" i="1"/>
  <c r="AE151" i="1"/>
  <c r="AE150" i="1"/>
  <c r="AH150" i="1"/>
  <c r="J59" i="7"/>
  <c r="T59" i="7" s="1"/>
  <c r="X59" i="7" s="1"/>
  <c r="J57" i="7"/>
  <c r="T57" i="7" s="1"/>
  <c r="J3" i="7"/>
  <c r="J72" i="7"/>
  <c r="U72" i="7" s="1"/>
  <c r="J47" i="7"/>
  <c r="W47" i="7" s="1"/>
  <c r="AM123" i="1" s="1"/>
  <c r="J39" i="7"/>
  <c r="U39" i="7" s="1"/>
  <c r="J37" i="7"/>
  <c r="U37" i="7" s="1"/>
  <c r="J67" i="7"/>
  <c r="V67" i="7" s="1"/>
  <c r="AA67" i="7" s="1"/>
  <c r="J24" i="8"/>
  <c r="U24" i="8" s="1"/>
  <c r="Z24" i="8" s="1"/>
  <c r="AD151" i="1"/>
  <c r="AI150" i="1"/>
  <c r="AF152" i="1"/>
  <c r="AJ159" i="1"/>
  <c r="AI153" i="1"/>
  <c r="AG150" i="1"/>
  <c r="AH159" i="1"/>
  <c r="AI151" i="1"/>
  <c r="D120" i="1" s="1"/>
  <c r="D5" i="1" s="1"/>
  <c r="AU152" i="1"/>
  <c r="BJ150" i="1"/>
  <c r="BK156" i="1"/>
  <c r="BI157" i="1"/>
  <c r="BL154" i="1"/>
  <c r="BJ157" i="1"/>
  <c r="BG152" i="1"/>
  <c r="BG154" i="1"/>
  <c r="BF158" i="1"/>
  <c r="BK157" i="1"/>
  <c r="CJ155" i="1"/>
  <c r="CW156" i="1"/>
  <c r="BV155" i="1"/>
  <c r="DA158" i="1"/>
  <c r="CX150" i="1"/>
  <c r="BU155" i="1"/>
  <c r="CL159" i="1"/>
  <c r="BY157" i="1"/>
  <c r="CH150" i="1"/>
  <c r="CK158" i="1"/>
  <c r="CX153" i="1"/>
  <c r="BW159" i="1"/>
  <c r="BT159" i="1"/>
  <c r="BT128" i="1" s="1"/>
  <c r="BT13" i="1" s="1"/>
  <c r="CW151" i="1"/>
  <c r="BW152" i="1"/>
  <c r="CV156" i="1"/>
  <c r="CK155" i="1"/>
  <c r="CH155" i="1"/>
  <c r="BU156" i="1"/>
  <c r="BV157" i="1"/>
  <c r="BU150" i="1"/>
  <c r="CK152" i="1"/>
  <c r="CM156" i="1"/>
  <c r="BZ151" i="1"/>
  <c r="BZ157" i="1"/>
  <c r="BZ155" i="1"/>
  <c r="DB158" i="1"/>
  <c r="J6" i="7"/>
  <c r="T6" i="7" s="1"/>
  <c r="J31" i="7"/>
  <c r="T31" i="7" s="1"/>
  <c r="X31" i="7" s="1"/>
  <c r="J33" i="7"/>
  <c r="T33" i="7" s="1"/>
  <c r="J56" i="7"/>
  <c r="T56" i="7" s="1"/>
  <c r="J86" i="7"/>
  <c r="T86" i="7" s="1"/>
  <c r="J19" i="7"/>
  <c r="T19" i="7" s="1"/>
  <c r="AJ120" i="1" s="1"/>
  <c r="J57" i="8"/>
  <c r="T57" i="8" s="1"/>
  <c r="BK18" i="9"/>
  <c r="BM9" i="9"/>
  <c r="BM8" i="9"/>
  <c r="BK15" i="9"/>
  <c r="BK17" i="9"/>
  <c r="BI13" i="9"/>
  <c r="BJ10" i="9"/>
  <c r="I93" i="20"/>
  <c r="I57" i="20"/>
  <c r="I48" i="20"/>
  <c r="I102" i="20"/>
  <c r="I84" i="20"/>
  <c r="I30" i="20"/>
  <c r="I39" i="20"/>
  <c r="I66" i="20"/>
  <c r="I111" i="20"/>
  <c r="I75" i="20"/>
  <c r="H93" i="20"/>
  <c r="H48" i="20"/>
  <c r="H84" i="20"/>
  <c r="H39" i="20"/>
  <c r="H66" i="20"/>
  <c r="H111" i="20"/>
  <c r="H30" i="20"/>
  <c r="H102" i="20"/>
  <c r="H57" i="20"/>
  <c r="H75" i="20"/>
  <c r="F93" i="20"/>
  <c r="F111" i="20"/>
  <c r="F48" i="20"/>
  <c r="F39" i="20"/>
  <c r="F30" i="20"/>
  <c r="F66" i="20"/>
  <c r="F102" i="20"/>
  <c r="F57" i="20"/>
  <c r="F84" i="20"/>
  <c r="F75" i="20"/>
  <c r="J93" i="20"/>
  <c r="J66" i="20"/>
  <c r="J48" i="20"/>
  <c r="J57" i="20"/>
  <c r="J102" i="20"/>
  <c r="J84" i="20"/>
  <c r="J30" i="20"/>
  <c r="J111" i="20"/>
  <c r="J39" i="20"/>
  <c r="J75" i="20"/>
  <c r="AD159" i="1"/>
  <c r="AH152" i="1"/>
  <c r="AG158" i="1"/>
  <c r="AG127" i="1" s="1"/>
  <c r="AG12" i="1" s="1"/>
  <c r="AI159" i="1"/>
  <c r="B128" i="1" s="1"/>
  <c r="J79" i="7"/>
  <c r="T79" i="7" s="1"/>
  <c r="J15" i="7"/>
  <c r="T15" i="7" s="1"/>
  <c r="J9" i="7"/>
  <c r="T9" i="7" s="1"/>
  <c r="J87" i="7"/>
  <c r="T87" i="7" s="1"/>
  <c r="BI18" i="9"/>
  <c r="C26" i="6"/>
  <c r="J82" i="7"/>
  <c r="V82" i="7" s="1"/>
  <c r="AL126" i="1" s="1"/>
  <c r="AL11" i="1" s="1"/>
  <c r="J64" i="7"/>
  <c r="W64" i="7" s="1"/>
  <c r="AB64" i="7" s="1"/>
  <c r="J94" i="7"/>
  <c r="U94" i="7" s="1"/>
  <c r="J93" i="7"/>
  <c r="V93" i="7" s="1"/>
  <c r="J21" i="7"/>
  <c r="V21" i="7" s="1"/>
  <c r="AL121" i="1" s="1"/>
  <c r="J51" i="7"/>
  <c r="U51" i="7" s="1"/>
  <c r="J27" i="8"/>
  <c r="U27" i="8" s="1"/>
  <c r="AE152" i="1"/>
  <c r="AH157" i="1"/>
  <c r="AH126" i="1" s="1"/>
  <c r="AH11" i="1" s="1"/>
  <c r="AG153" i="1"/>
  <c r="AG152" i="1"/>
  <c r="AJ154" i="1"/>
  <c r="AH151" i="1"/>
  <c r="AE154" i="1"/>
  <c r="AJ152" i="1"/>
  <c r="AV153" i="1"/>
  <c r="BJ18" i="9"/>
  <c r="BI150" i="1"/>
  <c r="BI119" i="1" s="1"/>
  <c r="BL157" i="1"/>
  <c r="BH150" i="1"/>
  <c r="BL158" i="1"/>
  <c r="BI155" i="1"/>
  <c r="BJ158" i="1"/>
  <c r="BG156" i="1"/>
  <c r="BL155" i="1"/>
  <c r="BY153" i="1"/>
  <c r="BT122" i="1" s="1"/>
  <c r="BT7" i="1" s="1"/>
  <c r="CM153" i="1"/>
  <c r="BW158" i="1"/>
  <c r="CL158" i="1"/>
  <c r="CI150" i="1"/>
  <c r="CZ150" i="1"/>
  <c r="BU159" i="1"/>
  <c r="CY154" i="1"/>
  <c r="CW153" i="1"/>
  <c r="BT158" i="1"/>
  <c r="CY152" i="1"/>
  <c r="CX155" i="1"/>
  <c r="CM157" i="1"/>
  <c r="CH151" i="1"/>
  <c r="CY157" i="1"/>
  <c r="CM154" i="1"/>
  <c r="CH123" i="1" s="1"/>
  <c r="CH8" i="1" s="1"/>
  <c r="CL157" i="1"/>
  <c r="CL126" i="1" s="1"/>
  <c r="CL11" i="1" s="1"/>
  <c r="BW153" i="1"/>
  <c r="CX159" i="1"/>
  <c r="BU152" i="1"/>
  <c r="CW155" i="1"/>
  <c r="BT152" i="1"/>
  <c r="BW157" i="1"/>
  <c r="BZ159" i="1"/>
  <c r="BY128" i="1" s="1"/>
  <c r="CN154" i="1"/>
  <c r="CS123" i="1" s="1"/>
  <c r="CN152" i="1"/>
  <c r="J34" i="7"/>
  <c r="T34" i="7" s="1"/>
  <c r="J14" i="7"/>
  <c r="T14" i="7" s="1"/>
  <c r="J61" i="7"/>
  <c r="T61" i="7" s="1"/>
  <c r="J46" i="7"/>
  <c r="T46" i="7" s="1"/>
  <c r="J99" i="7"/>
  <c r="T99" i="7" s="1"/>
  <c r="J100" i="7"/>
  <c r="T100" i="7" s="1"/>
  <c r="X100" i="7" s="1"/>
  <c r="J85" i="7"/>
  <c r="T85" i="7" s="1"/>
  <c r="X85" i="7" s="1"/>
  <c r="J44" i="8"/>
  <c r="T44" i="8" s="1"/>
  <c r="BI11" i="9"/>
  <c r="BI8" i="9"/>
  <c r="BI12" i="9"/>
  <c r="BI15" i="9"/>
  <c r="BN15" i="9"/>
  <c r="BN12" i="9"/>
  <c r="BL11" i="9"/>
  <c r="E93" i="20"/>
  <c r="E30" i="20"/>
  <c r="E66" i="20"/>
  <c r="E111" i="20"/>
  <c r="E102" i="20"/>
  <c r="E48" i="20"/>
  <c r="E39" i="20"/>
  <c r="E57" i="20"/>
  <c r="E84" i="20"/>
  <c r="E75" i="20"/>
  <c r="K93" i="20"/>
  <c r="K111" i="20"/>
  <c r="K84" i="20"/>
  <c r="K57" i="20"/>
  <c r="K48" i="20"/>
  <c r="K39" i="20"/>
  <c r="K30" i="20"/>
  <c r="K66" i="20"/>
  <c r="K102" i="20"/>
  <c r="K75" i="20"/>
  <c r="J96" i="7"/>
  <c r="U96" i="7" s="1"/>
  <c r="X96" i="7" s="1"/>
  <c r="J40" i="7"/>
  <c r="U40" i="7" s="1"/>
  <c r="J89" i="7"/>
  <c r="V89" i="7" s="1"/>
  <c r="AL127" i="1" s="1"/>
  <c r="AJ151" i="1"/>
  <c r="J49" i="7"/>
  <c r="V49" i="7" s="1"/>
  <c r="J48" i="7"/>
  <c r="V48" i="7" s="1"/>
  <c r="J60" i="7"/>
  <c r="T60" i="7" s="1"/>
  <c r="J53" i="7"/>
  <c r="U53" i="7" s="1"/>
  <c r="X53" i="7" s="1"/>
  <c r="J18" i="7"/>
  <c r="V18" i="7" s="1"/>
  <c r="AL120" i="1" s="1"/>
  <c r="AL5" i="1" s="1"/>
  <c r="J36" i="7"/>
  <c r="U36" i="7" s="1"/>
  <c r="AD153" i="1"/>
  <c r="AF153" i="1"/>
  <c r="AJ150" i="1"/>
  <c r="AH154" i="1"/>
  <c r="AI154" i="1"/>
  <c r="C123" i="1" s="1"/>
  <c r="C8" i="1" s="1"/>
  <c r="AD156" i="1"/>
  <c r="AD125" i="1" s="1"/>
  <c r="AI152" i="1"/>
  <c r="S121" i="1" s="1"/>
  <c r="S6" i="1" s="1"/>
  <c r="AG156" i="1"/>
  <c r="AD154" i="1"/>
  <c r="AS152" i="1"/>
  <c r="BH157" i="1"/>
  <c r="BI158" i="1"/>
  <c r="BJ152" i="1"/>
  <c r="BH158" i="1"/>
  <c r="BH127" i="1" s="1"/>
  <c r="BH12" i="1" s="1"/>
  <c r="BI159" i="1"/>
  <c r="BG150" i="1"/>
  <c r="BL159" i="1"/>
  <c r="BI154" i="1"/>
  <c r="BH154" i="1"/>
  <c r="BY152" i="1"/>
  <c r="BT151" i="1"/>
  <c r="DA155" i="1"/>
  <c r="CW124" i="1" s="1"/>
  <c r="CW9" i="1" s="1"/>
  <c r="BU158" i="1"/>
  <c r="BU127" i="1" s="1"/>
  <c r="BU12" i="1" s="1"/>
  <c r="DA156" i="1"/>
  <c r="CX154" i="1"/>
  <c r="BV153" i="1"/>
  <c r="CZ153" i="1"/>
  <c r="CM150" i="1"/>
  <c r="CZ151" i="1"/>
  <c r="CJ152" i="1"/>
  <c r="CI155" i="1"/>
  <c r="CI124" i="1" s="1"/>
  <c r="CI9" i="1" s="1"/>
  <c r="CW157" i="1"/>
  <c r="BX150" i="1"/>
  <c r="CI156" i="1"/>
  <c r="BV154" i="1"/>
  <c r="BU157" i="1"/>
  <c r="CY158" i="1"/>
  <c r="CI159" i="1"/>
  <c r="CI128" i="1" s="1"/>
  <c r="CI13" i="1" s="1"/>
  <c r="DA157" i="1"/>
  <c r="CX126" i="1" s="1"/>
  <c r="CX11" i="1" s="1"/>
  <c r="CM152" i="1"/>
  <c r="BX151" i="1"/>
  <c r="BW150" i="1"/>
  <c r="CN156" i="1"/>
  <c r="DB153" i="1"/>
  <c r="DB151" i="1"/>
  <c r="J75" i="7"/>
  <c r="T75" i="7" s="1"/>
  <c r="Y75" i="7" s="1"/>
  <c r="J45" i="7"/>
  <c r="T45" i="7" s="1"/>
  <c r="X45" i="7" s="1"/>
  <c r="J90" i="7"/>
  <c r="T90" i="7" s="1"/>
  <c r="AJ127" i="1" s="1"/>
  <c r="J73" i="7"/>
  <c r="T73" i="7" s="1"/>
  <c r="J28" i="7"/>
  <c r="T28" i="7" s="1"/>
  <c r="J11" i="7"/>
  <c r="T11" i="7" s="1"/>
  <c r="J43" i="7"/>
  <c r="T43" i="7" s="1"/>
  <c r="J91" i="8"/>
  <c r="T91" i="8" s="1"/>
  <c r="BL9" i="9"/>
  <c r="BL17" i="9"/>
  <c r="BM16" i="9"/>
  <c r="BL13" i="9"/>
  <c r="BK14" i="9"/>
  <c r="BN10" i="9"/>
  <c r="BI9" i="9"/>
  <c r="C27" i="6"/>
  <c r="L93" i="20"/>
  <c r="L111" i="20"/>
  <c r="L102" i="20"/>
  <c r="L84" i="20"/>
  <c r="L57" i="20"/>
  <c r="L48" i="20"/>
  <c r="L39" i="20"/>
  <c r="L30" i="20"/>
  <c r="L66" i="20"/>
  <c r="L75" i="20"/>
  <c r="C119" i="1"/>
  <c r="E119" i="1"/>
  <c r="P119" i="1"/>
  <c r="D119" i="1"/>
  <c r="T119" i="1"/>
  <c r="S119" i="1"/>
  <c r="R119" i="1"/>
  <c r="Q119" i="1"/>
  <c r="P122" i="1"/>
  <c r="B122" i="1"/>
  <c r="S122" i="1"/>
  <c r="S7" i="1" s="1"/>
  <c r="Q122" i="1"/>
  <c r="Q7" i="1" s="1"/>
  <c r="E122" i="1"/>
  <c r="E7" i="1" s="1"/>
  <c r="F122" i="1"/>
  <c r="F7" i="1" s="1"/>
  <c r="C122" i="1"/>
  <c r="C7" i="1" s="1"/>
  <c r="D122" i="1"/>
  <c r="D7" i="1" s="1"/>
  <c r="T123" i="1"/>
  <c r="T8" i="1" s="1"/>
  <c r="S123" i="1"/>
  <c r="S8" i="1" s="1"/>
  <c r="D123" i="1"/>
  <c r="D8" i="1" s="1"/>
  <c r="P123" i="1"/>
  <c r="E123" i="1"/>
  <c r="E8" i="1" s="1"/>
  <c r="Q123" i="1"/>
  <c r="Q8" i="1" s="1"/>
  <c r="F123" i="1"/>
  <c r="F8" i="1" s="1"/>
  <c r="R121" i="1"/>
  <c r="R6" i="1" s="1"/>
  <c r="E121" i="1"/>
  <c r="E6" i="1" s="1"/>
  <c r="S120" i="1"/>
  <c r="S5" i="1" s="1"/>
  <c r="D127" i="1"/>
  <c r="D12" i="1" s="1"/>
  <c r="B127" i="1"/>
  <c r="F127" i="1"/>
  <c r="F12" i="1" s="1"/>
  <c r="Q127" i="1"/>
  <c r="Q12" i="1" s="1"/>
  <c r="R127" i="1"/>
  <c r="R12" i="1" s="1"/>
  <c r="C127" i="1"/>
  <c r="C12" i="1" s="1"/>
  <c r="T127" i="1"/>
  <c r="T12" i="1" s="1"/>
  <c r="P127" i="1"/>
  <c r="R124" i="1"/>
  <c r="R9" i="1" s="1"/>
  <c r="S124" i="1"/>
  <c r="S9" i="1" s="1"/>
  <c r="T124" i="1"/>
  <c r="T9" i="1" s="1"/>
  <c r="F124" i="1"/>
  <c r="F9" i="1" s="1"/>
  <c r="B124" i="1"/>
  <c r="D124" i="1"/>
  <c r="D9" i="1" s="1"/>
  <c r="P124" i="1"/>
  <c r="E124" i="1"/>
  <c r="E9" i="1" s="1"/>
  <c r="Q124" i="1"/>
  <c r="Q9" i="1" s="1"/>
  <c r="D125" i="1"/>
  <c r="D10" i="1" s="1"/>
  <c r="S125" i="1"/>
  <c r="S10" i="1" s="1"/>
  <c r="F125" i="1"/>
  <c r="F10" i="1" s="1"/>
  <c r="P125" i="1"/>
  <c r="E125" i="1"/>
  <c r="E10" i="1" s="1"/>
  <c r="Q125" i="1"/>
  <c r="Q10" i="1" s="1"/>
  <c r="C125" i="1"/>
  <c r="C10" i="1" s="1"/>
  <c r="B126" i="1"/>
  <c r="P126" i="1"/>
  <c r="D126" i="1"/>
  <c r="D11" i="1" s="1"/>
  <c r="R126" i="1"/>
  <c r="R11" i="1" s="1"/>
  <c r="F126" i="1"/>
  <c r="F11" i="1" s="1"/>
  <c r="C126" i="1"/>
  <c r="C11" i="1" s="1"/>
  <c r="Q126" i="1"/>
  <c r="Q11" i="1" s="1"/>
  <c r="S126" i="1"/>
  <c r="S11" i="1" s="1"/>
  <c r="S128" i="1"/>
  <c r="S13" i="1" s="1"/>
  <c r="BH124" i="1"/>
  <c r="BH9" i="1" s="1"/>
  <c r="BV125" i="1"/>
  <c r="BV10" i="1" s="1"/>
  <c r="BJ122" i="1"/>
  <c r="BJ7" i="1" s="1"/>
  <c r="BU123" i="1"/>
  <c r="BU8" i="1" s="1"/>
  <c r="CI121" i="1"/>
  <c r="CI6" i="1" s="1"/>
  <c r="K35" i="1"/>
  <c r="J35" i="1"/>
  <c r="J64" i="8"/>
  <c r="W64" i="8" s="1"/>
  <c r="J22" i="8"/>
  <c r="U22" i="8" s="1"/>
  <c r="J67" i="8"/>
  <c r="V67" i="8" s="1"/>
  <c r="J66" i="8"/>
  <c r="V66" i="8" s="1"/>
  <c r="J54" i="8"/>
  <c r="U54" i="8" s="1"/>
  <c r="J18" i="8"/>
  <c r="V18" i="8" s="1"/>
  <c r="AS151" i="1"/>
  <c r="AT152" i="1"/>
  <c r="AV150" i="1"/>
  <c r="AX151" i="1"/>
  <c r="AR153" i="1"/>
  <c r="AR154" i="1"/>
  <c r="AS150" i="1"/>
  <c r="AS158" i="1"/>
  <c r="BJ12" i="9"/>
  <c r="J87" i="8"/>
  <c r="T87" i="8" s="1"/>
  <c r="Y87" i="8" s="1"/>
  <c r="J12" i="8"/>
  <c r="T12" i="8" s="1"/>
  <c r="J13" i="8"/>
  <c r="T13" i="8" s="1"/>
  <c r="J79" i="8"/>
  <c r="T79" i="8" s="1"/>
  <c r="Y79" i="8" s="1"/>
  <c r="J86" i="8"/>
  <c r="T86" i="8" s="1"/>
  <c r="J15" i="8"/>
  <c r="T15" i="8" s="1"/>
  <c r="J55" i="8"/>
  <c r="T55" i="8" s="1"/>
  <c r="BJ11" i="9"/>
  <c r="BJ17" i="9"/>
  <c r="C28" i="6"/>
  <c r="J63" i="8"/>
  <c r="W63" i="8" s="1"/>
  <c r="J26" i="8"/>
  <c r="U26" i="8" s="1"/>
  <c r="X26" i="8" s="1"/>
  <c r="J52" i="8"/>
  <c r="U52" i="8" s="1"/>
  <c r="J51" i="8"/>
  <c r="U51" i="8" s="1"/>
  <c r="J92" i="8"/>
  <c r="V92" i="8" s="1"/>
  <c r="AR156" i="1"/>
  <c r="AR150" i="1"/>
  <c r="AW150" i="1"/>
  <c r="AT159" i="1"/>
  <c r="AU150" i="1"/>
  <c r="AU119" i="1" s="1"/>
  <c r="AU158" i="1"/>
  <c r="AV159" i="1"/>
  <c r="AT151" i="1"/>
  <c r="AW156" i="1"/>
  <c r="J98" i="8"/>
  <c r="T98" i="8" s="1"/>
  <c r="J31" i="8"/>
  <c r="T31" i="8" s="1"/>
  <c r="J32" i="8"/>
  <c r="T32" i="8" s="1"/>
  <c r="J6" i="8"/>
  <c r="T6" i="8" s="1"/>
  <c r="Y6" i="8" s="1"/>
  <c r="J7" i="8"/>
  <c r="T7" i="8" s="1"/>
  <c r="J46" i="8"/>
  <c r="T46" i="8" s="1"/>
  <c r="J74" i="8"/>
  <c r="T74" i="8" s="1"/>
  <c r="BJ13" i="9"/>
  <c r="BJ14" i="9"/>
  <c r="J96" i="13"/>
  <c r="T96" i="13" s="1"/>
  <c r="J87" i="13"/>
  <c r="J47" i="13"/>
  <c r="T47" i="13" s="1"/>
  <c r="X47" i="13" s="1"/>
  <c r="J5" i="13"/>
  <c r="J16" i="13"/>
  <c r="T16" i="13" s="1"/>
  <c r="J24" i="13"/>
  <c r="J35" i="13"/>
  <c r="T35" i="13" s="1"/>
  <c r="X35" i="13" s="1"/>
  <c r="J45" i="13"/>
  <c r="T45" i="13" s="1"/>
  <c r="X45" i="13" s="1"/>
  <c r="J54" i="13"/>
  <c r="J62" i="13"/>
  <c r="J73" i="13"/>
  <c r="T73" i="13" s="1"/>
  <c r="Y73" i="13" s="1"/>
  <c r="J85" i="13"/>
  <c r="T85" i="13" s="1"/>
  <c r="J97" i="13"/>
  <c r="T97" i="13" s="1"/>
  <c r="J100" i="12"/>
  <c r="T100" i="12" s="1"/>
  <c r="J65" i="12"/>
  <c r="W65" i="12" s="1"/>
  <c r="X65" i="12" s="1"/>
  <c r="J23" i="12"/>
  <c r="T23" i="12" s="1"/>
  <c r="J10" i="12"/>
  <c r="T10" i="12" s="1"/>
  <c r="J13" i="12"/>
  <c r="T13" i="12" s="1"/>
  <c r="J24" i="12"/>
  <c r="W24" i="12" s="1"/>
  <c r="K121" i="1" s="1"/>
  <c r="J34" i="12"/>
  <c r="T34" i="12" s="1"/>
  <c r="J47" i="12"/>
  <c r="T47" i="12" s="1"/>
  <c r="J55" i="12"/>
  <c r="J63" i="12"/>
  <c r="T63" i="12" s="1"/>
  <c r="J72" i="12"/>
  <c r="J83" i="12"/>
  <c r="T83" i="12" s="1"/>
  <c r="J92" i="12"/>
  <c r="T92" i="12" s="1"/>
  <c r="J102" i="12"/>
  <c r="T102" i="12" s="1"/>
  <c r="X102" i="12" s="1"/>
  <c r="J29" i="12"/>
  <c r="U29" i="12" s="1"/>
  <c r="J67" i="12"/>
  <c r="W67" i="12" s="1"/>
  <c r="J96" i="12"/>
  <c r="J30" i="13"/>
  <c r="T30" i="13" s="1"/>
  <c r="Y30" i="13" s="1"/>
  <c r="J29" i="13"/>
  <c r="U29" i="13" s="1"/>
  <c r="J68" i="13"/>
  <c r="J9" i="12"/>
  <c r="T9" i="12" s="1"/>
  <c r="J43" i="12"/>
  <c r="J88" i="12"/>
  <c r="T88" i="12" s="1"/>
  <c r="J92" i="13"/>
  <c r="J42" i="13"/>
  <c r="T42" i="13" s="1"/>
  <c r="J7" i="13"/>
  <c r="T7" i="13" s="1"/>
  <c r="X7" i="13" s="1"/>
  <c r="J17" i="13"/>
  <c r="T17" i="13" s="1"/>
  <c r="Y17" i="13" s="1"/>
  <c r="J25" i="13"/>
  <c r="J37" i="13"/>
  <c r="T37" i="13" s="1"/>
  <c r="J46" i="13"/>
  <c r="T46" i="13" s="1"/>
  <c r="X46" i="13" s="1"/>
  <c r="J55" i="13"/>
  <c r="J63" i="13"/>
  <c r="J76" i="13"/>
  <c r="T76" i="13" s="1"/>
  <c r="J86" i="13"/>
  <c r="T86" i="13" s="1"/>
  <c r="X86" i="13" s="1"/>
  <c r="J98" i="13"/>
  <c r="T98" i="13" s="1"/>
  <c r="X98" i="13" s="1"/>
  <c r="J97" i="12"/>
  <c r="T97" i="12" s="1"/>
  <c r="J75" i="12"/>
  <c r="T75" i="12" s="1"/>
  <c r="J5" i="12"/>
  <c r="U5" i="12" s="1"/>
  <c r="X5" i="12" s="1"/>
  <c r="J14" i="12"/>
  <c r="T14" i="12" s="1"/>
  <c r="J25" i="12"/>
  <c r="V25" i="12" s="1"/>
  <c r="J121" i="1" s="1"/>
  <c r="J36" i="12"/>
  <c r="T36" i="12" s="1"/>
  <c r="J48" i="12"/>
  <c r="T48" i="12" s="1"/>
  <c r="Y48" i="12" s="1"/>
  <c r="J56" i="12"/>
  <c r="U56" i="12" s="1"/>
  <c r="Z56" i="12" s="1"/>
  <c r="J64" i="12"/>
  <c r="T64" i="12" s="1"/>
  <c r="J73" i="12"/>
  <c r="J84" i="12"/>
  <c r="J93" i="12"/>
  <c r="T93" i="12" s="1"/>
  <c r="J103" i="12"/>
  <c r="T103" i="12" s="1"/>
  <c r="J82" i="13"/>
  <c r="J36" i="13"/>
  <c r="T36" i="13" s="1"/>
  <c r="J8" i="13"/>
  <c r="T8" i="13" s="1"/>
  <c r="Y8" i="13" s="1"/>
  <c r="J18" i="13"/>
  <c r="T18" i="13" s="1"/>
  <c r="J26" i="13"/>
  <c r="J38" i="13"/>
  <c r="J48" i="13"/>
  <c r="J56" i="13"/>
  <c r="T56" i="13" s="1"/>
  <c r="J64" i="13"/>
  <c r="W64" i="13" s="1"/>
  <c r="AB64" i="13" s="1"/>
  <c r="J77" i="13"/>
  <c r="T77" i="13" s="1"/>
  <c r="Y77" i="13" s="1"/>
  <c r="J89" i="13"/>
  <c r="T89" i="13" s="1"/>
  <c r="Y89" i="13" s="1"/>
  <c r="J99" i="13"/>
  <c r="T99" i="13" s="1"/>
  <c r="J95" i="12"/>
  <c r="V95" i="12" s="1"/>
  <c r="J51" i="12"/>
  <c r="W51" i="12" s="1"/>
  <c r="K123" i="1" s="1"/>
  <c r="J6" i="12"/>
  <c r="T6" i="12" s="1"/>
  <c r="J15" i="12"/>
  <c r="T15" i="12" s="1"/>
  <c r="J27" i="12"/>
  <c r="J40" i="12"/>
  <c r="T40" i="12" s="1"/>
  <c r="X40" i="12" s="1"/>
  <c r="J49" i="12"/>
  <c r="T49" i="12" s="1"/>
  <c r="X49" i="12" s="1"/>
  <c r="J57" i="12"/>
  <c r="U57" i="12" s="1"/>
  <c r="J74" i="12"/>
  <c r="J94" i="12"/>
  <c r="J3" i="12"/>
  <c r="J28" i="13"/>
  <c r="J58" i="13"/>
  <c r="T58" i="13" s="1"/>
  <c r="J91" i="13"/>
  <c r="V91" i="13" s="1"/>
  <c r="J38" i="12"/>
  <c r="T38" i="12" s="1"/>
  <c r="Y38" i="12" s="1"/>
  <c r="J8" i="12"/>
  <c r="T8" i="12" s="1"/>
  <c r="J42" i="12"/>
  <c r="J59" i="12"/>
  <c r="T59" i="12" s="1"/>
  <c r="X59" i="12" s="1"/>
  <c r="J77" i="12"/>
  <c r="T77" i="12" s="1"/>
  <c r="J21" i="13"/>
  <c r="T21" i="13" s="1"/>
  <c r="J59" i="13"/>
  <c r="T59" i="13" s="1"/>
  <c r="J52" i="12"/>
  <c r="J98" i="12"/>
  <c r="J79" i="13"/>
  <c r="T79" i="13" s="1"/>
  <c r="J34" i="13"/>
  <c r="T34" i="13" s="1"/>
  <c r="J9" i="13"/>
  <c r="T9" i="13" s="1"/>
  <c r="J19" i="13"/>
  <c r="J27" i="13"/>
  <c r="J39" i="13"/>
  <c r="J49" i="13"/>
  <c r="V49" i="13" s="1"/>
  <c r="J57" i="13"/>
  <c r="T57" i="13" s="1"/>
  <c r="X57" i="13" s="1"/>
  <c r="J65" i="13"/>
  <c r="J78" i="13"/>
  <c r="T78" i="13" s="1"/>
  <c r="J90" i="13"/>
  <c r="T90" i="13" s="1"/>
  <c r="X90" i="13" s="1"/>
  <c r="J3" i="13"/>
  <c r="J91" i="12"/>
  <c r="T91" i="12" s="1"/>
  <c r="J39" i="12"/>
  <c r="T39" i="12" s="1"/>
  <c r="J7" i="12"/>
  <c r="T7" i="12" s="1"/>
  <c r="X7" i="12" s="1"/>
  <c r="J16" i="12"/>
  <c r="T16" i="12" s="1"/>
  <c r="X16" i="12" s="1"/>
  <c r="J28" i="12"/>
  <c r="U28" i="12" s="1"/>
  <c r="J41" i="12"/>
  <c r="U41" i="12" s="1"/>
  <c r="J50" i="12"/>
  <c r="T50" i="12" s="1"/>
  <c r="X50" i="12" s="1"/>
  <c r="J58" i="12"/>
  <c r="J66" i="12"/>
  <c r="J76" i="12"/>
  <c r="T76" i="12" s="1"/>
  <c r="J86" i="12"/>
  <c r="T86" i="12" s="1"/>
  <c r="Y86" i="12" s="1"/>
  <c r="J66" i="13"/>
  <c r="V66" i="13" s="1"/>
  <c r="J32" i="13"/>
  <c r="T32" i="13" s="1"/>
  <c r="J11" i="13"/>
  <c r="T11" i="13" s="1"/>
  <c r="J20" i="13"/>
  <c r="V20" i="13" s="1"/>
  <c r="X120" i="1" s="1"/>
  <c r="J40" i="13"/>
  <c r="J50" i="13"/>
  <c r="J67" i="13"/>
  <c r="J80" i="13"/>
  <c r="T80" i="13" s="1"/>
  <c r="Y80" i="13" s="1"/>
  <c r="J85" i="12"/>
  <c r="U85" i="12" s="1"/>
  <c r="J17" i="12"/>
  <c r="T17" i="12" s="1"/>
  <c r="J87" i="12"/>
  <c r="T87" i="12" s="1"/>
  <c r="J12" i="13"/>
  <c r="T12" i="13" s="1"/>
  <c r="Y12" i="13" s="1"/>
  <c r="J51" i="13"/>
  <c r="J93" i="13"/>
  <c r="J82" i="12"/>
  <c r="T82" i="12" s="1"/>
  <c r="J19" i="12"/>
  <c r="V19" i="12" s="1"/>
  <c r="J68" i="12"/>
  <c r="J74" i="13"/>
  <c r="T74" i="13" s="1"/>
  <c r="J4" i="13"/>
  <c r="J13" i="13"/>
  <c r="T13" i="13" s="1"/>
  <c r="J10" i="13"/>
  <c r="T10" i="13" s="1"/>
  <c r="J14" i="13"/>
  <c r="T14" i="13" s="1"/>
  <c r="J22" i="13"/>
  <c r="J31" i="13"/>
  <c r="T31" i="13" s="1"/>
  <c r="Y31" i="13" s="1"/>
  <c r="J43" i="13"/>
  <c r="T43" i="13" s="1"/>
  <c r="X43" i="13" s="1"/>
  <c r="J52" i="13"/>
  <c r="J60" i="13"/>
  <c r="T60" i="13" s="1"/>
  <c r="J69" i="13"/>
  <c r="J83" i="13"/>
  <c r="T83" i="13" s="1"/>
  <c r="J94" i="13"/>
  <c r="J70" i="12"/>
  <c r="V70" i="12" s="1"/>
  <c r="J35" i="12"/>
  <c r="T35" i="12" s="1"/>
  <c r="X35" i="12" s="1"/>
  <c r="J33" i="12"/>
  <c r="T33" i="12" s="1"/>
  <c r="J18" i="12"/>
  <c r="T18" i="12" s="1"/>
  <c r="J11" i="12"/>
  <c r="T11" i="12" s="1"/>
  <c r="J20" i="12"/>
  <c r="J31" i="12"/>
  <c r="J45" i="12"/>
  <c r="T45" i="12" s="1"/>
  <c r="J53" i="12"/>
  <c r="V53" i="12" s="1"/>
  <c r="J61" i="12"/>
  <c r="T61" i="12" s="1"/>
  <c r="Y61" i="12" s="1"/>
  <c r="J69" i="12"/>
  <c r="J80" i="12"/>
  <c r="T80" i="12" s="1"/>
  <c r="J89" i="12"/>
  <c r="T89" i="12" s="1"/>
  <c r="J99" i="12"/>
  <c r="J75" i="13"/>
  <c r="T75" i="13" s="1"/>
  <c r="J41" i="13"/>
  <c r="J81" i="13"/>
  <c r="J30" i="12"/>
  <c r="J79" i="12"/>
  <c r="T79" i="12" s="1"/>
  <c r="Y79" i="12" s="1"/>
  <c r="J88" i="13"/>
  <c r="T88" i="13" s="1"/>
  <c r="J72" i="13"/>
  <c r="T72" i="13" s="1"/>
  <c r="J71" i="13"/>
  <c r="T71" i="13" s="1"/>
  <c r="J6" i="13"/>
  <c r="T6" i="13" s="1"/>
  <c r="J15" i="13"/>
  <c r="T15" i="13" s="1"/>
  <c r="J23" i="13"/>
  <c r="J33" i="13"/>
  <c r="T33" i="13" s="1"/>
  <c r="J44" i="13"/>
  <c r="T44" i="13" s="1"/>
  <c r="Y44" i="13" s="1"/>
  <c r="J53" i="13"/>
  <c r="J61" i="13"/>
  <c r="J70" i="13"/>
  <c r="J84" i="13"/>
  <c r="T84" i="13" s="1"/>
  <c r="J95" i="13"/>
  <c r="J78" i="12"/>
  <c r="T78" i="12" s="1"/>
  <c r="J26" i="12"/>
  <c r="U26" i="12" s="1"/>
  <c r="J22" i="12"/>
  <c r="T22" i="12" s="1"/>
  <c r="J4" i="12"/>
  <c r="U4" i="12" s="1"/>
  <c r="J12" i="12"/>
  <c r="T12" i="12" s="1"/>
  <c r="J21" i="12"/>
  <c r="U21" i="12" s="1"/>
  <c r="Z21" i="12" s="1"/>
  <c r="J32" i="12"/>
  <c r="T32" i="12" s="1"/>
  <c r="J46" i="12"/>
  <c r="T46" i="12" s="1"/>
  <c r="J54" i="12"/>
  <c r="J62" i="12"/>
  <c r="T62" i="12" s="1"/>
  <c r="X62" i="12" s="1"/>
  <c r="J71" i="12"/>
  <c r="J81" i="12"/>
  <c r="T81" i="12" s="1"/>
  <c r="J90" i="12"/>
  <c r="J101" i="12"/>
  <c r="T101" i="12" s="1"/>
  <c r="Y101" i="12" s="1"/>
  <c r="J37" i="12"/>
  <c r="T37" i="12" s="1"/>
  <c r="J60" i="12"/>
  <c r="T60" i="12" s="1"/>
  <c r="J93" i="8"/>
  <c r="V93" i="8" s="1"/>
  <c r="J25" i="8"/>
  <c r="U25" i="8" s="1"/>
  <c r="X25" i="8" s="1"/>
  <c r="J38" i="8"/>
  <c r="U38" i="8" s="1"/>
  <c r="Z38" i="8" s="1"/>
  <c r="J37" i="8"/>
  <c r="U37" i="8" s="1"/>
  <c r="J83" i="8"/>
  <c r="U83" i="8" s="1"/>
  <c r="AY126" i="1" s="1"/>
  <c r="AV156" i="1"/>
  <c r="AR158" i="1"/>
  <c r="AR159" i="1"/>
  <c r="AT155" i="1"/>
  <c r="AX157" i="1"/>
  <c r="BC126" i="1" s="1"/>
  <c r="BC11" i="1" s="1"/>
  <c r="AS157" i="1"/>
  <c r="AT158" i="1"/>
  <c r="AR157" i="1"/>
  <c r="AU155" i="1"/>
  <c r="J56" i="8"/>
  <c r="T56" i="8" s="1"/>
  <c r="J43" i="8"/>
  <c r="T43" i="8" s="1"/>
  <c r="J60" i="8"/>
  <c r="T60" i="8" s="1"/>
  <c r="J14" i="8"/>
  <c r="T14" i="8" s="1"/>
  <c r="Y14" i="8" s="1"/>
  <c r="J34" i="8"/>
  <c r="T34" i="8" s="1"/>
  <c r="X34" i="8" s="1"/>
  <c r="J73" i="8"/>
  <c r="T73" i="8" s="1"/>
  <c r="J84" i="8"/>
  <c r="T84" i="8" s="1"/>
  <c r="J40" i="8"/>
  <c r="U40" i="8" s="1"/>
  <c r="Z40" i="8" s="1"/>
  <c r="J61" i="8"/>
  <c r="T61" i="8" s="1"/>
  <c r="J21" i="8"/>
  <c r="V21" i="8" s="1"/>
  <c r="J20" i="8"/>
  <c r="W20" i="8" s="1"/>
  <c r="J3" i="8"/>
  <c r="U3" i="8" s="1"/>
  <c r="AV152" i="1"/>
  <c r="AX158" i="1"/>
  <c r="BC127" i="1" s="1"/>
  <c r="BC12" i="1" s="1"/>
  <c r="AU157" i="1"/>
  <c r="AS159" i="1"/>
  <c r="AX153" i="1"/>
  <c r="BC122" i="1" s="1"/>
  <c r="BC7" i="1" s="1"/>
  <c r="AW155" i="1"/>
  <c r="AX156" i="1"/>
  <c r="AR151" i="1"/>
  <c r="AS154" i="1"/>
  <c r="J41" i="8"/>
  <c r="T41" i="8" s="1"/>
  <c r="J59" i="8"/>
  <c r="T59" i="8" s="1"/>
  <c r="J90" i="8"/>
  <c r="T90" i="8" s="1"/>
  <c r="AX127" i="1" s="1"/>
  <c r="AX12" i="1" s="1"/>
  <c r="J33" i="8"/>
  <c r="T33" i="8" s="1"/>
  <c r="J81" i="8"/>
  <c r="T81" i="8" s="1"/>
  <c r="J97" i="8"/>
  <c r="T97" i="8" s="1"/>
  <c r="J101" i="8"/>
  <c r="T101" i="8" s="1"/>
  <c r="X101" i="8" s="1"/>
  <c r="BJ8" i="9"/>
  <c r="BD119" i="1" s="1"/>
  <c r="BJ16" i="9"/>
  <c r="J23" i="8"/>
  <c r="U23" i="8" s="1"/>
  <c r="J68" i="8"/>
  <c r="V68" i="8" s="1"/>
  <c r="AA68" i="8" s="1"/>
  <c r="J72" i="8"/>
  <c r="U72" i="8" s="1"/>
  <c r="J49" i="8"/>
  <c r="V49" i="8" s="1"/>
  <c r="J82" i="8"/>
  <c r="V82" i="8" s="1"/>
  <c r="AW157" i="1"/>
  <c r="AV157" i="1"/>
  <c r="AS156" i="1"/>
  <c r="AR152" i="1"/>
  <c r="AU156" i="1"/>
  <c r="AU154" i="1"/>
  <c r="AV155" i="1"/>
  <c r="AV124" i="1" s="1"/>
  <c r="AV9" i="1" s="1"/>
  <c r="AX159" i="1"/>
  <c r="BC128" i="1" s="1"/>
  <c r="BC13" i="1" s="1"/>
  <c r="AW152" i="1"/>
  <c r="AU121" i="1" s="1"/>
  <c r="AU6" i="1" s="1"/>
  <c r="J11" i="8"/>
  <c r="T11" i="8" s="1"/>
  <c r="J78" i="8"/>
  <c r="T78" i="8" s="1"/>
  <c r="J9" i="8"/>
  <c r="T9" i="8" s="1"/>
  <c r="J45" i="8"/>
  <c r="T45" i="8" s="1"/>
  <c r="Y45" i="8" s="1"/>
  <c r="J85" i="8"/>
  <c r="T85" i="8" s="1"/>
  <c r="J8" i="8"/>
  <c r="T8" i="8" s="1"/>
  <c r="J17" i="8"/>
  <c r="U17" i="8" s="1"/>
  <c r="AY120" i="1" s="1"/>
  <c r="J96" i="8"/>
  <c r="U96" i="8" s="1"/>
  <c r="J53" i="8"/>
  <c r="U53" i="8" s="1"/>
  <c r="J71" i="8"/>
  <c r="U71" i="8" s="1"/>
  <c r="J48" i="8"/>
  <c r="V48" i="8" s="1"/>
  <c r="J65" i="8"/>
  <c r="W65" i="8" s="1"/>
  <c r="BA125" i="1" s="1"/>
  <c r="BA10" i="1" s="1"/>
  <c r="AX150" i="1"/>
  <c r="BC119" i="1" s="1"/>
  <c r="AS155" i="1"/>
  <c r="AS124" i="1" s="1"/>
  <c r="AS9" i="1" s="1"/>
  <c r="AT156" i="1"/>
  <c r="AW154" i="1"/>
  <c r="AT157" i="1"/>
  <c r="AW158" i="1"/>
  <c r="AS153" i="1"/>
  <c r="AT154" i="1"/>
  <c r="AW159" i="1"/>
  <c r="AU151" i="1"/>
  <c r="J75" i="8"/>
  <c r="T75" i="8" s="1"/>
  <c r="J30" i="8"/>
  <c r="T30" i="8" s="1"/>
  <c r="X30" i="8" s="1"/>
  <c r="J88" i="8"/>
  <c r="T88" i="8" s="1"/>
  <c r="X88" i="8" s="1"/>
  <c r="J36" i="8"/>
  <c r="T36" i="8" s="1"/>
  <c r="J62" i="8"/>
  <c r="T62" i="8" s="1"/>
  <c r="J10" i="8"/>
  <c r="T10" i="8" s="1"/>
  <c r="Y10" i="8" s="1"/>
  <c r="J16" i="8"/>
  <c r="T16" i="8" s="1"/>
  <c r="BJ9" i="9"/>
  <c r="BJ15" i="9"/>
  <c r="J95" i="8"/>
  <c r="U95" i="8" s="1"/>
  <c r="X95" i="8" s="1"/>
  <c r="J94" i="8"/>
  <c r="U94" i="8" s="1"/>
  <c r="X94" i="8" s="1"/>
  <c r="J39" i="8"/>
  <c r="U39" i="8" s="1"/>
  <c r="J4" i="8"/>
  <c r="U4" i="8" s="1"/>
  <c r="J70" i="8"/>
  <c r="U70" i="8" s="1"/>
  <c r="AY125" i="1" s="1"/>
  <c r="AY10" i="1" s="1"/>
  <c r="J50" i="8"/>
  <c r="U50" i="8" s="1"/>
  <c r="AW153" i="1"/>
  <c r="AV122" i="1" s="1"/>
  <c r="AV7" i="1" s="1"/>
  <c r="AX154" i="1"/>
  <c r="BC123" i="1" s="1"/>
  <c r="BC8" i="1" s="1"/>
  <c r="AU153" i="1"/>
  <c r="AV154" i="1"/>
  <c r="AV158" i="1"/>
  <c r="AV127" i="1" s="1"/>
  <c r="AV12" i="1" s="1"/>
  <c r="AW151" i="1"/>
  <c r="AV120" i="1" s="1"/>
  <c r="AV5" i="1" s="1"/>
  <c r="AX152" i="1"/>
  <c r="BC121" i="1" s="1"/>
  <c r="BC6" i="1" s="1"/>
  <c r="AR155" i="1"/>
  <c r="J76" i="8"/>
  <c r="T76" i="8" s="1"/>
  <c r="J42" i="8"/>
  <c r="T42" i="8" s="1"/>
  <c r="J28" i="8"/>
  <c r="T28" i="8" s="1"/>
  <c r="X28" i="8" s="1"/>
  <c r="J100" i="8"/>
  <c r="T100" i="8" s="1"/>
  <c r="X100" i="8" s="1"/>
  <c r="J80" i="8"/>
  <c r="T80" i="8" s="1"/>
  <c r="J29" i="8"/>
  <c r="T29" i="8" s="1"/>
  <c r="J19" i="8"/>
  <c r="T19" i="8" s="1"/>
  <c r="Y19" i="8" s="1"/>
  <c r="BT123" i="1"/>
  <c r="BT8" i="1" s="1"/>
  <c r="BX125" i="1"/>
  <c r="BX10" i="1" s="1"/>
  <c r="BJ121" i="1"/>
  <c r="BJ6" i="1" s="1"/>
  <c r="BG124" i="1"/>
  <c r="BG9" i="1" s="1"/>
  <c r="BF121" i="1"/>
  <c r="BF6" i="1" s="1"/>
  <c r="BF124" i="1"/>
  <c r="CV123" i="1"/>
  <c r="CV8" i="1" s="1"/>
  <c r="U54" i="13"/>
  <c r="Z54" i="13" s="1"/>
  <c r="T54" i="13"/>
  <c r="Y54" i="13" s="1"/>
  <c r="U68" i="13"/>
  <c r="Z68" i="13" s="1"/>
  <c r="T68" i="13"/>
  <c r="Y68" i="13" s="1"/>
  <c r="U93" i="13"/>
  <c r="T93" i="13"/>
  <c r="Y93" i="13" s="1"/>
  <c r="U5" i="13"/>
  <c r="T5" i="13"/>
  <c r="Y5" i="13" s="1"/>
  <c r="U19" i="13"/>
  <c r="T19" i="13"/>
  <c r="T49" i="13"/>
  <c r="Y49" i="13" s="1"/>
  <c r="U39" i="13"/>
  <c r="Z39" i="13" s="1"/>
  <c r="T39" i="13"/>
  <c r="Y39" i="13" s="1"/>
  <c r="W61" i="13"/>
  <c r="T61" i="13"/>
  <c r="U25" i="13"/>
  <c r="Z25" i="13" s="1"/>
  <c r="T25" i="13"/>
  <c r="Y25" i="13" s="1"/>
  <c r="U41" i="13"/>
  <c r="T41" i="13"/>
  <c r="Y41" i="13" s="1"/>
  <c r="V23" i="13"/>
  <c r="T23" i="13"/>
  <c r="Y23" i="13" s="1"/>
  <c r="U82" i="13"/>
  <c r="T82" i="13"/>
  <c r="Y82" i="13" s="1"/>
  <c r="U53" i="13"/>
  <c r="Z53" i="13" s="1"/>
  <c r="T53" i="13"/>
  <c r="Y53" i="13" s="1"/>
  <c r="U95" i="13"/>
  <c r="Z95" i="13" s="1"/>
  <c r="T95" i="13"/>
  <c r="Y95" i="13" s="1"/>
  <c r="V65" i="13"/>
  <c r="AA65" i="13" s="1"/>
  <c r="T65" i="13"/>
  <c r="Y65" i="13" s="1"/>
  <c r="T20" i="13"/>
  <c r="Y20" i="13" s="1"/>
  <c r="T66" i="13"/>
  <c r="Y66" i="13" s="1"/>
  <c r="U67" i="13"/>
  <c r="T67" i="13"/>
  <c r="Y67" i="13" s="1"/>
  <c r="U28" i="13"/>
  <c r="Z28" i="13" s="1"/>
  <c r="T28" i="13"/>
  <c r="Y28" i="13" s="1"/>
  <c r="U52" i="13"/>
  <c r="Z52" i="13" s="1"/>
  <c r="T52" i="13"/>
  <c r="Y52" i="13" s="1"/>
  <c r="U26" i="13"/>
  <c r="Z26" i="13" s="1"/>
  <c r="T26" i="13"/>
  <c r="Y26" i="13" s="1"/>
  <c r="U27" i="13"/>
  <c r="Z27" i="13" s="1"/>
  <c r="T27" i="13"/>
  <c r="Y27" i="13" s="1"/>
  <c r="U70" i="13"/>
  <c r="Z70" i="13" s="1"/>
  <c r="T70" i="13"/>
  <c r="Y70" i="13" s="1"/>
  <c r="U24" i="13"/>
  <c r="T24" i="13"/>
  <c r="Y24" i="13" s="1"/>
  <c r="U55" i="13"/>
  <c r="Z55" i="13" s="1"/>
  <c r="T55" i="13"/>
  <c r="Y55" i="13" s="1"/>
  <c r="W22" i="13"/>
  <c r="T22" i="13"/>
  <c r="T29" i="13"/>
  <c r="Y29" i="13" s="1"/>
  <c r="U94" i="13"/>
  <c r="T94" i="13"/>
  <c r="Y94" i="13" s="1"/>
  <c r="W63" i="13"/>
  <c r="AB63" i="13" s="1"/>
  <c r="T63" i="13"/>
  <c r="Y63" i="13" s="1"/>
  <c r="V64" i="13"/>
  <c r="T64" i="13"/>
  <c r="Y64" i="13" s="1"/>
  <c r="V92" i="13"/>
  <c r="AA92" i="13" s="1"/>
  <c r="T92" i="13"/>
  <c r="Y92" i="13" s="1"/>
  <c r="U51" i="13"/>
  <c r="T51" i="13"/>
  <c r="Y51" i="13" s="1"/>
  <c r="U38" i="13"/>
  <c r="T38" i="13"/>
  <c r="V81" i="13"/>
  <c r="T81" i="13"/>
  <c r="W48" i="13"/>
  <c r="T48" i="13"/>
  <c r="U4" i="13"/>
  <c r="Z4" i="13" s="1"/>
  <c r="T4" i="13"/>
  <c r="Y4" i="13" s="1"/>
  <c r="U69" i="13"/>
  <c r="Z69" i="13" s="1"/>
  <c r="T69" i="13"/>
  <c r="Y69" i="13" s="1"/>
  <c r="T91" i="13"/>
  <c r="V50" i="13"/>
  <c r="T50" i="13"/>
  <c r="Y50" i="13" s="1"/>
  <c r="U40" i="13"/>
  <c r="Z40" i="13" s="1"/>
  <c r="T40" i="13"/>
  <c r="Y40" i="13" s="1"/>
  <c r="W62" i="13"/>
  <c r="T62" i="13"/>
  <c r="Y62" i="13" s="1"/>
  <c r="V87" i="13"/>
  <c r="T87" i="13"/>
  <c r="CV128" i="1"/>
  <c r="CV13" i="1" s="1"/>
  <c r="BV124" i="1"/>
  <c r="BV9" i="1" s="1"/>
  <c r="BI127" i="1"/>
  <c r="BI12" i="1" s="1"/>
  <c r="BI124" i="1"/>
  <c r="BI9" i="1" s="1"/>
  <c r="BJ127" i="1"/>
  <c r="BJ12" i="1" s="1"/>
  <c r="BF127" i="1"/>
  <c r="BF12" i="1" s="1"/>
  <c r="BV128" i="1"/>
  <c r="BV13" i="1" s="1"/>
  <c r="CJ124" i="1"/>
  <c r="CJ9" i="1" s="1"/>
  <c r="BW128" i="1"/>
  <c r="BW13" i="1" s="1"/>
  <c r="BU128" i="1"/>
  <c r="BU13" i="1" s="1"/>
  <c r="CJ120" i="1"/>
  <c r="CJ5" i="1" s="1"/>
  <c r="CL123" i="1"/>
  <c r="CL8" i="1" s="1"/>
  <c r="Y82" i="12"/>
  <c r="X82" i="12"/>
  <c r="X60" i="13"/>
  <c r="Y60" i="13"/>
  <c r="X36" i="12"/>
  <c r="Y36" i="12"/>
  <c r="Z57" i="12"/>
  <c r="X57" i="12"/>
  <c r="X18" i="13"/>
  <c r="Y18" i="13"/>
  <c r="X61" i="12"/>
  <c r="CK126" i="1"/>
  <c r="CK11" i="1" s="1"/>
  <c r="X97" i="13"/>
  <c r="Y97" i="13"/>
  <c r="X99" i="13"/>
  <c r="Y99" i="13"/>
  <c r="X64" i="12"/>
  <c r="Y64" i="12"/>
  <c r="X93" i="12"/>
  <c r="Y93" i="12"/>
  <c r="Y90" i="13"/>
  <c r="X12" i="13"/>
  <c r="AA25" i="12"/>
  <c r="X25" i="12"/>
  <c r="X21" i="13"/>
  <c r="Y21" i="13"/>
  <c r="Y85" i="13"/>
  <c r="X85" i="13"/>
  <c r="X14" i="12"/>
  <c r="Y14" i="12"/>
  <c r="AB67" i="12"/>
  <c r="X67" i="12"/>
  <c r="X37" i="13"/>
  <c r="Y37" i="13"/>
  <c r="X73" i="13"/>
  <c r="X12" i="12"/>
  <c r="Y12" i="12"/>
  <c r="BV127" i="1"/>
  <c r="BV12" i="1" s="1"/>
  <c r="X33" i="13"/>
  <c r="Y33" i="13"/>
  <c r="X45" i="12"/>
  <c r="Y45" i="12"/>
  <c r="X59" i="13"/>
  <c r="Y59" i="13"/>
  <c r="X88" i="12"/>
  <c r="Y88" i="12"/>
  <c r="X84" i="13"/>
  <c r="Y84" i="13"/>
  <c r="X16" i="13"/>
  <c r="Y16" i="13"/>
  <c r="X15" i="13"/>
  <c r="Y15" i="13"/>
  <c r="Y8" i="12"/>
  <c r="X8" i="12"/>
  <c r="BH121" i="1"/>
  <c r="BH6" i="1" s="1"/>
  <c r="BI121" i="1"/>
  <c r="BI6" i="1" s="1"/>
  <c r="CZ125" i="1"/>
  <c r="CZ10" i="1" s="1"/>
  <c r="CL121" i="1"/>
  <c r="CL6" i="1" s="1"/>
  <c r="CK123" i="1"/>
  <c r="CK8" i="1" s="1"/>
  <c r="Y47" i="13"/>
  <c r="Z5" i="12"/>
  <c r="Y75" i="12"/>
  <c r="X75" i="12"/>
  <c r="Y35" i="13"/>
  <c r="Y74" i="13"/>
  <c r="X74" i="13"/>
  <c r="AA53" i="12"/>
  <c r="X53" i="12"/>
  <c r="Y6" i="13"/>
  <c r="X6" i="13"/>
  <c r="Z28" i="12"/>
  <c r="X28" i="12"/>
  <c r="X77" i="12"/>
  <c r="Y77" i="12"/>
  <c r="X32" i="13"/>
  <c r="Y32" i="13"/>
  <c r="X80" i="12"/>
  <c r="Y80" i="12"/>
  <c r="Y21" i="12"/>
  <c r="X56" i="13"/>
  <c r="Y56" i="13"/>
  <c r="Y37" i="12"/>
  <c r="X37" i="12"/>
  <c r="BG123" i="1"/>
  <c r="BG8" i="1" s="1"/>
  <c r="CW125" i="1"/>
  <c r="CW10" i="1" s="1"/>
  <c r="CK127" i="1"/>
  <c r="CK12" i="1" s="1"/>
  <c r="Z4" i="12"/>
  <c r="X4" i="12"/>
  <c r="AA95" i="12"/>
  <c r="X95" i="12"/>
  <c r="X72" i="13"/>
  <c r="Y72" i="13"/>
  <c r="Y9" i="12"/>
  <c r="X9" i="12"/>
  <c r="Y78" i="12"/>
  <c r="X78" i="12"/>
  <c r="Y34" i="13"/>
  <c r="X34" i="13"/>
  <c r="Y78" i="13"/>
  <c r="X78" i="13"/>
  <c r="X60" i="12"/>
  <c r="Y60" i="12"/>
  <c r="X15" i="12"/>
  <c r="Y15" i="12"/>
  <c r="Z19" i="12"/>
  <c r="X19" i="12"/>
  <c r="X80" i="13"/>
  <c r="AA70" i="12"/>
  <c r="X70" i="12"/>
  <c r="X75" i="13"/>
  <c r="Y75" i="13"/>
  <c r="X86" i="12"/>
  <c r="X13" i="12"/>
  <c r="Y13" i="12"/>
  <c r="Y87" i="12"/>
  <c r="X87" i="12"/>
  <c r="Z29" i="12"/>
  <c r="X29" i="12"/>
  <c r="BW127" i="1"/>
  <c r="BW12" i="1" s="1"/>
  <c r="CW122" i="1"/>
  <c r="CW7" i="1" s="1"/>
  <c r="BT127" i="1"/>
  <c r="BT12" i="1" s="1"/>
  <c r="X42" i="13"/>
  <c r="Y42" i="13"/>
  <c r="X79" i="13"/>
  <c r="Y79" i="13"/>
  <c r="AB65" i="12"/>
  <c r="AB24" i="12"/>
  <c r="X24" i="12"/>
  <c r="X96" i="13"/>
  <c r="Y96" i="13"/>
  <c r="Y46" i="13"/>
  <c r="Z26" i="12"/>
  <c r="Y89" i="12"/>
  <c r="X89" i="12"/>
  <c r="Y58" i="13"/>
  <c r="X58" i="13"/>
  <c r="Y35" i="12"/>
  <c r="X81" i="12"/>
  <c r="Y81" i="12"/>
  <c r="X14" i="13"/>
  <c r="Y14" i="13"/>
  <c r="U3" i="13"/>
  <c r="W119" i="1" s="1"/>
  <c r="Z41" i="13"/>
  <c r="X83" i="13"/>
  <c r="Y83" i="13"/>
  <c r="Y102" i="12"/>
  <c r="U3" i="12"/>
  <c r="Y76" i="12"/>
  <c r="X76" i="12"/>
  <c r="X36" i="13"/>
  <c r="Y36" i="13"/>
  <c r="Z41" i="12"/>
  <c r="X41" i="12"/>
  <c r="X39" i="12"/>
  <c r="Y39" i="12"/>
  <c r="Z99" i="12"/>
  <c r="X76" i="13"/>
  <c r="Y76" i="13"/>
  <c r="Z44" i="12"/>
  <c r="X44" i="12"/>
  <c r="Y17" i="12"/>
  <c r="X17" i="12"/>
  <c r="Y11" i="13"/>
  <c r="X11" i="13"/>
  <c r="CH121" i="1"/>
  <c r="X89" i="13"/>
  <c r="Y32" i="12"/>
  <c r="X32" i="12"/>
  <c r="X92" i="12"/>
  <c r="Y92" i="12"/>
  <c r="X34" i="12"/>
  <c r="Y34" i="12"/>
  <c r="X9" i="13"/>
  <c r="Y9" i="13"/>
  <c r="Y11" i="12"/>
  <c r="X11" i="12"/>
  <c r="Y83" i="12"/>
  <c r="X83" i="12"/>
  <c r="Y6" i="12"/>
  <c r="X6" i="12"/>
  <c r="X46" i="12"/>
  <c r="Y46" i="12"/>
  <c r="AB62" i="13"/>
  <c r="X47" i="12"/>
  <c r="Y47" i="12"/>
  <c r="X103" i="12"/>
  <c r="Y103" i="12"/>
  <c r="AB51" i="12"/>
  <c r="Y100" i="12"/>
  <c r="X100" i="12"/>
  <c r="BJ120" i="1"/>
  <c r="BJ5" i="1" s="1"/>
  <c r="BH125" i="1"/>
  <c r="BH10" i="1" s="1"/>
  <c r="BI122" i="1"/>
  <c r="BI7" i="1" s="1"/>
  <c r="BF125" i="1"/>
  <c r="BF10" i="1" s="1"/>
  <c r="BI125" i="1"/>
  <c r="BI10" i="1" s="1"/>
  <c r="BG120" i="1"/>
  <c r="BG5" i="1" s="1"/>
  <c r="BF120" i="1"/>
  <c r="BF5" i="1" s="1"/>
  <c r="CZ123" i="1"/>
  <c r="CZ8" i="1" s="1"/>
  <c r="CX123" i="1"/>
  <c r="CX8" i="1" s="1"/>
  <c r="CL128" i="1"/>
  <c r="CL13" i="1" s="1"/>
  <c r="CY123" i="1"/>
  <c r="CY8" i="1" s="1"/>
  <c r="CY125" i="1"/>
  <c r="CY10" i="1" s="1"/>
  <c r="CV120" i="1"/>
  <c r="CV5" i="1" s="1"/>
  <c r="CX121" i="1"/>
  <c r="CX6" i="1" s="1"/>
  <c r="BW124" i="1"/>
  <c r="BW9" i="1" s="1"/>
  <c r="BW121" i="1"/>
  <c r="BW6" i="1" s="1"/>
  <c r="CZ128" i="1"/>
  <c r="CZ13" i="1" s="1"/>
  <c r="CV125" i="1"/>
  <c r="CV10" i="1" s="1"/>
  <c r="CK124" i="1"/>
  <c r="CK9" i="1" s="1"/>
  <c r="CH124" i="1"/>
  <c r="CH9" i="1" s="1"/>
  <c r="BX124" i="1"/>
  <c r="BX9" i="1" s="1"/>
  <c r="BU125" i="1"/>
  <c r="BU10" i="1" s="1"/>
  <c r="CW121" i="1"/>
  <c r="CW6" i="1" s="1"/>
  <c r="BT125" i="1"/>
  <c r="BT10" i="1" s="1"/>
  <c r="BU119" i="1"/>
  <c r="BU4" i="1" s="1"/>
  <c r="Z83" i="7"/>
  <c r="X83" i="7"/>
  <c r="Z70" i="7"/>
  <c r="AA68" i="7"/>
  <c r="X68" i="7"/>
  <c r="Z5" i="8"/>
  <c r="X5" i="8"/>
  <c r="AB47" i="8"/>
  <c r="BA123" i="1"/>
  <c r="BA8" i="1" s="1"/>
  <c r="X47" i="8"/>
  <c r="AA89" i="8"/>
  <c r="AZ127" i="1"/>
  <c r="AZ12" i="1" s="1"/>
  <c r="X89" i="8"/>
  <c r="Z69" i="8"/>
  <c r="X69" i="8"/>
  <c r="X27" i="8"/>
  <c r="Z27" i="8"/>
  <c r="BF126" i="1"/>
  <c r="BF160" i="1"/>
  <c r="BF119" i="1"/>
  <c r="BF9" i="1"/>
  <c r="BK119" i="1"/>
  <c r="BQ119" i="1"/>
  <c r="BT119" i="1"/>
  <c r="CJ125" i="1"/>
  <c r="CJ10" i="1" s="1"/>
  <c r="CX127" i="1"/>
  <c r="CX12" i="1" s="1"/>
  <c r="CJ126" i="1"/>
  <c r="CJ11" i="1" s="1"/>
  <c r="CL125" i="1"/>
  <c r="CL10" i="1" s="1"/>
  <c r="CJ127" i="1"/>
  <c r="CJ12" i="1" s="1"/>
  <c r="CW128" i="1"/>
  <c r="CW13" i="1" s="1"/>
  <c r="BX128" i="1"/>
  <c r="BX13" i="1" s="1"/>
  <c r="CH125" i="1"/>
  <c r="BW125" i="1"/>
  <c r="BW10" i="1" s="1"/>
  <c r="DA125" i="1"/>
  <c r="DG125" i="1"/>
  <c r="BY127" i="1"/>
  <c r="CE127" i="1"/>
  <c r="X13" i="7"/>
  <c r="Y13" i="7"/>
  <c r="X98" i="7"/>
  <c r="Y98" i="7"/>
  <c r="X91" i="7"/>
  <c r="Y91" i="7"/>
  <c r="X16" i="7"/>
  <c r="Y16" i="7"/>
  <c r="X10" i="7"/>
  <c r="Y10" i="7"/>
  <c r="X58" i="7"/>
  <c r="Y58" i="7"/>
  <c r="X78" i="8"/>
  <c r="Y78" i="8"/>
  <c r="X9" i="8"/>
  <c r="Y9" i="8"/>
  <c r="X45" i="8"/>
  <c r="Y85" i="8"/>
  <c r="X85" i="8"/>
  <c r="Y8" i="8"/>
  <c r="X8" i="8"/>
  <c r="Z54" i="7"/>
  <c r="X54" i="7"/>
  <c r="Z4" i="8"/>
  <c r="X4" i="8"/>
  <c r="Z50" i="8"/>
  <c r="X50" i="8"/>
  <c r="Z96" i="7"/>
  <c r="Z95" i="7"/>
  <c r="X95" i="7"/>
  <c r="Z40" i="7"/>
  <c r="X40" i="7"/>
  <c r="Z52" i="7"/>
  <c r="X52" i="7"/>
  <c r="AL12" i="1"/>
  <c r="AA89" i="7"/>
  <c r="X89" i="7"/>
  <c r="AB64" i="8"/>
  <c r="X64" i="8"/>
  <c r="Z22" i="8"/>
  <c r="X22" i="8"/>
  <c r="AA67" i="8"/>
  <c r="X67" i="8"/>
  <c r="AA66" i="8"/>
  <c r="X66" i="8"/>
  <c r="AZ125" i="1"/>
  <c r="Z54" i="8"/>
  <c r="X54" i="8"/>
  <c r="AZ120" i="1"/>
  <c r="AZ5" i="1" s="1"/>
  <c r="X18" i="8"/>
  <c r="AA18" i="8"/>
  <c r="BG126" i="1"/>
  <c r="BG11" i="1" s="1"/>
  <c r="BH128" i="1"/>
  <c r="BH13" i="1" s="1"/>
  <c r="BF128" i="1"/>
  <c r="CV124" i="1"/>
  <c r="CY128" i="1"/>
  <c r="CY13" i="1" s="1"/>
  <c r="CJ122" i="1"/>
  <c r="CJ7" i="1" s="1"/>
  <c r="CX120" i="1"/>
  <c r="CX5" i="1" s="1"/>
  <c r="CW123" i="1"/>
  <c r="CW8" i="1" s="1"/>
  <c r="CV119" i="1"/>
  <c r="CL122" i="1"/>
  <c r="CL7" i="1" s="1"/>
  <c r="BW123" i="1"/>
  <c r="BW8" i="1" s="1"/>
  <c r="CI122" i="1"/>
  <c r="CI7" i="1" s="1"/>
  <c r="CM127" i="1"/>
  <c r="CS127" i="1"/>
  <c r="CM124" i="1"/>
  <c r="CS124" i="1"/>
  <c r="CM122" i="1"/>
  <c r="CS122" i="1"/>
  <c r="CM128" i="1"/>
  <c r="X30" i="7"/>
  <c r="Y30" i="7"/>
  <c r="X7" i="7"/>
  <c r="Y7" i="7"/>
  <c r="X84" i="7"/>
  <c r="Y84" i="7"/>
  <c r="X41" i="7"/>
  <c r="Y41" i="7"/>
  <c r="X77" i="7"/>
  <c r="Y77" i="7"/>
  <c r="Y75" i="8"/>
  <c r="X75" i="8"/>
  <c r="Y36" i="8"/>
  <c r="X36" i="8"/>
  <c r="X62" i="8"/>
  <c r="Y62" i="8"/>
  <c r="X10" i="8"/>
  <c r="Y16" i="8"/>
  <c r="X16" i="8"/>
  <c r="X4" i="7"/>
  <c r="AA92" i="7"/>
  <c r="X92" i="7"/>
  <c r="Z39" i="8"/>
  <c r="X39" i="8"/>
  <c r="Z26" i="7"/>
  <c r="X26" i="7"/>
  <c r="Z27" i="7"/>
  <c r="X27" i="7"/>
  <c r="U3" i="7"/>
  <c r="Z72" i="7"/>
  <c r="X72" i="7"/>
  <c r="AM8" i="1"/>
  <c r="AB47" i="7"/>
  <c r="X47" i="7"/>
  <c r="Z39" i="7"/>
  <c r="X39" i="7"/>
  <c r="Z37" i="7"/>
  <c r="X37" i="7"/>
  <c r="X67" i="7"/>
  <c r="AB63" i="8"/>
  <c r="X63" i="8"/>
  <c r="Z26" i="8"/>
  <c r="Z52" i="8"/>
  <c r="X52" i="8"/>
  <c r="Z51" i="8"/>
  <c r="X51" i="8"/>
  <c r="AZ128" i="1"/>
  <c r="AZ13" i="1" s="1"/>
  <c r="AA92" i="8"/>
  <c r="X92" i="8"/>
  <c r="BJ119" i="1"/>
  <c r="BI126" i="1"/>
  <c r="BI11" i="1" s="1"/>
  <c r="BH120" i="1"/>
  <c r="BH5" i="1" s="1"/>
  <c r="BJ128" i="1"/>
  <c r="BJ13" i="1" s="1"/>
  <c r="BX121" i="1"/>
  <c r="BX6" i="1" s="1"/>
  <c r="BT126" i="1"/>
  <c r="CJ128" i="1"/>
  <c r="CJ13" i="1" s="1"/>
  <c r="CV121" i="1"/>
  <c r="CK128" i="1"/>
  <c r="CK13" i="1" s="1"/>
  <c r="BT124" i="1"/>
  <c r="CX125" i="1"/>
  <c r="CX10" i="1" s="1"/>
  <c r="BX127" i="1"/>
  <c r="CL119" i="1"/>
  <c r="CZ121" i="1"/>
  <c r="CZ6" i="1" s="1"/>
  <c r="CV127" i="1"/>
  <c r="DA126" i="1"/>
  <c r="DG126" i="1"/>
  <c r="DA123" i="1"/>
  <c r="DG123" i="1"/>
  <c r="DA121" i="1"/>
  <c r="DG121" i="1"/>
  <c r="DA119" i="1"/>
  <c r="DB160" i="1"/>
  <c r="DG119" i="1"/>
  <c r="X79" i="7"/>
  <c r="Y79" i="7"/>
  <c r="X15" i="7"/>
  <c r="Y15" i="7"/>
  <c r="X9" i="7"/>
  <c r="Y9" i="7"/>
  <c r="X57" i="7"/>
  <c r="Y57" i="7"/>
  <c r="X87" i="7"/>
  <c r="Y87" i="7"/>
  <c r="X76" i="8"/>
  <c r="Y76" i="8"/>
  <c r="X42" i="8"/>
  <c r="Y42" i="8"/>
  <c r="Y28" i="8"/>
  <c r="X80" i="8"/>
  <c r="Y80" i="8"/>
  <c r="Y29" i="8"/>
  <c r="X29" i="8"/>
  <c r="X19" i="8"/>
  <c r="AX120" i="1"/>
  <c r="AX5" i="1" s="1"/>
  <c r="AA21" i="7"/>
  <c r="X21" i="7"/>
  <c r="Z37" i="8"/>
  <c r="X37" i="8"/>
  <c r="BK126" i="1"/>
  <c r="BK11" i="1" s="1"/>
  <c r="BQ126" i="1"/>
  <c r="BQ11" i="1" s="1"/>
  <c r="BK123" i="1"/>
  <c r="BQ123" i="1"/>
  <c r="CH119" i="1"/>
  <c r="BV126" i="1"/>
  <c r="BV11" i="1" s="1"/>
  <c r="BY120" i="1"/>
  <c r="CE120" i="1"/>
  <c r="BY126" i="1"/>
  <c r="BY11" i="1" s="1"/>
  <c r="CE126" i="1"/>
  <c r="CE11" i="1" s="1"/>
  <c r="BY124" i="1"/>
  <c r="CE124" i="1"/>
  <c r="DA127" i="1"/>
  <c r="DG127" i="1"/>
  <c r="X6" i="7"/>
  <c r="Y6" i="7"/>
  <c r="X56" i="7"/>
  <c r="Y56" i="7"/>
  <c r="X86" i="7"/>
  <c r="Y86" i="7"/>
  <c r="X19" i="7"/>
  <c r="Y19" i="7"/>
  <c r="X58" i="8"/>
  <c r="Y58" i="8"/>
  <c r="Y77" i="8"/>
  <c r="X77" i="8"/>
  <c r="Y57" i="8"/>
  <c r="X57" i="8"/>
  <c r="X44" i="8"/>
  <c r="Y44" i="8"/>
  <c r="Y91" i="8"/>
  <c r="X91" i="8"/>
  <c r="Y99" i="8"/>
  <c r="X99" i="8"/>
  <c r="Y35" i="8"/>
  <c r="X35" i="8"/>
  <c r="Z94" i="7"/>
  <c r="X94" i="7"/>
  <c r="AA93" i="8"/>
  <c r="X93" i="8"/>
  <c r="AA49" i="7"/>
  <c r="X49" i="7"/>
  <c r="AA48" i="7"/>
  <c r="X48" i="7"/>
  <c r="X60" i="7"/>
  <c r="Y60" i="7"/>
  <c r="Z53" i="7"/>
  <c r="X18" i="7"/>
  <c r="Z36" i="7"/>
  <c r="X36" i="7"/>
  <c r="Y61" i="8"/>
  <c r="AX124" i="1"/>
  <c r="AX9" i="1" s="1"/>
  <c r="X61" i="8"/>
  <c r="AW124" i="1" s="1"/>
  <c r="AA21" i="8"/>
  <c r="X21" i="8"/>
  <c r="AZ121" i="1"/>
  <c r="BA121" i="1"/>
  <c r="AB20" i="8"/>
  <c r="X20" i="8"/>
  <c r="Z3" i="8"/>
  <c r="AV119" i="1"/>
  <c r="BC120" i="1"/>
  <c r="BC5" i="1" s="1"/>
  <c r="BH126" i="1"/>
  <c r="BH11" i="1" s="1"/>
  <c r="BH119" i="1"/>
  <c r="BK127" i="1"/>
  <c r="BQ127" i="1"/>
  <c r="BG125" i="1"/>
  <c r="BG10" i="1" s="1"/>
  <c r="BK124" i="1"/>
  <c r="CL127" i="1"/>
  <c r="CL12" i="1" s="1"/>
  <c r="CI119" i="1"/>
  <c r="CZ119" i="1"/>
  <c r="CZ160" i="1"/>
  <c r="CY121" i="1"/>
  <c r="CY6" i="1" s="1"/>
  <c r="CX124" i="1"/>
  <c r="CX9" i="1" s="1"/>
  <c r="CX128" i="1"/>
  <c r="CX13" i="1" s="1"/>
  <c r="BU121" i="1"/>
  <c r="BU6" i="1" s="1"/>
  <c r="BT121" i="1"/>
  <c r="BW126" i="1"/>
  <c r="BW11" i="1" s="1"/>
  <c r="CM121" i="1"/>
  <c r="CS121" i="1"/>
  <c r="X34" i="7"/>
  <c r="Y34" i="7"/>
  <c r="X14" i="7"/>
  <c r="Y14" i="7"/>
  <c r="X61" i="7"/>
  <c r="Y61" i="7"/>
  <c r="X46" i="7"/>
  <c r="Y46" i="7"/>
  <c r="X99" i="7"/>
  <c r="Y99" i="7"/>
  <c r="Y85" i="7"/>
  <c r="Y12" i="8"/>
  <c r="X12" i="8"/>
  <c r="Y13" i="8"/>
  <c r="X13" i="8"/>
  <c r="X86" i="8"/>
  <c r="Y86" i="8"/>
  <c r="Y15" i="8"/>
  <c r="X15" i="8"/>
  <c r="Y55" i="8"/>
  <c r="X55" i="8"/>
  <c r="AX123" i="1"/>
  <c r="AB65" i="7"/>
  <c r="X65" i="7"/>
  <c r="AA93" i="7"/>
  <c r="X93" i="7"/>
  <c r="AT119" i="1"/>
  <c r="Z17" i="7"/>
  <c r="X17" i="7"/>
  <c r="Z23" i="7"/>
  <c r="X23" i="7"/>
  <c r="Z38" i="7"/>
  <c r="X38" i="7"/>
  <c r="AB63" i="7"/>
  <c r="X63" i="7"/>
  <c r="AB20" i="7"/>
  <c r="X20" i="7"/>
  <c r="X23" i="8"/>
  <c r="Z23" i="8"/>
  <c r="Z72" i="8"/>
  <c r="X72" i="8"/>
  <c r="AA49" i="8"/>
  <c r="X49" i="8"/>
  <c r="AZ126" i="1"/>
  <c r="AZ11" i="1" s="1"/>
  <c r="AA82" i="8"/>
  <c r="X82" i="8"/>
  <c r="AT120" i="1"/>
  <c r="AT5" i="1" s="1"/>
  <c r="BK122" i="1"/>
  <c r="BQ122" i="1"/>
  <c r="BK125" i="1"/>
  <c r="BQ125" i="1"/>
  <c r="BI128" i="1"/>
  <c r="BI13" i="1" s="1"/>
  <c r="BG119" i="1"/>
  <c r="BK128" i="1"/>
  <c r="BQ128" i="1"/>
  <c r="BI123" i="1"/>
  <c r="BI8" i="1" s="1"/>
  <c r="BH123" i="1"/>
  <c r="BH8" i="1" s="1"/>
  <c r="CM160" i="1"/>
  <c r="CZ120" i="1"/>
  <c r="CZ5" i="1" s="1"/>
  <c r="BX160" i="1"/>
  <c r="BX119" i="1"/>
  <c r="CI125" i="1"/>
  <c r="CI10" i="1" s="1"/>
  <c r="BV123" i="1"/>
  <c r="BU126" i="1"/>
  <c r="BU11" i="1" s="1"/>
  <c r="CY127" i="1"/>
  <c r="CY12" i="1" s="1"/>
  <c r="BW160" i="1"/>
  <c r="BW119" i="1"/>
  <c r="CM125" i="1"/>
  <c r="CS125" i="1"/>
  <c r="DA122" i="1"/>
  <c r="DG122" i="1"/>
  <c r="DA120" i="1"/>
  <c r="DG120" i="1"/>
  <c r="X75" i="7"/>
  <c r="X90" i="7"/>
  <c r="Y90" i="7"/>
  <c r="AJ12" i="1"/>
  <c r="X73" i="7"/>
  <c r="Y73" i="7"/>
  <c r="X28" i="7"/>
  <c r="Y28" i="7"/>
  <c r="X11" i="7"/>
  <c r="Y11" i="7"/>
  <c r="X43" i="7"/>
  <c r="Y43" i="7"/>
  <c r="Y31" i="8"/>
  <c r="X31" i="8"/>
  <c r="X32" i="8"/>
  <c r="Y32" i="8"/>
  <c r="X7" i="8"/>
  <c r="Y7" i="8"/>
  <c r="X46" i="8"/>
  <c r="Y46" i="8"/>
  <c r="X74" i="8"/>
  <c r="Y74" i="8"/>
  <c r="Z51" i="7"/>
  <c r="X51" i="7"/>
  <c r="Z25" i="8"/>
  <c r="Z83" i="8"/>
  <c r="X83" i="8"/>
  <c r="AY11" i="1"/>
  <c r="BC124" i="1"/>
  <c r="BC9" i="1" s="1"/>
  <c r="Z25" i="7"/>
  <c r="X25" i="7"/>
  <c r="Z50" i="7"/>
  <c r="X50" i="7"/>
  <c r="Z5" i="7"/>
  <c r="X5" i="7"/>
  <c r="Z71" i="7"/>
  <c r="X71" i="7"/>
  <c r="Z22" i="7"/>
  <c r="X22" i="7"/>
  <c r="Z17" i="8"/>
  <c r="AY5" i="1"/>
  <c r="X17" i="8"/>
  <c r="Z96" i="8"/>
  <c r="X96" i="8"/>
  <c r="Z71" i="8"/>
  <c r="X71" i="8"/>
  <c r="AZ123" i="1"/>
  <c r="AZ8" i="1" s="1"/>
  <c r="X48" i="8"/>
  <c r="AA48" i="8"/>
  <c r="AB65" i="8"/>
  <c r="X65" i="8"/>
  <c r="AT127" i="1"/>
  <c r="AT12" i="1" s="1"/>
  <c r="BK120" i="1"/>
  <c r="BQ120" i="1"/>
  <c r="BJ125" i="1"/>
  <c r="BJ10" i="1" s="1"/>
  <c r="BF123" i="1"/>
  <c r="BG127" i="1"/>
  <c r="BG12" i="1" s="1"/>
  <c r="BK121" i="1"/>
  <c r="BQ121" i="1"/>
  <c r="CL124" i="1"/>
  <c r="CL9" i="1" s="1"/>
  <c r="CH122" i="1"/>
  <c r="CK122" i="1"/>
  <c r="CK7" i="1" s="1"/>
  <c r="BV160" i="1"/>
  <c r="BV119" i="1"/>
  <c r="CJ119" i="1"/>
  <c r="CJ160" i="1"/>
  <c r="CH126" i="1"/>
  <c r="CY119" i="1"/>
  <c r="BX123" i="1"/>
  <c r="BX8" i="1" s="1"/>
  <c r="CH6" i="1"/>
  <c r="CJ123" i="1"/>
  <c r="CJ8" i="1" s="1"/>
  <c r="CI126" i="1"/>
  <c r="CI11" i="1" s="1"/>
  <c r="BX126" i="1"/>
  <c r="BX11" i="1" s="1"/>
  <c r="CK125" i="1"/>
  <c r="CK10" i="1" s="1"/>
  <c r="BV121" i="1"/>
  <c r="BV6" i="1" s="1"/>
  <c r="CW127" i="1"/>
  <c r="CW12" i="1" s="1"/>
  <c r="BY121" i="1"/>
  <c r="CE121" i="1"/>
  <c r="DA124" i="1"/>
  <c r="DG124" i="1"/>
  <c r="BY122" i="1"/>
  <c r="CE122" i="1"/>
  <c r="DA128" i="1"/>
  <c r="DG128" i="1"/>
  <c r="X12" i="7"/>
  <c r="Y12" i="7"/>
  <c r="X80" i="7"/>
  <c r="Y80" i="7"/>
  <c r="X32" i="7"/>
  <c r="Y32" i="7"/>
  <c r="X81" i="7"/>
  <c r="Y81" i="7"/>
  <c r="X76" i="7"/>
  <c r="Y76" i="7"/>
  <c r="X29" i="7"/>
  <c r="Y29" i="7"/>
  <c r="X8" i="7"/>
  <c r="Y8" i="7"/>
  <c r="X56" i="8"/>
  <c r="Y56" i="8"/>
  <c r="Y43" i="8"/>
  <c r="X43" i="8"/>
  <c r="X60" i="8"/>
  <c r="Y60" i="8"/>
  <c r="X14" i="8"/>
  <c r="Y73" i="8"/>
  <c r="X73" i="8"/>
  <c r="X84" i="8"/>
  <c r="Y84" i="8"/>
  <c r="BC125" i="1"/>
  <c r="BC10" i="1" s="1"/>
  <c r="CK119" i="1"/>
  <c r="CZ127" i="1"/>
  <c r="CZ12" i="1" s="1"/>
  <c r="CW119" i="1"/>
  <c r="CH127" i="1"/>
  <c r="CM126" i="1"/>
  <c r="CS126" i="1"/>
  <c r="BY119" i="1"/>
  <c r="CE119" i="1"/>
  <c r="CM119" i="1"/>
  <c r="CS119" i="1"/>
  <c r="CN160" i="1"/>
  <c r="BY123" i="1"/>
  <c r="CE123" i="1"/>
  <c r="X78" i="7"/>
  <c r="Y78" i="7"/>
  <c r="X62" i="7"/>
  <c r="X35" i="7"/>
  <c r="Y35" i="7"/>
  <c r="X42" i="7"/>
  <c r="Y42" i="7"/>
  <c r="X74" i="7"/>
  <c r="Y74" i="7"/>
  <c r="Y41" i="8"/>
  <c r="X41" i="8"/>
  <c r="Y59" i="8"/>
  <c r="X59" i="8"/>
  <c r="X90" i="8"/>
  <c r="Y90" i="8"/>
  <c r="Y33" i="8"/>
  <c r="X33" i="8"/>
  <c r="Y81" i="8"/>
  <c r="X81" i="8"/>
  <c r="Y97" i="8"/>
  <c r="X97" i="8"/>
  <c r="Y101" i="8"/>
  <c r="AH123" i="1"/>
  <c r="AH8" i="1" s="1"/>
  <c r="CO129" i="1"/>
  <c r="DC129" i="1"/>
  <c r="CN129" i="1"/>
  <c r="CA129" i="1"/>
  <c r="BZ129" i="1"/>
  <c r="AZ10" i="1"/>
  <c r="AX8" i="1"/>
  <c r="AY12" i="1"/>
  <c r="DB129" i="1"/>
  <c r="AO125" i="1"/>
  <c r="AO124" i="1"/>
  <c r="AO126" i="1"/>
  <c r="AO11" i="1" s="1"/>
  <c r="AO122" i="1"/>
  <c r="AO127" i="1"/>
  <c r="AO12" i="1" s="1"/>
  <c r="AO120" i="1"/>
  <c r="AO128" i="1"/>
  <c r="AO123" i="1"/>
  <c r="AO121" i="1"/>
  <c r="AE121" i="1"/>
  <c r="AE6" i="1" s="1"/>
  <c r="AE123" i="1"/>
  <c r="AE8" i="1" s="1"/>
  <c r="AG123" i="1"/>
  <c r="AG8" i="1" s="1"/>
  <c r="AH125" i="1"/>
  <c r="AH10" i="1" s="1"/>
  <c r="AF126" i="1"/>
  <c r="AF11" i="1" s="1"/>
  <c r="AG124" i="1"/>
  <c r="AG9" i="1" s="1"/>
  <c r="AH124" i="1"/>
  <c r="AH9" i="1" s="1"/>
  <c r="AF123" i="1"/>
  <c r="AF8" i="1" s="1"/>
  <c r="AG122" i="1"/>
  <c r="AG7" i="1" s="1"/>
  <c r="AD122" i="1"/>
  <c r="AF122" i="1"/>
  <c r="AF7" i="1" s="1"/>
  <c r="AO119" i="1"/>
  <c r="AJ160" i="1"/>
  <c r="AG125" i="1"/>
  <c r="AG10" i="1" s="1"/>
  <c r="AD123" i="1"/>
  <c r="AK11" i="1"/>
  <c r="AE122" i="1"/>
  <c r="AE7" i="1" s="1"/>
  <c r="AD126" i="1"/>
  <c r="AE126" i="1"/>
  <c r="AE11" i="1" s="1"/>
  <c r="AE124" i="1"/>
  <c r="AE9" i="1" s="1"/>
  <c r="AF127" i="1"/>
  <c r="AF12" i="1" s="1"/>
  <c r="AD124" i="1"/>
  <c r="AH122" i="1"/>
  <c r="AH7" i="1" s="1"/>
  <c r="AF125" i="1"/>
  <c r="AF10" i="1" s="1"/>
  <c r="AG119" i="1"/>
  <c r="AJ5" i="1"/>
  <c r="AE125" i="1"/>
  <c r="AE10" i="1" s="1"/>
  <c r="AG126" i="1"/>
  <c r="AG11" i="1" s="1"/>
  <c r="AK12" i="1"/>
  <c r="AD119" i="1"/>
  <c r="AE127" i="1"/>
  <c r="AE12" i="1" s="1"/>
  <c r="AH127" i="1"/>
  <c r="AH12" i="1" s="1"/>
  <c r="AE160" i="1"/>
  <c r="AE119" i="1"/>
  <c r="AH160" i="1"/>
  <c r="AK60" i="1"/>
  <c r="AL60" i="1"/>
  <c r="AJ60" i="1"/>
  <c r="AI60" i="1"/>
  <c r="AI122" i="1" l="1"/>
  <c r="AX116" i="1"/>
  <c r="AY119" i="1"/>
  <c r="AY4" i="1" s="1"/>
  <c r="AU124" i="1"/>
  <c r="AU9" i="1" s="1"/>
  <c r="H124" i="1"/>
  <c r="V102" i="8"/>
  <c r="AA102" i="8" s="1"/>
  <c r="CJ121" i="1"/>
  <c r="CJ6" i="1" s="1"/>
  <c r="CY160" i="1"/>
  <c r="BL160" i="1"/>
  <c r="T101" i="7"/>
  <c r="Y101" i="7" s="1"/>
  <c r="CK121" i="1"/>
  <c r="CK6" i="1" s="1"/>
  <c r="CW160" i="1"/>
  <c r="BU160" i="1"/>
  <c r="CX160" i="1"/>
  <c r="BG160" i="1"/>
  <c r="BJ126" i="1"/>
  <c r="BJ11" i="1" s="1"/>
  <c r="AH119" i="1"/>
  <c r="CL160" i="1"/>
  <c r="BY160" i="1"/>
  <c r="CI123" i="1"/>
  <c r="CI8" i="1" s="1"/>
  <c r="AG120" i="1"/>
  <c r="AG5" i="1" s="1"/>
  <c r="AL125" i="1"/>
  <c r="AL10" i="1" s="1"/>
  <c r="AJ128" i="1"/>
  <c r="AJ13" i="1" s="1"/>
  <c r="AD160" i="1"/>
  <c r="AK125" i="1"/>
  <c r="AK10" i="1" s="1"/>
  <c r="CX122" i="1"/>
  <c r="CX7" i="1" s="1"/>
  <c r="CV160" i="1"/>
  <c r="BJ123" i="1"/>
  <c r="BJ8" i="1" s="1"/>
  <c r="BJ160" i="1"/>
  <c r="AF160" i="1"/>
  <c r="B121" i="1"/>
  <c r="B125" i="1"/>
  <c r="B10" i="1" s="1"/>
  <c r="P121" i="1"/>
  <c r="Q121" i="1"/>
  <c r="Q6" i="1" s="1"/>
  <c r="R122" i="1"/>
  <c r="R7" i="1" s="1"/>
  <c r="B123" i="1"/>
  <c r="R123" i="1"/>
  <c r="R8" i="1" s="1"/>
  <c r="T125" i="1"/>
  <c r="T10" i="1" s="1"/>
  <c r="R125" i="1"/>
  <c r="R10" i="1" s="1"/>
  <c r="U160" i="1"/>
  <c r="R120" i="1"/>
  <c r="R5" i="1" s="1"/>
  <c r="F121" i="1"/>
  <c r="F6" i="1" s="1"/>
  <c r="T126" i="1"/>
  <c r="T11" i="1" s="1"/>
  <c r="T128" i="1"/>
  <c r="T13" i="1" s="1"/>
  <c r="T122" i="1"/>
  <c r="T7" i="1" s="1"/>
  <c r="C121" i="1"/>
  <c r="C6" i="1" s="1"/>
  <c r="E126" i="1"/>
  <c r="E11" i="1" s="1"/>
  <c r="AA49" i="13"/>
  <c r="X123" i="1"/>
  <c r="AA91" i="13"/>
  <c r="X128" i="1"/>
  <c r="AE128" i="1"/>
  <c r="AE13" i="1" s="1"/>
  <c r="Y33" i="7"/>
  <c r="CH160" i="1"/>
  <c r="BT120" i="1"/>
  <c r="BT5" i="1" s="1"/>
  <c r="AB48" i="13"/>
  <c r="Y123" i="1"/>
  <c r="F160" i="1"/>
  <c r="M124" i="1"/>
  <c r="B160" i="1"/>
  <c r="AE120" i="1"/>
  <c r="AE5" i="1" s="1"/>
  <c r="AI160" i="1"/>
  <c r="AX125" i="1"/>
  <c r="AX10" i="1" s="1"/>
  <c r="Y45" i="7"/>
  <c r="W101" i="7"/>
  <c r="AB101" i="7" s="1"/>
  <c r="X79" i="8"/>
  <c r="Y100" i="7"/>
  <c r="CM123" i="1"/>
  <c r="CI160" i="1"/>
  <c r="BH160" i="1"/>
  <c r="V101" i="7"/>
  <c r="AA101" i="7" s="1"/>
  <c r="X82" i="7"/>
  <c r="X33" i="7"/>
  <c r="BI160" i="1"/>
  <c r="X70" i="8"/>
  <c r="Y44" i="7"/>
  <c r="CM120" i="1"/>
  <c r="CZ124" i="1"/>
  <c r="CZ9" i="1" s="1"/>
  <c r="CW120" i="1"/>
  <c r="CW5" i="1" s="1"/>
  <c r="BG122" i="1"/>
  <c r="BG7" i="1" s="1"/>
  <c r="X30" i="13"/>
  <c r="Y16" i="12"/>
  <c r="Y98" i="13"/>
  <c r="BK160" i="1"/>
  <c r="Y87" i="13"/>
  <c r="V127" i="1"/>
  <c r="Y91" i="13"/>
  <c r="V128" i="1"/>
  <c r="Y81" i="13"/>
  <c r="V126" i="1"/>
  <c r="Y22" i="13"/>
  <c r="V121" i="1"/>
  <c r="V6" i="1" s="1"/>
  <c r="BG121" i="1"/>
  <c r="BG6" i="1" s="1"/>
  <c r="V124" i="1"/>
  <c r="F128" i="1"/>
  <c r="F13" i="1" s="1"/>
  <c r="C120" i="1"/>
  <c r="C5" i="1" s="1"/>
  <c r="AJ119" i="1"/>
  <c r="I120" i="1"/>
  <c r="AK121" i="1"/>
  <c r="AK6" i="1" s="1"/>
  <c r="R160" i="1"/>
  <c r="Q160" i="1"/>
  <c r="M120" i="1"/>
  <c r="P160" i="1"/>
  <c r="M122" i="1"/>
  <c r="E160" i="1"/>
  <c r="Y48" i="13"/>
  <c r="V123" i="1"/>
  <c r="AX128" i="1"/>
  <c r="AX13" i="1" s="1"/>
  <c r="V119" i="1"/>
  <c r="AA121" i="1"/>
  <c r="AH121" i="1"/>
  <c r="AH6" i="1" s="1"/>
  <c r="AD121" i="1"/>
  <c r="AH128" i="1"/>
  <c r="AH13" i="1" s="1"/>
  <c r="BW120" i="1"/>
  <c r="BW5" i="1" s="1"/>
  <c r="R128" i="1"/>
  <c r="R13" i="1" s="1"/>
  <c r="B120" i="1"/>
  <c r="AJ123" i="1"/>
  <c r="AJ8" i="1" s="1"/>
  <c r="AG160" i="1"/>
  <c r="AF120" i="1"/>
  <c r="AF5" i="1" s="1"/>
  <c r="AG128" i="1"/>
  <c r="AG13" i="1" s="1"/>
  <c r="X55" i="7"/>
  <c r="BZ160" i="1"/>
  <c r="CE128" i="1"/>
  <c r="BW122" i="1"/>
  <c r="BW7" i="1" s="1"/>
  <c r="W102" i="8"/>
  <c r="AB102" i="8" s="1"/>
  <c r="X40" i="8"/>
  <c r="AA18" i="7"/>
  <c r="AA82" i="7"/>
  <c r="Y31" i="7"/>
  <c r="CX119" i="1"/>
  <c r="Z70" i="8"/>
  <c r="Y30" i="8"/>
  <c r="Y88" i="7"/>
  <c r="BY125" i="1"/>
  <c r="CZ122" i="1"/>
  <c r="CZ7" i="1" s="1"/>
  <c r="X38" i="12"/>
  <c r="X77" i="13"/>
  <c r="Y59" i="12"/>
  <c r="Y86" i="13"/>
  <c r="X101" i="12"/>
  <c r="Y50" i="12"/>
  <c r="X48" i="12"/>
  <c r="Y63" i="12"/>
  <c r="Y62" i="12"/>
  <c r="Y40" i="12"/>
  <c r="BU124" i="1"/>
  <c r="BU9" i="1" s="1"/>
  <c r="AA87" i="13"/>
  <c r="X127" i="1"/>
  <c r="AA81" i="13"/>
  <c r="X126" i="1"/>
  <c r="AA64" i="13"/>
  <c r="X125" i="1"/>
  <c r="AB22" i="13"/>
  <c r="Y121" i="1"/>
  <c r="Z67" i="13"/>
  <c r="W125" i="1"/>
  <c r="Y19" i="13"/>
  <c r="V120" i="1"/>
  <c r="V5" i="1" s="1"/>
  <c r="CZ126" i="1"/>
  <c r="CZ11" i="1" s="1"/>
  <c r="D128" i="1"/>
  <c r="D13" i="1" s="1"/>
  <c r="Q120" i="1"/>
  <c r="Q5" i="1" s="1"/>
  <c r="T121" i="1"/>
  <c r="T6" i="1" s="1"/>
  <c r="AL123" i="1"/>
  <c r="AL8" i="1" s="1"/>
  <c r="AD128" i="1"/>
  <c r="AD13" i="1" s="1"/>
  <c r="M127" i="1"/>
  <c r="D160" i="1"/>
  <c r="H160" i="1"/>
  <c r="M119" i="1"/>
  <c r="M121" i="1"/>
  <c r="M128" i="1"/>
  <c r="AH120" i="1"/>
  <c r="AH5" i="1" s="1"/>
  <c r="BV122" i="1"/>
  <c r="BV7" i="1" s="1"/>
  <c r="BV120" i="1"/>
  <c r="AA19" i="12"/>
  <c r="AM125" i="1"/>
  <c r="AM10" i="1" s="1"/>
  <c r="AF119" i="1"/>
  <c r="AF128" i="1"/>
  <c r="AF13" i="1" s="1"/>
  <c r="AX122" i="1"/>
  <c r="AX7" i="1" s="1"/>
  <c r="Y98" i="8"/>
  <c r="BQ124" i="1"/>
  <c r="AK119" i="1"/>
  <c r="BF122" i="1"/>
  <c r="BT160" i="1"/>
  <c r="X24" i="7"/>
  <c r="AI121" i="1" s="1"/>
  <c r="CY124" i="1"/>
  <c r="CY9" i="1" s="1"/>
  <c r="Y49" i="12"/>
  <c r="I119" i="1"/>
  <c r="X31" i="13"/>
  <c r="CI120" i="1"/>
  <c r="CI5" i="1" s="1"/>
  <c r="X63" i="12"/>
  <c r="G124" i="1" s="1"/>
  <c r="L124" i="1" s="1"/>
  <c r="Y38" i="13"/>
  <c r="V122" i="1"/>
  <c r="V7" i="1" s="1"/>
  <c r="Z19" i="13"/>
  <c r="W120" i="1"/>
  <c r="AY123" i="1"/>
  <c r="AY8" i="1" s="1"/>
  <c r="H119" i="1"/>
  <c r="C128" i="1"/>
  <c r="C13" i="1" s="1"/>
  <c r="Q128" i="1"/>
  <c r="Q13" i="1" s="1"/>
  <c r="F120" i="1"/>
  <c r="F5" i="1" s="1"/>
  <c r="B119" i="1"/>
  <c r="AJ124" i="1"/>
  <c r="AJ9" i="1" s="1"/>
  <c r="AI127" i="1"/>
  <c r="AJ122" i="1"/>
  <c r="AJ7" i="1" s="1"/>
  <c r="AI126" i="1"/>
  <c r="G160" i="1"/>
  <c r="AA122" i="1"/>
  <c r="AA23" i="13"/>
  <c r="X121" i="1"/>
  <c r="X129" i="1" s="1"/>
  <c r="AF121" i="1"/>
  <c r="AF6" i="1" s="1"/>
  <c r="CK160" i="1"/>
  <c r="T102" i="8"/>
  <c r="Y102" i="8" s="1"/>
  <c r="CY126" i="1"/>
  <c r="CY11" i="1" s="1"/>
  <c r="BU120" i="1"/>
  <c r="BU5" i="1" s="1"/>
  <c r="P128" i="1"/>
  <c r="D121" i="1"/>
  <c r="D6" i="1" s="1"/>
  <c r="AJ121" i="1"/>
  <c r="AJ6" i="1" s="1"/>
  <c r="AI120" i="1"/>
  <c r="AJ126" i="1"/>
  <c r="AJ11" i="1" s="1"/>
  <c r="AK123" i="1"/>
  <c r="AK8" i="1" s="1"/>
  <c r="AI124" i="1"/>
  <c r="S160" i="1"/>
  <c r="AA127" i="1"/>
  <c r="AA125" i="1"/>
  <c r="C160" i="1"/>
  <c r="Y97" i="7"/>
  <c r="X64" i="7"/>
  <c r="Y59" i="7"/>
  <c r="J101" i="7"/>
  <c r="CV126" i="1"/>
  <c r="CV11" i="1" s="1"/>
  <c r="Y7" i="12"/>
  <c r="CY122" i="1"/>
  <c r="CY7" i="1" s="1"/>
  <c r="Y61" i="13"/>
  <c r="V125" i="1"/>
  <c r="X97" i="7"/>
  <c r="AI128" i="1" s="1"/>
  <c r="AI13" i="1" s="1"/>
  <c r="BX122" i="1"/>
  <c r="BX7" i="1" s="1"/>
  <c r="X69" i="7"/>
  <c r="X6" i="8"/>
  <c r="BX120" i="1"/>
  <c r="BX5" i="1" s="1"/>
  <c r="X68" i="8"/>
  <c r="X3" i="8"/>
  <c r="DA160" i="1"/>
  <c r="Z95" i="8"/>
  <c r="X24" i="8"/>
  <c r="AA66" i="7"/>
  <c r="Y7" i="13"/>
  <c r="CH120" i="1"/>
  <c r="CH5" i="1" s="1"/>
  <c r="CL120" i="1"/>
  <c r="CL5" i="1" s="1"/>
  <c r="CV122" i="1"/>
  <c r="CV7" i="1" s="1"/>
  <c r="Z82" i="13"/>
  <c r="W126" i="1"/>
  <c r="AB61" i="13"/>
  <c r="Y125" i="1"/>
  <c r="AY121" i="1"/>
  <c r="AY6" i="1" s="1"/>
  <c r="E128" i="1"/>
  <c r="E13" i="1" s="1"/>
  <c r="T120" i="1"/>
  <c r="T5" i="1" s="1"/>
  <c r="P120" i="1"/>
  <c r="F119" i="1"/>
  <c r="AJ125" i="1"/>
  <c r="AJ10" i="1" s="1"/>
  <c r="AI123" i="1"/>
  <c r="AL128" i="1"/>
  <c r="AL13" i="1" s="1"/>
  <c r="U124" i="1"/>
  <c r="Z124" i="1" s="1"/>
  <c r="AA124" i="1"/>
  <c r="AA123" i="1"/>
  <c r="AA126" i="1"/>
  <c r="AA119" i="1"/>
  <c r="V160" i="1"/>
  <c r="Z93" i="13"/>
  <c r="W128" i="1"/>
  <c r="Z94" i="8"/>
  <c r="AY128" i="1"/>
  <c r="AY13" i="1" s="1"/>
  <c r="Z85" i="12"/>
  <c r="I126" i="1"/>
  <c r="AA120" i="1"/>
  <c r="X66" i="7"/>
  <c r="Y45" i="13"/>
  <c r="Z38" i="13"/>
  <c r="W122" i="1"/>
  <c r="AG121" i="1"/>
  <c r="AG6" i="1" s="1"/>
  <c r="X53" i="8"/>
  <c r="Z69" i="7"/>
  <c r="BU122" i="1"/>
  <c r="BU7" i="1" s="1"/>
  <c r="X51" i="12"/>
  <c r="X26" i="12"/>
  <c r="X21" i="12"/>
  <c r="Z51" i="13"/>
  <c r="W123" i="1"/>
  <c r="Z24" i="13"/>
  <c r="W121" i="1"/>
  <c r="AY122" i="1"/>
  <c r="AY7" i="1" s="1"/>
  <c r="E120" i="1"/>
  <c r="E5" i="1" s="1"/>
  <c r="CW126" i="1"/>
  <c r="CW11" i="1" s="1"/>
  <c r="AK122" i="1"/>
  <c r="AK7" i="1" s="1"/>
  <c r="AK128" i="1"/>
  <c r="AK13" i="1" s="1"/>
  <c r="AD120" i="1"/>
  <c r="AD5" i="1" s="1"/>
  <c r="M126" i="1"/>
  <c r="T160" i="1"/>
  <c r="AA128" i="1"/>
  <c r="M123" i="1"/>
  <c r="P6" i="1"/>
  <c r="B8" i="1"/>
  <c r="T129" i="1"/>
  <c r="T14" i="1" s="1"/>
  <c r="T40" i="1" s="1"/>
  <c r="T4" i="1"/>
  <c r="B6" i="1"/>
  <c r="T38" i="1"/>
  <c r="D129" i="1"/>
  <c r="D14" i="1" s="1"/>
  <c r="D38" i="1" s="1"/>
  <c r="D4" i="1"/>
  <c r="S129" i="1"/>
  <c r="S14" i="1" s="1"/>
  <c r="S37" i="1" s="1"/>
  <c r="S4" i="1"/>
  <c r="T39" i="1"/>
  <c r="P129" i="1"/>
  <c r="P4" i="1"/>
  <c r="D42" i="1"/>
  <c r="P9" i="1"/>
  <c r="P12" i="1"/>
  <c r="B12" i="1"/>
  <c r="B7" i="1"/>
  <c r="B4" i="1"/>
  <c r="P13" i="1"/>
  <c r="T44" i="1"/>
  <c r="T41" i="1"/>
  <c r="D40" i="1"/>
  <c r="T43" i="1"/>
  <c r="P7" i="1"/>
  <c r="E4" i="1"/>
  <c r="P11" i="1"/>
  <c r="P10" i="1"/>
  <c r="B9" i="1"/>
  <c r="P5" i="1"/>
  <c r="P8" i="1"/>
  <c r="Q4" i="1"/>
  <c r="F129" i="1"/>
  <c r="F14" i="1" s="1"/>
  <c r="F4" i="1"/>
  <c r="S44" i="1"/>
  <c r="B13" i="1"/>
  <c r="B11" i="1"/>
  <c r="F41" i="1"/>
  <c r="D36" i="1"/>
  <c r="R129" i="1"/>
  <c r="R14" i="1" s="1"/>
  <c r="R4" i="1"/>
  <c r="C129" i="1"/>
  <c r="C14" i="1" s="1"/>
  <c r="C4" i="1"/>
  <c r="AU126" i="1"/>
  <c r="AU11" i="1" s="1"/>
  <c r="AT128" i="1"/>
  <c r="AT13" i="1" s="1"/>
  <c r="AT124" i="1"/>
  <c r="AT9" i="1" s="1"/>
  <c r="AR126" i="1"/>
  <c r="AR11" i="1" s="1"/>
  <c r="AU120" i="1"/>
  <c r="AU5" i="1" s="1"/>
  <c r="AS121" i="1"/>
  <c r="AS6" i="1" s="1"/>
  <c r="AV123" i="1"/>
  <c r="AV8" i="1" s="1"/>
  <c r="AT126" i="1"/>
  <c r="AT11" i="1" s="1"/>
  <c r="AV126" i="1"/>
  <c r="AV11" i="1" s="1"/>
  <c r="AT125" i="1"/>
  <c r="AT10" i="1" s="1"/>
  <c r="AR128" i="1"/>
  <c r="AR13" i="1" s="1"/>
  <c r="AS119" i="1"/>
  <c r="AV125" i="1"/>
  <c r="AV10" i="1" s="1"/>
  <c r="AR124" i="1"/>
  <c r="AR9" i="1" s="1"/>
  <c r="AU160" i="1"/>
  <c r="AR122" i="1"/>
  <c r="AR7" i="1" s="1"/>
  <c r="AS122" i="1"/>
  <c r="AS7" i="1" s="1"/>
  <c r="AT122" i="1"/>
  <c r="AT7" i="1" s="1"/>
  <c r="AS127" i="1"/>
  <c r="AS12" i="1" s="1"/>
  <c r="AT123" i="1"/>
  <c r="AT8" i="1" s="1"/>
  <c r="AR127" i="1"/>
  <c r="AR12" i="1" s="1"/>
  <c r="AU127" i="1"/>
  <c r="AU12" i="1" s="1"/>
  <c r="AV128" i="1"/>
  <c r="AV13" i="1" s="1"/>
  <c r="AP11" i="1"/>
  <c r="AW160" i="1"/>
  <c r="AU128" i="1"/>
  <c r="AU13" i="1" s="1"/>
  <c r="AS123" i="1"/>
  <c r="AS8" i="1" s="1"/>
  <c r="AV121" i="1"/>
  <c r="AV6" i="1" s="1"/>
  <c r="AS126" i="1"/>
  <c r="AS11" i="1" s="1"/>
  <c r="AR160" i="1"/>
  <c r="AU122" i="1"/>
  <c r="AU7" i="1" s="1"/>
  <c r="AR120" i="1"/>
  <c r="AR5" i="1" s="1"/>
  <c r="AS120" i="1"/>
  <c r="AS5" i="1" s="1"/>
  <c r="AX160" i="1"/>
  <c r="AT160" i="1"/>
  <c r="AR123" i="1"/>
  <c r="AR8" i="1" s="1"/>
  <c r="AU123" i="1"/>
  <c r="AU8" i="1" s="1"/>
  <c r="AU125" i="1"/>
  <c r="AU10" i="1" s="1"/>
  <c r="AT121" i="1"/>
  <c r="AT6" i="1" s="1"/>
  <c r="AS125" i="1"/>
  <c r="AS10" i="1" s="1"/>
  <c r="T71" i="12"/>
  <c r="U71" i="12"/>
  <c r="T98" i="12"/>
  <c r="U98" i="12"/>
  <c r="Z98" i="12" s="1"/>
  <c r="AX126" i="1"/>
  <c r="AX11" i="1" s="1"/>
  <c r="Z53" i="8"/>
  <c r="AX119" i="1"/>
  <c r="AX4" i="1" s="1"/>
  <c r="X98" i="8"/>
  <c r="AW128" i="1" s="1"/>
  <c r="AV160" i="1"/>
  <c r="Y88" i="8"/>
  <c r="X79" i="12"/>
  <c r="X8" i="13"/>
  <c r="T30" i="12"/>
  <c r="U30" i="12"/>
  <c r="Z30" i="12" s="1"/>
  <c r="T52" i="12"/>
  <c r="V52" i="12"/>
  <c r="AR125" i="1"/>
  <c r="AR10" i="1" s="1"/>
  <c r="X38" i="8"/>
  <c r="X56" i="12"/>
  <c r="T54" i="12"/>
  <c r="U54" i="12"/>
  <c r="T27" i="12"/>
  <c r="U27" i="12"/>
  <c r="Z27" i="12" s="1"/>
  <c r="T96" i="12"/>
  <c r="U96" i="12"/>
  <c r="T55" i="12"/>
  <c r="U55" i="12"/>
  <c r="Z55" i="12" s="1"/>
  <c r="X22" i="12"/>
  <c r="Y22" i="12"/>
  <c r="U102" i="8"/>
  <c r="Z102" i="8" s="1"/>
  <c r="Y57" i="13"/>
  <c r="T66" i="12"/>
  <c r="W66" i="12"/>
  <c r="K125" i="1" s="1"/>
  <c r="K129" i="1" s="1"/>
  <c r="Y91" i="12"/>
  <c r="X91" i="12"/>
  <c r="Y33" i="12"/>
  <c r="X33" i="12"/>
  <c r="T72" i="12"/>
  <c r="U72" i="12"/>
  <c r="Z72" i="12" s="1"/>
  <c r="BP124" i="1"/>
  <c r="AS160" i="1"/>
  <c r="Y100" i="8"/>
  <c r="Y43" i="13"/>
  <c r="X17" i="13"/>
  <c r="T31" i="12"/>
  <c r="U31" i="12"/>
  <c r="Z31" i="12" s="1"/>
  <c r="Y10" i="13"/>
  <c r="X10" i="13"/>
  <c r="T58" i="12"/>
  <c r="U58" i="12"/>
  <c r="Z58" i="12" s="1"/>
  <c r="T69" i="12"/>
  <c r="V69" i="12"/>
  <c r="AA69" i="12" s="1"/>
  <c r="X23" i="12"/>
  <c r="Y23" i="12"/>
  <c r="AI7" i="1"/>
  <c r="X87" i="8"/>
  <c r="Y11" i="8"/>
  <c r="J100" i="13"/>
  <c r="X85" i="12"/>
  <c r="AS128" i="1"/>
  <c r="AS13" i="1" s="1"/>
  <c r="Y71" i="13"/>
  <c r="X71" i="13"/>
  <c r="T99" i="12"/>
  <c r="V99" i="12"/>
  <c r="AA99" i="12" s="1"/>
  <c r="T20" i="12"/>
  <c r="H120" i="1" s="1"/>
  <c r="H5" i="1" s="1"/>
  <c r="V20" i="12"/>
  <c r="J120" i="1" s="1"/>
  <c r="Y13" i="13"/>
  <c r="X13" i="13"/>
  <c r="T94" i="12"/>
  <c r="H128" i="1" s="1"/>
  <c r="V94" i="12"/>
  <c r="T84" i="12"/>
  <c r="H126" i="1" s="1"/>
  <c r="V84" i="12"/>
  <c r="T43" i="12"/>
  <c r="U43" i="12"/>
  <c r="Z43" i="12" s="1"/>
  <c r="T68" i="12"/>
  <c r="V68" i="12"/>
  <c r="AA68" i="12" s="1"/>
  <c r="Y34" i="8"/>
  <c r="AI12" i="1"/>
  <c r="AR119" i="1"/>
  <c r="AX121" i="1"/>
  <c r="AX6" i="1" s="1"/>
  <c r="X11" i="8"/>
  <c r="AW119" i="1" s="1"/>
  <c r="AW4" i="1" s="1"/>
  <c r="J104" i="12"/>
  <c r="X44" i="13"/>
  <c r="AR121" i="1"/>
  <c r="AR6" i="1" s="1"/>
  <c r="T90" i="12"/>
  <c r="H127" i="1" s="1"/>
  <c r="V90" i="12"/>
  <c r="T42" i="12"/>
  <c r="U42" i="12"/>
  <c r="Z42" i="12" s="1"/>
  <c r="T74" i="12"/>
  <c r="U74" i="12"/>
  <c r="Z74" i="12" s="1"/>
  <c r="T73" i="12"/>
  <c r="U73" i="12"/>
  <c r="Z73" i="12" s="1"/>
  <c r="Y88" i="13"/>
  <c r="X88" i="13"/>
  <c r="Y18" i="12"/>
  <c r="X18" i="12"/>
  <c r="Y97" i="12"/>
  <c r="X97" i="12"/>
  <c r="Y10" i="12"/>
  <c r="X10" i="12"/>
  <c r="X68" i="13"/>
  <c r="X95" i="13"/>
  <c r="X66" i="13"/>
  <c r="X94" i="13"/>
  <c r="X62" i="13"/>
  <c r="X63" i="13"/>
  <c r="X70" i="13"/>
  <c r="X49" i="13"/>
  <c r="X54" i="13"/>
  <c r="Z94" i="13"/>
  <c r="X38" i="13"/>
  <c r="X28" i="13"/>
  <c r="T100" i="13"/>
  <c r="Y100" i="13" s="1"/>
  <c r="X50" i="13"/>
  <c r="X29" i="13"/>
  <c r="X20" i="13"/>
  <c r="X5" i="13"/>
  <c r="X93" i="13"/>
  <c r="X65" i="13"/>
  <c r="AA66" i="13"/>
  <c r="X4" i="13"/>
  <c r="X26" i="13"/>
  <c r="X25" i="13"/>
  <c r="Z5" i="13"/>
  <c r="X27" i="13"/>
  <c r="X64" i="13"/>
  <c r="X40" i="13"/>
  <c r="X53" i="13"/>
  <c r="X41" i="13"/>
  <c r="X39" i="13"/>
  <c r="X87" i="13"/>
  <c r="U127" i="1" s="1"/>
  <c r="Z127" i="1" s="1"/>
  <c r="X91" i="13"/>
  <c r="X81" i="13"/>
  <c r="AA20" i="13"/>
  <c r="X55" i="13"/>
  <c r="X67" i="13"/>
  <c r="X69" i="13"/>
  <c r="X48" i="13"/>
  <c r="AA50" i="13"/>
  <c r="V100" i="13"/>
  <c r="AA100" i="13" s="1"/>
  <c r="X92" i="13"/>
  <c r="X82" i="13"/>
  <c r="U126" i="1" s="1"/>
  <c r="Z126" i="1" s="1"/>
  <c r="X61" i="13"/>
  <c r="U125" i="1" s="1"/>
  <c r="Z125" i="1" s="1"/>
  <c r="X19" i="13"/>
  <c r="U120" i="1" s="1"/>
  <c r="Z120" i="1" s="1"/>
  <c r="X24" i="13"/>
  <c r="Z29" i="13"/>
  <c r="W100" i="13"/>
  <c r="AB100" i="13" s="1"/>
  <c r="X52" i="13"/>
  <c r="X51" i="13"/>
  <c r="X23" i="13"/>
  <c r="X22" i="13"/>
  <c r="AP12" i="1"/>
  <c r="AW120" i="1"/>
  <c r="AW5" i="1" s="1"/>
  <c r="CR120" i="1"/>
  <c r="AW127" i="1"/>
  <c r="AW12" i="1" s="1"/>
  <c r="CD128" i="1"/>
  <c r="DF122" i="1"/>
  <c r="AI11" i="1"/>
  <c r="AI9" i="1"/>
  <c r="BP121" i="1"/>
  <c r="BY129" i="1"/>
  <c r="CR121" i="1"/>
  <c r="CD125" i="1"/>
  <c r="Z3" i="12"/>
  <c r="X3" i="12"/>
  <c r="G119" i="1" s="1"/>
  <c r="CM129" i="1"/>
  <c r="CS129" i="1"/>
  <c r="DA129" i="1"/>
  <c r="X3" i="13"/>
  <c r="U119" i="1" s="1"/>
  <c r="Z3" i="13"/>
  <c r="U100" i="13"/>
  <c r="Z100" i="13" s="1"/>
  <c r="BP125" i="1"/>
  <c r="DF125" i="1"/>
  <c r="BP120" i="1"/>
  <c r="AW126" i="1"/>
  <c r="DF120" i="1"/>
  <c r="AI5" i="1"/>
  <c r="CE129" i="1"/>
  <c r="AW125" i="1"/>
  <c r="AW123" i="1"/>
  <c r="AI6" i="1"/>
  <c r="AW121" i="1"/>
  <c r="AI8" i="1"/>
  <c r="CR127" i="1"/>
  <c r="CH12" i="1"/>
  <c r="AT4" i="1"/>
  <c r="CX4" i="1"/>
  <c r="CX129" i="1"/>
  <c r="CX14" i="1" s="1"/>
  <c r="CX43" i="1" s="1"/>
  <c r="CH13" i="1"/>
  <c r="CR128" i="1"/>
  <c r="BW4" i="1"/>
  <c r="BW129" i="1"/>
  <c r="BW14" i="1" s="1"/>
  <c r="BW38" i="1" s="1"/>
  <c r="BX4" i="1"/>
  <c r="BX129" i="1"/>
  <c r="BX14" i="1" s="1"/>
  <c r="BX37" i="1" s="1"/>
  <c r="BG4" i="1"/>
  <c r="BG129" i="1"/>
  <c r="BG14" i="1" s="1"/>
  <c r="BG42" i="1" s="1"/>
  <c r="CR124" i="1"/>
  <c r="CL4" i="1"/>
  <c r="CL129" i="1"/>
  <c r="CL14" i="1" s="1"/>
  <c r="CL40" i="1" s="1"/>
  <c r="CD119" i="1"/>
  <c r="BT4" i="1"/>
  <c r="BQ129" i="1"/>
  <c r="CJ4" i="1"/>
  <c r="CJ129" i="1"/>
  <c r="CJ14" i="1" s="1"/>
  <c r="BH129" i="1"/>
  <c r="BH14" i="1" s="1"/>
  <c r="BH36" i="1" s="1"/>
  <c r="BH4" i="1"/>
  <c r="BA129" i="1"/>
  <c r="BA14" i="1" s="1"/>
  <c r="BA6" i="1"/>
  <c r="BX12" i="1"/>
  <c r="CD127" i="1"/>
  <c r="CV6" i="1"/>
  <c r="DF121" i="1"/>
  <c r="BV5" i="1"/>
  <c r="BF13" i="1"/>
  <c r="BP128" i="1"/>
  <c r="BV4" i="1"/>
  <c r="BV129" i="1"/>
  <c r="BV14" i="1" s="1"/>
  <c r="BV37" i="1" s="1"/>
  <c r="BJ129" i="1"/>
  <c r="BJ14" i="1" s="1"/>
  <c r="BJ41" i="1" s="1"/>
  <c r="BJ4" i="1"/>
  <c r="CH10" i="1"/>
  <c r="CR125" i="1"/>
  <c r="BK129" i="1"/>
  <c r="BF11" i="1"/>
  <c r="BP126" i="1"/>
  <c r="BP11" i="1" s="1"/>
  <c r="BF8" i="1"/>
  <c r="BP123" i="1"/>
  <c r="CV4" i="1"/>
  <c r="DF119" i="1"/>
  <c r="CV9" i="1"/>
  <c r="BF7" i="1"/>
  <c r="BP122" i="1"/>
  <c r="DF128" i="1"/>
  <c r="CY4" i="1"/>
  <c r="AU4" i="1"/>
  <c r="AM6" i="1"/>
  <c r="BT6" i="1"/>
  <c r="CD121" i="1"/>
  <c r="CH4" i="1"/>
  <c r="CR119" i="1"/>
  <c r="CH129" i="1"/>
  <c r="CH14" i="1" s="1"/>
  <c r="CH40" i="1" s="1"/>
  <c r="BP127" i="1"/>
  <c r="DG129" i="1"/>
  <c r="BT9" i="1"/>
  <c r="CD124" i="1"/>
  <c r="CK4" i="1"/>
  <c r="CK129" i="1"/>
  <c r="CK14" i="1" s="1"/>
  <c r="CK41" i="1" s="1"/>
  <c r="CR126" i="1"/>
  <c r="CH11" i="1"/>
  <c r="CR122" i="1"/>
  <c r="CH7" i="1"/>
  <c r="CZ4" i="1"/>
  <c r="AV4" i="1"/>
  <c r="BI4" i="1"/>
  <c r="BI129" i="1"/>
  <c r="BI14" i="1" s="1"/>
  <c r="BI36" i="1" s="1"/>
  <c r="CV12" i="1"/>
  <c r="DF127" i="1"/>
  <c r="BT11" i="1"/>
  <c r="CD126" i="1"/>
  <c r="CD11" i="1" s="1"/>
  <c r="CD122" i="1"/>
  <c r="DF123" i="1"/>
  <c r="BF4" i="1"/>
  <c r="BF129" i="1"/>
  <c r="BP119" i="1"/>
  <c r="CW4" i="1"/>
  <c r="BV8" i="1"/>
  <c r="CD123" i="1"/>
  <c r="CI4" i="1"/>
  <c r="CI129" i="1"/>
  <c r="CI14" i="1" s="1"/>
  <c r="CI43" i="1" s="1"/>
  <c r="AS4" i="1"/>
  <c r="CR123" i="1"/>
  <c r="AK4" i="1"/>
  <c r="U101" i="7"/>
  <c r="Z101" i="7" s="1"/>
  <c r="Z3" i="7"/>
  <c r="X3" i="7"/>
  <c r="AI119" i="1" s="1"/>
  <c r="BC129" i="1"/>
  <c r="BC14" i="1" s="1"/>
  <c r="BC4" i="1"/>
  <c r="AD6" i="1"/>
  <c r="AO60" i="1"/>
  <c r="AN60" i="1"/>
  <c r="AD75" i="1" s="1"/>
  <c r="AO10" i="1"/>
  <c r="AO6" i="1"/>
  <c r="AW9" i="1"/>
  <c r="AZ6" i="1"/>
  <c r="AZ129" i="1"/>
  <c r="AZ14" i="1" s="1"/>
  <c r="AO5" i="1"/>
  <c r="AP5" i="1" s="1"/>
  <c r="AO9" i="1"/>
  <c r="AP9" i="1" s="1"/>
  <c r="AO13" i="1"/>
  <c r="AP13" i="1" s="1"/>
  <c r="AO129" i="1"/>
  <c r="AO8" i="1"/>
  <c r="AP8" i="1" s="1"/>
  <c r="AO7" i="1"/>
  <c r="AO4" i="1"/>
  <c r="AN70" i="1"/>
  <c r="AE70" i="1"/>
  <c r="AJ70" i="1"/>
  <c r="AI70" i="1"/>
  <c r="AH70" i="1"/>
  <c r="AD70" i="1"/>
  <c r="AK70" i="1"/>
  <c r="AG70" i="1"/>
  <c r="AL70" i="1"/>
  <c r="AF70" i="1"/>
  <c r="AG73" i="1"/>
  <c r="AN73" i="1"/>
  <c r="AK73" i="1"/>
  <c r="AH73" i="1"/>
  <c r="AD73" i="1"/>
  <c r="AE73" i="1"/>
  <c r="AF73" i="1"/>
  <c r="AJ73" i="1"/>
  <c r="AI73" i="1"/>
  <c r="AL73" i="1"/>
  <c r="AF68" i="1"/>
  <c r="AN68" i="1"/>
  <c r="AE68" i="1"/>
  <c r="AG68" i="1"/>
  <c r="AK68" i="1"/>
  <c r="AD68" i="1"/>
  <c r="AL68" i="1"/>
  <c r="AI68" i="1"/>
  <c r="AH68" i="1"/>
  <c r="AJ68" i="1"/>
  <c r="AN67" i="1"/>
  <c r="AH67" i="1"/>
  <c r="AG67" i="1"/>
  <c r="AE67" i="1"/>
  <c r="AJ67" i="1"/>
  <c r="AF67" i="1"/>
  <c r="AI67" i="1"/>
  <c r="AD67" i="1"/>
  <c r="AL67" i="1"/>
  <c r="AK67" i="1"/>
  <c r="AN66" i="1"/>
  <c r="AG69" i="1"/>
  <c r="AN69" i="1"/>
  <c r="AK69" i="1"/>
  <c r="AE69" i="1"/>
  <c r="AJ69" i="1"/>
  <c r="AD69" i="1"/>
  <c r="AI69" i="1"/>
  <c r="AL69" i="1"/>
  <c r="AH69" i="1"/>
  <c r="AF69" i="1"/>
  <c r="AG65" i="1"/>
  <c r="AN65" i="1"/>
  <c r="AK65" i="1"/>
  <c r="AE65" i="1"/>
  <c r="AF65" i="1"/>
  <c r="AD65" i="1"/>
  <c r="AI65" i="1"/>
  <c r="AJ65" i="1"/>
  <c r="AH65" i="1"/>
  <c r="AL65" i="1"/>
  <c r="AN71" i="1"/>
  <c r="AK71" i="1"/>
  <c r="AH71" i="1"/>
  <c r="AD71" i="1"/>
  <c r="AE71" i="1"/>
  <c r="AF71" i="1"/>
  <c r="AL71" i="1"/>
  <c r="AG71" i="1"/>
  <c r="AI71" i="1"/>
  <c r="AJ71" i="1"/>
  <c r="AN72" i="1"/>
  <c r="AE72" i="1"/>
  <c r="AD72" i="1"/>
  <c r="AG72" i="1"/>
  <c r="AK72" i="1"/>
  <c r="AL72" i="1"/>
  <c r="AJ72" i="1"/>
  <c r="AF72" i="1"/>
  <c r="AH72" i="1"/>
  <c r="AI72" i="1"/>
  <c r="AN64" i="1"/>
  <c r="AE64" i="1"/>
  <c r="AI64" i="1"/>
  <c r="AK64" i="1"/>
  <c r="AH64" i="1"/>
  <c r="AF64" i="1"/>
  <c r="AD64" i="1"/>
  <c r="AG64" i="1"/>
  <c r="AL64" i="1"/>
  <c r="AJ64" i="1"/>
  <c r="AD11" i="1"/>
  <c r="AD7" i="1"/>
  <c r="AF129" i="1"/>
  <c r="AF14" i="1" s="1"/>
  <c r="AF4" i="1"/>
  <c r="AD8" i="1"/>
  <c r="AD12" i="1"/>
  <c r="AE129" i="1"/>
  <c r="AE14" i="1" s="1"/>
  <c r="AE4" i="1"/>
  <c r="AD9" i="1"/>
  <c r="AD10" i="1"/>
  <c r="AH4" i="1"/>
  <c r="AJ4" i="1"/>
  <c r="AK5" i="1"/>
  <c r="AD4" i="1"/>
  <c r="AD129" i="1"/>
  <c r="AL129" i="1"/>
  <c r="AL14" i="1" s="1"/>
  <c r="AL6" i="1"/>
  <c r="AG4" i="1"/>
  <c r="AG129" i="1"/>
  <c r="AG14" i="1" s="1"/>
  <c r="U121" i="1" l="1"/>
  <c r="Z121" i="1" s="1"/>
  <c r="U123" i="1"/>
  <c r="Z123" i="1" s="1"/>
  <c r="U128" i="1"/>
  <c r="U122" i="1"/>
  <c r="Z122" i="1" s="1"/>
  <c r="H121" i="1"/>
  <c r="H6" i="1" s="1"/>
  <c r="C38" i="1"/>
  <c r="C44" i="1"/>
  <c r="C39" i="1"/>
  <c r="R41" i="1"/>
  <c r="R40" i="1"/>
  <c r="R43" i="1"/>
  <c r="F42" i="1"/>
  <c r="F39" i="1"/>
  <c r="F36" i="1"/>
  <c r="F38" i="1"/>
  <c r="AI125" i="1"/>
  <c r="AI10" i="1" s="1"/>
  <c r="W129" i="1"/>
  <c r="AW122" i="1"/>
  <c r="AW7" i="1" s="1"/>
  <c r="AJ129" i="1"/>
  <c r="AJ14" i="1" s="1"/>
  <c r="L119" i="1"/>
  <c r="U129" i="1"/>
  <c r="Z119" i="1"/>
  <c r="AY15" i="1"/>
  <c r="AY28" i="1" s="1"/>
  <c r="J212" i="20" s="1"/>
  <c r="AW116" i="1"/>
  <c r="E15" i="1"/>
  <c r="E19" i="1" s="1"/>
  <c r="S38" i="1"/>
  <c r="B5" i="1"/>
  <c r="AY21" i="1"/>
  <c r="J149" i="20" s="1"/>
  <c r="H4" i="1"/>
  <c r="M129" i="1"/>
  <c r="V129" i="1"/>
  <c r="V4" i="1"/>
  <c r="AP7" i="1"/>
  <c r="S41" i="1"/>
  <c r="B129" i="1"/>
  <c r="B14" i="1" s="1"/>
  <c r="B40" i="1" s="1"/>
  <c r="AL15" i="1"/>
  <c r="AY129" i="1"/>
  <c r="AY14" i="1" s="1"/>
  <c r="AI4" i="1"/>
  <c r="AI15" i="1" s="1"/>
  <c r="AM129" i="1"/>
  <c r="AM14" i="1" s="1"/>
  <c r="DF126" i="1"/>
  <c r="F40" i="1"/>
  <c r="F37" i="1"/>
  <c r="E20" i="1"/>
  <c r="F137" i="20" s="1"/>
  <c r="I122" i="1"/>
  <c r="Y129" i="1"/>
  <c r="J125" i="1"/>
  <c r="Z54" i="12"/>
  <c r="I123" i="1"/>
  <c r="AY22" i="1"/>
  <c r="J158" i="20" s="1"/>
  <c r="E28" i="1"/>
  <c r="F209" i="20" s="1"/>
  <c r="F301" i="20" s="1"/>
  <c r="AH129" i="1"/>
  <c r="AH14" i="1" s="1"/>
  <c r="DF124" i="1"/>
  <c r="E129" i="1"/>
  <c r="E14" i="1" s="1"/>
  <c r="Z128" i="1"/>
  <c r="T15" i="1"/>
  <c r="I121" i="1"/>
  <c r="AZ15" i="1"/>
  <c r="AZ21" i="1" s="1"/>
  <c r="K149" i="20" s="1"/>
  <c r="K241" i="20" s="1"/>
  <c r="K334" i="20" s="1"/>
  <c r="AA90" i="12"/>
  <c r="J127" i="1"/>
  <c r="AP10" i="1"/>
  <c r="Z96" i="12"/>
  <c r="I128" i="1"/>
  <c r="Z71" i="12"/>
  <c r="I125" i="1"/>
  <c r="I129" i="1" s="1"/>
  <c r="AA94" i="12"/>
  <c r="J128" i="1"/>
  <c r="CW129" i="1"/>
  <c r="CW14" i="1" s="1"/>
  <c r="CW44" i="1" s="1"/>
  <c r="CY129" i="1"/>
  <c r="CY14" i="1" s="1"/>
  <c r="CV129" i="1"/>
  <c r="CV14" i="1" s="1"/>
  <c r="CV41" i="1" s="1"/>
  <c r="AA84" i="12"/>
  <c r="J126" i="1"/>
  <c r="H125" i="1"/>
  <c r="AA52" i="12"/>
  <c r="J123" i="1"/>
  <c r="B42" i="1"/>
  <c r="Q129" i="1"/>
  <c r="Q14" i="1" s="1"/>
  <c r="T36" i="1"/>
  <c r="S42" i="1"/>
  <c r="S36" i="1"/>
  <c r="R42" i="1"/>
  <c r="AA129" i="1"/>
  <c r="AL23" i="1"/>
  <c r="K166" i="20" s="1"/>
  <c r="K258" i="20" s="1"/>
  <c r="CZ129" i="1"/>
  <c r="CZ14" i="1" s="1"/>
  <c r="CZ43" i="1" s="1"/>
  <c r="BU15" i="1"/>
  <c r="BU20" i="1" s="1"/>
  <c r="D142" i="20" s="1"/>
  <c r="BT129" i="1"/>
  <c r="BT14" i="1" s="1"/>
  <c r="BU129" i="1"/>
  <c r="BU14" i="1" s="1"/>
  <c r="BU35" i="1" s="1"/>
  <c r="CY15" i="1"/>
  <c r="CY19" i="1"/>
  <c r="CD120" i="1"/>
  <c r="H122" i="1"/>
  <c r="H7" i="1" s="1"/>
  <c r="H123" i="1"/>
  <c r="B44" i="1"/>
  <c r="B43" i="1"/>
  <c r="S35" i="1"/>
  <c r="T20" i="1"/>
  <c r="G138" i="20" s="1"/>
  <c r="G230" i="20" s="1"/>
  <c r="CY22" i="1"/>
  <c r="B15" i="1"/>
  <c r="B35" i="1"/>
  <c r="C15" i="1"/>
  <c r="C19" i="1" s="1"/>
  <c r="D128" i="20" s="1"/>
  <c r="D220" i="20" s="1"/>
  <c r="C35" i="1"/>
  <c r="R37" i="1"/>
  <c r="B38" i="1"/>
  <c r="Q44" i="1"/>
  <c r="T16" i="1"/>
  <c r="D44" i="1"/>
  <c r="S39" i="1"/>
  <c r="Q40" i="1"/>
  <c r="B39" i="1"/>
  <c r="S40" i="1"/>
  <c r="S15" i="1"/>
  <c r="S19" i="1" s="1"/>
  <c r="F129" i="20" s="1"/>
  <c r="F221" i="20" s="1"/>
  <c r="B41" i="1"/>
  <c r="D41" i="1"/>
  <c r="C43" i="1"/>
  <c r="F35" i="1"/>
  <c r="F15" i="1"/>
  <c r="F20" i="1" s="1"/>
  <c r="G137" i="20" s="1"/>
  <c r="G229" i="20" s="1"/>
  <c r="P15" i="1"/>
  <c r="T37" i="1"/>
  <c r="R39" i="1"/>
  <c r="T42" i="1"/>
  <c r="Q41" i="1"/>
  <c r="R15" i="1"/>
  <c r="R28" i="1" s="1"/>
  <c r="E210" i="20" s="1"/>
  <c r="R35" i="1"/>
  <c r="R36" i="1"/>
  <c r="Q36" i="1"/>
  <c r="D39" i="1"/>
  <c r="F44" i="1"/>
  <c r="D43" i="1"/>
  <c r="S43" i="1"/>
  <c r="D15" i="1"/>
  <c r="D35" i="1"/>
  <c r="B37" i="1"/>
  <c r="T35" i="1"/>
  <c r="Q37" i="1"/>
  <c r="R44" i="1"/>
  <c r="Q15" i="1"/>
  <c r="Q19" i="1" s="1"/>
  <c r="D129" i="20" s="1"/>
  <c r="D221" i="20" s="1"/>
  <c r="Q35" i="1"/>
  <c r="C42" i="1"/>
  <c r="Q39" i="1"/>
  <c r="P14" i="1"/>
  <c r="C40" i="1"/>
  <c r="C36" i="1"/>
  <c r="R38" i="1"/>
  <c r="C37" i="1"/>
  <c r="E41" i="1"/>
  <c r="E40" i="1"/>
  <c r="D37" i="1"/>
  <c r="F43" i="1"/>
  <c r="B36" i="1"/>
  <c r="C41" i="1"/>
  <c r="AN127" i="1"/>
  <c r="AN12" i="1" s="1"/>
  <c r="BB124" i="1"/>
  <c r="BB9" i="1" s="1"/>
  <c r="BT42" i="1"/>
  <c r="AV129" i="1"/>
  <c r="AV14" i="1" s="1"/>
  <c r="AV40" i="1" s="1"/>
  <c r="AN120" i="1"/>
  <c r="AN5" i="1" s="1"/>
  <c r="AT129" i="1"/>
  <c r="AT14" i="1" s="1"/>
  <c r="AT43" i="1" s="1"/>
  <c r="BB122" i="1"/>
  <c r="BB7" i="1" s="1"/>
  <c r="BB120" i="1"/>
  <c r="BB5" i="1" s="1"/>
  <c r="BT40" i="1"/>
  <c r="BT37" i="1"/>
  <c r="BB127" i="1"/>
  <c r="BB12" i="1" s="1"/>
  <c r="AN128" i="1"/>
  <c r="AN13" i="1" s="1"/>
  <c r="BW41" i="1"/>
  <c r="BW39" i="1"/>
  <c r="BW42" i="1"/>
  <c r="AN124" i="1"/>
  <c r="AN9" i="1" s="1"/>
  <c r="AU129" i="1"/>
  <c r="AU14" i="1" s="1"/>
  <c r="AU37" i="1" s="1"/>
  <c r="BB123" i="1"/>
  <c r="BB8" i="1" s="1"/>
  <c r="AN125" i="1"/>
  <c r="AN10" i="1" s="1"/>
  <c r="BB125" i="1"/>
  <c r="BB10" i="1" s="1"/>
  <c r="AX129" i="1"/>
  <c r="AX14" i="1" s="1"/>
  <c r="AX44" i="1" s="1"/>
  <c r="BV42" i="1"/>
  <c r="AS129" i="1"/>
  <c r="AS14" i="1" s="1"/>
  <c r="AS38" i="1" s="1"/>
  <c r="BB121" i="1"/>
  <c r="BB6" i="1" s="1"/>
  <c r="BB128" i="1"/>
  <c r="BB13" i="1" s="1"/>
  <c r="AW13" i="1"/>
  <c r="Y52" i="12"/>
  <c r="X52" i="12"/>
  <c r="U104" i="12"/>
  <c r="Z104" i="12" s="1"/>
  <c r="Y72" i="12"/>
  <c r="X72" i="12"/>
  <c r="Y27" i="12"/>
  <c r="X27" i="12"/>
  <c r="Y84" i="12"/>
  <c r="X84" i="12"/>
  <c r="G126" i="1" s="1"/>
  <c r="CX36" i="1"/>
  <c r="Y90" i="12"/>
  <c r="X90" i="12"/>
  <c r="G127" i="1" s="1"/>
  <c r="L127" i="1" s="1"/>
  <c r="Y94" i="12"/>
  <c r="X94" i="12"/>
  <c r="Y31" i="12"/>
  <c r="X31" i="12"/>
  <c r="Y30" i="12"/>
  <c r="X30" i="12"/>
  <c r="Y42" i="12"/>
  <c r="X42" i="12"/>
  <c r="CX44" i="1"/>
  <c r="Y54" i="12"/>
  <c r="X54" i="12"/>
  <c r="Y99" i="12"/>
  <c r="X99" i="12"/>
  <c r="AN123" i="1"/>
  <c r="AN8" i="1" s="1"/>
  <c r="AR129" i="1"/>
  <c r="AR14" i="1" s="1"/>
  <c r="AR42" i="1" s="1"/>
  <c r="Y73" i="12"/>
  <c r="X73" i="12"/>
  <c r="Y68" i="12"/>
  <c r="X68" i="12"/>
  <c r="Y69" i="12"/>
  <c r="X69" i="12"/>
  <c r="AR4" i="1"/>
  <c r="BB126" i="1"/>
  <c r="BB11" i="1" s="1"/>
  <c r="AA20" i="12"/>
  <c r="V104" i="12"/>
  <c r="AA104" i="12" s="1"/>
  <c r="Y55" i="12"/>
  <c r="X55" i="12"/>
  <c r="Y98" i="12"/>
  <c r="X98" i="12"/>
  <c r="AN122" i="1"/>
  <c r="AN7" i="1" s="1"/>
  <c r="Y74" i="12"/>
  <c r="X74" i="12"/>
  <c r="Y43" i="12"/>
  <c r="X43" i="12"/>
  <c r="Y20" i="12"/>
  <c r="T104" i="12"/>
  <c r="Y104" i="12" s="1"/>
  <c r="X20" i="12"/>
  <c r="G120" i="1" s="1"/>
  <c r="L120" i="1" s="1"/>
  <c r="Y58" i="12"/>
  <c r="X58" i="12"/>
  <c r="W104" i="12"/>
  <c r="AB104" i="12" s="1"/>
  <c r="AB66" i="12"/>
  <c r="Y66" i="12"/>
  <c r="X66" i="12"/>
  <c r="Y96" i="12"/>
  <c r="X96" i="12"/>
  <c r="Y71" i="12"/>
  <c r="X71" i="12"/>
  <c r="AN121" i="1"/>
  <c r="AN6" i="1" s="1"/>
  <c r="AN126" i="1"/>
  <c r="AN11" i="1" s="1"/>
  <c r="CL42" i="1"/>
  <c r="BV39" i="1"/>
  <c r="BX36" i="1"/>
  <c r="BX38" i="1"/>
  <c r="AW8" i="1"/>
  <c r="BB119" i="1"/>
  <c r="BJ44" i="1"/>
  <c r="CH42" i="1"/>
  <c r="BX39" i="1"/>
  <c r="AW10" i="1"/>
  <c r="CX40" i="1"/>
  <c r="AP4" i="1"/>
  <c r="AP6" i="1"/>
  <c r="BG41" i="1"/>
  <c r="BG43" i="1"/>
  <c r="BU37" i="1"/>
  <c r="AW11" i="1"/>
  <c r="AI129" i="1"/>
  <c r="AI14" i="1" s="1"/>
  <c r="AI36" i="1" s="1"/>
  <c r="CV43" i="1"/>
  <c r="BX42" i="1"/>
  <c r="BX44" i="1"/>
  <c r="CX41" i="1"/>
  <c r="BX43" i="1"/>
  <c r="BH44" i="1"/>
  <c r="BH42" i="1"/>
  <c r="AW129" i="1"/>
  <c r="AW14" i="1" s="1"/>
  <c r="CZ37" i="1"/>
  <c r="CV38" i="1"/>
  <c r="BH39" i="1"/>
  <c r="CV40" i="1"/>
  <c r="CV39" i="1"/>
  <c r="CH38" i="1"/>
  <c r="CV44" i="1"/>
  <c r="AW6" i="1"/>
  <c r="CI44" i="1"/>
  <c r="CI41" i="1"/>
  <c r="CI38" i="1"/>
  <c r="BI42" i="1"/>
  <c r="BI44" i="1"/>
  <c r="BI39" i="1"/>
  <c r="CH35" i="1"/>
  <c r="AK15" i="1"/>
  <c r="AK23" i="1" s="1"/>
  <c r="J166" i="20" s="1"/>
  <c r="J258" i="20" s="1"/>
  <c r="CH15" i="1"/>
  <c r="CK39" i="1"/>
  <c r="CK43" i="1"/>
  <c r="CK40" i="1"/>
  <c r="CK37" i="1"/>
  <c r="CK42" i="1"/>
  <c r="CK36" i="1"/>
  <c r="BU39" i="1"/>
  <c r="AU42" i="1"/>
  <c r="CY35" i="1"/>
  <c r="CY41" i="1"/>
  <c r="CY38" i="1"/>
  <c r="CY42" i="1"/>
  <c r="CY40" i="1"/>
  <c r="CY39" i="1"/>
  <c r="CY36" i="1"/>
  <c r="BA37" i="1"/>
  <c r="BA15" i="1"/>
  <c r="BT39" i="1"/>
  <c r="BT36" i="1"/>
  <c r="BT41" i="1"/>
  <c r="BT43" i="1"/>
  <c r="BT44" i="1"/>
  <c r="BT38" i="1"/>
  <c r="CL44" i="1"/>
  <c r="CL39" i="1"/>
  <c r="CL36" i="1"/>
  <c r="CL37" i="1"/>
  <c r="CH44" i="1"/>
  <c r="AK129" i="1"/>
  <c r="AK14" i="1" s="1"/>
  <c r="AK38" i="1" s="1"/>
  <c r="CR129" i="1"/>
  <c r="CH131" i="1" s="1"/>
  <c r="CK35" i="1"/>
  <c r="CK15" i="1"/>
  <c r="CK19" i="1" s="1"/>
  <c r="BV43" i="1"/>
  <c r="BV41" i="1"/>
  <c r="BV40" i="1"/>
  <c r="BV44" i="1"/>
  <c r="AU40" i="1"/>
  <c r="BT15" i="1"/>
  <c r="BT24" i="1" s="1"/>
  <c r="C178" i="20" s="1"/>
  <c r="C270" i="20" s="1"/>
  <c r="BT35" i="1"/>
  <c r="CL35" i="1"/>
  <c r="CL15" i="1"/>
  <c r="BG39" i="1"/>
  <c r="BG36" i="1"/>
  <c r="BG40" i="1"/>
  <c r="BG44" i="1"/>
  <c r="BG38" i="1"/>
  <c r="BG37" i="1"/>
  <c r="BW15" i="1"/>
  <c r="BW35" i="1"/>
  <c r="AM41" i="1"/>
  <c r="BV15" i="1"/>
  <c r="BV35" i="1"/>
  <c r="CJ37" i="1"/>
  <c r="CJ40" i="1"/>
  <c r="CJ36" i="1"/>
  <c r="BG15" i="1"/>
  <c r="BG21" i="1" s="1"/>
  <c r="D150" i="20" s="1"/>
  <c r="BG35" i="1"/>
  <c r="BF14" i="1"/>
  <c r="BF39" i="1" s="1"/>
  <c r="BP129" i="1"/>
  <c r="BF131" i="1" s="1"/>
  <c r="AV41" i="1"/>
  <c r="AV43" i="1"/>
  <c r="AU35" i="1"/>
  <c r="AU15" i="1"/>
  <c r="BJ15" i="1"/>
  <c r="BJ19" i="1" s="1"/>
  <c r="G132" i="20" s="1"/>
  <c r="G224" i="20" s="1"/>
  <c r="BJ35" i="1"/>
  <c r="BF15" i="1"/>
  <c r="BI37" i="1"/>
  <c r="BI40" i="1"/>
  <c r="BI41" i="1"/>
  <c r="BI43" i="1"/>
  <c r="BI38" i="1"/>
  <c r="AV15" i="1"/>
  <c r="CH36" i="1"/>
  <c r="CV36" i="1"/>
  <c r="CI40" i="1"/>
  <c r="BJ43" i="1"/>
  <c r="BJ40" i="1"/>
  <c r="BJ37" i="1"/>
  <c r="BJ38" i="1"/>
  <c r="BJ36" i="1"/>
  <c r="BJ42" i="1"/>
  <c r="BJ39" i="1"/>
  <c r="BH15" i="1"/>
  <c r="BH19" i="1" s="1"/>
  <c r="E132" i="20" s="1"/>
  <c r="E224" i="20" s="1"/>
  <c r="BH35" i="1"/>
  <c r="CJ35" i="1"/>
  <c r="CJ42" i="1"/>
  <c r="CL43" i="1"/>
  <c r="BV38" i="1"/>
  <c r="CL41" i="1"/>
  <c r="CX37" i="1"/>
  <c r="CX38" i="1"/>
  <c r="CX39" i="1"/>
  <c r="CX42" i="1"/>
  <c r="AT40" i="1"/>
  <c r="AN119" i="1"/>
  <c r="AS15" i="1"/>
  <c r="CY43" i="1"/>
  <c r="CW43" i="1"/>
  <c r="CV37" i="1"/>
  <c r="BH38" i="1"/>
  <c r="BH40" i="1"/>
  <c r="BH43" i="1"/>
  <c r="BH41" i="1"/>
  <c r="BH37" i="1"/>
  <c r="CH37" i="1"/>
  <c r="BX40" i="1"/>
  <c r="BX41" i="1"/>
  <c r="AU36" i="1"/>
  <c r="CX15" i="1"/>
  <c r="CX19" i="1" s="1"/>
  <c r="CX35" i="1"/>
  <c r="CJ39" i="1"/>
  <c r="CI39" i="1"/>
  <c r="CI37" i="1"/>
  <c r="CI36" i="1"/>
  <c r="CI42" i="1"/>
  <c r="BI15" i="1"/>
  <c r="BI35" i="1"/>
  <c r="CZ15" i="1"/>
  <c r="CZ35" i="1"/>
  <c r="BA39" i="1"/>
  <c r="CY44" i="1"/>
  <c r="CV42" i="1"/>
  <c r="CY37" i="1"/>
  <c r="CJ15" i="1"/>
  <c r="CJ19" i="1" s="1"/>
  <c r="AM37" i="1"/>
  <c r="AM15" i="1"/>
  <c r="AM21" i="1" s="1"/>
  <c r="L148" i="20" s="1"/>
  <c r="CJ41" i="1"/>
  <c r="CV35" i="1"/>
  <c r="CV15" i="1"/>
  <c r="CV26" i="1" s="1"/>
  <c r="BV36" i="1"/>
  <c r="CL38" i="1"/>
  <c r="BX15" i="1"/>
  <c r="BX35" i="1"/>
  <c r="CJ38" i="1"/>
  <c r="CH43" i="1"/>
  <c r="CI35" i="1"/>
  <c r="CI15" i="1"/>
  <c r="CI20" i="1" s="1"/>
  <c r="CW36" i="1"/>
  <c r="CW41" i="1"/>
  <c r="CZ36" i="1"/>
  <c r="CZ42" i="1"/>
  <c r="CZ41" i="1"/>
  <c r="CZ39" i="1"/>
  <c r="CZ44" i="1"/>
  <c r="CZ38" i="1"/>
  <c r="CW15" i="1"/>
  <c r="CW19" i="1" s="1"/>
  <c r="CJ43" i="1"/>
  <c r="CH39" i="1"/>
  <c r="CW40" i="1"/>
  <c r="CJ44" i="1"/>
  <c r="CK38" i="1"/>
  <c r="AM39" i="1"/>
  <c r="CH41" i="1"/>
  <c r="BA41" i="1"/>
  <c r="AT36" i="1"/>
  <c r="CK44" i="1"/>
  <c r="BW37" i="1"/>
  <c r="BW43" i="1"/>
  <c r="BW36" i="1"/>
  <c r="BW40" i="1"/>
  <c r="BW44" i="1"/>
  <c r="AT15" i="1"/>
  <c r="AT35" i="1"/>
  <c r="AL74" i="1"/>
  <c r="AY16" i="1"/>
  <c r="AE15" i="1"/>
  <c r="AE20" i="1" s="1"/>
  <c r="D139" i="20" s="1"/>
  <c r="D231" i="20" s="1"/>
  <c r="AG15" i="1"/>
  <c r="AJ15" i="1"/>
  <c r="AX15" i="1"/>
  <c r="AD15" i="1"/>
  <c r="AH15" i="1"/>
  <c r="AF15" i="1"/>
  <c r="AF19" i="1" s="1"/>
  <c r="E130" i="20" s="1"/>
  <c r="AH39" i="1"/>
  <c r="AG39" i="1"/>
  <c r="AF36" i="1"/>
  <c r="AJ43" i="1"/>
  <c r="AE40" i="1"/>
  <c r="BC35" i="1"/>
  <c r="BC44" i="1"/>
  <c r="BC38" i="1"/>
  <c r="BC43" i="1"/>
  <c r="BC40" i="1"/>
  <c r="BC41" i="1"/>
  <c r="BC42" i="1"/>
  <c r="BC36" i="1"/>
  <c r="BC39" i="1"/>
  <c r="BC37" i="1"/>
  <c r="AM74" i="1"/>
  <c r="AY35" i="1"/>
  <c r="AL38" i="1"/>
  <c r="AL35" i="1"/>
  <c r="AZ39" i="1"/>
  <c r="AZ43" i="1"/>
  <c r="AZ36" i="1"/>
  <c r="AZ42" i="1"/>
  <c r="AZ44" i="1"/>
  <c r="AE44" i="1"/>
  <c r="AH35" i="1"/>
  <c r="AE35" i="1"/>
  <c r="AH41" i="1"/>
  <c r="AE37" i="1"/>
  <c r="AH38" i="1"/>
  <c r="AF41" i="1"/>
  <c r="AE38" i="1"/>
  <c r="AH36" i="1"/>
  <c r="AF42" i="1"/>
  <c r="AE36" i="1"/>
  <c r="AG35" i="1"/>
  <c r="AE41" i="1"/>
  <c r="AG42" i="1"/>
  <c r="AG38" i="1"/>
  <c r="AG44" i="1"/>
  <c r="AH37" i="1"/>
  <c r="AE43" i="1"/>
  <c r="AH43" i="1"/>
  <c r="AF39" i="1"/>
  <c r="AE39" i="1"/>
  <c r="AF44" i="1"/>
  <c r="AF37" i="1"/>
  <c r="AE42" i="1"/>
  <c r="AG41" i="1"/>
  <c r="AG37" i="1"/>
  <c r="AG40" i="1"/>
  <c r="AH40" i="1"/>
  <c r="AF40" i="1"/>
  <c r="AF43" i="1"/>
  <c r="AG43" i="1"/>
  <c r="AH42" i="1"/>
  <c r="AF38" i="1"/>
  <c r="AF35" i="1"/>
  <c r="AH44" i="1"/>
  <c r="AG36" i="1"/>
  <c r="AY43" i="1"/>
  <c r="AZ41" i="1"/>
  <c r="AY39" i="1"/>
  <c r="AY44" i="1"/>
  <c r="AZ37" i="1"/>
  <c r="AL43" i="1"/>
  <c r="AL44" i="1"/>
  <c r="AL42" i="1"/>
  <c r="AL41" i="1"/>
  <c r="AL36" i="1"/>
  <c r="AJ38" i="1"/>
  <c r="AJ40" i="1"/>
  <c r="AL39" i="1"/>
  <c r="AK43" i="1"/>
  <c r="AL37" i="1"/>
  <c r="AJ41" i="1"/>
  <c r="AJ35" i="1"/>
  <c r="AJ36" i="1"/>
  <c r="AJ37" i="1"/>
  <c r="AJ44" i="1"/>
  <c r="AJ42" i="1"/>
  <c r="AJ39" i="1"/>
  <c r="AO14" i="1"/>
  <c r="AO38" i="1" s="1"/>
  <c r="AJ74" i="1"/>
  <c r="AN74" i="1"/>
  <c r="AE74" i="1"/>
  <c r="AH74" i="1"/>
  <c r="AD74" i="1"/>
  <c r="AG74" i="1"/>
  <c r="AF74" i="1"/>
  <c r="AI74" i="1"/>
  <c r="AK74" i="1"/>
  <c r="AD14" i="1"/>
  <c r="H89" i="4"/>
  <c r="Q89" i="4" s="1"/>
  <c r="AA89" i="4" s="1"/>
  <c r="H92" i="5"/>
  <c r="Q92" i="5" s="1"/>
  <c r="AA92" i="5" s="1"/>
  <c r="H88" i="4"/>
  <c r="Q88" i="4" s="1"/>
  <c r="AA88" i="4" s="1"/>
  <c r="H91" i="5"/>
  <c r="P91" i="5" s="1"/>
  <c r="Z91" i="5" s="1"/>
  <c r="H87" i="4"/>
  <c r="P87" i="4" s="1"/>
  <c r="D103" i="15" s="1"/>
  <c r="H90" i="5"/>
  <c r="P90" i="5" s="1"/>
  <c r="Z90" i="5" s="1"/>
  <c r="H89" i="5"/>
  <c r="P89" i="5" s="1"/>
  <c r="H86" i="4"/>
  <c r="Q86" i="4" s="1"/>
  <c r="AA86" i="4" s="1"/>
  <c r="H85" i="4"/>
  <c r="Q85" i="4" s="1"/>
  <c r="E103" i="15" s="1"/>
  <c r="H88" i="5"/>
  <c r="Q88" i="5" s="1"/>
  <c r="E104" i="15" s="1"/>
  <c r="CP53" i="1"/>
  <c r="CP7" i="1" s="1"/>
  <c r="CP38" i="1" s="1"/>
  <c r="CP50" i="1"/>
  <c r="CP4" i="1" s="1"/>
  <c r="BN51" i="1"/>
  <c r="BN53" i="1"/>
  <c r="BN55" i="1"/>
  <c r="BN58" i="1"/>
  <c r="H82" i="4"/>
  <c r="Q82" i="4" s="1"/>
  <c r="E92" i="15" s="1"/>
  <c r="H85" i="5"/>
  <c r="Q85" i="5" s="1"/>
  <c r="E93" i="15" s="1"/>
  <c r="H79" i="5"/>
  <c r="P79" i="5" s="1"/>
  <c r="D82" i="15" s="1"/>
  <c r="H76" i="4"/>
  <c r="P76" i="4" s="1"/>
  <c r="D81" i="15" s="1"/>
  <c r="H75" i="4"/>
  <c r="Q75" i="4" s="1"/>
  <c r="E81" i="15" s="1"/>
  <c r="H78" i="5"/>
  <c r="Q78" i="5" s="1"/>
  <c r="E82" i="15" s="1"/>
  <c r="H69" i="5"/>
  <c r="P69" i="5" s="1"/>
  <c r="Z69" i="5" s="1"/>
  <c r="H65" i="4"/>
  <c r="P65" i="4" s="1"/>
  <c r="Z65" i="4" s="1"/>
  <c r="H64" i="4"/>
  <c r="P64" i="4" s="1"/>
  <c r="Z64" i="4" s="1"/>
  <c r="H68" i="5"/>
  <c r="P68" i="5" s="1"/>
  <c r="Z68" i="5" s="1"/>
  <c r="H63" i="4"/>
  <c r="R63" i="4" s="1"/>
  <c r="AB63" i="4" s="1"/>
  <c r="H67" i="5"/>
  <c r="R67" i="5" s="1"/>
  <c r="AB67" i="5" s="1"/>
  <c r="H62" i="4"/>
  <c r="P62" i="4" s="1"/>
  <c r="Z62" i="4" s="1"/>
  <c r="H66" i="5"/>
  <c r="P66" i="5" s="1"/>
  <c r="Z66" i="5" s="1"/>
  <c r="H61" i="4"/>
  <c r="Q61" i="4" s="1"/>
  <c r="AA61" i="4" s="1"/>
  <c r="H65" i="5"/>
  <c r="Q65" i="5" s="1"/>
  <c r="AA65" i="5" s="1"/>
  <c r="H60" i="4"/>
  <c r="P60" i="4" s="1"/>
  <c r="Z60" i="4" s="1"/>
  <c r="H64" i="5"/>
  <c r="P64" i="5" s="1"/>
  <c r="Z64" i="5" s="1"/>
  <c r="H63" i="5"/>
  <c r="Q63" i="5" s="1"/>
  <c r="E71" i="15" s="1"/>
  <c r="H59" i="4"/>
  <c r="Q59" i="4" s="1"/>
  <c r="E70" i="15" s="1"/>
  <c r="H58" i="4"/>
  <c r="R58" i="4" s="1"/>
  <c r="AB58" i="4" s="1"/>
  <c r="H62" i="5"/>
  <c r="R62" i="5" s="1"/>
  <c r="AB62" i="5" s="1"/>
  <c r="H57" i="4"/>
  <c r="P57" i="4" s="1"/>
  <c r="H61" i="5"/>
  <c r="P61" i="5" s="1"/>
  <c r="H60" i="5"/>
  <c r="R60" i="5" s="1"/>
  <c r="F71" i="15" s="1"/>
  <c r="H56" i="4"/>
  <c r="R56" i="4" s="1"/>
  <c r="F70" i="15" s="1"/>
  <c r="H50" i="4"/>
  <c r="Q50" i="4" s="1"/>
  <c r="AA50" i="4" s="1"/>
  <c r="H53" i="5"/>
  <c r="Q53" i="5" s="1"/>
  <c r="AA53" i="5" s="1"/>
  <c r="H49" i="4"/>
  <c r="P49" i="4" s="1"/>
  <c r="Z49" i="4" s="1"/>
  <c r="H52" i="5"/>
  <c r="P52" i="5" s="1"/>
  <c r="Z52" i="5" s="1"/>
  <c r="H48" i="4"/>
  <c r="Q48" i="4" s="1"/>
  <c r="E48" i="15" s="1"/>
  <c r="H51" i="5"/>
  <c r="Q51" i="5" s="1"/>
  <c r="H47" i="4"/>
  <c r="P47" i="4" s="1"/>
  <c r="Z47" i="4" s="1"/>
  <c r="H50" i="5"/>
  <c r="P50" i="5" s="1"/>
  <c r="Z50" i="5" s="1"/>
  <c r="H46" i="4"/>
  <c r="R46" i="4" s="1"/>
  <c r="F48" i="15" s="1"/>
  <c r="H49" i="5"/>
  <c r="R49" i="5" s="1"/>
  <c r="F49" i="15" s="1"/>
  <c r="H45" i="4"/>
  <c r="P45" i="4" s="1"/>
  <c r="Z45" i="4" s="1"/>
  <c r="H48" i="5"/>
  <c r="P48" i="5" s="1"/>
  <c r="Z48" i="5" s="1"/>
  <c r="H44" i="4"/>
  <c r="P44" i="4" s="1"/>
  <c r="Z44" i="4" s="1"/>
  <c r="H47" i="5"/>
  <c r="P47" i="5" s="1"/>
  <c r="Z47" i="5" s="1"/>
  <c r="H43" i="4"/>
  <c r="P43" i="4" s="1"/>
  <c r="H46" i="5"/>
  <c r="P46" i="5" s="1"/>
  <c r="D49" i="15" s="1"/>
  <c r="H36" i="4"/>
  <c r="P36" i="4" s="1"/>
  <c r="Z36" i="4" s="1"/>
  <c r="H38" i="5"/>
  <c r="P38" i="5" s="1"/>
  <c r="H35" i="4"/>
  <c r="P35" i="4" s="1"/>
  <c r="H37" i="5"/>
  <c r="P37" i="5" s="1"/>
  <c r="H25" i="4"/>
  <c r="P25" i="4" s="1"/>
  <c r="Z25" i="4" s="1"/>
  <c r="H27" i="5"/>
  <c r="P27" i="5" s="1"/>
  <c r="Z27" i="5" s="1"/>
  <c r="H26" i="5"/>
  <c r="P26" i="5" s="1"/>
  <c r="Z26" i="5" s="1"/>
  <c r="H24" i="4"/>
  <c r="P24" i="4" s="1"/>
  <c r="Z24" i="4" s="1"/>
  <c r="H23" i="4"/>
  <c r="Q23" i="4" s="1"/>
  <c r="E26" i="15" s="1"/>
  <c r="H25" i="5"/>
  <c r="Q25" i="5" s="1"/>
  <c r="E27" i="15" s="1"/>
  <c r="H24" i="5"/>
  <c r="P24" i="5" s="1"/>
  <c r="Z24" i="5" s="1"/>
  <c r="H22" i="4"/>
  <c r="P22" i="4" s="1"/>
  <c r="Z22" i="4" s="1"/>
  <c r="H23" i="5"/>
  <c r="P23" i="5" s="1"/>
  <c r="Z23" i="5" s="1"/>
  <c r="H21" i="4"/>
  <c r="R21" i="4" s="1"/>
  <c r="F26" i="15" s="1"/>
  <c r="H22" i="5"/>
  <c r="R22" i="5" s="1"/>
  <c r="F27" i="15" s="1"/>
  <c r="H20" i="4"/>
  <c r="P20" i="4" s="1"/>
  <c r="Z20" i="4" s="1"/>
  <c r="H21" i="5"/>
  <c r="P21" i="5" s="1"/>
  <c r="Z21" i="5" s="1"/>
  <c r="H19" i="4"/>
  <c r="P19" i="4" s="1"/>
  <c r="H20" i="5"/>
  <c r="P20" i="5" s="1"/>
  <c r="H16" i="4"/>
  <c r="Q16" i="4" s="1"/>
  <c r="E15" i="15" s="1"/>
  <c r="H18" i="4"/>
  <c r="P18" i="4" s="1"/>
  <c r="D15" i="15" s="1"/>
  <c r="H17" i="5"/>
  <c r="Q17" i="5" s="1"/>
  <c r="E16" i="15" s="1"/>
  <c r="H18" i="5"/>
  <c r="P18" i="5" s="1"/>
  <c r="D16" i="15" s="1"/>
  <c r="H5" i="4"/>
  <c r="P5" i="4" s="1"/>
  <c r="Z5" i="4" s="1"/>
  <c r="H4" i="4"/>
  <c r="P4" i="4" s="1"/>
  <c r="Z4" i="4" s="1"/>
  <c r="H3" i="4"/>
  <c r="P3" i="4" s="1"/>
  <c r="AH28" i="1" l="1"/>
  <c r="G211" i="20" s="1"/>
  <c r="G303" i="20" s="1"/>
  <c r="AH20" i="1"/>
  <c r="G139" i="20" s="1"/>
  <c r="G231" i="20" s="1"/>
  <c r="AD21" i="1"/>
  <c r="C148" i="20" s="1"/>
  <c r="AD27" i="1"/>
  <c r="C202" i="20" s="1"/>
  <c r="AD20" i="1"/>
  <c r="C139" i="20" s="1"/>
  <c r="C231" i="20" s="1"/>
  <c r="AX26" i="1"/>
  <c r="I194" i="20" s="1"/>
  <c r="AX19" i="1"/>
  <c r="I131" i="20" s="1"/>
  <c r="AJ23" i="1"/>
  <c r="I166" i="20" s="1"/>
  <c r="I258" i="20" s="1"/>
  <c r="AJ19" i="1"/>
  <c r="I130" i="20" s="1"/>
  <c r="BX22" i="1"/>
  <c r="G160" i="20" s="1"/>
  <c r="BX27" i="1"/>
  <c r="G205" i="20" s="1"/>
  <c r="BX20" i="1"/>
  <c r="G142" i="20" s="1"/>
  <c r="BX19" i="1"/>
  <c r="G133" i="20" s="1"/>
  <c r="G225" i="20" s="1"/>
  <c r="CZ22" i="1"/>
  <c r="CZ24" i="1"/>
  <c r="CZ19" i="1"/>
  <c r="AS19" i="1"/>
  <c r="D131" i="20" s="1"/>
  <c r="D223" i="20" s="1"/>
  <c r="D445" i="20" s="1"/>
  <c r="AS21" i="1"/>
  <c r="D149" i="20" s="1"/>
  <c r="AS20" i="1"/>
  <c r="D140" i="20" s="1"/>
  <c r="D232" i="20" s="1"/>
  <c r="D325" i="20" s="1"/>
  <c r="AV25" i="1"/>
  <c r="G185" i="20" s="1"/>
  <c r="AV19" i="1"/>
  <c r="G131" i="20" s="1"/>
  <c r="G223" i="20" s="1"/>
  <c r="AU22" i="1"/>
  <c r="F158" i="20" s="1"/>
  <c r="AU28" i="1"/>
  <c r="F212" i="20" s="1"/>
  <c r="F304" i="20" s="1"/>
  <c r="F397" i="20" s="1"/>
  <c r="AU26" i="1"/>
  <c r="F194" i="20" s="1"/>
  <c r="BV23" i="1"/>
  <c r="E169" i="20" s="1"/>
  <c r="BV20" i="1"/>
  <c r="E142" i="20" s="1"/>
  <c r="BW20" i="1"/>
  <c r="F142" i="20" s="1"/>
  <c r="F234" i="20" s="1"/>
  <c r="BW19" i="1"/>
  <c r="F133" i="20" s="1"/>
  <c r="F225" i="20" s="1"/>
  <c r="F438" i="20" s="1"/>
  <c r="BW22" i="1"/>
  <c r="F160" i="20" s="1"/>
  <c r="CL20" i="1"/>
  <c r="CL19" i="1"/>
  <c r="CH25" i="1"/>
  <c r="CH20" i="1"/>
  <c r="G125" i="1"/>
  <c r="G122" i="1"/>
  <c r="G123" i="1"/>
  <c r="L123" i="1" s="1"/>
  <c r="P39" i="1"/>
  <c r="P43" i="1"/>
  <c r="D19" i="1"/>
  <c r="E128" i="20" s="1"/>
  <c r="E220" i="20" s="1"/>
  <c r="E424" i="20" s="1"/>
  <c r="D28" i="1"/>
  <c r="E209" i="20" s="1"/>
  <c r="P23" i="1"/>
  <c r="C165" i="20" s="1"/>
  <c r="P25" i="1"/>
  <c r="C183" i="20" s="1"/>
  <c r="P28" i="1"/>
  <c r="C210" i="20" s="1"/>
  <c r="B22" i="1"/>
  <c r="C155" i="20" s="1"/>
  <c r="B26" i="1"/>
  <c r="C191" i="20" s="1"/>
  <c r="B27" i="1"/>
  <c r="C200" i="20" s="1"/>
  <c r="B21" i="1"/>
  <c r="C146" i="20" s="1"/>
  <c r="CY26" i="1"/>
  <c r="CY24" i="1"/>
  <c r="T19" i="1"/>
  <c r="G129" i="20" s="1"/>
  <c r="G221" i="20" s="1"/>
  <c r="G416" i="20" s="1"/>
  <c r="T21" i="1"/>
  <c r="G147" i="20" s="1"/>
  <c r="Z129" i="1"/>
  <c r="P131" i="1" s="1"/>
  <c r="D490" i="20"/>
  <c r="D463" i="20"/>
  <c r="D434" i="20"/>
  <c r="D470" i="20"/>
  <c r="D461" i="20"/>
  <c r="D407" i="20"/>
  <c r="D488" i="20"/>
  <c r="D452" i="20"/>
  <c r="D479" i="20"/>
  <c r="D416" i="20"/>
  <c r="D425" i="20"/>
  <c r="D443" i="20"/>
  <c r="F128" i="20"/>
  <c r="F220" i="20" s="1"/>
  <c r="E473" i="20"/>
  <c r="E491" i="20"/>
  <c r="E464" i="20"/>
  <c r="E410" i="20"/>
  <c r="E437" i="20"/>
  <c r="E482" i="20"/>
  <c r="E419" i="20"/>
  <c r="E455" i="20"/>
  <c r="E428" i="20"/>
  <c r="E446" i="20"/>
  <c r="D415" i="20"/>
  <c r="D487" i="20"/>
  <c r="D451" i="20"/>
  <c r="D433" i="20"/>
  <c r="D406" i="20"/>
  <c r="D478" i="20"/>
  <c r="D469" i="20"/>
  <c r="D460" i="20"/>
  <c r="D424" i="20"/>
  <c r="D442" i="20"/>
  <c r="E406" i="20"/>
  <c r="H119" i="20"/>
  <c r="AI25" i="1"/>
  <c r="H184" i="20" s="1"/>
  <c r="AI27" i="1"/>
  <c r="H202" i="20" s="1"/>
  <c r="AI26" i="1"/>
  <c r="H193" i="20" s="1"/>
  <c r="H285" i="20" s="1"/>
  <c r="AI22" i="1"/>
  <c r="H157" i="20" s="1"/>
  <c r="AI23" i="1"/>
  <c r="H166" i="20" s="1"/>
  <c r="H258" i="20" s="1"/>
  <c r="AI24" i="1"/>
  <c r="H175" i="20" s="1"/>
  <c r="AI21" i="1"/>
  <c r="H148" i="20" s="1"/>
  <c r="AI20" i="1"/>
  <c r="H139" i="20" s="1"/>
  <c r="H231" i="20" s="1"/>
  <c r="AI28" i="1"/>
  <c r="H211" i="20" s="1"/>
  <c r="F425" i="20"/>
  <c r="F479" i="20"/>
  <c r="F452" i="20"/>
  <c r="F416" i="20"/>
  <c r="F461" i="20"/>
  <c r="F407" i="20"/>
  <c r="F470" i="20"/>
  <c r="F434" i="20"/>
  <c r="F488" i="20"/>
  <c r="F443" i="20"/>
  <c r="F121" i="20"/>
  <c r="BI23" i="1"/>
  <c r="F168" i="20" s="1"/>
  <c r="BI28" i="1"/>
  <c r="F213" i="20" s="1"/>
  <c r="F305" i="20" s="1"/>
  <c r="BI25" i="1"/>
  <c r="F186" i="20" s="1"/>
  <c r="BI26" i="1"/>
  <c r="F195" i="20" s="1"/>
  <c r="BI27" i="1"/>
  <c r="F204" i="20" s="1"/>
  <c r="BI20" i="1"/>
  <c r="F141" i="20" s="1"/>
  <c r="F233" i="20" s="1"/>
  <c r="BI22" i="1"/>
  <c r="F159" i="20" s="1"/>
  <c r="BI24" i="1"/>
  <c r="F177" i="20" s="1"/>
  <c r="F269" i="20" s="1"/>
  <c r="BI21" i="1"/>
  <c r="F150" i="20" s="1"/>
  <c r="L125" i="1"/>
  <c r="P44" i="1"/>
  <c r="AH19" i="1"/>
  <c r="G130" i="20" s="1"/>
  <c r="G222" i="20" s="1"/>
  <c r="Q20" i="1"/>
  <c r="D138" i="20" s="1"/>
  <c r="E42" i="1"/>
  <c r="E39" i="1"/>
  <c r="E43" i="1"/>
  <c r="E36" i="1"/>
  <c r="BV19" i="1"/>
  <c r="E133" i="20" s="1"/>
  <c r="C20" i="1"/>
  <c r="D137" i="20" s="1"/>
  <c r="AJ25" i="1"/>
  <c r="I184" i="20" s="1"/>
  <c r="F465" i="20"/>
  <c r="AY36" i="1"/>
  <c r="AY38" i="1"/>
  <c r="F119" i="20"/>
  <c r="AG26" i="1"/>
  <c r="F193" i="20" s="1"/>
  <c r="F285" i="20" s="1"/>
  <c r="AG25" i="1"/>
  <c r="F184" i="20" s="1"/>
  <c r="AG20" i="1"/>
  <c r="F139" i="20" s="1"/>
  <c r="AG23" i="1"/>
  <c r="F166" i="20" s="1"/>
  <c r="AG27" i="1"/>
  <c r="F202" i="20" s="1"/>
  <c r="AG24" i="1"/>
  <c r="F175" i="20" s="1"/>
  <c r="AG22" i="1"/>
  <c r="F157" i="20" s="1"/>
  <c r="BU16" i="1"/>
  <c r="CI16" i="1"/>
  <c r="CI28" i="1"/>
  <c r="CI27" i="1"/>
  <c r="CI25" i="1"/>
  <c r="CI24" i="1"/>
  <c r="CI26" i="1"/>
  <c r="CI23" i="1"/>
  <c r="CI21" i="1"/>
  <c r="CI22" i="1"/>
  <c r="CV16" i="1"/>
  <c r="CV28" i="1"/>
  <c r="CV20" i="1"/>
  <c r="CV23" i="1"/>
  <c r="CV25" i="1"/>
  <c r="C121" i="20"/>
  <c r="BF24" i="1"/>
  <c r="C177" i="20" s="1"/>
  <c r="C269" i="20" s="1"/>
  <c r="BF25" i="1"/>
  <c r="C186" i="20" s="1"/>
  <c r="BF27" i="1"/>
  <c r="C204" i="20" s="1"/>
  <c r="BF20" i="1"/>
  <c r="C141" i="20" s="1"/>
  <c r="C233" i="20" s="1"/>
  <c r="BF21" i="1"/>
  <c r="C150" i="20" s="1"/>
  <c r="C122" i="20"/>
  <c r="BT27" i="1"/>
  <c r="C205" i="20" s="1"/>
  <c r="BT25" i="1"/>
  <c r="C187" i="20" s="1"/>
  <c r="C279" i="20" s="1"/>
  <c r="BT23" i="1"/>
  <c r="C169" i="20" s="1"/>
  <c r="BT22" i="1"/>
  <c r="C160" i="20" s="1"/>
  <c r="BT28" i="1"/>
  <c r="C214" i="20" s="1"/>
  <c r="C306" i="20" s="1"/>
  <c r="BU36" i="1"/>
  <c r="CD129" i="1"/>
  <c r="BT131" i="1" s="1"/>
  <c r="G128" i="1"/>
  <c r="L128" i="1" s="1"/>
  <c r="C118" i="20"/>
  <c r="C117" i="20"/>
  <c r="C283" i="20" s="1"/>
  <c r="B25" i="1"/>
  <c r="C182" i="20" s="1"/>
  <c r="AJ21" i="1"/>
  <c r="I148" i="20" s="1"/>
  <c r="AV26" i="1"/>
  <c r="G194" i="20" s="1"/>
  <c r="BT26" i="1"/>
  <c r="C196" i="20" s="1"/>
  <c r="BF23" i="1"/>
  <c r="C168" i="20" s="1"/>
  <c r="Q42" i="1"/>
  <c r="Q38" i="1"/>
  <c r="Q43" i="1"/>
  <c r="Q45" i="1" s="1"/>
  <c r="BT19" i="1"/>
  <c r="C133" i="20" s="1"/>
  <c r="AK19" i="1"/>
  <c r="J130" i="20" s="1"/>
  <c r="AU19" i="1"/>
  <c r="F131" i="20" s="1"/>
  <c r="F223" i="20" s="1"/>
  <c r="AK28" i="1"/>
  <c r="J211" i="20" s="1"/>
  <c r="AJ24" i="1"/>
  <c r="I175" i="20" s="1"/>
  <c r="D21" i="1"/>
  <c r="E146" i="20" s="1"/>
  <c r="AD22" i="1"/>
  <c r="C157" i="20" s="1"/>
  <c r="CW26" i="1"/>
  <c r="AV23" i="1"/>
  <c r="G167" i="20" s="1"/>
  <c r="AM25" i="1"/>
  <c r="L184" i="20" s="1"/>
  <c r="B20" i="1"/>
  <c r="C137" i="20" s="1"/>
  <c r="CV21" i="1"/>
  <c r="CZ26" i="1"/>
  <c r="D122" i="20"/>
  <c r="D234" i="20" s="1"/>
  <c r="BU26" i="1"/>
  <c r="D196" i="20" s="1"/>
  <c r="D288" i="20" s="1"/>
  <c r="BU21" i="1"/>
  <c r="D151" i="20" s="1"/>
  <c r="BU23" i="1"/>
  <c r="D169" i="20" s="1"/>
  <c r="BU27" i="1"/>
  <c r="D205" i="20" s="1"/>
  <c r="BU25" i="1"/>
  <c r="D187" i="20" s="1"/>
  <c r="D279" i="20" s="1"/>
  <c r="BU28" i="1"/>
  <c r="D214" i="20" s="1"/>
  <c r="D306" i="20" s="1"/>
  <c r="BU19" i="1"/>
  <c r="D133" i="20" s="1"/>
  <c r="K119" i="20"/>
  <c r="AL26" i="1"/>
  <c r="K193" i="20" s="1"/>
  <c r="K285" i="20" s="1"/>
  <c r="AL27" i="1"/>
  <c r="K202" i="20" s="1"/>
  <c r="AL20" i="1"/>
  <c r="K139" i="20" s="1"/>
  <c r="AL25" i="1"/>
  <c r="K184" i="20" s="1"/>
  <c r="K276" i="20" s="1"/>
  <c r="BU43" i="1"/>
  <c r="BU42" i="1"/>
  <c r="G121" i="1"/>
  <c r="L121" i="1" s="1"/>
  <c r="F118" i="20"/>
  <c r="S25" i="1"/>
  <c r="F183" i="20" s="1"/>
  <c r="S22" i="1"/>
  <c r="F156" i="20" s="1"/>
  <c r="S27" i="1"/>
  <c r="F201" i="20" s="1"/>
  <c r="S26" i="1"/>
  <c r="F192" i="20" s="1"/>
  <c r="F284" i="20" s="1"/>
  <c r="S24" i="1"/>
  <c r="F174" i="20" s="1"/>
  <c r="S28" i="1"/>
  <c r="F210" i="20" s="1"/>
  <c r="F302" i="20" s="1"/>
  <c r="S20" i="1"/>
  <c r="F138" i="20" s="1"/>
  <c r="F230" i="20" s="1"/>
  <c r="S21" i="1"/>
  <c r="F147" i="20" s="1"/>
  <c r="F239" i="20" s="1"/>
  <c r="S23" i="1"/>
  <c r="F165" i="20" s="1"/>
  <c r="G474" i="20"/>
  <c r="G429" i="20"/>
  <c r="G447" i="20"/>
  <c r="G465" i="20"/>
  <c r="G420" i="20"/>
  <c r="G411" i="20"/>
  <c r="G483" i="20"/>
  <c r="G438" i="20"/>
  <c r="G492" i="20"/>
  <c r="G456" i="20"/>
  <c r="AJ26" i="1"/>
  <c r="I193" i="20" s="1"/>
  <c r="D70" i="15"/>
  <c r="D104" i="15"/>
  <c r="J18" i="20"/>
  <c r="I18" i="20"/>
  <c r="AY37" i="1"/>
  <c r="AY41" i="1"/>
  <c r="E119" i="20"/>
  <c r="AF23" i="1"/>
  <c r="E166" i="20" s="1"/>
  <c r="AF25" i="1"/>
  <c r="E184" i="20" s="1"/>
  <c r="AF26" i="1"/>
  <c r="E193" i="20" s="1"/>
  <c r="E285" i="20" s="1"/>
  <c r="AF24" i="1"/>
  <c r="E175" i="20" s="1"/>
  <c r="AF22" i="1"/>
  <c r="E157" i="20" s="1"/>
  <c r="AF27" i="1"/>
  <c r="E202" i="20" s="1"/>
  <c r="D119" i="20"/>
  <c r="AE24" i="1"/>
  <c r="D175" i="20" s="1"/>
  <c r="AE21" i="1"/>
  <c r="D148" i="20" s="1"/>
  <c r="AE26" i="1"/>
  <c r="D193" i="20" s="1"/>
  <c r="AE27" i="1"/>
  <c r="D202" i="20" s="1"/>
  <c r="AE23" i="1"/>
  <c r="D166" i="20" s="1"/>
  <c r="AE22" i="1"/>
  <c r="D157" i="20" s="1"/>
  <c r="AE25" i="1"/>
  <c r="D184" i="20" s="1"/>
  <c r="E120" i="20"/>
  <c r="AT27" i="1"/>
  <c r="E203" i="20" s="1"/>
  <c r="AT20" i="1"/>
  <c r="E140" i="20" s="1"/>
  <c r="E232" i="20" s="1"/>
  <c r="E325" i="20" s="1"/>
  <c r="G120" i="20"/>
  <c r="G277" i="20" s="1"/>
  <c r="G370" i="20" s="1"/>
  <c r="AV22" i="1"/>
  <c r="G158" i="20" s="1"/>
  <c r="AV20" i="1"/>
  <c r="G140" i="20" s="1"/>
  <c r="AV24" i="1"/>
  <c r="G176" i="20" s="1"/>
  <c r="AV27" i="1"/>
  <c r="G203" i="20" s="1"/>
  <c r="DF129" i="1"/>
  <c r="CV131" i="1" s="1"/>
  <c r="CK16" i="1"/>
  <c r="CK21" i="1"/>
  <c r="CK22" i="1"/>
  <c r="CK26" i="1"/>
  <c r="CK27" i="1"/>
  <c r="CK20" i="1"/>
  <c r="CK28" i="1"/>
  <c r="CK24" i="1"/>
  <c r="CK25" i="1"/>
  <c r="CK23" i="1"/>
  <c r="BU44" i="1"/>
  <c r="T45" i="1"/>
  <c r="E35" i="1"/>
  <c r="G117" i="20"/>
  <c r="F25" i="1"/>
  <c r="G182" i="20" s="1"/>
  <c r="F21" i="1"/>
  <c r="G146" i="20" s="1"/>
  <c r="F26" i="1"/>
  <c r="G191" i="20" s="1"/>
  <c r="F22" i="1"/>
  <c r="G155" i="20" s="1"/>
  <c r="F24" i="1"/>
  <c r="G173" i="20" s="1"/>
  <c r="G265" i="20" s="1"/>
  <c r="F27" i="1"/>
  <c r="G200" i="20" s="1"/>
  <c r="F23" i="1"/>
  <c r="G164" i="20" s="1"/>
  <c r="AG21" i="1"/>
  <c r="F148" i="20" s="1"/>
  <c r="H129" i="1"/>
  <c r="BF28" i="1"/>
  <c r="C213" i="20" s="1"/>
  <c r="C305" i="20" s="1"/>
  <c r="AK20" i="1"/>
  <c r="J139" i="20" s="1"/>
  <c r="C302" i="20"/>
  <c r="B19" i="1"/>
  <c r="C128" i="20" s="1"/>
  <c r="C220" i="20" s="1"/>
  <c r="K120" i="20"/>
  <c r="AZ20" i="1"/>
  <c r="K140" i="20" s="1"/>
  <c r="AZ23" i="1"/>
  <c r="K167" i="20" s="1"/>
  <c r="AZ28" i="1"/>
  <c r="K212" i="20" s="1"/>
  <c r="AZ25" i="1"/>
  <c r="K185" i="20" s="1"/>
  <c r="AZ27" i="1"/>
  <c r="K203" i="20" s="1"/>
  <c r="AZ26" i="1"/>
  <c r="K194" i="20" s="1"/>
  <c r="K286" i="20" s="1"/>
  <c r="K379" i="20" s="1"/>
  <c r="AJ22" i="1"/>
  <c r="I157" i="20" s="1"/>
  <c r="I249" i="20" s="1"/>
  <c r="AS27" i="1"/>
  <c r="D203" i="20" s="1"/>
  <c r="CH26" i="1"/>
  <c r="AD25" i="1"/>
  <c r="C184" i="20" s="1"/>
  <c r="G479" i="20"/>
  <c r="G425" i="20"/>
  <c r="G434" i="20"/>
  <c r="G488" i="20"/>
  <c r="G443" i="20"/>
  <c r="AK22" i="1"/>
  <c r="J157" i="20" s="1"/>
  <c r="AD28" i="1"/>
  <c r="C211" i="20" s="1"/>
  <c r="J120" i="20"/>
  <c r="J304" i="20" s="1"/>
  <c r="J397" i="20" s="1"/>
  <c r="AY20" i="1"/>
  <c r="J140" i="20" s="1"/>
  <c r="AY19" i="1"/>
  <c r="J131" i="20" s="1"/>
  <c r="AY26" i="1"/>
  <c r="J194" i="20" s="1"/>
  <c r="J286" i="20" s="1"/>
  <c r="J379" i="20" s="1"/>
  <c r="AY25" i="1"/>
  <c r="J185" i="20" s="1"/>
  <c r="B23" i="1"/>
  <c r="C164" i="20" s="1"/>
  <c r="AE19" i="1"/>
  <c r="D130" i="20" s="1"/>
  <c r="D222" i="20" s="1"/>
  <c r="AK21" i="1"/>
  <c r="J148" i="20" s="1"/>
  <c r="P26" i="1"/>
  <c r="C192" i="20" s="1"/>
  <c r="C284" i="20" s="1"/>
  <c r="AT21" i="1"/>
  <c r="E149" i="20" s="1"/>
  <c r="AD23" i="1"/>
  <c r="C166" i="20" s="1"/>
  <c r="AF21" i="1"/>
  <c r="E148" i="20" s="1"/>
  <c r="E240" i="20" s="1"/>
  <c r="AS23" i="1"/>
  <c r="D167" i="20" s="1"/>
  <c r="BI19" i="1"/>
  <c r="F132" i="20" s="1"/>
  <c r="F224" i="20" s="1"/>
  <c r="BT20" i="1"/>
  <c r="C142" i="20" s="1"/>
  <c r="BU24" i="1"/>
  <c r="D178" i="20" s="1"/>
  <c r="D270" i="20" s="1"/>
  <c r="CV22" i="1"/>
  <c r="AU20" i="1"/>
  <c r="F140" i="20" s="1"/>
  <c r="F232" i="20" s="1"/>
  <c r="F325" i="20" s="1"/>
  <c r="BF26" i="1"/>
  <c r="C195" i="20" s="1"/>
  <c r="BF22" i="1"/>
  <c r="C159" i="20" s="1"/>
  <c r="P27" i="1"/>
  <c r="C201" i="20" s="1"/>
  <c r="C293" i="20" s="1"/>
  <c r="AU25" i="1"/>
  <c r="F185" i="20" s="1"/>
  <c r="AS26" i="1"/>
  <c r="D194" i="20" s="1"/>
  <c r="D286" i="20" s="1"/>
  <c r="D379" i="20" s="1"/>
  <c r="C28" i="1"/>
  <c r="D209" i="20" s="1"/>
  <c r="D301" i="20" s="1"/>
  <c r="G18" i="20"/>
  <c r="J129" i="1"/>
  <c r="AI19" i="1"/>
  <c r="H130" i="20" s="1"/>
  <c r="D18" i="20"/>
  <c r="G119" i="20"/>
  <c r="AH27" i="1"/>
  <c r="G202" i="20" s="1"/>
  <c r="AH23" i="1"/>
  <c r="G166" i="20" s="1"/>
  <c r="AH26" i="1"/>
  <c r="G193" i="20" s="1"/>
  <c r="AH25" i="1"/>
  <c r="G184" i="20" s="1"/>
  <c r="AH24" i="1"/>
  <c r="G175" i="20" s="1"/>
  <c r="AH22" i="1"/>
  <c r="G157" i="20" s="1"/>
  <c r="BU38" i="1"/>
  <c r="BU40" i="1"/>
  <c r="L122" i="1"/>
  <c r="G473" i="20"/>
  <c r="G491" i="20"/>
  <c r="G446" i="20"/>
  <c r="G482" i="20"/>
  <c r="G419" i="20"/>
  <c r="G455" i="20"/>
  <c r="G410" i="20"/>
  <c r="G428" i="20"/>
  <c r="G437" i="20"/>
  <c r="G464" i="20"/>
  <c r="E18" i="20"/>
  <c r="C119" i="20"/>
  <c r="CW35" i="1"/>
  <c r="CW38" i="1"/>
  <c r="L119" i="20"/>
  <c r="AM23" i="1"/>
  <c r="L166" i="20" s="1"/>
  <c r="L258" i="20" s="1"/>
  <c r="G121" i="20"/>
  <c r="BJ24" i="1"/>
  <c r="G177" i="20" s="1"/>
  <c r="BJ26" i="1"/>
  <c r="G195" i="20" s="1"/>
  <c r="BJ20" i="1"/>
  <c r="G141" i="20" s="1"/>
  <c r="G233" i="20" s="1"/>
  <c r="BJ21" i="1"/>
  <c r="G150" i="20" s="1"/>
  <c r="BJ28" i="1"/>
  <c r="G213" i="20" s="1"/>
  <c r="G305" i="20" s="1"/>
  <c r="BJ22" i="1"/>
  <c r="G159" i="20" s="1"/>
  <c r="BJ23" i="1"/>
  <c r="G168" i="20" s="1"/>
  <c r="BJ25" i="1"/>
  <c r="G186" i="20" s="1"/>
  <c r="G278" i="20" s="1"/>
  <c r="BJ27" i="1"/>
  <c r="G204" i="20" s="1"/>
  <c r="L120" i="20"/>
  <c r="BA25" i="1"/>
  <c r="L185" i="20" s="1"/>
  <c r="BA23" i="1"/>
  <c r="L167" i="20" s="1"/>
  <c r="CH16" i="1"/>
  <c r="CH23" i="1"/>
  <c r="CH24" i="1"/>
  <c r="CH21" i="1"/>
  <c r="CZ40" i="1"/>
  <c r="CZ45" i="1" s="1"/>
  <c r="E118" i="20"/>
  <c r="E302" i="20" s="1"/>
  <c r="R26" i="1"/>
  <c r="E192" i="20" s="1"/>
  <c r="E284" i="20" s="1"/>
  <c r="R22" i="1"/>
  <c r="E156" i="20" s="1"/>
  <c r="R24" i="1"/>
  <c r="E174" i="20" s="1"/>
  <c r="R27" i="1"/>
  <c r="E201" i="20" s="1"/>
  <c r="R23" i="1"/>
  <c r="E165" i="20" s="1"/>
  <c r="R21" i="1"/>
  <c r="E147" i="20" s="1"/>
  <c r="R25" i="1"/>
  <c r="E183" i="20" s="1"/>
  <c r="R20" i="1"/>
  <c r="E138" i="20" s="1"/>
  <c r="E230" i="20" s="1"/>
  <c r="F28" i="1"/>
  <c r="G209" i="20" s="1"/>
  <c r="G301" i="20" s="1"/>
  <c r="AS25" i="1"/>
  <c r="D185" i="20" s="1"/>
  <c r="CV19" i="1"/>
  <c r="AV28" i="1"/>
  <c r="G212" i="20" s="1"/>
  <c r="G304" i="20" s="1"/>
  <c r="G397" i="20" s="1"/>
  <c r="P19" i="1"/>
  <c r="C129" i="20" s="1"/>
  <c r="C221" i="20" s="1"/>
  <c r="AT28" i="1"/>
  <c r="E212" i="20" s="1"/>
  <c r="P20" i="1"/>
  <c r="C138" i="20" s="1"/>
  <c r="C230" i="20" s="1"/>
  <c r="BT21" i="1"/>
  <c r="C151" i="20" s="1"/>
  <c r="AH21" i="1"/>
  <c r="G148" i="20" s="1"/>
  <c r="BG22" i="1"/>
  <c r="D159" i="20" s="1"/>
  <c r="AD26" i="1"/>
  <c r="C193" i="20" s="1"/>
  <c r="C285" i="20" s="1"/>
  <c r="CV24" i="1"/>
  <c r="BF19" i="1"/>
  <c r="C132" i="20" s="1"/>
  <c r="C224" i="20" s="1"/>
  <c r="CH27" i="1"/>
  <c r="AE28" i="1"/>
  <c r="D211" i="20" s="1"/>
  <c r="D303" i="20" s="1"/>
  <c r="AX22" i="1"/>
  <c r="I158" i="20" s="1"/>
  <c r="AU23" i="1"/>
  <c r="F167" i="20" s="1"/>
  <c r="CH22" i="1"/>
  <c r="AU27" i="1"/>
  <c r="F203" i="20" s="1"/>
  <c r="D118" i="20"/>
  <c r="Q21" i="1"/>
  <c r="D147" i="20" s="1"/>
  <c r="Q22" i="1"/>
  <c r="D156" i="20" s="1"/>
  <c r="Q26" i="1"/>
  <c r="D192" i="20" s="1"/>
  <c r="D284" i="20" s="1"/>
  <c r="Q24" i="1"/>
  <c r="D174" i="20" s="1"/>
  <c r="Q25" i="1"/>
  <c r="D183" i="20" s="1"/>
  <c r="Q27" i="1"/>
  <c r="D201" i="20" s="1"/>
  <c r="Q23" i="1"/>
  <c r="D165" i="20" s="1"/>
  <c r="F18" i="20"/>
  <c r="CW16" i="1"/>
  <c r="CW21" i="1"/>
  <c r="CW24" i="1"/>
  <c r="CW28" i="1"/>
  <c r="CW22" i="1"/>
  <c r="CW25" i="1"/>
  <c r="CW23" i="1"/>
  <c r="CW27" i="1"/>
  <c r="CW37" i="1"/>
  <c r="CZ16" i="1"/>
  <c r="CZ20" i="1"/>
  <c r="CZ21" i="1"/>
  <c r="CZ23" i="1"/>
  <c r="CZ28" i="1"/>
  <c r="CZ25" i="1"/>
  <c r="CZ27" i="1"/>
  <c r="E121" i="20"/>
  <c r="BH22" i="1"/>
  <c r="E159" i="20" s="1"/>
  <c r="BH28" i="1"/>
  <c r="E213" i="20" s="1"/>
  <c r="BH24" i="1"/>
  <c r="E177" i="20" s="1"/>
  <c r="BH27" i="1"/>
  <c r="E204" i="20" s="1"/>
  <c r="BH23" i="1"/>
  <c r="E168" i="20" s="1"/>
  <c r="BH26" i="1"/>
  <c r="E195" i="20" s="1"/>
  <c r="BH20" i="1"/>
  <c r="E141" i="20" s="1"/>
  <c r="E233" i="20" s="1"/>
  <c r="BH21" i="1"/>
  <c r="E150" i="20" s="1"/>
  <c r="E242" i="20" s="1"/>
  <c r="BH25" i="1"/>
  <c r="E186" i="20" s="1"/>
  <c r="E278" i="20" s="1"/>
  <c r="CW39" i="1"/>
  <c r="AK16" i="1"/>
  <c r="J119" i="20"/>
  <c r="AK26" i="1"/>
  <c r="J193" i="20" s="1"/>
  <c r="J285" i="20" s="1"/>
  <c r="AK25" i="1"/>
  <c r="J184" i="20" s="1"/>
  <c r="AR15" i="1"/>
  <c r="AR19" i="1" s="1"/>
  <c r="C131" i="20" s="1"/>
  <c r="C223" i="20" s="1"/>
  <c r="E38" i="1"/>
  <c r="E37" i="1"/>
  <c r="E117" i="20"/>
  <c r="D26" i="1"/>
  <c r="E191" i="20" s="1"/>
  <c r="E283" i="20" s="1"/>
  <c r="D20" i="1"/>
  <c r="E137" i="20" s="1"/>
  <c r="E229" i="20" s="1"/>
  <c r="D24" i="1"/>
  <c r="E173" i="20" s="1"/>
  <c r="D27" i="1"/>
  <c r="E200" i="20" s="1"/>
  <c r="D22" i="1"/>
  <c r="E155" i="20" s="1"/>
  <c r="D25" i="1"/>
  <c r="E182" i="20" s="1"/>
  <c r="D23" i="1"/>
  <c r="E164" i="20" s="1"/>
  <c r="S45" i="1"/>
  <c r="AF20" i="1"/>
  <c r="E139" i="20" s="1"/>
  <c r="E231" i="20" s="1"/>
  <c r="AL28" i="1"/>
  <c r="K211" i="20" s="1"/>
  <c r="K303" i="20" s="1"/>
  <c r="E44" i="1"/>
  <c r="AT25" i="1"/>
  <c r="E185" i="20" s="1"/>
  <c r="AX21" i="1"/>
  <c r="I149" i="20" s="1"/>
  <c r="I241" i="20" s="1"/>
  <c r="I334" i="20" s="1"/>
  <c r="AT24" i="1"/>
  <c r="E176" i="20" s="1"/>
  <c r="AG28" i="1"/>
  <c r="F211" i="20" s="1"/>
  <c r="F303" i="20" s="1"/>
  <c r="R19" i="1"/>
  <c r="E129" i="20" s="1"/>
  <c r="E221" i="20" s="1"/>
  <c r="CH28" i="1"/>
  <c r="AD24" i="1"/>
  <c r="C175" i="20" s="1"/>
  <c r="C267" i="20" s="1"/>
  <c r="Q28" i="1"/>
  <c r="D210" i="20" s="1"/>
  <c r="D302" i="20" s="1"/>
  <c r="AT23" i="1"/>
  <c r="E167" i="20" s="1"/>
  <c r="CV27" i="1"/>
  <c r="AX28" i="1"/>
  <c r="I212" i="20" s="1"/>
  <c r="I304" i="20" s="1"/>
  <c r="I397" i="20" s="1"/>
  <c r="F117" i="20"/>
  <c r="F229" i="20" s="1"/>
  <c r="E22" i="1"/>
  <c r="F155" i="20" s="1"/>
  <c r="E21" i="1"/>
  <c r="F146" i="20" s="1"/>
  <c r="E25" i="1"/>
  <c r="F182" i="20" s="1"/>
  <c r="E24" i="1"/>
  <c r="F173" i="20" s="1"/>
  <c r="E27" i="1"/>
  <c r="F200" i="20" s="1"/>
  <c r="E23" i="1"/>
  <c r="F164" i="20" s="1"/>
  <c r="E26" i="1"/>
  <c r="F191" i="20" s="1"/>
  <c r="F283" i="20" s="1"/>
  <c r="P21" i="1"/>
  <c r="C147" i="20" s="1"/>
  <c r="C239" i="20" s="1"/>
  <c r="AY23" i="1"/>
  <c r="J167" i="20" s="1"/>
  <c r="J259" i="20" s="1"/>
  <c r="J352" i="20" s="1"/>
  <c r="K18" i="20"/>
  <c r="D117" i="20"/>
  <c r="C24" i="1"/>
  <c r="D173" i="20" s="1"/>
  <c r="C27" i="1"/>
  <c r="D200" i="20" s="1"/>
  <c r="C22" i="1"/>
  <c r="D155" i="20" s="1"/>
  <c r="C23" i="1"/>
  <c r="D164" i="20" s="1"/>
  <c r="D256" i="20" s="1"/>
  <c r="C21" i="1"/>
  <c r="D146" i="20" s="1"/>
  <c r="C25" i="1"/>
  <c r="D182" i="20" s="1"/>
  <c r="C26" i="1"/>
  <c r="D191" i="20" s="1"/>
  <c r="G472" i="20"/>
  <c r="G436" i="20"/>
  <c r="G481" i="20"/>
  <c r="G445" i="20"/>
  <c r="G418" i="20"/>
  <c r="G409" i="20"/>
  <c r="G454" i="20"/>
  <c r="G490" i="20"/>
  <c r="G427" i="20"/>
  <c r="G463" i="20"/>
  <c r="G316" i="20"/>
  <c r="C247" i="20"/>
  <c r="E222" i="20"/>
  <c r="I119" i="20"/>
  <c r="I222" i="20" s="1"/>
  <c r="AJ20" i="1"/>
  <c r="I139" i="20" s="1"/>
  <c r="AJ27" i="1"/>
  <c r="I202" i="20" s="1"/>
  <c r="AJ28" i="1"/>
  <c r="I211" i="20" s="1"/>
  <c r="I303" i="20" s="1"/>
  <c r="H18" i="20"/>
  <c r="L18" i="20"/>
  <c r="E122" i="20"/>
  <c r="BV27" i="1"/>
  <c r="E205" i="20" s="1"/>
  <c r="BV21" i="1"/>
  <c r="E151" i="20" s="1"/>
  <c r="BV25" i="1"/>
  <c r="E187" i="20" s="1"/>
  <c r="E279" i="20" s="1"/>
  <c r="BV26" i="1"/>
  <c r="E196" i="20" s="1"/>
  <c r="E288" i="20" s="1"/>
  <c r="BV28" i="1"/>
  <c r="E214" i="20" s="1"/>
  <c r="E306" i="20" s="1"/>
  <c r="BV24" i="1"/>
  <c r="E178" i="20" s="1"/>
  <c r="D4" i="15"/>
  <c r="D26" i="15"/>
  <c r="C18" i="20"/>
  <c r="AY42" i="1"/>
  <c r="I120" i="20"/>
  <c r="AX23" i="1"/>
  <c r="I167" i="20" s="1"/>
  <c r="I259" i="20" s="1"/>
  <c r="I352" i="20" s="1"/>
  <c r="AX27" i="1"/>
  <c r="I203" i="20" s="1"/>
  <c r="AX20" i="1"/>
  <c r="I140" i="20" s="1"/>
  <c r="AX24" i="1"/>
  <c r="I176" i="20" s="1"/>
  <c r="CW42" i="1"/>
  <c r="G122" i="20"/>
  <c r="BX25" i="1"/>
  <c r="G187" i="20" s="1"/>
  <c r="G279" i="20" s="1"/>
  <c r="BX28" i="1"/>
  <c r="G214" i="20" s="1"/>
  <c r="BX26" i="1"/>
  <c r="G196" i="20" s="1"/>
  <c r="G288" i="20" s="1"/>
  <c r="BX21" i="1"/>
  <c r="G151" i="20" s="1"/>
  <c r="BX23" i="1"/>
  <c r="G169" i="20" s="1"/>
  <c r="BX24" i="1"/>
  <c r="G178" i="20" s="1"/>
  <c r="CJ16" i="1"/>
  <c r="CJ20" i="1"/>
  <c r="CJ25" i="1"/>
  <c r="CJ27" i="1"/>
  <c r="CJ23" i="1"/>
  <c r="CJ22" i="1"/>
  <c r="CJ21" i="1"/>
  <c r="CJ28" i="1"/>
  <c r="CJ26" i="1"/>
  <c r="CJ24" i="1"/>
  <c r="CX16" i="1"/>
  <c r="CX25" i="1"/>
  <c r="CX26" i="1"/>
  <c r="CX20" i="1"/>
  <c r="CX23" i="1"/>
  <c r="CX28" i="1"/>
  <c r="CX22" i="1"/>
  <c r="CX27" i="1"/>
  <c r="CX21" i="1"/>
  <c r="CX24" i="1"/>
  <c r="D120" i="20"/>
  <c r="D241" i="20" s="1"/>
  <c r="D334" i="20" s="1"/>
  <c r="AS24" i="1"/>
  <c r="D176" i="20" s="1"/>
  <c r="F120" i="20"/>
  <c r="AU21" i="1"/>
  <c r="F149" i="20" s="1"/>
  <c r="AU24" i="1"/>
  <c r="F176" i="20" s="1"/>
  <c r="D121" i="20"/>
  <c r="D242" i="20" s="1"/>
  <c r="BG23" i="1"/>
  <c r="D168" i="20" s="1"/>
  <c r="BG27" i="1"/>
  <c r="D204" i="20" s="1"/>
  <c r="BG28" i="1"/>
  <c r="D213" i="20" s="1"/>
  <c r="BG24" i="1"/>
  <c r="D177" i="20" s="1"/>
  <c r="BG26" i="1"/>
  <c r="D195" i="20" s="1"/>
  <c r="D287" i="20" s="1"/>
  <c r="BG25" i="1"/>
  <c r="D186" i="20" s="1"/>
  <c r="D278" i="20" s="1"/>
  <c r="BG20" i="1"/>
  <c r="D141" i="20" s="1"/>
  <c r="D233" i="20" s="1"/>
  <c r="F122" i="20"/>
  <c r="F252" i="20" s="1"/>
  <c r="BW23" i="1"/>
  <c r="F169" i="20" s="1"/>
  <c r="BW26" i="1"/>
  <c r="F196" i="20" s="1"/>
  <c r="BW21" i="1"/>
  <c r="F151" i="20" s="1"/>
  <c r="BW24" i="1"/>
  <c r="F178" i="20" s="1"/>
  <c r="BW28" i="1"/>
  <c r="F214" i="20" s="1"/>
  <c r="BW27" i="1"/>
  <c r="F205" i="20" s="1"/>
  <c r="BW25" i="1"/>
  <c r="F187" i="20" s="1"/>
  <c r="F279" i="20" s="1"/>
  <c r="CL16" i="1"/>
  <c r="CL28" i="1"/>
  <c r="CL25" i="1"/>
  <c r="CL21" i="1"/>
  <c r="CL22" i="1"/>
  <c r="CL27" i="1"/>
  <c r="CL23" i="1"/>
  <c r="CL26" i="1"/>
  <c r="CL24" i="1"/>
  <c r="BU41" i="1"/>
  <c r="BU45" i="1" s="1"/>
  <c r="L126" i="1"/>
  <c r="BU22" i="1"/>
  <c r="D160" i="20" s="1"/>
  <c r="B28" i="1"/>
  <c r="C209" i="20" s="1"/>
  <c r="C301" i="20" s="1"/>
  <c r="CY16" i="1"/>
  <c r="CY20" i="1"/>
  <c r="CY27" i="1"/>
  <c r="CY28" i="1"/>
  <c r="CY21" i="1"/>
  <c r="CY23" i="1"/>
  <c r="CY25" i="1"/>
  <c r="BA21" i="1"/>
  <c r="L149" i="20" s="1"/>
  <c r="L241" i="20" s="1"/>
  <c r="L334" i="20" s="1"/>
  <c r="CW20" i="1"/>
  <c r="P22" i="1"/>
  <c r="C156" i="20" s="1"/>
  <c r="C248" i="20" s="1"/>
  <c r="AS22" i="1"/>
  <c r="D158" i="20" s="1"/>
  <c r="CH19" i="1"/>
  <c r="AT22" i="1"/>
  <c r="E158" i="20" s="1"/>
  <c r="AG19" i="1"/>
  <c r="F130" i="20" s="1"/>
  <c r="F222" i="20" s="1"/>
  <c r="BV22" i="1"/>
  <c r="E160" i="20" s="1"/>
  <c r="AD19" i="1"/>
  <c r="C130" i="20" s="1"/>
  <c r="AT19" i="1"/>
  <c r="E131" i="20" s="1"/>
  <c r="E223" i="20" s="1"/>
  <c r="G118" i="20"/>
  <c r="G239" i="20" s="1"/>
  <c r="T25" i="1"/>
  <c r="G183" i="20" s="1"/>
  <c r="T27" i="1"/>
  <c r="G201" i="20" s="1"/>
  <c r="T26" i="1"/>
  <c r="G192" i="20" s="1"/>
  <c r="T28" i="1"/>
  <c r="G210" i="20" s="1"/>
  <c r="G302" i="20" s="1"/>
  <c r="T22" i="1"/>
  <c r="G156" i="20" s="1"/>
  <c r="T24" i="1"/>
  <c r="G174" i="20" s="1"/>
  <c r="T23" i="1"/>
  <c r="G165" i="20" s="1"/>
  <c r="BG19" i="1"/>
  <c r="D132" i="20" s="1"/>
  <c r="AX25" i="1"/>
  <c r="I185" i="20" s="1"/>
  <c r="AF28" i="1"/>
  <c r="E211" i="20" s="1"/>
  <c r="E303" i="20" s="1"/>
  <c r="P24" i="1"/>
  <c r="C174" i="20" s="1"/>
  <c r="C266" i="20" s="1"/>
  <c r="AV21" i="1"/>
  <c r="G149" i="20" s="1"/>
  <c r="G241" i="20" s="1"/>
  <c r="G334" i="20" s="1"/>
  <c r="CI19" i="1"/>
  <c r="AL21" i="1"/>
  <c r="K148" i="20" s="1"/>
  <c r="K240" i="20" s="1"/>
  <c r="B24" i="1"/>
  <c r="C173" i="20" s="1"/>
  <c r="C265" i="20" s="1"/>
  <c r="F19" i="1"/>
  <c r="G128" i="20" s="1"/>
  <c r="G220" i="20" s="1"/>
  <c r="AS28" i="1"/>
  <c r="D212" i="20" s="1"/>
  <c r="AT26" i="1"/>
  <c r="E194" i="20" s="1"/>
  <c r="E286" i="20" s="1"/>
  <c r="E379" i="20" s="1"/>
  <c r="P37" i="1"/>
  <c r="C45" i="1"/>
  <c r="AI37" i="1"/>
  <c r="AI35" i="1"/>
  <c r="P42" i="1"/>
  <c r="D45" i="1"/>
  <c r="E45" i="1"/>
  <c r="P35" i="1"/>
  <c r="S16" i="1"/>
  <c r="P36" i="1"/>
  <c r="P41" i="1"/>
  <c r="P16" i="1"/>
  <c r="B45" i="1"/>
  <c r="R45" i="1"/>
  <c r="AN129" i="1"/>
  <c r="AD131" i="1" s="1"/>
  <c r="P40" i="1"/>
  <c r="Q16" i="1"/>
  <c r="R16" i="1"/>
  <c r="F45" i="1"/>
  <c r="P38" i="1"/>
  <c r="AI39" i="1"/>
  <c r="AT37" i="1"/>
  <c r="AT38" i="1"/>
  <c r="AU38" i="1"/>
  <c r="AU41" i="1"/>
  <c r="AS43" i="1"/>
  <c r="BB129" i="1"/>
  <c r="BB14" i="1" s="1"/>
  <c r="AS42" i="1"/>
  <c r="AU43" i="1"/>
  <c r="AS40" i="1"/>
  <c r="AU39" i="1"/>
  <c r="AS35" i="1"/>
  <c r="AS36" i="1"/>
  <c r="AS44" i="1"/>
  <c r="AS37" i="1"/>
  <c r="AU44" i="1"/>
  <c r="AS39" i="1"/>
  <c r="AS41" i="1"/>
  <c r="AT42" i="1"/>
  <c r="AT39" i="1"/>
  <c r="AT41" i="1"/>
  <c r="AT44" i="1"/>
  <c r="AV42" i="1"/>
  <c r="AV35" i="1"/>
  <c r="AV39" i="1"/>
  <c r="AV44" i="1"/>
  <c r="AV36" i="1"/>
  <c r="AV37" i="1"/>
  <c r="AV38" i="1"/>
  <c r="AI43" i="1"/>
  <c r="AI44" i="1"/>
  <c r="AI42" i="1"/>
  <c r="AI41" i="1"/>
  <c r="AI38" i="1"/>
  <c r="AI40" i="1"/>
  <c r="AK36" i="1"/>
  <c r="AR38" i="1"/>
  <c r="AK39" i="1"/>
  <c r="AK35" i="1"/>
  <c r="AK41" i="1"/>
  <c r="AK37" i="1"/>
  <c r="AK42" i="1"/>
  <c r="AI16" i="1"/>
  <c r="AR35" i="1"/>
  <c r="AN4" i="1"/>
  <c r="BX16" i="1"/>
  <c r="D38" i="15"/>
  <c r="E85" i="15"/>
  <c r="E84" i="15"/>
  <c r="E83" i="15"/>
  <c r="AR37" i="1"/>
  <c r="AR41" i="1"/>
  <c r="AR36" i="1"/>
  <c r="AR39" i="1"/>
  <c r="AR43" i="1"/>
  <c r="AR44" i="1"/>
  <c r="D27" i="15"/>
  <c r="D37" i="15"/>
  <c r="D83" i="15"/>
  <c r="D85" i="15"/>
  <c r="D84" i="15"/>
  <c r="AR40" i="1"/>
  <c r="D48" i="15"/>
  <c r="BB4" i="1"/>
  <c r="E49" i="15"/>
  <c r="D71" i="15"/>
  <c r="AS16" i="1"/>
  <c r="AK44" i="1"/>
  <c r="AW15" i="1"/>
  <c r="BI45" i="1"/>
  <c r="BF35" i="1"/>
  <c r="BF42" i="1"/>
  <c r="BF44" i="1"/>
  <c r="BJ16" i="1"/>
  <c r="CV45" i="1"/>
  <c r="CX45" i="1"/>
  <c r="BT16" i="1"/>
  <c r="BF16" i="1"/>
  <c r="CH45" i="1"/>
  <c r="BW16" i="1"/>
  <c r="Z3" i="4"/>
  <c r="K4" i="9"/>
  <c r="P94" i="4"/>
  <c r="Z94" i="4" s="1"/>
  <c r="AA17" i="5"/>
  <c r="L19" i="9"/>
  <c r="Q97" i="5"/>
  <c r="AA97" i="5" s="1"/>
  <c r="AA16" i="4"/>
  <c r="L18" i="9"/>
  <c r="Q94" i="4"/>
  <c r="AA94" i="4" s="1"/>
  <c r="Z37" i="5"/>
  <c r="K47" i="9"/>
  <c r="L103" i="9"/>
  <c r="AA78" i="5"/>
  <c r="L130" i="9"/>
  <c r="AA85" i="4"/>
  <c r="AB49" i="5"/>
  <c r="M61" i="9"/>
  <c r="Z89" i="5"/>
  <c r="K131" i="9"/>
  <c r="K33" i="9"/>
  <c r="Z20" i="5"/>
  <c r="K46" i="9"/>
  <c r="Z35" i="4"/>
  <c r="L102" i="9"/>
  <c r="AA75" i="4"/>
  <c r="CL45" i="1"/>
  <c r="CY45" i="1"/>
  <c r="AA25" i="5"/>
  <c r="L33" i="9"/>
  <c r="L34" i="9" s="1"/>
  <c r="L35" i="9" s="1"/>
  <c r="L36" i="9" s="1"/>
  <c r="Z76" i="4"/>
  <c r="K102" i="9"/>
  <c r="BV45" i="1"/>
  <c r="AA23" i="4"/>
  <c r="L32" i="9"/>
  <c r="M60" i="9"/>
  <c r="AB46" i="4"/>
  <c r="AA63" i="5"/>
  <c r="L89" i="9"/>
  <c r="L90" i="9" s="1"/>
  <c r="L91" i="9" s="1"/>
  <c r="L92" i="9" s="1"/>
  <c r="Z79" i="5"/>
  <c r="K103" i="9"/>
  <c r="BX45" i="1"/>
  <c r="BI16" i="1"/>
  <c r="BJ45" i="1"/>
  <c r="BF41" i="1"/>
  <c r="BF37" i="1"/>
  <c r="BF43" i="1"/>
  <c r="BF36" i="1"/>
  <c r="BF40" i="1"/>
  <c r="BV16" i="1"/>
  <c r="BT45" i="1"/>
  <c r="K61" i="9"/>
  <c r="Z46" i="5"/>
  <c r="M88" i="9"/>
  <c r="AB56" i="4"/>
  <c r="AA85" i="5"/>
  <c r="L117" i="9"/>
  <c r="K130" i="9"/>
  <c r="Z87" i="4"/>
  <c r="AT45" i="1"/>
  <c r="BG16" i="1"/>
  <c r="K32" i="9"/>
  <c r="Z19" i="4"/>
  <c r="Z18" i="5"/>
  <c r="K19" i="9"/>
  <c r="CO51" i="1" s="1"/>
  <c r="CO5" i="1" s="1"/>
  <c r="AB22" i="5"/>
  <c r="M33" i="9"/>
  <c r="R97" i="5"/>
  <c r="AB97" i="5" s="1"/>
  <c r="K60" i="9"/>
  <c r="Z43" i="4"/>
  <c r="M89" i="9"/>
  <c r="AB60" i="5"/>
  <c r="AA82" i="4"/>
  <c r="L116" i="9"/>
  <c r="AT16" i="1"/>
  <c r="CJ45" i="1"/>
  <c r="BG45" i="1"/>
  <c r="BF38" i="1"/>
  <c r="L88" i="9"/>
  <c r="AA59" i="4"/>
  <c r="AB21" i="4"/>
  <c r="M32" i="9"/>
  <c r="R94" i="4"/>
  <c r="AB94" i="4" s="1"/>
  <c r="BH45" i="1"/>
  <c r="AV16" i="1"/>
  <c r="BW45" i="1"/>
  <c r="AA51" i="5"/>
  <c r="L61" i="9"/>
  <c r="L62" i="9" s="1"/>
  <c r="L63" i="9" s="1"/>
  <c r="L64" i="9" s="1"/>
  <c r="Z61" i="5"/>
  <c r="K89" i="9"/>
  <c r="Z18" i="4"/>
  <c r="K18" i="9"/>
  <c r="AA48" i="4"/>
  <c r="L60" i="9"/>
  <c r="Z57" i="4"/>
  <c r="K88" i="9"/>
  <c r="L131" i="9"/>
  <c r="AA88" i="5"/>
  <c r="CI45" i="1"/>
  <c r="AR16" i="1"/>
  <c r="BH16" i="1"/>
  <c r="AU16" i="1"/>
  <c r="CK45" i="1"/>
  <c r="BC45" i="1"/>
  <c r="AG45" i="1"/>
  <c r="AF45" i="1"/>
  <c r="AH16" i="1"/>
  <c r="AD16" i="1"/>
  <c r="AJ16" i="1"/>
  <c r="AG16" i="1"/>
  <c r="CP35" i="1"/>
  <c r="AF16" i="1"/>
  <c r="AX16" i="1"/>
  <c r="AE16" i="1"/>
  <c r="AH45" i="1"/>
  <c r="AJ45" i="1"/>
  <c r="AE45" i="1"/>
  <c r="AW44" i="1"/>
  <c r="AX43" i="1"/>
  <c r="AD43" i="1"/>
  <c r="AX38" i="1"/>
  <c r="AX36" i="1"/>
  <c r="AX39" i="1"/>
  <c r="AX35" i="1"/>
  <c r="AX37" i="1"/>
  <c r="AX41" i="1"/>
  <c r="AX42" i="1"/>
  <c r="AX40" i="1"/>
  <c r="AD38" i="1"/>
  <c r="AD35" i="1"/>
  <c r="AD42" i="1"/>
  <c r="AD39" i="1"/>
  <c r="AD36" i="1"/>
  <c r="AD44" i="1"/>
  <c r="AD37" i="1"/>
  <c r="AD41" i="1"/>
  <c r="AD40" i="1"/>
  <c r="BN56" i="1"/>
  <c r="BN9" i="1"/>
  <c r="BN40" i="1" s="1"/>
  <c r="BN54" i="1"/>
  <c r="BN59" i="1"/>
  <c r="BN12" i="1"/>
  <c r="BN7" i="1"/>
  <c r="BN38" i="1" s="1"/>
  <c r="BN52" i="1"/>
  <c r="BN50" i="1"/>
  <c r="BN5" i="1"/>
  <c r="AW35" i="1"/>
  <c r="AW41" i="1"/>
  <c r="AW39" i="1"/>
  <c r="AW36" i="1"/>
  <c r="AW38" i="1"/>
  <c r="AW42" i="1"/>
  <c r="AW43" i="1"/>
  <c r="AW37" i="1"/>
  <c r="AW40" i="1"/>
  <c r="AO44" i="1"/>
  <c r="AO39" i="1"/>
  <c r="AO36" i="1"/>
  <c r="AO40" i="1"/>
  <c r="AO35" i="1"/>
  <c r="AO41" i="1"/>
  <c r="AO43" i="1"/>
  <c r="AO42" i="1"/>
  <c r="AO37" i="1"/>
  <c r="DD4" i="1"/>
  <c r="DD9" i="1"/>
  <c r="DD40" i="1" s="1"/>
  <c r="CP55" i="1"/>
  <c r="CP9" i="1" s="1"/>
  <c r="CP40" i="1" s="1"/>
  <c r="CB50" i="1"/>
  <c r="CB55" i="1"/>
  <c r="CB58" i="1"/>
  <c r="CB53" i="1"/>
  <c r="AN14" i="1"/>
  <c r="H4" i="5"/>
  <c r="P4" i="5" s="1"/>
  <c r="Z4" i="5" s="1"/>
  <c r="H5" i="5"/>
  <c r="P5" i="5" s="1"/>
  <c r="Z5" i="5" s="1"/>
  <c r="H3" i="5"/>
  <c r="P3" i="5" s="1"/>
  <c r="CO58" i="1"/>
  <c r="CO12" i="1" s="1"/>
  <c r="CO53" i="1"/>
  <c r="CO7" i="1" s="1"/>
  <c r="E415" i="20" l="1"/>
  <c r="E247" i="20"/>
  <c r="I277" i="20"/>
  <c r="I370" i="20" s="1"/>
  <c r="F276" i="20"/>
  <c r="H267" i="20"/>
  <c r="D316" i="20"/>
  <c r="D436" i="20"/>
  <c r="D454" i="20"/>
  <c r="D409" i="20"/>
  <c r="D427" i="20"/>
  <c r="D472" i="20"/>
  <c r="D418" i="20"/>
  <c r="D481" i="20"/>
  <c r="F248" i="20"/>
  <c r="H294" i="20"/>
  <c r="F240" i="20"/>
  <c r="I286" i="20"/>
  <c r="I379" i="20" s="1"/>
  <c r="E460" i="20"/>
  <c r="K294" i="20"/>
  <c r="E249" i="20"/>
  <c r="F294" i="20"/>
  <c r="F258" i="20"/>
  <c r="G270" i="20"/>
  <c r="G261" i="20"/>
  <c r="E260" i="20"/>
  <c r="G238" i="20"/>
  <c r="F288" i="20"/>
  <c r="D296" i="20"/>
  <c r="G306" i="20"/>
  <c r="G284" i="20"/>
  <c r="F261" i="20"/>
  <c r="D260" i="20"/>
  <c r="G292" i="20"/>
  <c r="I268" i="20"/>
  <c r="I361" i="20" s="1"/>
  <c r="E259" i="20"/>
  <c r="E352" i="20" s="1"/>
  <c r="E277" i="20"/>
  <c r="E370" i="20" s="1"/>
  <c r="E292" i="20"/>
  <c r="E287" i="20"/>
  <c r="G407" i="20"/>
  <c r="G470" i="20"/>
  <c r="D276" i="20"/>
  <c r="E294" i="20"/>
  <c r="F257" i="20"/>
  <c r="F275" i="20"/>
  <c r="I232" i="20"/>
  <c r="I325" i="20" s="1"/>
  <c r="E265" i="20"/>
  <c r="G249" i="20"/>
  <c r="J241" i="20"/>
  <c r="J334" i="20" s="1"/>
  <c r="C251" i="20"/>
  <c r="G461" i="20"/>
  <c r="D249" i="20"/>
  <c r="F420" i="20"/>
  <c r="D268" i="20"/>
  <c r="D361" i="20" s="1"/>
  <c r="G243" i="20"/>
  <c r="G240" i="20"/>
  <c r="H222" i="20"/>
  <c r="H426" i="20" s="1"/>
  <c r="C287" i="20"/>
  <c r="G452" i="20"/>
  <c r="G256" i="20"/>
  <c r="D258" i="20"/>
  <c r="C260" i="20"/>
  <c r="F411" i="20"/>
  <c r="E241" i="20"/>
  <c r="E334" i="20" s="1"/>
  <c r="F266" i="20"/>
  <c r="C296" i="20"/>
  <c r="F429" i="20"/>
  <c r="H303" i="20"/>
  <c r="H276" i="20"/>
  <c r="D240" i="20"/>
  <c r="E250" i="20"/>
  <c r="E343" i="20" s="1"/>
  <c r="E256" i="20"/>
  <c r="E304" i="20"/>
  <c r="E397" i="20" s="1"/>
  <c r="G293" i="20"/>
  <c r="E297" i="20"/>
  <c r="E268" i="20"/>
  <c r="E361" i="20" s="1"/>
  <c r="E274" i="20"/>
  <c r="G294" i="20"/>
  <c r="K295" i="20"/>
  <c r="K388" i="20" s="1"/>
  <c r="F293" i="20"/>
  <c r="K231" i="20"/>
  <c r="H240" i="20"/>
  <c r="G267" i="20"/>
  <c r="C225" i="20"/>
  <c r="C438" i="20" s="1"/>
  <c r="F483" i="20"/>
  <c r="F447" i="20"/>
  <c r="E451" i="20"/>
  <c r="E270" i="20"/>
  <c r="D238" i="20"/>
  <c r="E301" i="20"/>
  <c r="G251" i="20"/>
  <c r="G276" i="20"/>
  <c r="E295" i="20"/>
  <c r="E388" i="20" s="1"/>
  <c r="C252" i="20"/>
  <c r="F456" i="20"/>
  <c r="F474" i="20"/>
  <c r="E433" i="20"/>
  <c r="C234" i="20"/>
  <c r="C243" i="20"/>
  <c r="K259" i="20"/>
  <c r="K352" i="20" s="1"/>
  <c r="C261" i="20"/>
  <c r="E469" i="20"/>
  <c r="G257" i="20"/>
  <c r="D247" i="20"/>
  <c r="E275" i="20"/>
  <c r="L277" i="20"/>
  <c r="L370" i="20" s="1"/>
  <c r="G242" i="20"/>
  <c r="F492" i="20"/>
  <c r="E487" i="20"/>
  <c r="D274" i="20"/>
  <c r="D304" i="20"/>
  <c r="D397" i="20" s="1"/>
  <c r="F297" i="20"/>
  <c r="G266" i="20"/>
  <c r="C222" i="20"/>
  <c r="C417" i="20" s="1"/>
  <c r="F270" i="20"/>
  <c r="D269" i="20"/>
  <c r="E239" i="20"/>
  <c r="C297" i="20"/>
  <c r="E478" i="20"/>
  <c r="D224" i="20"/>
  <c r="D455" i="20" s="1"/>
  <c r="G248" i="20"/>
  <c r="E252" i="20"/>
  <c r="F243" i="20"/>
  <c r="D305" i="20"/>
  <c r="E243" i="20"/>
  <c r="J276" i="20"/>
  <c r="D239" i="20"/>
  <c r="E257" i="20"/>
  <c r="G250" i="20"/>
  <c r="G343" i="20" s="1"/>
  <c r="C288" i="20"/>
  <c r="F242" i="20"/>
  <c r="F260" i="20"/>
  <c r="E442" i="20"/>
  <c r="AW25" i="1"/>
  <c r="H185" i="20" s="1"/>
  <c r="AW23" i="1"/>
  <c r="H167" i="20" s="1"/>
  <c r="H259" i="20" s="1"/>
  <c r="H352" i="20" s="1"/>
  <c r="AW26" i="1"/>
  <c r="H194" i="20" s="1"/>
  <c r="F286" i="20"/>
  <c r="F379" i="20" s="1"/>
  <c r="F250" i="20"/>
  <c r="F343" i="20" s="1"/>
  <c r="G252" i="20"/>
  <c r="G297" i="20"/>
  <c r="E261" i="20"/>
  <c r="E234" i="20"/>
  <c r="CW45" i="1"/>
  <c r="C240" i="20"/>
  <c r="C294" i="20"/>
  <c r="J240" i="20"/>
  <c r="C303" i="20"/>
  <c r="J249" i="20"/>
  <c r="I285" i="20"/>
  <c r="C249" i="20"/>
  <c r="C257" i="20"/>
  <c r="C275" i="20"/>
  <c r="AY45" i="1"/>
  <c r="D229" i="20"/>
  <c r="D230" i="20"/>
  <c r="C472" i="20"/>
  <c r="C418" i="20"/>
  <c r="C463" i="20"/>
  <c r="C490" i="20"/>
  <c r="C427" i="20"/>
  <c r="C481" i="20"/>
  <c r="C445" i="20"/>
  <c r="C454" i="20"/>
  <c r="C409" i="20"/>
  <c r="C436" i="20"/>
  <c r="C316" i="20"/>
  <c r="F451" i="20"/>
  <c r="F433" i="20"/>
  <c r="F469" i="20"/>
  <c r="F460" i="20"/>
  <c r="F415" i="20"/>
  <c r="F406" i="20"/>
  <c r="F487" i="20"/>
  <c r="F424" i="20"/>
  <c r="F478" i="20"/>
  <c r="F442" i="20"/>
  <c r="C473" i="20"/>
  <c r="C419" i="20"/>
  <c r="C455" i="20"/>
  <c r="C464" i="20"/>
  <c r="C446" i="20"/>
  <c r="C482" i="20"/>
  <c r="C491" i="20"/>
  <c r="C428" i="20"/>
  <c r="C437" i="20"/>
  <c r="C410" i="20"/>
  <c r="D225" i="20"/>
  <c r="G471" i="20"/>
  <c r="G480" i="20"/>
  <c r="G417" i="20"/>
  <c r="G435" i="20"/>
  <c r="G444" i="20"/>
  <c r="G489" i="20"/>
  <c r="G408" i="20"/>
  <c r="G453" i="20"/>
  <c r="G462" i="20"/>
  <c r="G426" i="20"/>
  <c r="L295" i="20"/>
  <c r="L388" i="20" s="1"/>
  <c r="L286" i="20"/>
  <c r="L379" i="20" s="1"/>
  <c r="L268" i="20"/>
  <c r="L361" i="20" s="1"/>
  <c r="L250" i="20"/>
  <c r="L343" i="20" s="1"/>
  <c r="L304" i="20"/>
  <c r="L397" i="20" s="1"/>
  <c r="L223" i="20"/>
  <c r="L232" i="20"/>
  <c r="L325" i="20" s="1"/>
  <c r="D471" i="20"/>
  <c r="D444" i="20"/>
  <c r="D426" i="20"/>
  <c r="D462" i="20"/>
  <c r="D435" i="20"/>
  <c r="D480" i="20"/>
  <c r="D408" i="20"/>
  <c r="D417" i="20"/>
  <c r="D453" i="20"/>
  <c r="D489" i="20"/>
  <c r="G478" i="20"/>
  <c r="G406" i="20"/>
  <c r="G469" i="20"/>
  <c r="G424" i="20"/>
  <c r="G460" i="20"/>
  <c r="G487" i="20"/>
  <c r="G433" i="20"/>
  <c r="G451" i="20"/>
  <c r="G415" i="20"/>
  <c r="G442" i="20"/>
  <c r="G275" i="20"/>
  <c r="D250" i="20"/>
  <c r="D343" i="20" s="1"/>
  <c r="I295" i="20"/>
  <c r="I388" i="20" s="1"/>
  <c r="I294" i="20"/>
  <c r="D292" i="20"/>
  <c r="F256" i="20"/>
  <c r="E470" i="20"/>
  <c r="E479" i="20"/>
  <c r="E425" i="20"/>
  <c r="E416" i="20"/>
  <c r="E488" i="20"/>
  <c r="E407" i="20"/>
  <c r="E434" i="20"/>
  <c r="E461" i="20"/>
  <c r="E452" i="20"/>
  <c r="E443" i="20"/>
  <c r="J294" i="20"/>
  <c r="J267" i="20"/>
  <c r="E296" i="20"/>
  <c r="D257" i="20"/>
  <c r="E293" i="20"/>
  <c r="G287" i="20"/>
  <c r="G285" i="20"/>
  <c r="H462" i="20"/>
  <c r="F277" i="20"/>
  <c r="F370" i="20" s="1"/>
  <c r="F473" i="20"/>
  <c r="F428" i="20"/>
  <c r="F482" i="20"/>
  <c r="F446" i="20"/>
  <c r="F419" i="20"/>
  <c r="F437" i="20"/>
  <c r="F455" i="20"/>
  <c r="F410" i="20"/>
  <c r="F464" i="20"/>
  <c r="F491" i="20"/>
  <c r="C256" i="20"/>
  <c r="K277" i="20"/>
  <c r="K370" i="20" s="1"/>
  <c r="J231" i="20"/>
  <c r="G247" i="20"/>
  <c r="D294" i="20"/>
  <c r="E267" i="20"/>
  <c r="I101" i="20"/>
  <c r="I74" i="20"/>
  <c r="I47" i="20"/>
  <c r="I29" i="20"/>
  <c r="I315" i="20" s="1"/>
  <c r="I56" i="20"/>
  <c r="I342" i="20" s="1"/>
  <c r="I65" i="20"/>
  <c r="I351" i="20" s="1"/>
  <c r="I83" i="20"/>
  <c r="I38" i="20"/>
  <c r="I110" i="20"/>
  <c r="I396" i="20" s="1"/>
  <c r="I92" i="20"/>
  <c r="G129" i="1"/>
  <c r="L129" i="1" s="1"/>
  <c r="B131" i="1" s="1"/>
  <c r="E238" i="20"/>
  <c r="C278" i="20"/>
  <c r="F231" i="20"/>
  <c r="I223" i="20"/>
  <c r="J250" i="20"/>
  <c r="J343" i="20" s="1"/>
  <c r="G234" i="20"/>
  <c r="F251" i="20"/>
  <c r="F74" i="20"/>
  <c r="F101" i="20"/>
  <c r="F387" i="20" s="1"/>
  <c r="F47" i="20"/>
  <c r="F29" i="20"/>
  <c r="F315" i="20" s="1"/>
  <c r="F38" i="20"/>
  <c r="F56" i="20"/>
  <c r="F65" i="20"/>
  <c r="F351" i="20" s="1"/>
  <c r="F83" i="20"/>
  <c r="F369" i="20" s="1"/>
  <c r="F110" i="20"/>
  <c r="F396" i="20" s="1"/>
  <c r="F92" i="20"/>
  <c r="F378" i="20" s="1"/>
  <c r="CB4" i="1"/>
  <c r="D5" i="15"/>
  <c r="H120" i="20"/>
  <c r="AW19" i="1"/>
  <c r="H131" i="20" s="1"/>
  <c r="AW24" i="1"/>
  <c r="H176" i="20" s="1"/>
  <c r="AW22" i="1"/>
  <c r="H158" i="20" s="1"/>
  <c r="H250" i="20" s="1"/>
  <c r="H343" i="20" s="1"/>
  <c r="AW20" i="1"/>
  <c r="H140" i="20" s="1"/>
  <c r="H232" i="20" s="1"/>
  <c r="H325" i="20" s="1"/>
  <c r="AW27" i="1"/>
  <c r="H203" i="20" s="1"/>
  <c r="D428" i="20"/>
  <c r="D482" i="20"/>
  <c r="I231" i="20"/>
  <c r="D265" i="20"/>
  <c r="F292" i="20"/>
  <c r="E269" i="20"/>
  <c r="D293" i="20"/>
  <c r="F295" i="20"/>
  <c r="F388" i="20" s="1"/>
  <c r="E266" i="20"/>
  <c r="G296" i="20"/>
  <c r="G269" i="20"/>
  <c r="C292" i="20"/>
  <c r="G258" i="20"/>
  <c r="D259" i="20"/>
  <c r="D352" i="20" s="1"/>
  <c r="J277" i="20"/>
  <c r="J370" i="20" s="1"/>
  <c r="K304" i="20"/>
  <c r="K397" i="20" s="1"/>
  <c r="G283" i="20"/>
  <c r="D285" i="20"/>
  <c r="I267" i="20"/>
  <c r="E225" i="20"/>
  <c r="C460" i="20"/>
  <c r="C415" i="20"/>
  <c r="C478" i="20"/>
  <c r="C424" i="20"/>
  <c r="C451" i="20"/>
  <c r="C406" i="20"/>
  <c r="C433" i="20"/>
  <c r="C469" i="20"/>
  <c r="C487" i="20"/>
  <c r="C442" i="20"/>
  <c r="AR131" i="1"/>
  <c r="E472" i="20"/>
  <c r="E490" i="20"/>
  <c r="E409" i="20"/>
  <c r="E454" i="20"/>
  <c r="E436" i="20"/>
  <c r="E427" i="20"/>
  <c r="E463" i="20"/>
  <c r="E481" i="20"/>
  <c r="E418" i="20"/>
  <c r="E445" i="20"/>
  <c r="E316" i="20"/>
  <c r="F268" i="20"/>
  <c r="F361" i="20" s="1"/>
  <c r="L74" i="20"/>
  <c r="L101" i="20"/>
  <c r="L56" i="20"/>
  <c r="L65" i="20"/>
  <c r="L351" i="20" s="1"/>
  <c r="L83" i="20"/>
  <c r="L38" i="20"/>
  <c r="L110" i="20"/>
  <c r="L47" i="20"/>
  <c r="L29" i="20"/>
  <c r="L92" i="20"/>
  <c r="F265" i="20"/>
  <c r="E305" i="20"/>
  <c r="D275" i="20"/>
  <c r="D251" i="20"/>
  <c r="D277" i="20"/>
  <c r="D370" i="20" s="1"/>
  <c r="E248" i="20"/>
  <c r="C276" i="20"/>
  <c r="E276" i="20"/>
  <c r="J74" i="20"/>
  <c r="J101" i="20"/>
  <c r="J56" i="20"/>
  <c r="J110" i="20"/>
  <c r="J47" i="20"/>
  <c r="J29" i="20"/>
  <c r="J65" i="20"/>
  <c r="J351" i="20" s="1"/>
  <c r="J83" i="20"/>
  <c r="J38" i="20"/>
  <c r="J92" i="20"/>
  <c r="J378" i="20" s="1"/>
  <c r="C238" i="20"/>
  <c r="D297" i="20"/>
  <c r="J303" i="20"/>
  <c r="F296" i="20"/>
  <c r="CB9" i="1"/>
  <c r="CB40" i="1" s="1"/>
  <c r="AS45" i="1"/>
  <c r="C416" i="20"/>
  <c r="C425" i="20"/>
  <c r="C479" i="20"/>
  <c r="C488" i="20"/>
  <c r="C434" i="20"/>
  <c r="C452" i="20"/>
  <c r="C470" i="20"/>
  <c r="C407" i="20"/>
  <c r="C461" i="20"/>
  <c r="C443" i="20"/>
  <c r="C471" i="20"/>
  <c r="C426" i="20"/>
  <c r="C453" i="20"/>
  <c r="C489" i="20"/>
  <c r="F306" i="20"/>
  <c r="F241" i="20"/>
  <c r="F334" i="20" s="1"/>
  <c r="D283" i="20"/>
  <c r="K74" i="20"/>
  <c r="K101" i="20"/>
  <c r="K38" i="20"/>
  <c r="K65" i="20"/>
  <c r="K351" i="20" s="1"/>
  <c r="K83" i="20"/>
  <c r="K369" i="20" s="1"/>
  <c r="K110" i="20"/>
  <c r="K396" i="20" s="1"/>
  <c r="K47" i="20"/>
  <c r="K333" i="20" s="1"/>
  <c r="K29" i="20"/>
  <c r="K56" i="20"/>
  <c r="K92" i="20"/>
  <c r="K378" i="20" s="1"/>
  <c r="F274" i="20"/>
  <c r="E251" i="20"/>
  <c r="D266" i="20"/>
  <c r="F259" i="20"/>
  <c r="F352" i="20" s="1"/>
  <c r="G260" i="20"/>
  <c r="E74" i="20"/>
  <c r="E360" i="20" s="1"/>
  <c r="E101" i="20"/>
  <c r="E38" i="20"/>
  <c r="E324" i="20" s="1"/>
  <c r="E65" i="20"/>
  <c r="E83" i="20"/>
  <c r="E110" i="20"/>
  <c r="E396" i="20" s="1"/>
  <c r="E29" i="20"/>
  <c r="E315" i="20" s="1"/>
  <c r="E56" i="20"/>
  <c r="E47" i="20"/>
  <c r="E333" i="20" s="1"/>
  <c r="E92" i="20"/>
  <c r="E378" i="20" s="1"/>
  <c r="AW28" i="1"/>
  <c r="H212" i="20" s="1"/>
  <c r="C258" i="20"/>
  <c r="J223" i="20"/>
  <c r="K232" i="20"/>
  <c r="K325" i="20" s="1"/>
  <c r="G274" i="20"/>
  <c r="G295" i="20"/>
  <c r="G388" i="20" s="1"/>
  <c r="D267" i="20"/>
  <c r="E258" i="20"/>
  <c r="D261" i="20"/>
  <c r="C229" i="20"/>
  <c r="F472" i="20"/>
  <c r="F418" i="20"/>
  <c r="F427" i="20"/>
  <c r="F481" i="20"/>
  <c r="F454" i="20"/>
  <c r="F436" i="20"/>
  <c r="F490" i="20"/>
  <c r="F445" i="20"/>
  <c r="F463" i="20"/>
  <c r="F409" i="20"/>
  <c r="F316" i="20"/>
  <c r="G286" i="20"/>
  <c r="G379" i="20" s="1"/>
  <c r="F287" i="20"/>
  <c r="CB12" i="1"/>
  <c r="CB7" i="1"/>
  <c r="CB38" i="1" s="1"/>
  <c r="D252" i="20"/>
  <c r="H74" i="20"/>
  <c r="H360" i="20" s="1"/>
  <c r="H101" i="20"/>
  <c r="H387" i="20" s="1"/>
  <c r="H56" i="20"/>
  <c r="H47" i="20"/>
  <c r="H29" i="20"/>
  <c r="H38" i="20"/>
  <c r="H324" i="20" s="1"/>
  <c r="H65" i="20"/>
  <c r="H351" i="20" s="1"/>
  <c r="H83" i="20"/>
  <c r="H110" i="20"/>
  <c r="H92" i="20"/>
  <c r="H378" i="20" s="1"/>
  <c r="I453" i="20"/>
  <c r="I480" i="20"/>
  <c r="I426" i="20"/>
  <c r="I435" i="20"/>
  <c r="I444" i="20"/>
  <c r="I489" i="20"/>
  <c r="I417" i="20"/>
  <c r="I471" i="20"/>
  <c r="I408" i="20"/>
  <c r="I462" i="20"/>
  <c r="F238" i="20"/>
  <c r="C120" i="20"/>
  <c r="AR28" i="1"/>
  <c r="C212" i="20" s="1"/>
  <c r="AR20" i="1"/>
  <c r="C140" i="20" s="1"/>
  <c r="C232" i="20" s="1"/>
  <c r="C325" i="20" s="1"/>
  <c r="AR23" i="1"/>
  <c r="C167" i="20" s="1"/>
  <c r="AR27" i="1"/>
  <c r="C203" i="20" s="1"/>
  <c r="AR24" i="1"/>
  <c r="C176" i="20" s="1"/>
  <c r="C268" i="20" s="1"/>
  <c r="C361" i="20" s="1"/>
  <c r="AR22" i="1"/>
  <c r="C158" i="20" s="1"/>
  <c r="AR21" i="1"/>
  <c r="C149" i="20" s="1"/>
  <c r="AR26" i="1"/>
  <c r="C194" i="20" s="1"/>
  <c r="AR25" i="1"/>
  <c r="C185" i="20" s="1"/>
  <c r="I250" i="20"/>
  <c r="I343" i="20" s="1"/>
  <c r="G74" i="20"/>
  <c r="G101" i="20"/>
  <c r="G56" i="20"/>
  <c r="G342" i="20" s="1"/>
  <c r="G38" i="20"/>
  <c r="G324" i="20" s="1"/>
  <c r="G47" i="20"/>
  <c r="G333" i="20" s="1"/>
  <c r="G29" i="20"/>
  <c r="G315" i="20" s="1"/>
  <c r="G83" i="20"/>
  <c r="G65" i="20"/>
  <c r="G110" i="20"/>
  <c r="G396" i="20" s="1"/>
  <c r="G92" i="20"/>
  <c r="J232" i="20"/>
  <c r="J325" i="20" s="1"/>
  <c r="D295" i="20"/>
  <c r="D388" i="20" s="1"/>
  <c r="K268" i="20"/>
  <c r="K361" i="20" s="1"/>
  <c r="K223" i="20"/>
  <c r="K250" i="20"/>
  <c r="K343" i="20" s="1"/>
  <c r="G268" i="20"/>
  <c r="G361" i="20" s="1"/>
  <c r="K249" i="20"/>
  <c r="K267" i="20"/>
  <c r="K222" i="20"/>
  <c r="D243" i="20"/>
  <c r="L276" i="20"/>
  <c r="J222" i="20"/>
  <c r="I240" i="20"/>
  <c r="F249" i="20"/>
  <c r="I276" i="20"/>
  <c r="F278" i="20"/>
  <c r="H249" i="20"/>
  <c r="F471" i="20"/>
  <c r="F417" i="20"/>
  <c r="F462" i="20"/>
  <c r="F453" i="20"/>
  <c r="F489" i="20"/>
  <c r="F426" i="20"/>
  <c r="F480" i="20"/>
  <c r="F435" i="20"/>
  <c r="F408" i="20"/>
  <c r="F444" i="20"/>
  <c r="C74" i="20"/>
  <c r="C360" i="20" s="1"/>
  <c r="C101" i="20"/>
  <c r="C65" i="20"/>
  <c r="C351" i="20" s="1"/>
  <c r="C83" i="20"/>
  <c r="C110" i="20"/>
  <c r="C47" i="20"/>
  <c r="C333" i="20" s="1"/>
  <c r="C29" i="20"/>
  <c r="C56" i="20"/>
  <c r="C38" i="20"/>
  <c r="C324" i="20" s="1"/>
  <c r="C92" i="20"/>
  <c r="C378" i="20" s="1"/>
  <c r="E471" i="20"/>
  <c r="E435" i="20"/>
  <c r="E444" i="20"/>
  <c r="E453" i="20"/>
  <c r="E480" i="20"/>
  <c r="E408" i="20"/>
  <c r="E489" i="20"/>
  <c r="E417" i="20"/>
  <c r="E462" i="20"/>
  <c r="E426" i="20"/>
  <c r="F247" i="20"/>
  <c r="AW21" i="1"/>
  <c r="H149" i="20" s="1"/>
  <c r="D248" i="20"/>
  <c r="L259" i="20"/>
  <c r="L352" i="20" s="1"/>
  <c r="L294" i="20"/>
  <c r="L303" i="20"/>
  <c r="L285" i="20"/>
  <c r="L267" i="20"/>
  <c r="L249" i="20"/>
  <c r="L222" i="20"/>
  <c r="L231" i="20"/>
  <c r="D74" i="20"/>
  <c r="D101" i="20"/>
  <c r="D65" i="20"/>
  <c r="D38" i="20"/>
  <c r="D324" i="20" s="1"/>
  <c r="D83" i="20"/>
  <c r="D369" i="20" s="1"/>
  <c r="D110" i="20"/>
  <c r="D396" i="20" s="1"/>
  <c r="D47" i="20"/>
  <c r="D29" i="20"/>
  <c r="D315" i="20" s="1"/>
  <c r="D56" i="20"/>
  <c r="D342" i="20" s="1"/>
  <c r="D92" i="20"/>
  <c r="D378" i="20" s="1"/>
  <c r="J295" i="20"/>
  <c r="J388" i="20" s="1"/>
  <c r="J268" i="20"/>
  <c r="J361" i="20" s="1"/>
  <c r="G232" i="20"/>
  <c r="G325" i="20" s="1"/>
  <c r="G259" i="20"/>
  <c r="G352" i="20" s="1"/>
  <c r="C429" i="20"/>
  <c r="C274" i="20"/>
  <c r="C242" i="20"/>
  <c r="F267" i="20"/>
  <c r="L240" i="20"/>
  <c r="P45" i="1"/>
  <c r="CP56" i="1"/>
  <c r="CP10" i="1" s="1"/>
  <c r="AU45" i="1"/>
  <c r="AV45" i="1"/>
  <c r="AK45" i="1"/>
  <c r="AW16" i="1"/>
  <c r="AI45" i="1"/>
  <c r="AR45" i="1"/>
  <c r="X54" i="1"/>
  <c r="BF45" i="1"/>
  <c r="DD58" i="1"/>
  <c r="DD12" i="1" s="1"/>
  <c r="I116" i="9"/>
  <c r="DA58" i="1" s="1"/>
  <c r="DD56" i="1"/>
  <c r="DD10" i="1" s="1"/>
  <c r="DC52" i="1"/>
  <c r="I32" i="9"/>
  <c r="W52" i="1"/>
  <c r="DE56" i="1"/>
  <c r="DE10" i="1" s="1"/>
  <c r="DC57" i="1"/>
  <c r="I102" i="9"/>
  <c r="DA57" i="1" s="1"/>
  <c r="DD57" i="1"/>
  <c r="DD51" i="1"/>
  <c r="DD5" i="1" s="1"/>
  <c r="CP52" i="1"/>
  <c r="CP6" i="1" s="1"/>
  <c r="CP54" i="1"/>
  <c r="CP8" i="1" s="1"/>
  <c r="DC51" i="1"/>
  <c r="I18" i="9"/>
  <c r="W51" i="1"/>
  <c r="CQ52" i="1"/>
  <c r="M34" i="9"/>
  <c r="M35" i="9" s="1"/>
  <c r="M36" i="9" s="1"/>
  <c r="DD59" i="1"/>
  <c r="DD13" i="1" s="1"/>
  <c r="K90" i="9"/>
  <c r="K91" i="9" s="1"/>
  <c r="K92" i="9" s="1"/>
  <c r="I89" i="9"/>
  <c r="K20" i="9"/>
  <c r="K21" i="9" s="1"/>
  <c r="K22" i="9" s="1"/>
  <c r="I19" i="9"/>
  <c r="CM51" i="1" s="1"/>
  <c r="L20" i="9"/>
  <c r="L21" i="9" s="1"/>
  <c r="L22" i="9" s="1"/>
  <c r="CP51" i="1"/>
  <c r="CP5" i="1" s="1"/>
  <c r="L132" i="9"/>
  <c r="L133" i="9" s="1"/>
  <c r="L134" i="9" s="1"/>
  <c r="CP59" i="1"/>
  <c r="CP13" i="1" s="1"/>
  <c r="DC59" i="1"/>
  <c r="DC13" i="1" s="1"/>
  <c r="I130" i="9"/>
  <c r="DE54" i="1"/>
  <c r="DE8" i="1" s="1"/>
  <c r="K34" i="9"/>
  <c r="K35" i="9" s="1"/>
  <c r="K36" i="9" s="1"/>
  <c r="I33" i="9"/>
  <c r="L104" i="9"/>
  <c r="L105" i="9" s="1"/>
  <c r="L106" i="9" s="1"/>
  <c r="CP57" i="1"/>
  <c r="K62" i="9"/>
  <c r="K63" i="9" s="1"/>
  <c r="K64" i="9" s="1"/>
  <c r="I61" i="9"/>
  <c r="K5" i="9"/>
  <c r="CO50" i="1" s="1"/>
  <c r="CO4" i="1" s="1"/>
  <c r="P97" i="5"/>
  <c r="Z97" i="5" s="1"/>
  <c r="Z3" i="5"/>
  <c r="M90" i="9"/>
  <c r="M91" i="9" s="1"/>
  <c r="M92" i="9" s="1"/>
  <c r="CQ56" i="1"/>
  <c r="CQ10" i="1" s="1"/>
  <c r="L118" i="9"/>
  <c r="L119" i="9" s="1"/>
  <c r="L120" i="9" s="1"/>
  <c r="I117" i="9"/>
  <c r="CM58" i="1" s="1"/>
  <c r="CP58" i="1"/>
  <c r="CP12" i="1" s="1"/>
  <c r="DD52" i="1"/>
  <c r="K132" i="9"/>
  <c r="K133" i="9" s="1"/>
  <c r="K134" i="9" s="1"/>
  <c r="I131" i="9"/>
  <c r="K48" i="9"/>
  <c r="K49" i="9" s="1"/>
  <c r="K50" i="9" s="1"/>
  <c r="I47" i="9"/>
  <c r="CM53" i="1" s="1"/>
  <c r="DC53" i="1"/>
  <c r="DC7" i="1" s="1"/>
  <c r="I46" i="9"/>
  <c r="W53" i="1"/>
  <c r="DE52" i="1"/>
  <c r="DC50" i="1"/>
  <c r="DC4" i="1" s="1"/>
  <c r="I4" i="9"/>
  <c r="DA50" i="1" s="1"/>
  <c r="W50" i="1"/>
  <c r="DC56" i="1"/>
  <c r="I88" i="9"/>
  <c r="I60" i="9"/>
  <c r="CO57" i="1"/>
  <c r="K104" i="9"/>
  <c r="K105" i="9" s="1"/>
  <c r="K106" i="9" s="1"/>
  <c r="I103" i="9"/>
  <c r="CM57" i="1" s="1"/>
  <c r="M62" i="9"/>
  <c r="M63" i="9" s="1"/>
  <c r="M64" i="9" s="1"/>
  <c r="CQ54" i="1"/>
  <c r="CQ8" i="1" s="1"/>
  <c r="AW45" i="1"/>
  <c r="AO45" i="1"/>
  <c r="AX45" i="1"/>
  <c r="CB35" i="1"/>
  <c r="DD35" i="1"/>
  <c r="AD45" i="1"/>
  <c r="CO52" i="1"/>
  <c r="CO6" i="1" s="1"/>
  <c r="CB54" i="1"/>
  <c r="BN4" i="1"/>
  <c r="BN60" i="1"/>
  <c r="BN13" i="1"/>
  <c r="BN8" i="1"/>
  <c r="BN6" i="1"/>
  <c r="BN10" i="1"/>
  <c r="BB42" i="1"/>
  <c r="BB35" i="1"/>
  <c r="BB41" i="1"/>
  <c r="BB40" i="1"/>
  <c r="BB36" i="1"/>
  <c r="BB37" i="1"/>
  <c r="BB39" i="1"/>
  <c r="BB44" i="1"/>
  <c r="BB43" i="1"/>
  <c r="BB38" i="1"/>
  <c r="AN41" i="1"/>
  <c r="AN38" i="1"/>
  <c r="AN36" i="1"/>
  <c r="AN37" i="1"/>
  <c r="AN43" i="1"/>
  <c r="AN42" i="1"/>
  <c r="AN39" i="1"/>
  <c r="AN35" i="1"/>
  <c r="AN44" i="1"/>
  <c r="AN40" i="1"/>
  <c r="DB4" i="1"/>
  <c r="DB9" i="1"/>
  <c r="DA55" i="1"/>
  <c r="DD54" i="1"/>
  <c r="DD8" i="1" s="1"/>
  <c r="DC9" i="1"/>
  <c r="DC40" i="1" s="1"/>
  <c r="DD7" i="1"/>
  <c r="DD38" i="1" s="1"/>
  <c r="DB12" i="1"/>
  <c r="DC12" i="1"/>
  <c r="CN55" i="1"/>
  <c r="CN9" i="1" s="1"/>
  <c r="CM55" i="1"/>
  <c r="CO54" i="1"/>
  <c r="CO55" i="1"/>
  <c r="CO9" i="1" s="1"/>
  <c r="CO40" i="1" s="1"/>
  <c r="CN56" i="1"/>
  <c r="CN10" i="1" s="1"/>
  <c r="CN58" i="1"/>
  <c r="CN12" i="1" s="1"/>
  <c r="CN51" i="1"/>
  <c r="CN5" i="1" s="1"/>
  <c r="CO56" i="1"/>
  <c r="CO10" i="1" s="1"/>
  <c r="CO59" i="1"/>
  <c r="CO13" i="1" s="1"/>
  <c r="CN53" i="1"/>
  <c r="CN7" i="1" s="1"/>
  <c r="CB52" i="1"/>
  <c r="CB56" i="1"/>
  <c r="CB51" i="1"/>
  <c r="CB59" i="1"/>
  <c r="BM56" i="1"/>
  <c r="BM55" i="1"/>
  <c r="BM53" i="1"/>
  <c r="BM52" i="1"/>
  <c r="BM51" i="1"/>
  <c r="BM50" i="1"/>
  <c r="H489" i="20" l="1"/>
  <c r="H453" i="20"/>
  <c r="H480" i="20"/>
  <c r="K324" i="20"/>
  <c r="F333" i="20"/>
  <c r="H408" i="20"/>
  <c r="H304" i="20"/>
  <c r="H397" i="20" s="1"/>
  <c r="H471" i="20"/>
  <c r="D387" i="20"/>
  <c r="J387" i="20"/>
  <c r="H435" i="20"/>
  <c r="H315" i="20"/>
  <c r="H417" i="20"/>
  <c r="H444" i="20"/>
  <c r="H241" i="20"/>
  <c r="H334" i="20" s="1"/>
  <c r="C447" i="20"/>
  <c r="C420" i="20"/>
  <c r="H396" i="20"/>
  <c r="G369" i="20"/>
  <c r="K387" i="20"/>
  <c r="J342" i="20"/>
  <c r="C411" i="20"/>
  <c r="E342" i="20"/>
  <c r="C342" i="20"/>
  <c r="C369" i="20"/>
  <c r="H369" i="20"/>
  <c r="G360" i="20"/>
  <c r="E369" i="20"/>
  <c r="C396" i="20"/>
  <c r="E387" i="20"/>
  <c r="D351" i="20"/>
  <c r="C277" i="20"/>
  <c r="C370" i="20" s="1"/>
  <c r="C304" i="20"/>
  <c r="C397" i="20" s="1"/>
  <c r="J324" i="20"/>
  <c r="I378" i="20"/>
  <c r="C241" i="20"/>
  <c r="C334" i="20" s="1"/>
  <c r="G378" i="20"/>
  <c r="C295" i="20"/>
  <c r="C388" i="20" s="1"/>
  <c r="C483" i="20"/>
  <c r="C456" i="20"/>
  <c r="C315" i="20"/>
  <c r="H333" i="20"/>
  <c r="C480" i="20"/>
  <c r="C492" i="20"/>
  <c r="C474" i="20"/>
  <c r="D333" i="20"/>
  <c r="C444" i="20"/>
  <c r="J333" i="20"/>
  <c r="C465" i="20"/>
  <c r="G387" i="20"/>
  <c r="C462" i="20"/>
  <c r="C408" i="20"/>
  <c r="C435" i="20"/>
  <c r="J369" i="20"/>
  <c r="H268" i="20"/>
  <c r="H361" i="20" s="1"/>
  <c r="M361" i="20" s="1"/>
  <c r="D419" i="20"/>
  <c r="D446" i="20"/>
  <c r="H286" i="20"/>
  <c r="H379" i="20" s="1"/>
  <c r="I387" i="20"/>
  <c r="C387" i="20"/>
  <c r="D437" i="20"/>
  <c r="D410" i="20"/>
  <c r="D491" i="20"/>
  <c r="D473" i="20"/>
  <c r="D464" i="20"/>
  <c r="H295" i="20"/>
  <c r="H388" i="20" s="1"/>
  <c r="M325" i="20"/>
  <c r="H342" i="20"/>
  <c r="E351" i="20"/>
  <c r="K315" i="20"/>
  <c r="J315" i="20"/>
  <c r="J396" i="20"/>
  <c r="L333" i="20"/>
  <c r="L369" i="20"/>
  <c r="I324" i="20"/>
  <c r="J471" i="20"/>
  <c r="J480" i="20"/>
  <c r="J408" i="20"/>
  <c r="J453" i="20"/>
  <c r="J462" i="20"/>
  <c r="J435" i="20"/>
  <c r="J444" i="20"/>
  <c r="J417" i="20"/>
  <c r="J426" i="20"/>
  <c r="J489" i="20"/>
  <c r="K472" i="20"/>
  <c r="K463" i="20"/>
  <c r="K436" i="20"/>
  <c r="K427" i="20"/>
  <c r="K490" i="20"/>
  <c r="K481" i="20"/>
  <c r="K409" i="20"/>
  <c r="K418" i="20"/>
  <c r="K445" i="20"/>
  <c r="K454" i="20"/>
  <c r="K316" i="20"/>
  <c r="CB13" i="1"/>
  <c r="W7" i="1"/>
  <c r="W5" i="1"/>
  <c r="D360" i="20"/>
  <c r="C286" i="20"/>
  <c r="C379" i="20" s="1"/>
  <c r="E474" i="20"/>
  <c r="E483" i="20"/>
  <c r="E447" i="20"/>
  <c r="E492" i="20"/>
  <c r="E438" i="20"/>
  <c r="E456" i="20"/>
  <c r="E465" i="20"/>
  <c r="E420" i="20"/>
  <c r="E411" i="20"/>
  <c r="E429" i="20"/>
  <c r="H223" i="20"/>
  <c r="I472" i="20"/>
  <c r="I427" i="20"/>
  <c r="I409" i="20"/>
  <c r="I418" i="20"/>
  <c r="I463" i="20"/>
  <c r="I481" i="20"/>
  <c r="I445" i="20"/>
  <c r="I490" i="20"/>
  <c r="I436" i="20"/>
  <c r="I454" i="20"/>
  <c r="I316" i="20"/>
  <c r="I369" i="20"/>
  <c r="L481" i="20"/>
  <c r="L409" i="20"/>
  <c r="L445" i="20"/>
  <c r="L454" i="20"/>
  <c r="L418" i="20"/>
  <c r="L427" i="20"/>
  <c r="L472" i="20"/>
  <c r="L490" i="20"/>
  <c r="L436" i="20"/>
  <c r="L463" i="20"/>
  <c r="L316" i="20"/>
  <c r="H277" i="20"/>
  <c r="H370" i="20" s="1"/>
  <c r="M370" i="20" s="1"/>
  <c r="X8" i="1"/>
  <c r="J360" i="20"/>
  <c r="L342" i="20"/>
  <c r="CB10" i="1"/>
  <c r="W6" i="1"/>
  <c r="L426" i="20"/>
  <c r="L435" i="20"/>
  <c r="L489" i="20"/>
  <c r="L417" i="20"/>
  <c r="L453" i="20"/>
  <c r="L462" i="20"/>
  <c r="L480" i="20"/>
  <c r="L444" i="20"/>
  <c r="L471" i="20"/>
  <c r="L408" i="20"/>
  <c r="K471" i="20"/>
  <c r="K453" i="20"/>
  <c r="K417" i="20"/>
  <c r="K480" i="20"/>
  <c r="K426" i="20"/>
  <c r="K489" i="20"/>
  <c r="K444" i="20"/>
  <c r="K408" i="20"/>
  <c r="K462" i="20"/>
  <c r="K435" i="20"/>
  <c r="C250" i="20"/>
  <c r="C343" i="20" s="1"/>
  <c r="M343" i="20" s="1"/>
  <c r="J472" i="20"/>
  <c r="J409" i="20"/>
  <c r="J481" i="20"/>
  <c r="J436" i="20"/>
  <c r="J490" i="20"/>
  <c r="J463" i="20"/>
  <c r="J418" i="20"/>
  <c r="J427" i="20"/>
  <c r="J445" i="20"/>
  <c r="J454" i="20"/>
  <c r="J316" i="20"/>
  <c r="L378" i="20"/>
  <c r="L387" i="20"/>
  <c r="F360" i="20"/>
  <c r="D474" i="20"/>
  <c r="D411" i="20"/>
  <c r="D456" i="20"/>
  <c r="D420" i="20"/>
  <c r="D465" i="20"/>
  <c r="D483" i="20"/>
  <c r="D492" i="20"/>
  <c r="D438" i="20"/>
  <c r="D429" i="20"/>
  <c r="D447" i="20"/>
  <c r="CB5" i="1"/>
  <c r="CB6" i="1"/>
  <c r="L315" i="20"/>
  <c r="L360" i="20"/>
  <c r="M453" i="20"/>
  <c r="I333" i="20"/>
  <c r="G351" i="20"/>
  <c r="C259" i="20"/>
  <c r="C352" i="20" s="1"/>
  <c r="M352" i="20" s="1"/>
  <c r="L396" i="20"/>
  <c r="F342" i="20"/>
  <c r="I360" i="20"/>
  <c r="K342" i="20"/>
  <c r="K360" i="20"/>
  <c r="L324" i="20"/>
  <c r="F324" i="20"/>
  <c r="Y56" i="1"/>
  <c r="I125" i="9"/>
  <c r="U58" i="1" s="1"/>
  <c r="V58" i="1"/>
  <c r="X51" i="1"/>
  <c r="W56" i="1"/>
  <c r="W4" i="1"/>
  <c r="W59" i="1"/>
  <c r="X57" i="1"/>
  <c r="I83" i="9"/>
  <c r="U55" i="1" s="1"/>
  <c r="V55" i="1"/>
  <c r="Y54" i="1"/>
  <c r="X58" i="1"/>
  <c r="X52" i="1"/>
  <c r="W57" i="1"/>
  <c r="X56" i="1"/>
  <c r="J54" i="1"/>
  <c r="W54" i="1"/>
  <c r="Y52" i="1"/>
  <c r="X59" i="1"/>
  <c r="DG50" i="1"/>
  <c r="DG4" i="1" s="1"/>
  <c r="I41" i="9"/>
  <c r="U52" i="1" s="1"/>
  <c r="I52" i="1"/>
  <c r="U50" i="1"/>
  <c r="CQ6" i="1"/>
  <c r="CQ60" i="1"/>
  <c r="CQ14" i="1" s="1"/>
  <c r="I51" i="1"/>
  <c r="I27" i="9"/>
  <c r="U51" i="1" s="1"/>
  <c r="DE6" i="1"/>
  <c r="DE60" i="1"/>
  <c r="DE14" i="1" s="1"/>
  <c r="DE39" i="1" s="1"/>
  <c r="I53" i="1"/>
  <c r="I55" i="9"/>
  <c r="U53" i="1" s="1"/>
  <c r="K6" i="9"/>
  <c r="K7" i="9" s="1"/>
  <c r="K8" i="9" s="1"/>
  <c r="I5" i="9"/>
  <c r="CM50" i="1" s="1"/>
  <c r="AN45" i="1"/>
  <c r="BB45" i="1"/>
  <c r="BN35" i="1"/>
  <c r="BN15" i="1"/>
  <c r="DA4" i="1"/>
  <c r="DF50" i="1"/>
  <c r="DE64" i="1" s="1"/>
  <c r="CM9" i="1"/>
  <c r="CS55" i="1"/>
  <c r="CS9" i="1" s="1"/>
  <c r="CR55" i="1"/>
  <c r="CQ69" i="1" s="1"/>
  <c r="CM5" i="1"/>
  <c r="CS51" i="1"/>
  <c r="CS5" i="1" s="1"/>
  <c r="CR51" i="1"/>
  <c r="CQ65" i="1" s="1"/>
  <c r="DA9" i="1"/>
  <c r="DG55" i="1"/>
  <c r="DG9" i="1" s="1"/>
  <c r="DF55" i="1"/>
  <c r="DE69" i="1" s="1"/>
  <c r="CM12" i="1"/>
  <c r="CS58" i="1"/>
  <c r="CS12" i="1" s="1"/>
  <c r="CR58" i="1"/>
  <c r="CQ72" i="1" s="1"/>
  <c r="DA12" i="1"/>
  <c r="DG58" i="1"/>
  <c r="DG12" i="1" s="1"/>
  <c r="DF58" i="1"/>
  <c r="DE72" i="1" s="1"/>
  <c r="CM7" i="1"/>
  <c r="CS53" i="1"/>
  <c r="CS7" i="1" s="1"/>
  <c r="CR53" i="1"/>
  <c r="CQ67" i="1" s="1"/>
  <c r="CN54" i="1"/>
  <c r="CN8" i="1" s="1"/>
  <c r="DB6" i="1"/>
  <c r="DA52" i="1"/>
  <c r="DB5" i="1"/>
  <c r="DA51" i="1"/>
  <c r="DB54" i="1"/>
  <c r="DB8" i="1" s="1"/>
  <c r="DA54" i="1"/>
  <c r="CO8" i="1"/>
  <c r="CP60" i="1"/>
  <c r="CP14" i="1" s="1"/>
  <c r="DD11" i="1"/>
  <c r="BM4" i="1"/>
  <c r="BM10" i="1"/>
  <c r="BM58" i="1"/>
  <c r="BL56" i="1"/>
  <c r="BK56" i="1"/>
  <c r="BM5" i="1"/>
  <c r="BM59" i="1"/>
  <c r="BN14" i="1"/>
  <c r="BL58" i="1"/>
  <c r="BL55" i="1"/>
  <c r="BK55" i="1"/>
  <c r="BM6" i="1"/>
  <c r="BM7" i="1"/>
  <c r="BM54" i="1"/>
  <c r="BM9" i="1"/>
  <c r="BM40" i="1" s="1"/>
  <c r="DD60" i="1"/>
  <c r="DD14" i="1" s="1"/>
  <c r="DD6" i="1"/>
  <c r="DC6" i="1"/>
  <c r="DC54" i="1"/>
  <c r="DC10" i="1"/>
  <c r="G50" i="1"/>
  <c r="DC5" i="1"/>
  <c r="DB10" i="1"/>
  <c r="DA56" i="1"/>
  <c r="DB13" i="1"/>
  <c r="DA59" i="1"/>
  <c r="DA53" i="1"/>
  <c r="CN50" i="1"/>
  <c r="CN4" i="1" s="1"/>
  <c r="CM56" i="1"/>
  <c r="CN59" i="1"/>
  <c r="CN13" i="1" s="1"/>
  <c r="CM59" i="1"/>
  <c r="CM54" i="1"/>
  <c r="CN52" i="1"/>
  <c r="CN6" i="1" s="1"/>
  <c r="CM52" i="1"/>
  <c r="M334" i="20" l="1"/>
  <c r="M397" i="20"/>
  <c r="M378" i="20"/>
  <c r="J499" i="20" s="1"/>
  <c r="M315" i="20"/>
  <c r="M387" i="20"/>
  <c r="M396" i="20"/>
  <c r="M324" i="20"/>
  <c r="M369" i="20"/>
  <c r="I499" i="20" s="1"/>
  <c r="M471" i="20"/>
  <c r="M351" i="20"/>
  <c r="M388" i="20"/>
  <c r="M462" i="20"/>
  <c r="M444" i="20"/>
  <c r="M333" i="20"/>
  <c r="M489" i="20"/>
  <c r="M379" i="20"/>
  <c r="M426" i="20"/>
  <c r="M480" i="20"/>
  <c r="M417" i="20"/>
  <c r="M435" i="20"/>
  <c r="M342" i="20"/>
  <c r="M408" i="20"/>
  <c r="M360" i="20"/>
  <c r="H499" i="20" s="1"/>
  <c r="K121" i="20"/>
  <c r="BN26" i="1"/>
  <c r="K195" i="20" s="1"/>
  <c r="K287" i="20" s="1"/>
  <c r="BN20" i="1"/>
  <c r="K141" i="20" s="1"/>
  <c r="BN27" i="1"/>
  <c r="K204" i="20" s="1"/>
  <c r="X6" i="1"/>
  <c r="W10" i="1"/>
  <c r="X12" i="1"/>
  <c r="X13" i="1"/>
  <c r="Y8" i="1"/>
  <c r="V12" i="1"/>
  <c r="I5" i="1"/>
  <c r="V9" i="1"/>
  <c r="U12" i="1"/>
  <c r="BN28" i="1"/>
  <c r="K213" i="20" s="1"/>
  <c r="W8" i="1"/>
  <c r="U9" i="1"/>
  <c r="Y10" i="1"/>
  <c r="CQ15" i="1"/>
  <c r="CQ21" i="1" s="1"/>
  <c r="J8" i="1"/>
  <c r="X11" i="1"/>
  <c r="X10" i="1"/>
  <c r="W13" i="1"/>
  <c r="BN23" i="1"/>
  <c r="K168" i="20" s="1"/>
  <c r="K260" i="20" s="1"/>
  <c r="I7" i="1"/>
  <c r="I6" i="1"/>
  <c r="W11" i="1"/>
  <c r="BN21" i="1"/>
  <c r="K150" i="20" s="1"/>
  <c r="BN25" i="1"/>
  <c r="K186" i="20" s="1"/>
  <c r="H472" i="20"/>
  <c r="M472" i="20" s="1"/>
  <c r="H418" i="20"/>
  <c r="M418" i="20" s="1"/>
  <c r="D500" i="20" s="1"/>
  <c r="H427" i="20"/>
  <c r="M427" i="20" s="1"/>
  <c r="E500" i="20" s="1"/>
  <c r="H463" i="20"/>
  <c r="M463" i="20" s="1"/>
  <c r="I500" i="20" s="1"/>
  <c r="H481" i="20"/>
  <c r="M481" i="20" s="1"/>
  <c r="H445" i="20"/>
  <c r="M445" i="20" s="1"/>
  <c r="G500" i="20" s="1"/>
  <c r="H490" i="20"/>
  <c r="M490" i="20" s="1"/>
  <c r="L500" i="20" s="1"/>
  <c r="H436" i="20"/>
  <c r="M436" i="20" s="1"/>
  <c r="F500" i="20" s="1"/>
  <c r="H409" i="20"/>
  <c r="M409" i="20" s="1"/>
  <c r="H454" i="20"/>
  <c r="M454" i="20" s="1"/>
  <c r="H500" i="20" s="1"/>
  <c r="H316" i="20"/>
  <c r="M316" i="20" s="1"/>
  <c r="X5" i="1"/>
  <c r="X60" i="1"/>
  <c r="X14" i="1" s="1"/>
  <c r="X39" i="1" s="1"/>
  <c r="Z58" i="1"/>
  <c r="W60" i="1"/>
  <c r="W14" i="1" s="1"/>
  <c r="W39" i="1" s="1"/>
  <c r="Y6" i="1"/>
  <c r="Y60" i="1"/>
  <c r="Y14" i="1" s="1"/>
  <c r="Y39" i="1" s="1"/>
  <c r="I111" i="9"/>
  <c r="U57" i="1" s="1"/>
  <c r="V57" i="1"/>
  <c r="I50" i="1"/>
  <c r="I54" i="1"/>
  <c r="J52" i="1"/>
  <c r="I84" i="9"/>
  <c r="G55" i="1" s="1"/>
  <c r="H55" i="1"/>
  <c r="AA58" i="1"/>
  <c r="AA12" i="1" s="1"/>
  <c r="J57" i="1"/>
  <c r="I56" i="1"/>
  <c r="I139" i="9"/>
  <c r="U59" i="1" s="1"/>
  <c r="V59" i="1"/>
  <c r="I153" i="9"/>
  <c r="U54" i="1" s="1"/>
  <c r="V54" i="1"/>
  <c r="J58" i="1"/>
  <c r="I59" i="1"/>
  <c r="J51" i="1"/>
  <c r="K56" i="1"/>
  <c r="I97" i="9"/>
  <c r="U56" i="1" s="1"/>
  <c r="V56" i="1"/>
  <c r="Z55" i="1"/>
  <c r="J59" i="1"/>
  <c r="J56" i="1"/>
  <c r="AA55" i="1"/>
  <c r="AA9" i="1" s="1"/>
  <c r="K54" i="1"/>
  <c r="I126" i="9"/>
  <c r="G58" i="1" s="1"/>
  <c r="H58" i="1"/>
  <c r="K52" i="1"/>
  <c r="I57" i="1"/>
  <c r="AA53" i="1"/>
  <c r="AA7" i="1" s="1"/>
  <c r="Z53" i="1"/>
  <c r="U7" i="1"/>
  <c r="U6" i="1"/>
  <c r="AA52" i="1"/>
  <c r="AA6" i="1" s="1"/>
  <c r="Z52" i="1"/>
  <c r="U5" i="1"/>
  <c r="AA51" i="1"/>
  <c r="AA5" i="1" s="1"/>
  <c r="Z51" i="1"/>
  <c r="G4" i="1"/>
  <c r="U4" i="1"/>
  <c r="Z50" i="1"/>
  <c r="AA50" i="1"/>
  <c r="AA4" i="1" s="1"/>
  <c r="CQ37" i="1"/>
  <c r="CQ39" i="1"/>
  <c r="I28" i="9"/>
  <c r="G51" i="1" s="1"/>
  <c r="I56" i="9"/>
  <c r="G53" i="1" s="1"/>
  <c r="DE37" i="1"/>
  <c r="DE15" i="1"/>
  <c r="DE21" i="1" s="1"/>
  <c r="I42" i="9"/>
  <c r="G52" i="1" s="1"/>
  <c r="DE41" i="1"/>
  <c r="CQ41" i="1"/>
  <c r="CR9" i="1"/>
  <c r="DD15" i="1"/>
  <c r="DD21" i="1" s="1"/>
  <c r="CS50" i="1"/>
  <c r="CS4" i="1" s="1"/>
  <c r="CR5" i="1"/>
  <c r="DB72" i="1"/>
  <c r="CR7" i="1"/>
  <c r="BP55" i="1"/>
  <c r="CS54" i="1"/>
  <c r="CS8" i="1" s="1"/>
  <c r="CR54" i="1"/>
  <c r="CQ68" i="1" s="1"/>
  <c r="BP56" i="1"/>
  <c r="DA6" i="1"/>
  <c r="DG52" i="1"/>
  <c r="DG6" i="1" s="1"/>
  <c r="DF52" i="1"/>
  <c r="DE66" i="1" s="1"/>
  <c r="DA10" i="1"/>
  <c r="DG56" i="1"/>
  <c r="DG10" i="1" s="1"/>
  <c r="DF56" i="1"/>
  <c r="DE70" i="1" s="1"/>
  <c r="CM4" i="1"/>
  <c r="CR50" i="1"/>
  <c r="CQ64" i="1" s="1"/>
  <c r="CM13" i="1"/>
  <c r="CS59" i="1"/>
  <c r="CS13" i="1" s="1"/>
  <c r="CR59" i="1"/>
  <c r="CQ73" i="1" s="1"/>
  <c r="DA7" i="1"/>
  <c r="DG53" i="1"/>
  <c r="DG7" i="1" s="1"/>
  <c r="DF53" i="1"/>
  <c r="DE67" i="1" s="1"/>
  <c r="DA8" i="1"/>
  <c r="DG54" i="1"/>
  <c r="DG8" i="1" s="1"/>
  <c r="DF54" i="1"/>
  <c r="DE68" i="1" s="1"/>
  <c r="DA5" i="1"/>
  <c r="DG51" i="1"/>
  <c r="DG5" i="1" s="1"/>
  <c r="DF51" i="1"/>
  <c r="DE65" i="1" s="1"/>
  <c r="CM10" i="1"/>
  <c r="CS56" i="1"/>
  <c r="CS10" i="1" s="1"/>
  <c r="CR56" i="1"/>
  <c r="CQ70" i="1" s="1"/>
  <c r="CM6" i="1"/>
  <c r="CS52" i="1"/>
  <c r="CS6" i="1" s="1"/>
  <c r="CR52" i="1"/>
  <c r="CQ66" i="1" s="1"/>
  <c r="DA13" i="1"/>
  <c r="DG59" i="1"/>
  <c r="DG13" i="1" s="1"/>
  <c r="DF59" i="1"/>
  <c r="DE73" i="1" s="1"/>
  <c r="BQ56" i="1"/>
  <c r="BQ10" i="1" s="1"/>
  <c r="BQ55" i="1"/>
  <c r="BQ9" i="1" s="1"/>
  <c r="DD36" i="1"/>
  <c r="DD43" i="1"/>
  <c r="CP36" i="1"/>
  <c r="CP44" i="1"/>
  <c r="CP43" i="1"/>
  <c r="BN42" i="1"/>
  <c r="BN36" i="1"/>
  <c r="BN43" i="1"/>
  <c r="DD44" i="1"/>
  <c r="DD42" i="1"/>
  <c r="BN44" i="1"/>
  <c r="CM67" i="1"/>
  <c r="DC72" i="1"/>
  <c r="CM8" i="1"/>
  <c r="CA59" i="1"/>
  <c r="CP11" i="1"/>
  <c r="DD39" i="1"/>
  <c r="DD37" i="1"/>
  <c r="DD41" i="1"/>
  <c r="CP41" i="1"/>
  <c r="CP37" i="1"/>
  <c r="CP39" i="1"/>
  <c r="BK58" i="1"/>
  <c r="BN37" i="1"/>
  <c r="BN39" i="1"/>
  <c r="BN41" i="1"/>
  <c r="BL52" i="1"/>
  <c r="BK52" i="1"/>
  <c r="BL53" i="1"/>
  <c r="BK53" i="1"/>
  <c r="BM12" i="1"/>
  <c r="BL59" i="1"/>
  <c r="BK59" i="1"/>
  <c r="BL12" i="1"/>
  <c r="BM8" i="1"/>
  <c r="BK9" i="1"/>
  <c r="BL51" i="1"/>
  <c r="BK51" i="1"/>
  <c r="BM13" i="1"/>
  <c r="BL9" i="1"/>
  <c r="BM60" i="1"/>
  <c r="BL10" i="1"/>
  <c r="J150" i="9"/>
  <c r="I150" i="9" s="1"/>
  <c r="BL50" i="1"/>
  <c r="BK50" i="1"/>
  <c r="BK10" i="1"/>
  <c r="DC69" i="1"/>
  <c r="DF9" i="1"/>
  <c r="DB64" i="1"/>
  <c r="DF4" i="1"/>
  <c r="DA72" i="1"/>
  <c r="DF12" i="1"/>
  <c r="DC8" i="1"/>
  <c r="DB7" i="1"/>
  <c r="DF64" i="1"/>
  <c r="CW64" i="1"/>
  <c r="CV64" i="1"/>
  <c r="CZ64" i="1"/>
  <c r="CY64" i="1"/>
  <c r="CX64" i="1"/>
  <c r="DD64" i="1"/>
  <c r="CX69" i="1"/>
  <c r="CW69" i="1"/>
  <c r="DF69" i="1"/>
  <c r="CV69" i="1"/>
  <c r="CZ69" i="1"/>
  <c r="CY69" i="1"/>
  <c r="DD69" i="1"/>
  <c r="DA69" i="1"/>
  <c r="DA64" i="1"/>
  <c r="DB69" i="1"/>
  <c r="DC64" i="1"/>
  <c r="DF72" i="1"/>
  <c r="CW72" i="1"/>
  <c r="CV72" i="1"/>
  <c r="CZ72" i="1"/>
  <c r="CY72" i="1"/>
  <c r="CX72" i="1"/>
  <c r="DD72" i="1"/>
  <c r="CM72" i="1"/>
  <c r="CR12" i="1"/>
  <c r="CN67" i="1"/>
  <c r="CM65" i="1"/>
  <c r="CN69" i="1"/>
  <c r="CM69" i="1"/>
  <c r="CL65" i="1"/>
  <c r="CH65" i="1"/>
  <c r="CJ65" i="1"/>
  <c r="CK65" i="1"/>
  <c r="CR65" i="1"/>
  <c r="CI65" i="1"/>
  <c r="CP65" i="1"/>
  <c r="CO65" i="1"/>
  <c r="CJ72" i="1"/>
  <c r="CI72" i="1"/>
  <c r="CK72" i="1"/>
  <c r="CH72" i="1"/>
  <c r="CL72" i="1"/>
  <c r="CR72" i="1"/>
  <c r="CP72" i="1"/>
  <c r="CO72" i="1"/>
  <c r="CJ69" i="1"/>
  <c r="CH69" i="1"/>
  <c r="CR69" i="1"/>
  <c r="CL69" i="1"/>
  <c r="CI69" i="1"/>
  <c r="CK69" i="1"/>
  <c r="CP69" i="1"/>
  <c r="CO69" i="1"/>
  <c r="CH67" i="1"/>
  <c r="CI67" i="1"/>
  <c r="CR67" i="1"/>
  <c r="CJ67" i="1"/>
  <c r="CL67" i="1"/>
  <c r="CK67" i="1"/>
  <c r="CP67" i="1"/>
  <c r="CO67" i="1"/>
  <c r="CN72" i="1"/>
  <c r="CN65" i="1"/>
  <c r="CA50" i="1"/>
  <c r="CA58" i="1"/>
  <c r="BZ58" i="1"/>
  <c r="BY58" i="1"/>
  <c r="J118" i="9"/>
  <c r="I118" i="9" s="1"/>
  <c r="BZ50" i="1"/>
  <c r="J6" i="9"/>
  <c r="I6" i="9" s="1"/>
  <c r="BY50" i="1"/>
  <c r="CA54" i="1"/>
  <c r="CA55" i="1"/>
  <c r="BZ55" i="1"/>
  <c r="BY55" i="1"/>
  <c r="J76" i="9"/>
  <c r="I76" i="9" s="1"/>
  <c r="CA51" i="1"/>
  <c r="L499" i="20" l="1"/>
  <c r="C499" i="20"/>
  <c r="K499" i="20"/>
  <c r="K500" i="20"/>
  <c r="J500" i="20"/>
  <c r="G499" i="20"/>
  <c r="D499" i="20"/>
  <c r="K305" i="20"/>
  <c r="E499" i="20"/>
  <c r="F499" i="20"/>
  <c r="K278" i="20"/>
  <c r="K242" i="20"/>
  <c r="K296" i="20"/>
  <c r="DD27" i="1"/>
  <c r="DD28" i="1"/>
  <c r="DD20" i="1"/>
  <c r="DD23" i="1"/>
  <c r="DD25" i="1"/>
  <c r="I11" i="1"/>
  <c r="J13" i="1"/>
  <c r="G9" i="1"/>
  <c r="J12" i="1"/>
  <c r="U69" i="1"/>
  <c r="H7" i="20"/>
  <c r="J6" i="1"/>
  <c r="U72" i="1"/>
  <c r="K7" i="20"/>
  <c r="C500" i="20"/>
  <c r="CQ25" i="1"/>
  <c r="CQ23" i="1"/>
  <c r="CA5" i="1"/>
  <c r="J10" i="1"/>
  <c r="BZ9" i="1"/>
  <c r="U66" i="1"/>
  <c r="E7" i="20"/>
  <c r="H12" i="1"/>
  <c r="V10" i="1"/>
  <c r="V13" i="1"/>
  <c r="I8" i="1"/>
  <c r="BZ12" i="1"/>
  <c r="CA9" i="1"/>
  <c r="CA40" i="1" s="1"/>
  <c r="CA12" i="1"/>
  <c r="BO70" i="1"/>
  <c r="I10" i="20"/>
  <c r="G12" i="1"/>
  <c r="U13" i="1"/>
  <c r="L50" i="1"/>
  <c r="K233" i="20"/>
  <c r="BZ4" i="1"/>
  <c r="U65" i="1"/>
  <c r="D7" i="20"/>
  <c r="H9" i="1"/>
  <c r="CA4" i="1"/>
  <c r="C7" i="20"/>
  <c r="K8" i="1"/>
  <c r="K10" i="1"/>
  <c r="I10" i="1"/>
  <c r="V11" i="1"/>
  <c r="DD26" i="1"/>
  <c r="BP58" i="1"/>
  <c r="CA13" i="1"/>
  <c r="DE25" i="1"/>
  <c r="DE23" i="1"/>
  <c r="J11" i="1"/>
  <c r="K269" i="20"/>
  <c r="K251" i="20"/>
  <c r="K224" i="20"/>
  <c r="BO69" i="1"/>
  <c r="H10" i="20"/>
  <c r="U67" i="1"/>
  <c r="F7" i="20"/>
  <c r="W15" i="1"/>
  <c r="I13" i="1"/>
  <c r="W25" i="1"/>
  <c r="J183" i="20" s="1"/>
  <c r="G64" i="1"/>
  <c r="U64" i="1"/>
  <c r="AA54" i="1"/>
  <c r="AA8" i="1" s="1"/>
  <c r="M50" i="1"/>
  <c r="M4" i="1" s="1"/>
  <c r="Y72" i="1"/>
  <c r="AA59" i="1"/>
  <c r="AA13" i="1" s="1"/>
  <c r="V72" i="1"/>
  <c r="M58" i="1"/>
  <c r="M12" i="1" s="1"/>
  <c r="S72" i="1"/>
  <c r="W72" i="1"/>
  <c r="R72" i="1"/>
  <c r="Q72" i="1"/>
  <c r="X72" i="1"/>
  <c r="Z12" i="1"/>
  <c r="W35" i="1"/>
  <c r="W41" i="1"/>
  <c r="U60" i="1"/>
  <c r="Z59" i="1"/>
  <c r="M55" i="1"/>
  <c r="M9" i="1" s="1"/>
  <c r="U8" i="1"/>
  <c r="W69" i="1"/>
  <c r="Z72" i="1"/>
  <c r="P72" i="1"/>
  <c r="Z56" i="1"/>
  <c r="V69" i="1"/>
  <c r="X41" i="1"/>
  <c r="X44" i="1"/>
  <c r="L55" i="1"/>
  <c r="T72" i="1"/>
  <c r="AA57" i="1"/>
  <c r="AA11" i="1" s="1"/>
  <c r="X43" i="1"/>
  <c r="X37" i="1"/>
  <c r="X42" i="1"/>
  <c r="X69" i="1"/>
  <c r="U10" i="1"/>
  <c r="V8" i="1"/>
  <c r="V60" i="1"/>
  <c r="V14" i="1" s="1"/>
  <c r="V41" i="1" s="1"/>
  <c r="W36" i="1"/>
  <c r="K6" i="1"/>
  <c r="K60" i="1"/>
  <c r="K14" i="1" s="1"/>
  <c r="W44" i="1"/>
  <c r="W42" i="1"/>
  <c r="Z9" i="1"/>
  <c r="Z57" i="1"/>
  <c r="J5" i="1"/>
  <c r="J60" i="1"/>
  <c r="J14" i="1" s="1"/>
  <c r="Y37" i="1"/>
  <c r="Y15" i="1"/>
  <c r="L118" i="20" s="1"/>
  <c r="Q69" i="1"/>
  <c r="Z69" i="1"/>
  <c r="U11" i="1"/>
  <c r="Y69" i="1"/>
  <c r="T69" i="1"/>
  <c r="Y41" i="1"/>
  <c r="W38" i="1"/>
  <c r="W37" i="1"/>
  <c r="P69" i="1"/>
  <c r="X36" i="1"/>
  <c r="X15" i="1"/>
  <c r="X20" i="1" s="1"/>
  <c r="K138" i="20" s="1"/>
  <c r="L58" i="1"/>
  <c r="I112" i="9"/>
  <c r="G57" i="1" s="1"/>
  <c r="H57" i="1"/>
  <c r="R69" i="1"/>
  <c r="AA56" i="1"/>
  <c r="AA10" i="1" s="1"/>
  <c r="Z54" i="1"/>
  <c r="I154" i="9"/>
  <c r="G54" i="1" s="1"/>
  <c r="H54" i="1"/>
  <c r="I98" i="9"/>
  <c r="G56" i="1" s="1"/>
  <c r="H56" i="1"/>
  <c r="I140" i="9"/>
  <c r="G59" i="1" s="1"/>
  <c r="H59" i="1"/>
  <c r="I4" i="1"/>
  <c r="I60" i="1"/>
  <c r="I14" i="1" s="1"/>
  <c r="S69" i="1"/>
  <c r="G7" i="1"/>
  <c r="M53" i="1"/>
  <c r="M7" i="1" s="1"/>
  <c r="L53" i="1"/>
  <c r="S67" i="1"/>
  <c r="Z67" i="1"/>
  <c r="R67" i="1"/>
  <c r="Y67" i="1"/>
  <c r="X67" i="1"/>
  <c r="Z7" i="1"/>
  <c r="Q67" i="1"/>
  <c r="V67" i="1"/>
  <c r="P67" i="1"/>
  <c r="T67" i="1"/>
  <c r="W67" i="1"/>
  <c r="G6" i="1"/>
  <c r="M52" i="1"/>
  <c r="M6" i="1" s="1"/>
  <c r="L52" i="1"/>
  <c r="V66" i="1"/>
  <c r="Y66" i="1"/>
  <c r="R66" i="1"/>
  <c r="Z6" i="1"/>
  <c r="Z66" i="1"/>
  <c r="X66" i="1"/>
  <c r="W66" i="1"/>
  <c r="T66" i="1"/>
  <c r="P66" i="1"/>
  <c r="Q66" i="1"/>
  <c r="S66" i="1"/>
  <c r="M51" i="1"/>
  <c r="M5" i="1" s="1"/>
  <c r="L51" i="1"/>
  <c r="G5" i="1"/>
  <c r="T65" i="1"/>
  <c r="W65" i="1"/>
  <c r="S65" i="1"/>
  <c r="V65" i="1"/>
  <c r="Z65" i="1"/>
  <c r="P65" i="1"/>
  <c r="R65" i="1"/>
  <c r="Q65" i="1"/>
  <c r="Z5" i="1"/>
  <c r="Y65" i="1"/>
  <c r="X65" i="1"/>
  <c r="L4" i="1"/>
  <c r="J64" i="1"/>
  <c r="H64" i="1"/>
  <c r="C64" i="1"/>
  <c r="I64" i="1"/>
  <c r="B64" i="1"/>
  <c r="K64" i="1"/>
  <c r="D64" i="1"/>
  <c r="L64" i="1"/>
  <c r="E64" i="1"/>
  <c r="F64" i="1"/>
  <c r="Z4" i="1"/>
  <c r="W64" i="1"/>
  <c r="P64" i="1"/>
  <c r="S64" i="1"/>
  <c r="X64" i="1"/>
  <c r="R64" i="1"/>
  <c r="Z64" i="1"/>
  <c r="V64" i="1"/>
  <c r="T64" i="1"/>
  <c r="Q64" i="1"/>
  <c r="Y64" i="1"/>
  <c r="DF13" i="1"/>
  <c r="DF6" i="1"/>
  <c r="BL69" i="1"/>
  <c r="CM68" i="1"/>
  <c r="CR13" i="1"/>
  <c r="BM15" i="1"/>
  <c r="CP42" i="1"/>
  <c r="CP15" i="1"/>
  <c r="CP26" i="1" s="1"/>
  <c r="CR4" i="1"/>
  <c r="DC70" i="1"/>
  <c r="DF8" i="1"/>
  <c r="CD58" i="1"/>
  <c r="CD55" i="1"/>
  <c r="BP50" i="1"/>
  <c r="CR10" i="1"/>
  <c r="CN66" i="1"/>
  <c r="BP52" i="1"/>
  <c r="DF5" i="1"/>
  <c r="BP59" i="1"/>
  <c r="BQ51" i="1"/>
  <c r="BQ5" i="1" s="1"/>
  <c r="BP51" i="1"/>
  <c r="BP53" i="1"/>
  <c r="CD50" i="1"/>
  <c r="BY9" i="1"/>
  <c r="CE55" i="1"/>
  <c r="CE9" i="1" s="1"/>
  <c r="BY12" i="1"/>
  <c r="CE58" i="1"/>
  <c r="CE12" i="1" s="1"/>
  <c r="BQ59" i="1"/>
  <c r="BQ13" i="1" s="1"/>
  <c r="BQ50" i="1"/>
  <c r="BQ4" i="1" s="1"/>
  <c r="BQ53" i="1"/>
  <c r="BQ7" i="1" s="1"/>
  <c r="BY4" i="1"/>
  <c r="CE50" i="1"/>
  <c r="CE4" i="1" s="1"/>
  <c r="BQ52" i="1"/>
  <c r="BQ6" i="1" s="1"/>
  <c r="BQ58" i="1"/>
  <c r="BQ12" i="1" s="1"/>
  <c r="J132" i="9"/>
  <c r="I132" i="9" s="1"/>
  <c r="BY59" i="1"/>
  <c r="BZ54" i="1"/>
  <c r="CV68" i="1"/>
  <c r="CK68" i="1"/>
  <c r="CL68" i="1"/>
  <c r="CJ68" i="1"/>
  <c r="CI68" i="1"/>
  <c r="CH68" i="1"/>
  <c r="CR68" i="1"/>
  <c r="CR8" i="1"/>
  <c r="CP68" i="1"/>
  <c r="CO68" i="1"/>
  <c r="CN68" i="1"/>
  <c r="BZ59" i="1"/>
  <c r="DC11" i="1"/>
  <c r="DC60" i="1"/>
  <c r="DC14" i="1" s="1"/>
  <c r="CO11" i="1"/>
  <c r="BK72" i="1"/>
  <c r="BK12" i="1"/>
  <c r="BK69" i="1"/>
  <c r="BI70" i="1"/>
  <c r="BH70" i="1"/>
  <c r="BJ70" i="1"/>
  <c r="BG70" i="1"/>
  <c r="BP70" i="1"/>
  <c r="BF70" i="1"/>
  <c r="BP10" i="1"/>
  <c r="BN70" i="1"/>
  <c r="BM70" i="1"/>
  <c r="BL70" i="1"/>
  <c r="BK5" i="1"/>
  <c r="BM14" i="1"/>
  <c r="BL5" i="1"/>
  <c r="BK4" i="1"/>
  <c r="BI69" i="1"/>
  <c r="BG69" i="1"/>
  <c r="BJ69" i="1"/>
  <c r="BH69" i="1"/>
  <c r="BF69" i="1"/>
  <c r="BP69" i="1"/>
  <c r="BP9" i="1"/>
  <c r="BN69" i="1"/>
  <c r="BM69" i="1"/>
  <c r="BK13" i="1"/>
  <c r="BK7" i="1"/>
  <c r="BL4" i="1"/>
  <c r="BL13" i="1"/>
  <c r="BL7" i="1"/>
  <c r="BK6" i="1"/>
  <c r="BK70" i="1"/>
  <c r="BL54" i="1"/>
  <c r="BK54" i="1"/>
  <c r="BL6" i="1"/>
  <c r="DB67" i="1"/>
  <c r="DF7" i="1"/>
  <c r="DC68" i="1"/>
  <c r="CW68" i="1"/>
  <c r="DA70" i="1"/>
  <c r="DF10" i="1"/>
  <c r="CX68" i="1"/>
  <c r="CY68" i="1"/>
  <c r="DC66" i="1"/>
  <c r="DD68" i="1"/>
  <c r="CZ68" i="1"/>
  <c r="DA68" i="1"/>
  <c r="DF68" i="1"/>
  <c r="DB68" i="1"/>
  <c r="CZ65" i="1"/>
  <c r="DF65" i="1"/>
  <c r="CY65" i="1"/>
  <c r="CX65" i="1"/>
  <c r="CW65" i="1"/>
  <c r="CV65" i="1"/>
  <c r="DD65" i="1"/>
  <c r="DA65" i="1"/>
  <c r="DB65" i="1"/>
  <c r="CV67" i="1"/>
  <c r="CZ67" i="1"/>
  <c r="CY67" i="1"/>
  <c r="CX67" i="1"/>
  <c r="DF67" i="1"/>
  <c r="CW67" i="1"/>
  <c r="DD67" i="1"/>
  <c r="DC67" i="1"/>
  <c r="CZ73" i="1"/>
  <c r="CW73" i="1"/>
  <c r="CY73" i="1"/>
  <c r="CX73" i="1"/>
  <c r="DF73" i="1"/>
  <c r="CV73" i="1"/>
  <c r="DC73" i="1"/>
  <c r="DD73" i="1"/>
  <c r="DA67" i="1"/>
  <c r="CY66" i="1"/>
  <c r="CX66" i="1"/>
  <c r="DF66" i="1"/>
  <c r="CW66" i="1"/>
  <c r="CV66" i="1"/>
  <c r="CZ66" i="1"/>
  <c r="DB66" i="1"/>
  <c r="DD66" i="1"/>
  <c r="DB73" i="1"/>
  <c r="CZ70" i="1"/>
  <c r="CY70" i="1"/>
  <c r="CX70" i="1"/>
  <c r="DF70" i="1"/>
  <c r="CW70" i="1"/>
  <c r="CV70" i="1"/>
  <c r="DD70" i="1"/>
  <c r="DA73" i="1"/>
  <c r="DA66" i="1"/>
  <c r="DC65" i="1"/>
  <c r="DB70" i="1"/>
  <c r="CM66" i="1"/>
  <c r="CR6" i="1"/>
  <c r="CN64" i="1"/>
  <c r="CM64" i="1"/>
  <c r="CH73" i="1"/>
  <c r="CI73" i="1"/>
  <c r="CL73" i="1"/>
  <c r="CJ73" i="1"/>
  <c r="CK73" i="1"/>
  <c r="CR73" i="1"/>
  <c r="CP73" i="1"/>
  <c r="CO73" i="1"/>
  <c r="CN73" i="1"/>
  <c r="CM70" i="1"/>
  <c r="CJ70" i="1"/>
  <c r="CH70" i="1"/>
  <c r="CK70" i="1"/>
  <c r="CI70" i="1"/>
  <c r="CR70" i="1"/>
  <c r="CL70" i="1"/>
  <c r="CP70" i="1"/>
  <c r="CN70" i="1"/>
  <c r="CO70" i="1"/>
  <c r="CM73" i="1"/>
  <c r="CK66" i="1"/>
  <c r="CH66" i="1"/>
  <c r="CL66" i="1"/>
  <c r="CI66" i="1"/>
  <c r="CR66" i="1"/>
  <c r="CJ66" i="1"/>
  <c r="CP66" i="1"/>
  <c r="CO66" i="1"/>
  <c r="CI64" i="1"/>
  <c r="CK64" i="1"/>
  <c r="CR64" i="1"/>
  <c r="CH64" i="1"/>
  <c r="CJ64" i="1"/>
  <c r="CL64" i="1"/>
  <c r="CP64" i="1"/>
  <c r="CO64" i="1"/>
  <c r="CA8" i="1"/>
  <c r="J62" i="9"/>
  <c r="I62" i="9" s="1"/>
  <c r="J20" i="9"/>
  <c r="I20" i="9" s="1"/>
  <c r="BZ51" i="1"/>
  <c r="BY51" i="1"/>
  <c r="J119" i="9"/>
  <c r="I119" i="9" s="1"/>
  <c r="CA56" i="1"/>
  <c r="CA53" i="1"/>
  <c r="BZ53" i="1"/>
  <c r="J48" i="9"/>
  <c r="I48" i="9" s="1"/>
  <c r="BY53" i="1"/>
  <c r="J7" i="9"/>
  <c r="I7" i="9" s="1"/>
  <c r="CA52" i="1"/>
  <c r="J77" i="9"/>
  <c r="I77" i="9" s="1"/>
  <c r="J104" i="9"/>
  <c r="I104" i="9" s="1"/>
  <c r="BZ52" i="1"/>
  <c r="J34" i="9"/>
  <c r="I34" i="9" s="1"/>
  <c r="BY52" i="1"/>
  <c r="BZ56" i="1"/>
  <c r="J90" i="9"/>
  <c r="I90" i="9" s="1"/>
  <c r="BY56" i="1"/>
  <c r="BM23" i="1" l="1"/>
  <c r="J168" i="20" s="1"/>
  <c r="BM28" i="1"/>
  <c r="J213" i="20" s="1"/>
  <c r="G11" i="1"/>
  <c r="BO66" i="1"/>
  <c r="E10" i="20"/>
  <c r="U71" i="1"/>
  <c r="J7" i="20"/>
  <c r="BZ5" i="1"/>
  <c r="G66" i="1"/>
  <c r="E6" i="20"/>
  <c r="K118" i="20"/>
  <c r="X23" i="1"/>
  <c r="K165" i="20" s="1"/>
  <c r="K257" i="20" s="1"/>
  <c r="DC15" i="1"/>
  <c r="DC26" i="1" s="1"/>
  <c r="G72" i="1"/>
  <c r="K6" i="20"/>
  <c r="BZ10" i="1"/>
  <c r="CD4" i="1"/>
  <c r="C11" i="20"/>
  <c r="CP27" i="1"/>
  <c r="CP28" i="1"/>
  <c r="CP23" i="1"/>
  <c r="CP25" i="1"/>
  <c r="CP20" i="1"/>
  <c r="CP21" i="1"/>
  <c r="P73" i="1"/>
  <c r="L7" i="20"/>
  <c r="K473" i="20"/>
  <c r="K455" i="20"/>
  <c r="K419" i="20"/>
  <c r="K437" i="20"/>
  <c r="K482" i="20"/>
  <c r="K410" i="20"/>
  <c r="K464" i="20"/>
  <c r="K491" i="20"/>
  <c r="K428" i="20"/>
  <c r="K446" i="20"/>
  <c r="BO72" i="1"/>
  <c r="K10" i="20"/>
  <c r="C6" i="20"/>
  <c r="H10" i="1"/>
  <c r="CA6" i="1"/>
  <c r="BZ13" i="1"/>
  <c r="G10" i="1"/>
  <c r="G69" i="1"/>
  <c r="H6" i="20"/>
  <c r="BL8" i="1"/>
  <c r="BO67" i="1"/>
  <c r="F10" i="20"/>
  <c r="BK64" i="1"/>
  <c r="C10" i="20"/>
  <c r="U68" i="1"/>
  <c r="G7" i="20"/>
  <c r="J118" i="20"/>
  <c r="J275" i="20" s="1"/>
  <c r="W22" i="1"/>
  <c r="J156" i="20" s="1"/>
  <c r="W21" i="1"/>
  <c r="J147" i="20" s="1"/>
  <c r="W19" i="1"/>
  <c r="J129" i="20" s="1"/>
  <c r="W20" i="1"/>
  <c r="J138" i="20" s="1"/>
  <c r="X25" i="1"/>
  <c r="K183" i="20" s="1"/>
  <c r="K275" i="20" s="1"/>
  <c r="W26" i="1"/>
  <c r="J192" i="20" s="1"/>
  <c r="J284" i="20" s="1"/>
  <c r="BO65" i="1"/>
  <c r="D10" i="20"/>
  <c r="CC69" i="1"/>
  <c r="H11" i="20"/>
  <c r="BM16" i="1"/>
  <c r="J121" i="20"/>
  <c r="J305" i="20" s="1"/>
  <c r="BM26" i="1"/>
  <c r="J195" i="20" s="1"/>
  <c r="J287" i="20" s="1"/>
  <c r="BM25" i="1"/>
  <c r="J186" i="20" s="1"/>
  <c r="BM19" i="1"/>
  <c r="J132" i="20" s="1"/>
  <c r="BM22" i="1"/>
  <c r="J159" i="20" s="1"/>
  <c r="J251" i="20" s="1"/>
  <c r="BM20" i="1"/>
  <c r="J141" i="20" s="1"/>
  <c r="BM21" i="1"/>
  <c r="J150" i="20" s="1"/>
  <c r="G65" i="1"/>
  <c r="D6" i="20"/>
  <c r="I15" i="1"/>
  <c r="L293" i="20"/>
  <c r="L248" i="20"/>
  <c r="L302" i="20"/>
  <c r="L284" i="20"/>
  <c r="L266" i="20"/>
  <c r="L230" i="20"/>
  <c r="L221" i="20"/>
  <c r="U70" i="1"/>
  <c r="I7" i="20"/>
  <c r="W28" i="1"/>
  <c r="J210" i="20" s="1"/>
  <c r="J302" i="20" s="1"/>
  <c r="BZ6" i="1"/>
  <c r="CO15" i="1"/>
  <c r="CO26" i="1"/>
  <c r="CC72" i="1"/>
  <c r="K11" i="20"/>
  <c r="H13" i="1"/>
  <c r="Y23" i="1"/>
  <c r="L165" i="20" s="1"/>
  <c r="L257" i="20" s="1"/>
  <c r="Y21" i="1"/>
  <c r="L147" i="20" s="1"/>
  <c r="L239" i="20" s="1"/>
  <c r="X28" i="1"/>
  <c r="K210" i="20" s="1"/>
  <c r="K302" i="20" s="1"/>
  <c r="G67" i="1"/>
  <c r="F6" i="20"/>
  <c r="BZ7" i="1"/>
  <c r="CA7" i="1"/>
  <c r="CA10" i="1"/>
  <c r="BO73" i="1"/>
  <c r="L10" i="20"/>
  <c r="H11" i="1"/>
  <c r="W16" i="1"/>
  <c r="X26" i="1"/>
  <c r="K192" i="20" s="1"/>
  <c r="K284" i="20" s="1"/>
  <c r="W23" i="1"/>
  <c r="J165" i="20" s="1"/>
  <c r="J257" i="20" s="1"/>
  <c r="X27" i="1"/>
  <c r="K201" i="20" s="1"/>
  <c r="K293" i="20" s="1"/>
  <c r="X21" i="1"/>
  <c r="K147" i="20" s="1"/>
  <c r="K239" i="20" s="1"/>
  <c r="Y25" i="1"/>
  <c r="L183" i="20" s="1"/>
  <c r="L275" i="20" s="1"/>
  <c r="I41" i="1"/>
  <c r="K41" i="1"/>
  <c r="J39" i="1"/>
  <c r="W45" i="1"/>
  <c r="P70" i="1"/>
  <c r="J72" i="1"/>
  <c r="H69" i="1"/>
  <c r="K69" i="1"/>
  <c r="F69" i="1"/>
  <c r="B69" i="1"/>
  <c r="I69" i="1"/>
  <c r="M56" i="1"/>
  <c r="M10" i="1" s="1"/>
  <c r="Z73" i="1"/>
  <c r="V44" i="1"/>
  <c r="M59" i="1"/>
  <c r="M13" i="1" s="1"/>
  <c r="R73" i="1"/>
  <c r="Q73" i="1"/>
  <c r="Y73" i="1"/>
  <c r="P71" i="1"/>
  <c r="T71" i="1"/>
  <c r="V71" i="1"/>
  <c r="W71" i="1"/>
  <c r="L12" i="1"/>
  <c r="AA60" i="1"/>
  <c r="AA14" i="1" s="1"/>
  <c r="AA42" i="1" s="1"/>
  <c r="L56" i="1"/>
  <c r="U14" i="1"/>
  <c r="U43" i="1" s="1"/>
  <c r="T70" i="1"/>
  <c r="S70" i="1"/>
  <c r="S73" i="1"/>
  <c r="T73" i="1"/>
  <c r="Z10" i="1"/>
  <c r="Z13" i="1"/>
  <c r="V73" i="1"/>
  <c r="Q70" i="1"/>
  <c r="W73" i="1"/>
  <c r="U73" i="1"/>
  <c r="Z70" i="1"/>
  <c r="X73" i="1"/>
  <c r="R70" i="1"/>
  <c r="W70" i="1"/>
  <c r="U15" i="1"/>
  <c r="U25" i="1" s="1"/>
  <c r="H183" i="20" s="1"/>
  <c r="V70" i="1"/>
  <c r="X70" i="1"/>
  <c r="Y70" i="1"/>
  <c r="E69" i="1"/>
  <c r="J69" i="1"/>
  <c r="D69" i="1"/>
  <c r="Z60" i="1"/>
  <c r="U74" i="1" s="1"/>
  <c r="L9" i="1"/>
  <c r="K39" i="1"/>
  <c r="S68" i="1"/>
  <c r="G13" i="1"/>
  <c r="Q68" i="1"/>
  <c r="V68" i="1"/>
  <c r="L57" i="1"/>
  <c r="L59" i="1"/>
  <c r="R71" i="1"/>
  <c r="Z71" i="1"/>
  <c r="I39" i="1"/>
  <c r="C69" i="1"/>
  <c r="L69" i="1"/>
  <c r="Y71" i="1"/>
  <c r="V42" i="1"/>
  <c r="X71" i="1"/>
  <c r="Z11" i="1"/>
  <c r="Q71" i="1"/>
  <c r="S71" i="1"/>
  <c r="L54" i="1"/>
  <c r="J36" i="1"/>
  <c r="J15" i="1"/>
  <c r="J21" i="1" s="1"/>
  <c r="K146" i="20" s="1"/>
  <c r="K37" i="1"/>
  <c r="K15" i="1"/>
  <c r="K23" i="1" s="1"/>
  <c r="L164" i="20" s="1"/>
  <c r="L256" i="20" s="1"/>
  <c r="G60" i="1"/>
  <c r="G14" i="1" s="1"/>
  <c r="C72" i="1"/>
  <c r="I44" i="1"/>
  <c r="J44" i="1"/>
  <c r="V37" i="1"/>
  <c r="V38" i="1"/>
  <c r="V36" i="1"/>
  <c r="V35" i="1"/>
  <c r="V40" i="1"/>
  <c r="V43" i="1"/>
  <c r="D72" i="1"/>
  <c r="B72" i="1"/>
  <c r="I42" i="1"/>
  <c r="V39" i="1"/>
  <c r="V15" i="1"/>
  <c r="V23" i="1" s="1"/>
  <c r="I165" i="20" s="1"/>
  <c r="L72" i="1"/>
  <c r="J37" i="1"/>
  <c r="J41" i="1"/>
  <c r="K72" i="1"/>
  <c r="Z8" i="1"/>
  <c r="J43" i="1"/>
  <c r="H8" i="1"/>
  <c r="H60" i="1"/>
  <c r="H14" i="1" s="1"/>
  <c r="F72" i="1"/>
  <c r="M57" i="1"/>
  <c r="M11" i="1" s="1"/>
  <c r="H72" i="1"/>
  <c r="G8" i="1"/>
  <c r="J42" i="1"/>
  <c r="E72" i="1"/>
  <c r="Y68" i="1"/>
  <c r="M54" i="1"/>
  <c r="M8" i="1" s="1"/>
  <c r="I72" i="1"/>
  <c r="X68" i="1"/>
  <c r="P68" i="1"/>
  <c r="R68" i="1"/>
  <c r="W68" i="1"/>
  <c r="T68" i="1"/>
  <c r="Z68" i="1"/>
  <c r="I35" i="1"/>
  <c r="I36" i="1"/>
  <c r="I38" i="1"/>
  <c r="I37" i="1"/>
  <c r="D71" i="1"/>
  <c r="L70" i="1"/>
  <c r="F70" i="1"/>
  <c r="L7" i="1"/>
  <c r="H67" i="1"/>
  <c r="C67" i="1"/>
  <c r="J67" i="1"/>
  <c r="D67" i="1"/>
  <c r="E67" i="1"/>
  <c r="F67" i="1"/>
  <c r="K67" i="1"/>
  <c r="B67" i="1"/>
  <c r="I67" i="1"/>
  <c r="L67" i="1"/>
  <c r="J66" i="1"/>
  <c r="F66" i="1"/>
  <c r="E66" i="1"/>
  <c r="D66" i="1"/>
  <c r="H66" i="1"/>
  <c r="C66" i="1"/>
  <c r="L6" i="1"/>
  <c r="K66" i="1"/>
  <c r="B66" i="1"/>
  <c r="L66" i="1"/>
  <c r="I66" i="1"/>
  <c r="L65" i="1"/>
  <c r="J65" i="1"/>
  <c r="D65" i="1"/>
  <c r="E65" i="1"/>
  <c r="L5" i="1"/>
  <c r="F65" i="1"/>
  <c r="H65" i="1"/>
  <c r="B65" i="1"/>
  <c r="K65" i="1"/>
  <c r="I65" i="1"/>
  <c r="C65" i="1"/>
  <c r="CD9" i="1"/>
  <c r="J133" i="9"/>
  <c r="I133" i="9" s="1"/>
  <c r="CA15" i="1"/>
  <c r="BL15" i="1"/>
  <c r="BK66" i="1"/>
  <c r="CC64" i="1"/>
  <c r="BO64" i="1"/>
  <c r="CD51" i="1"/>
  <c r="BK67" i="1"/>
  <c r="CD56" i="1"/>
  <c r="CD52" i="1"/>
  <c r="CD53" i="1"/>
  <c r="BP54" i="1"/>
  <c r="CD59" i="1"/>
  <c r="DC38" i="1"/>
  <c r="DC35" i="1"/>
  <c r="BY6" i="1"/>
  <c r="CE52" i="1"/>
  <c r="CE6" i="1" s="1"/>
  <c r="BY13" i="1"/>
  <c r="CE59" i="1"/>
  <c r="CE13" i="1" s="1"/>
  <c r="BY5" i="1"/>
  <c r="CE51" i="1"/>
  <c r="CE5" i="1" s="1"/>
  <c r="BY7" i="1"/>
  <c r="CE53" i="1"/>
  <c r="CE7" i="1" s="1"/>
  <c r="BY10" i="1"/>
  <c r="CE56" i="1"/>
  <c r="CE10" i="1" s="1"/>
  <c r="BK60" i="1"/>
  <c r="BK14" i="1" s="1"/>
  <c r="BQ54" i="1"/>
  <c r="BQ8" i="1" s="1"/>
  <c r="BM44" i="1"/>
  <c r="BM38" i="1"/>
  <c r="BM35" i="1"/>
  <c r="DB60" i="1"/>
  <c r="CO60" i="1"/>
  <c r="CO14" i="1" s="1"/>
  <c r="CA69" i="1"/>
  <c r="BZ8" i="1"/>
  <c r="BY54" i="1"/>
  <c r="DC41" i="1"/>
  <c r="DC43" i="1"/>
  <c r="DC37" i="1"/>
  <c r="DC39" i="1"/>
  <c r="DC44" i="1"/>
  <c r="DC36" i="1"/>
  <c r="DC42" i="1"/>
  <c r="BP72" i="1"/>
  <c r="BM72" i="1"/>
  <c r="BL67" i="1"/>
  <c r="BN72" i="1"/>
  <c r="BP12" i="1"/>
  <c r="BF72" i="1"/>
  <c r="BG72" i="1"/>
  <c r="BL72" i="1"/>
  <c r="BJ72" i="1"/>
  <c r="BI72" i="1"/>
  <c r="BH72" i="1"/>
  <c r="BL60" i="1"/>
  <c r="BL14" i="1" s="1"/>
  <c r="BM43" i="1"/>
  <c r="BL66" i="1"/>
  <c r="BM39" i="1"/>
  <c r="BF65" i="1"/>
  <c r="BP65" i="1"/>
  <c r="BI65" i="1"/>
  <c r="BH65" i="1"/>
  <c r="BJ65" i="1"/>
  <c r="BG65" i="1"/>
  <c r="BP5" i="1"/>
  <c r="BN65" i="1"/>
  <c r="BM65" i="1"/>
  <c r="BG73" i="1"/>
  <c r="BJ73" i="1"/>
  <c r="BH73" i="1"/>
  <c r="BP73" i="1"/>
  <c r="BF73" i="1"/>
  <c r="BI73" i="1"/>
  <c r="BP13" i="1"/>
  <c r="BN73" i="1"/>
  <c r="BM73" i="1"/>
  <c r="BL65" i="1"/>
  <c r="BL73" i="1"/>
  <c r="BF67" i="1"/>
  <c r="BH67" i="1"/>
  <c r="BJ67" i="1"/>
  <c r="BP67" i="1"/>
  <c r="BG67" i="1"/>
  <c r="BI67" i="1"/>
  <c r="BP7" i="1"/>
  <c r="BN67" i="1"/>
  <c r="BM67" i="1"/>
  <c r="BM42" i="1"/>
  <c r="BM37" i="1"/>
  <c r="BM36" i="1"/>
  <c r="BM41" i="1"/>
  <c r="BK8" i="1"/>
  <c r="BF66" i="1"/>
  <c r="BP66" i="1"/>
  <c r="BI66" i="1"/>
  <c r="BG66" i="1"/>
  <c r="BH66" i="1"/>
  <c r="BJ66" i="1"/>
  <c r="BP6" i="1"/>
  <c r="BN66" i="1"/>
  <c r="BM66" i="1"/>
  <c r="BK73" i="1"/>
  <c r="BL64" i="1"/>
  <c r="BI64" i="1"/>
  <c r="BP64" i="1"/>
  <c r="BF64" i="1"/>
  <c r="BJ64" i="1"/>
  <c r="BH64" i="1"/>
  <c r="BG64" i="1"/>
  <c r="BP4" i="1"/>
  <c r="BN64" i="1"/>
  <c r="BM64" i="1"/>
  <c r="BK65" i="1"/>
  <c r="BY69" i="1"/>
  <c r="BY64" i="1"/>
  <c r="CA72" i="1"/>
  <c r="CD12" i="1"/>
  <c r="CB60" i="1"/>
  <c r="CB14" i="1" s="1"/>
  <c r="CB8" i="1"/>
  <c r="BZ60" i="1"/>
  <c r="BZ14" i="1" s="1"/>
  <c r="BY72" i="1"/>
  <c r="J78" i="9"/>
  <c r="I78" i="9" s="1"/>
  <c r="J8" i="9"/>
  <c r="I8" i="9" s="1"/>
  <c r="J21" i="9"/>
  <c r="I21" i="9" s="1"/>
  <c r="J91" i="9"/>
  <c r="I91" i="9" s="1"/>
  <c r="J35" i="9"/>
  <c r="I35" i="9" s="1"/>
  <c r="J49" i="9"/>
  <c r="I49" i="9" s="1"/>
  <c r="CB72" i="1"/>
  <c r="BT72" i="1"/>
  <c r="BU72" i="1"/>
  <c r="BX72" i="1"/>
  <c r="BV72" i="1"/>
  <c r="BW72" i="1"/>
  <c r="CD72" i="1"/>
  <c r="BT64" i="1"/>
  <c r="BV64" i="1"/>
  <c r="BX64" i="1"/>
  <c r="BU64" i="1"/>
  <c r="BW64" i="1"/>
  <c r="CD64" i="1"/>
  <c r="CB64" i="1"/>
  <c r="BV69" i="1"/>
  <c r="BX69" i="1"/>
  <c r="BU69" i="1"/>
  <c r="CD69" i="1"/>
  <c r="BT69" i="1"/>
  <c r="BW69" i="1"/>
  <c r="CB69" i="1"/>
  <c r="J63" i="9"/>
  <c r="I63" i="9" s="1"/>
  <c r="CA64" i="1"/>
  <c r="J105" i="9"/>
  <c r="I105" i="9" s="1"/>
  <c r="BZ69" i="1"/>
  <c r="J120" i="9"/>
  <c r="I120" i="9" s="1"/>
  <c r="BZ64" i="1"/>
  <c r="BZ72" i="1"/>
  <c r="CA60" i="1"/>
  <c r="CA14" i="1" s="1"/>
  <c r="J224" i="20" l="1"/>
  <c r="J278" i="20"/>
  <c r="J230" i="20"/>
  <c r="J221" i="20"/>
  <c r="J239" i="20"/>
  <c r="J233" i="20"/>
  <c r="J248" i="20"/>
  <c r="BL21" i="1"/>
  <c r="I150" i="20" s="1"/>
  <c r="I242" i="20" s="1"/>
  <c r="BL28" i="1"/>
  <c r="I213" i="20" s="1"/>
  <c r="I305" i="20" s="1"/>
  <c r="I23" i="1"/>
  <c r="J164" i="20" s="1"/>
  <c r="BK15" i="1"/>
  <c r="BK23" i="1"/>
  <c r="H168" i="20" s="1"/>
  <c r="H260" i="20" s="1"/>
  <c r="CC67" i="1"/>
  <c r="F11" i="20"/>
  <c r="BZ15" i="1"/>
  <c r="BZ23" i="1"/>
  <c r="I169" i="20" s="1"/>
  <c r="I261" i="20" s="1"/>
  <c r="B70" i="1"/>
  <c r="I6" i="20"/>
  <c r="CA22" i="1"/>
  <c r="J26" i="1"/>
  <c r="K191" i="20" s="1"/>
  <c r="CC70" i="1"/>
  <c r="I11" i="20"/>
  <c r="I121" i="20"/>
  <c r="BL26" i="1"/>
  <c r="I195" i="20" s="1"/>
  <c r="BL25" i="1"/>
  <c r="I186" i="20" s="1"/>
  <c r="BL24" i="1"/>
  <c r="I177" i="20" s="1"/>
  <c r="BL27" i="1"/>
  <c r="I204" i="20" s="1"/>
  <c r="H70" i="1"/>
  <c r="I118" i="20"/>
  <c r="I257" i="20" s="1"/>
  <c r="V20" i="1"/>
  <c r="I138" i="20" s="1"/>
  <c r="V21" i="1"/>
  <c r="I147" i="20" s="1"/>
  <c r="V22" i="1"/>
  <c r="I156" i="20" s="1"/>
  <c r="I248" i="20" s="1"/>
  <c r="V19" i="1"/>
  <c r="I129" i="20" s="1"/>
  <c r="V27" i="1"/>
  <c r="I201" i="20" s="1"/>
  <c r="V24" i="1"/>
  <c r="I174" i="20" s="1"/>
  <c r="I266" i="20" s="1"/>
  <c r="L117" i="20"/>
  <c r="G73" i="1"/>
  <c r="L6" i="20"/>
  <c r="H17" i="20"/>
  <c r="H64" i="20" s="1"/>
  <c r="CO16" i="1"/>
  <c r="CO22" i="1"/>
  <c r="CO20" i="1"/>
  <c r="CO19" i="1"/>
  <c r="CO28" i="1"/>
  <c r="CO25" i="1"/>
  <c r="CO21" i="1"/>
  <c r="CO23" i="1"/>
  <c r="J473" i="20"/>
  <c r="J464" i="20"/>
  <c r="J437" i="20"/>
  <c r="J428" i="20"/>
  <c r="J410" i="20"/>
  <c r="J455" i="20"/>
  <c r="J419" i="20"/>
  <c r="J446" i="20"/>
  <c r="J491" i="20"/>
  <c r="J482" i="20"/>
  <c r="V26" i="1"/>
  <c r="I192" i="20" s="1"/>
  <c r="CD54" i="1"/>
  <c r="CC66" i="1"/>
  <c r="E11" i="20"/>
  <c r="H118" i="20"/>
  <c r="H275" i="20" s="1"/>
  <c r="U20" i="1"/>
  <c r="H138" i="20" s="1"/>
  <c r="U19" i="1"/>
  <c r="H129" i="20" s="1"/>
  <c r="H221" i="20" s="1"/>
  <c r="U22" i="1"/>
  <c r="H156" i="20" s="1"/>
  <c r="U27" i="1"/>
  <c r="H201" i="20" s="1"/>
  <c r="U21" i="1"/>
  <c r="H147" i="20" s="1"/>
  <c r="U24" i="1"/>
  <c r="H174" i="20" s="1"/>
  <c r="J28" i="1"/>
  <c r="K209" i="20" s="1"/>
  <c r="G71" i="1"/>
  <c r="J6" i="20"/>
  <c r="BL22" i="1"/>
  <c r="I159" i="20" s="1"/>
  <c r="I251" i="20" s="1"/>
  <c r="BZ22" i="1"/>
  <c r="I160" i="20" s="1"/>
  <c r="I252" i="20" s="1"/>
  <c r="I26" i="1"/>
  <c r="J191" i="20" s="1"/>
  <c r="J283" i="20" s="1"/>
  <c r="K21" i="1"/>
  <c r="L146" i="20" s="1"/>
  <c r="I19" i="1"/>
  <c r="BL23" i="1"/>
  <c r="I168" i="20" s="1"/>
  <c r="I260" i="20" s="1"/>
  <c r="I28" i="1"/>
  <c r="J209" i="20" s="1"/>
  <c r="U26" i="1"/>
  <c r="H192" i="20" s="1"/>
  <c r="H284" i="20" s="1"/>
  <c r="CA16" i="1"/>
  <c r="J122" i="20"/>
  <c r="CA26" i="1"/>
  <c r="J196" i="20" s="1"/>
  <c r="J288" i="20" s="1"/>
  <c r="U23" i="1"/>
  <c r="H165" i="20" s="1"/>
  <c r="H257" i="20" s="1"/>
  <c r="J27" i="1"/>
  <c r="K200" i="20" s="1"/>
  <c r="K292" i="20" s="1"/>
  <c r="BZ28" i="1"/>
  <c r="I214" i="20" s="1"/>
  <c r="DC16" i="1"/>
  <c r="DC22" i="1"/>
  <c r="DC28" i="1"/>
  <c r="DC19" i="1"/>
  <c r="DC20" i="1"/>
  <c r="DC21" i="1"/>
  <c r="DC25" i="1"/>
  <c r="DC23" i="1"/>
  <c r="CB15" i="1"/>
  <c r="CB23" i="1" s="1"/>
  <c r="K169" i="20" s="1"/>
  <c r="K261" i="20" s="1"/>
  <c r="CA25" i="1"/>
  <c r="J187" i="20" s="1"/>
  <c r="CA20" i="1"/>
  <c r="J142" i="20" s="1"/>
  <c r="U28" i="1"/>
  <c r="H210" i="20" s="1"/>
  <c r="J296" i="20"/>
  <c r="J269" i="20"/>
  <c r="CA23" i="1"/>
  <c r="J169" i="20" s="1"/>
  <c r="J261" i="20" s="1"/>
  <c r="BL19" i="1"/>
  <c r="I132" i="20" s="1"/>
  <c r="I224" i="20" s="1"/>
  <c r="K248" i="20"/>
  <c r="K266" i="20"/>
  <c r="K221" i="20"/>
  <c r="K117" i="20"/>
  <c r="K238" i="20" s="1"/>
  <c r="J23" i="1"/>
  <c r="K164" i="20" s="1"/>
  <c r="BZ21" i="1"/>
  <c r="I151" i="20" s="1"/>
  <c r="I243" i="20" s="1"/>
  <c r="J117" i="20"/>
  <c r="I20" i="1"/>
  <c r="J137" i="20" s="1"/>
  <c r="I22" i="1"/>
  <c r="J155" i="20" s="1"/>
  <c r="I21" i="1"/>
  <c r="J146" i="20" s="1"/>
  <c r="J238" i="20" s="1"/>
  <c r="J452" i="20"/>
  <c r="J479" i="20"/>
  <c r="J434" i="20"/>
  <c r="J416" i="20"/>
  <c r="J425" i="20"/>
  <c r="J407" i="20"/>
  <c r="J488" i="20"/>
  <c r="J470" i="20"/>
  <c r="J461" i="20"/>
  <c r="J443" i="20"/>
  <c r="BZ25" i="1"/>
  <c r="I187" i="20" s="1"/>
  <c r="CC73" i="1"/>
  <c r="L11" i="20"/>
  <c r="G68" i="1"/>
  <c r="G6" i="20"/>
  <c r="BL20" i="1"/>
  <c r="I141" i="20" s="1"/>
  <c r="I233" i="20" s="1"/>
  <c r="CA19" i="1"/>
  <c r="J133" i="20" s="1"/>
  <c r="K25" i="1"/>
  <c r="L182" i="20" s="1"/>
  <c r="V25" i="1"/>
  <c r="I183" i="20" s="1"/>
  <c r="CA28" i="1"/>
  <c r="J214" i="20" s="1"/>
  <c r="J25" i="1"/>
  <c r="K182" i="20" s="1"/>
  <c r="K274" i="20" s="1"/>
  <c r="BZ20" i="1"/>
  <c r="I142" i="20" s="1"/>
  <c r="CC65" i="1"/>
  <c r="D11" i="20"/>
  <c r="G70" i="1"/>
  <c r="L434" i="20"/>
  <c r="L470" i="20"/>
  <c r="L488" i="20"/>
  <c r="L479" i="20"/>
  <c r="L452" i="20"/>
  <c r="L416" i="20"/>
  <c r="L407" i="20"/>
  <c r="L461" i="20"/>
  <c r="L443" i="20"/>
  <c r="L425" i="20"/>
  <c r="BO68" i="1"/>
  <c r="G10" i="20"/>
  <c r="I25" i="1"/>
  <c r="J182" i="20" s="1"/>
  <c r="J242" i="20"/>
  <c r="J20" i="1"/>
  <c r="K137" i="20" s="1"/>
  <c r="J266" i="20"/>
  <c r="J293" i="20"/>
  <c r="CA21" i="1"/>
  <c r="J151" i="20" s="1"/>
  <c r="V28" i="1"/>
  <c r="I210" i="20" s="1"/>
  <c r="I302" i="20" s="1"/>
  <c r="K230" i="20"/>
  <c r="J260" i="20"/>
  <c r="G36" i="1"/>
  <c r="U16" i="1"/>
  <c r="H41" i="1"/>
  <c r="V16" i="1"/>
  <c r="I45" i="1"/>
  <c r="V45" i="1"/>
  <c r="I70" i="1"/>
  <c r="J70" i="1"/>
  <c r="K70" i="1"/>
  <c r="D70" i="1"/>
  <c r="L10" i="1"/>
  <c r="E70" i="1"/>
  <c r="C70" i="1"/>
  <c r="D68" i="1"/>
  <c r="E68" i="1"/>
  <c r="AA38" i="1"/>
  <c r="H44" i="1"/>
  <c r="AA40" i="1"/>
  <c r="D73" i="1"/>
  <c r="AA41" i="1"/>
  <c r="B73" i="1"/>
  <c r="AA37" i="1"/>
  <c r="AA44" i="1"/>
  <c r="AA35" i="1"/>
  <c r="AA36" i="1"/>
  <c r="AA39" i="1"/>
  <c r="U39" i="1"/>
  <c r="AA43" i="1"/>
  <c r="E71" i="1"/>
  <c r="L71" i="1"/>
  <c r="J71" i="1"/>
  <c r="F71" i="1"/>
  <c r="C71" i="1"/>
  <c r="I71" i="1"/>
  <c r="H71" i="1"/>
  <c r="B71" i="1"/>
  <c r="L11" i="1"/>
  <c r="U42" i="1"/>
  <c r="U40" i="1"/>
  <c r="U35" i="1"/>
  <c r="U36" i="1"/>
  <c r="U37" i="1"/>
  <c r="U41" i="1"/>
  <c r="V74" i="1"/>
  <c r="U44" i="1"/>
  <c r="Y74" i="1"/>
  <c r="U38" i="1"/>
  <c r="T74" i="1"/>
  <c r="W74" i="1"/>
  <c r="P75" i="1"/>
  <c r="F73" i="1"/>
  <c r="Z14" i="1"/>
  <c r="Z35" i="1" s="1"/>
  <c r="K73" i="1"/>
  <c r="R74" i="1"/>
  <c r="H73" i="1"/>
  <c r="Q74" i="1"/>
  <c r="C73" i="1"/>
  <c r="P74" i="1"/>
  <c r="Z74" i="1"/>
  <c r="L73" i="1"/>
  <c r="X74" i="1"/>
  <c r="S74" i="1"/>
  <c r="J73" i="1"/>
  <c r="G15" i="1"/>
  <c r="K71" i="1"/>
  <c r="L13" i="1"/>
  <c r="E73" i="1"/>
  <c r="I73" i="1"/>
  <c r="B68" i="1"/>
  <c r="I68" i="1"/>
  <c r="G42" i="1"/>
  <c r="G44" i="1"/>
  <c r="H68" i="1"/>
  <c r="L8" i="1"/>
  <c r="L68" i="1"/>
  <c r="K68" i="1"/>
  <c r="J68" i="1"/>
  <c r="F68" i="1"/>
  <c r="C68" i="1"/>
  <c r="G40" i="1"/>
  <c r="G35" i="1"/>
  <c r="G41" i="1"/>
  <c r="M60" i="1"/>
  <c r="M14" i="1" s="1"/>
  <c r="M35" i="1" s="1"/>
  <c r="G37" i="1"/>
  <c r="H35" i="1"/>
  <c r="H36" i="1"/>
  <c r="H38" i="1"/>
  <c r="H37" i="1"/>
  <c r="H43" i="1"/>
  <c r="H40" i="1"/>
  <c r="G43" i="1"/>
  <c r="L60" i="1"/>
  <c r="J74" i="1" s="1"/>
  <c r="H39" i="1"/>
  <c r="H15" i="1"/>
  <c r="G38" i="1"/>
  <c r="G39" i="1"/>
  <c r="H42" i="1"/>
  <c r="BY67" i="1"/>
  <c r="J134" i="9"/>
  <c r="I134" i="9" s="1"/>
  <c r="DC45" i="1"/>
  <c r="BM45" i="1"/>
  <c r="BZ16" i="1"/>
  <c r="BL16" i="1"/>
  <c r="BK16" i="1"/>
  <c r="CD5" i="1"/>
  <c r="CA35" i="1"/>
  <c r="BL43" i="1"/>
  <c r="CD10" i="1"/>
  <c r="BK38" i="1"/>
  <c r="CD13" i="1"/>
  <c r="DG57" i="1"/>
  <c r="DG11" i="1" s="1"/>
  <c r="DF57" i="1"/>
  <c r="DE71" i="1" s="1"/>
  <c r="BP60" i="1"/>
  <c r="BF75" i="1" s="1"/>
  <c r="DB14" i="1"/>
  <c r="DB36" i="1" s="1"/>
  <c r="BY8" i="1"/>
  <c r="CE54" i="1"/>
  <c r="CE8" i="1" s="1"/>
  <c r="BQ60" i="1"/>
  <c r="BQ14" i="1" s="1"/>
  <c r="BQ44" i="1" s="1"/>
  <c r="BU73" i="1"/>
  <c r="BX73" i="1"/>
  <c r="BV73" i="1"/>
  <c r="CO44" i="1"/>
  <c r="CO38" i="1"/>
  <c r="CO35" i="1"/>
  <c r="CA38" i="1"/>
  <c r="DB11" i="1"/>
  <c r="CA73" i="1"/>
  <c r="BZ40" i="1"/>
  <c r="BZ43" i="1"/>
  <c r="CB42" i="1"/>
  <c r="CB43" i="1"/>
  <c r="CB36" i="1"/>
  <c r="CB44" i="1"/>
  <c r="CN11" i="1"/>
  <c r="CO42" i="1"/>
  <c r="CO39" i="1"/>
  <c r="CO41" i="1"/>
  <c r="CO37" i="1"/>
  <c r="CO43" i="1"/>
  <c r="CO36" i="1"/>
  <c r="BY73" i="1"/>
  <c r="CD73" i="1"/>
  <c r="BT73" i="1"/>
  <c r="CB73" i="1"/>
  <c r="BZ73" i="1"/>
  <c r="BW73" i="1"/>
  <c r="BY60" i="1"/>
  <c r="CD60" i="1" s="1"/>
  <c r="BT75" i="1" s="1"/>
  <c r="DA11" i="1"/>
  <c r="DA60" i="1"/>
  <c r="DG60" i="1" s="1"/>
  <c r="BZ68" i="1"/>
  <c r="BL42" i="1"/>
  <c r="BL40" i="1"/>
  <c r="BL37" i="1"/>
  <c r="BL39" i="1"/>
  <c r="BL41" i="1"/>
  <c r="BL35" i="1"/>
  <c r="BL44" i="1"/>
  <c r="BK36" i="1"/>
  <c r="BL38" i="1"/>
  <c r="BL36" i="1"/>
  <c r="BK35" i="1"/>
  <c r="BK44" i="1"/>
  <c r="BK39" i="1"/>
  <c r="BK37" i="1"/>
  <c r="BL68" i="1"/>
  <c r="BP68" i="1"/>
  <c r="BF68" i="1"/>
  <c r="BG68" i="1"/>
  <c r="BI68" i="1"/>
  <c r="BH68" i="1"/>
  <c r="BJ68" i="1"/>
  <c r="BP8" i="1"/>
  <c r="BN68" i="1"/>
  <c r="BM68" i="1"/>
  <c r="BK68" i="1"/>
  <c r="BK42" i="1"/>
  <c r="BK41" i="1"/>
  <c r="BK43" i="1"/>
  <c r="BK40" i="1"/>
  <c r="BZ38" i="1"/>
  <c r="BZ37" i="1"/>
  <c r="BZ39" i="1"/>
  <c r="BZ35" i="1"/>
  <c r="BZ44" i="1"/>
  <c r="BZ36" i="1"/>
  <c r="BZ41" i="1"/>
  <c r="BZ42" i="1"/>
  <c r="CA43" i="1"/>
  <c r="CA37" i="1"/>
  <c r="CA39" i="1"/>
  <c r="CA36" i="1"/>
  <c r="CA44" i="1"/>
  <c r="CA41" i="1"/>
  <c r="CA42" i="1"/>
  <c r="CB39" i="1"/>
  <c r="CB41" i="1"/>
  <c r="CB37" i="1"/>
  <c r="BY65" i="1"/>
  <c r="BY66" i="1"/>
  <c r="CD6" i="1"/>
  <c r="CA67" i="1"/>
  <c r="CD7" i="1"/>
  <c r="BZ65" i="1"/>
  <c r="BT70" i="1"/>
  <c r="BX70" i="1"/>
  <c r="BV70" i="1"/>
  <c r="CD70" i="1"/>
  <c r="BU70" i="1"/>
  <c r="BW70" i="1"/>
  <c r="CB70" i="1"/>
  <c r="J22" i="9"/>
  <c r="I22" i="9" s="1"/>
  <c r="BZ67" i="1"/>
  <c r="J106" i="9"/>
  <c r="I106" i="9" s="1"/>
  <c r="CA66" i="1"/>
  <c r="BV66" i="1"/>
  <c r="BX66" i="1"/>
  <c r="BW66" i="1"/>
  <c r="CD66" i="1"/>
  <c r="BT66" i="1"/>
  <c r="BU66" i="1"/>
  <c r="CB66" i="1"/>
  <c r="BW67" i="1"/>
  <c r="BU67" i="1"/>
  <c r="CD67" i="1"/>
  <c r="BV67" i="1"/>
  <c r="BT67" i="1"/>
  <c r="BX67" i="1"/>
  <c r="CB67" i="1"/>
  <c r="J36" i="9"/>
  <c r="I36" i="9" s="1"/>
  <c r="BY70" i="1"/>
  <c r="J64" i="9"/>
  <c r="I64" i="9" s="1"/>
  <c r="J92" i="9"/>
  <c r="I92" i="9" s="1"/>
  <c r="BZ70" i="1"/>
  <c r="CA70" i="1"/>
  <c r="BZ66" i="1"/>
  <c r="J50" i="9"/>
  <c r="I50" i="9" s="1"/>
  <c r="BT65" i="1"/>
  <c r="BX65" i="1"/>
  <c r="BV65" i="1"/>
  <c r="CD65" i="1"/>
  <c r="BW65" i="1"/>
  <c r="BU65" i="1"/>
  <c r="CB65" i="1"/>
  <c r="CA65" i="1"/>
  <c r="I275" i="20" l="1"/>
  <c r="H230" i="20"/>
  <c r="J256" i="20"/>
  <c r="I296" i="20"/>
  <c r="L274" i="20"/>
  <c r="K256" i="20"/>
  <c r="K229" i="20"/>
  <c r="I221" i="20"/>
  <c r="I452" i="20" s="1"/>
  <c r="I278" i="20"/>
  <c r="I287" i="20"/>
  <c r="H23" i="1"/>
  <c r="I164" i="20" s="1"/>
  <c r="H25" i="1"/>
  <c r="I182" i="20" s="1"/>
  <c r="H26" i="1"/>
  <c r="I191" i="20" s="1"/>
  <c r="G25" i="1"/>
  <c r="H182" i="20" s="1"/>
  <c r="G23" i="1"/>
  <c r="H164" i="20" s="1"/>
  <c r="H256" i="20" s="1"/>
  <c r="K301" i="20"/>
  <c r="H350" i="20"/>
  <c r="DA15" i="1"/>
  <c r="DA26" i="1" s="1"/>
  <c r="BY15" i="1"/>
  <c r="BY23" i="1"/>
  <c r="H169" i="20" s="1"/>
  <c r="H261" i="20" s="1"/>
  <c r="G26" i="1"/>
  <c r="H191" i="20" s="1"/>
  <c r="H283" i="20" s="1"/>
  <c r="J225" i="20"/>
  <c r="J247" i="20"/>
  <c r="I239" i="20"/>
  <c r="K16" i="20"/>
  <c r="C17" i="20"/>
  <c r="J229" i="20"/>
  <c r="K122" i="20"/>
  <c r="CB26" i="1"/>
  <c r="K196" i="20" s="1"/>
  <c r="K288" i="20" s="1"/>
  <c r="CB27" i="1"/>
  <c r="K205" i="20" s="1"/>
  <c r="K297" i="20" s="1"/>
  <c r="CB21" i="1"/>
  <c r="K151" i="20" s="1"/>
  <c r="K243" i="20" s="1"/>
  <c r="CB20" i="1"/>
  <c r="K142" i="20" s="1"/>
  <c r="CB25" i="1"/>
  <c r="K187" i="20" s="1"/>
  <c r="CB28" i="1"/>
  <c r="K214" i="20" s="1"/>
  <c r="J301" i="20"/>
  <c r="H266" i="20"/>
  <c r="I284" i="20"/>
  <c r="I230" i="20"/>
  <c r="CN15" i="1"/>
  <c r="CN26" i="1"/>
  <c r="J297" i="20"/>
  <c r="J270" i="20"/>
  <c r="J252" i="20"/>
  <c r="I17" i="20"/>
  <c r="H302" i="20"/>
  <c r="H239" i="20"/>
  <c r="H117" i="20"/>
  <c r="G19" i="1"/>
  <c r="H128" i="20" s="1"/>
  <c r="H220" i="20" s="1"/>
  <c r="G22" i="1"/>
  <c r="H155" i="20" s="1"/>
  <c r="G27" i="1"/>
  <c r="H200" i="20" s="1"/>
  <c r="G24" i="1"/>
  <c r="H173" i="20" s="1"/>
  <c r="G20" i="1"/>
  <c r="H137" i="20" s="1"/>
  <c r="G21" i="1"/>
  <c r="H146" i="20" s="1"/>
  <c r="D17" i="20"/>
  <c r="G17" i="20"/>
  <c r="J243" i="20"/>
  <c r="J306" i="20"/>
  <c r="H91" i="20"/>
  <c r="H377" i="20" s="1"/>
  <c r="K434" i="20"/>
  <c r="K452" i="20"/>
  <c r="K407" i="20"/>
  <c r="K443" i="20"/>
  <c r="K488" i="20"/>
  <c r="K470" i="20"/>
  <c r="K479" i="20"/>
  <c r="K461" i="20"/>
  <c r="K425" i="20"/>
  <c r="K416" i="20"/>
  <c r="H28" i="1"/>
  <c r="I209" i="20" s="1"/>
  <c r="I301" i="20" s="1"/>
  <c r="H293" i="20"/>
  <c r="H121" i="20"/>
  <c r="BK26" i="1"/>
  <c r="H195" i="20" s="1"/>
  <c r="H287" i="20" s="1"/>
  <c r="BK25" i="1"/>
  <c r="H186" i="20" s="1"/>
  <c r="BK24" i="1"/>
  <c r="H177" i="20" s="1"/>
  <c r="BK21" i="1"/>
  <c r="H150" i="20" s="1"/>
  <c r="BK19" i="1"/>
  <c r="H132" i="20" s="1"/>
  <c r="BK20" i="1"/>
  <c r="H141" i="20" s="1"/>
  <c r="BK22" i="1"/>
  <c r="H159" i="20" s="1"/>
  <c r="H251" i="20" s="1"/>
  <c r="BK27" i="1"/>
  <c r="H204" i="20" s="1"/>
  <c r="H296" i="20" s="1"/>
  <c r="BK28" i="1"/>
  <c r="H213" i="20" s="1"/>
  <c r="K17" i="20"/>
  <c r="H28" i="20"/>
  <c r="H314" i="20" s="1"/>
  <c r="H46" i="20"/>
  <c r="H100" i="20"/>
  <c r="H55" i="20"/>
  <c r="H37" i="20"/>
  <c r="H323" i="20" s="1"/>
  <c r="H73" i="20"/>
  <c r="H359" i="20" s="1"/>
  <c r="J17" i="20"/>
  <c r="J265" i="20"/>
  <c r="J292" i="20"/>
  <c r="L247" i="20"/>
  <c r="L292" i="20"/>
  <c r="L301" i="20"/>
  <c r="L220" i="20"/>
  <c r="L265" i="20"/>
  <c r="L229" i="20"/>
  <c r="L283" i="20"/>
  <c r="J274" i="20"/>
  <c r="G28" i="1"/>
  <c r="H209" i="20" s="1"/>
  <c r="H109" i="20"/>
  <c r="J234" i="20"/>
  <c r="J128" i="20"/>
  <c r="J220" i="20" s="1"/>
  <c r="H248" i="20"/>
  <c r="CC68" i="1"/>
  <c r="G11" i="20"/>
  <c r="K283" i="20"/>
  <c r="I122" i="20"/>
  <c r="BZ26" i="1"/>
  <c r="I196" i="20" s="1"/>
  <c r="BZ19" i="1"/>
  <c r="I133" i="20" s="1"/>
  <c r="BZ27" i="1"/>
  <c r="I205" i="20" s="1"/>
  <c r="BZ24" i="1"/>
  <c r="I178" i="20" s="1"/>
  <c r="DB15" i="1"/>
  <c r="DB26" i="1"/>
  <c r="I473" i="20"/>
  <c r="I464" i="20"/>
  <c r="I455" i="20"/>
  <c r="I482" i="20"/>
  <c r="I419" i="20"/>
  <c r="I410" i="20"/>
  <c r="I437" i="20"/>
  <c r="I491" i="20"/>
  <c r="I428" i="20"/>
  <c r="I446" i="20"/>
  <c r="I117" i="20"/>
  <c r="H21" i="1"/>
  <c r="I146" i="20" s="1"/>
  <c r="H20" i="1"/>
  <c r="I137" i="20" s="1"/>
  <c r="I229" i="20" s="1"/>
  <c r="H22" i="1"/>
  <c r="I155" i="20" s="1"/>
  <c r="H19" i="1"/>
  <c r="I128" i="20" s="1"/>
  <c r="H27" i="1"/>
  <c r="I200" i="20" s="1"/>
  <c r="H24" i="1"/>
  <c r="I173" i="20" s="1"/>
  <c r="I265" i="20" s="1"/>
  <c r="F17" i="20"/>
  <c r="E17" i="20"/>
  <c r="L17" i="20"/>
  <c r="K265" i="20"/>
  <c r="K247" i="20"/>
  <c r="K220" i="20"/>
  <c r="J279" i="20"/>
  <c r="L238" i="20"/>
  <c r="H479" i="20"/>
  <c r="H434" i="20"/>
  <c r="H407" i="20"/>
  <c r="H425" i="20"/>
  <c r="H416" i="20"/>
  <c r="H452" i="20"/>
  <c r="H461" i="20"/>
  <c r="H488" i="20"/>
  <c r="H443" i="20"/>
  <c r="H470" i="20"/>
  <c r="H82" i="20"/>
  <c r="H368" i="20" s="1"/>
  <c r="I293" i="20"/>
  <c r="I269" i="20"/>
  <c r="H45" i="1"/>
  <c r="G45" i="1"/>
  <c r="U45" i="1"/>
  <c r="AA45" i="1"/>
  <c r="DB44" i="1"/>
  <c r="Z39" i="1"/>
  <c r="Z43" i="1"/>
  <c r="Z36" i="1"/>
  <c r="Z44" i="1"/>
  <c r="Z37" i="1"/>
  <c r="Z38" i="1"/>
  <c r="Z42" i="1"/>
  <c r="Z41" i="1"/>
  <c r="Z40" i="1"/>
  <c r="M39" i="1"/>
  <c r="M41" i="1"/>
  <c r="M38" i="1"/>
  <c r="M44" i="1"/>
  <c r="M37" i="1"/>
  <c r="M43" i="1"/>
  <c r="M40" i="1"/>
  <c r="C74" i="1"/>
  <c r="D74" i="1"/>
  <c r="L74" i="1"/>
  <c r="I74" i="1"/>
  <c r="B74" i="1"/>
  <c r="H74" i="1"/>
  <c r="M36" i="1"/>
  <c r="E74" i="1"/>
  <c r="L14" i="1"/>
  <c r="L43" i="1" s="1"/>
  <c r="F74" i="1"/>
  <c r="M42" i="1"/>
  <c r="K74" i="1"/>
  <c r="B75" i="1"/>
  <c r="G74" i="1"/>
  <c r="CO45" i="1"/>
  <c r="BK45" i="1"/>
  <c r="BZ45" i="1"/>
  <c r="CA45" i="1"/>
  <c r="BL45" i="1"/>
  <c r="BY16" i="1"/>
  <c r="CC74" i="1"/>
  <c r="DB43" i="1"/>
  <c r="DB39" i="1"/>
  <c r="DB38" i="1"/>
  <c r="DB41" i="1"/>
  <c r="DA71" i="1"/>
  <c r="BO74" i="1"/>
  <c r="BJ74" i="1"/>
  <c r="DF60" i="1"/>
  <c r="CV75" i="1" s="1"/>
  <c r="CM11" i="1"/>
  <c r="CS57" i="1"/>
  <c r="CS11" i="1" s="1"/>
  <c r="CR57" i="1"/>
  <c r="CQ71" i="1" s="1"/>
  <c r="DB40" i="1"/>
  <c r="DB35" i="1"/>
  <c r="DB42" i="1"/>
  <c r="DB37" i="1"/>
  <c r="CN60" i="1"/>
  <c r="CN14" i="1" s="1"/>
  <c r="CN35" i="1" s="1"/>
  <c r="BY14" i="1"/>
  <c r="CE60" i="1"/>
  <c r="CE14" i="1" s="1"/>
  <c r="CE44" i="1" s="1"/>
  <c r="CA68" i="1"/>
  <c r="CD68" i="1"/>
  <c r="BU68" i="1"/>
  <c r="CD14" i="1"/>
  <c r="CD37" i="1" s="1"/>
  <c r="BV68" i="1"/>
  <c r="BT68" i="1"/>
  <c r="BY68" i="1"/>
  <c r="BW68" i="1"/>
  <c r="BX68" i="1"/>
  <c r="DA14" i="1"/>
  <c r="DA42" i="1" s="1"/>
  <c r="DG14" i="1"/>
  <c r="CY71" i="1"/>
  <c r="CZ71" i="1"/>
  <c r="CW71" i="1"/>
  <c r="CV71" i="1"/>
  <c r="DF71" i="1"/>
  <c r="CX71" i="1"/>
  <c r="DF11" i="1"/>
  <c r="DD71" i="1"/>
  <c r="DC71" i="1"/>
  <c r="DB71" i="1"/>
  <c r="CB68" i="1"/>
  <c r="CD8" i="1"/>
  <c r="BL74" i="1"/>
  <c r="BM74" i="1"/>
  <c r="BN74" i="1"/>
  <c r="BP74" i="1"/>
  <c r="BP14" i="1"/>
  <c r="BP37" i="1" s="1"/>
  <c r="BG74" i="1"/>
  <c r="BH74" i="1"/>
  <c r="BI74" i="1"/>
  <c r="BF74" i="1"/>
  <c r="BK74" i="1"/>
  <c r="BQ35" i="1"/>
  <c r="BQ40" i="1"/>
  <c r="BQ43" i="1"/>
  <c r="BQ41" i="1"/>
  <c r="BQ39" i="1"/>
  <c r="BQ36" i="1"/>
  <c r="BQ38" i="1"/>
  <c r="BQ42" i="1"/>
  <c r="BQ37" i="1"/>
  <c r="CM60" i="1"/>
  <c r="H274" i="20" l="1"/>
  <c r="I407" i="20"/>
  <c r="I461" i="20"/>
  <c r="I416" i="20"/>
  <c r="I434" i="20"/>
  <c r="M434" i="20" s="1"/>
  <c r="M416" i="20"/>
  <c r="H395" i="20"/>
  <c r="I425" i="20"/>
  <c r="M425" i="20" s="1"/>
  <c r="I443" i="20"/>
  <c r="M443" i="20" s="1"/>
  <c r="I470" i="20"/>
  <c r="H301" i="20"/>
  <c r="H332" i="20"/>
  <c r="H265" i="20"/>
  <c r="H292" i="20"/>
  <c r="I488" i="20"/>
  <c r="M488" i="20" s="1"/>
  <c r="H305" i="20"/>
  <c r="H278" i="20"/>
  <c r="H247" i="20"/>
  <c r="I225" i="20"/>
  <c r="I288" i="20"/>
  <c r="H229" i="20"/>
  <c r="M452" i="20"/>
  <c r="H233" i="20"/>
  <c r="I220" i="20"/>
  <c r="I433" i="20" s="1"/>
  <c r="K306" i="20"/>
  <c r="I247" i="20"/>
  <c r="I270" i="20"/>
  <c r="I479" i="20"/>
  <c r="M479" i="20" s="1"/>
  <c r="K279" i="20"/>
  <c r="I297" i="20"/>
  <c r="K234" i="20"/>
  <c r="I256" i="20"/>
  <c r="I283" i="20"/>
  <c r="I279" i="20"/>
  <c r="I306" i="20"/>
  <c r="E16" i="20"/>
  <c r="H20" i="20"/>
  <c r="J20" i="20"/>
  <c r="F16" i="20"/>
  <c r="K451" i="20"/>
  <c r="K433" i="20"/>
  <c r="K406" i="20"/>
  <c r="K442" i="20"/>
  <c r="K424" i="20"/>
  <c r="K478" i="20"/>
  <c r="K460" i="20"/>
  <c r="K469" i="20"/>
  <c r="K487" i="20"/>
  <c r="K415" i="20"/>
  <c r="E100" i="20"/>
  <c r="E386" i="20" s="1"/>
  <c r="E73" i="20"/>
  <c r="E359" i="20" s="1"/>
  <c r="E37" i="20"/>
  <c r="E323" i="20" s="1"/>
  <c r="E28" i="20"/>
  <c r="E314" i="20" s="1"/>
  <c r="E46" i="20"/>
  <c r="E332" i="20" s="1"/>
  <c r="E55" i="20"/>
  <c r="E341" i="20" s="1"/>
  <c r="E91" i="20"/>
  <c r="E377" i="20" s="1"/>
  <c r="E64" i="20"/>
  <c r="E350" i="20" s="1"/>
  <c r="E82" i="20"/>
  <c r="E368" i="20" s="1"/>
  <c r="E109" i="20"/>
  <c r="E395" i="20" s="1"/>
  <c r="CN16" i="1"/>
  <c r="CN24" i="1"/>
  <c r="CN25" i="1"/>
  <c r="CN20" i="1"/>
  <c r="CN22" i="1"/>
  <c r="CN27" i="1"/>
  <c r="CN28" i="1"/>
  <c r="CN23" i="1"/>
  <c r="CN19" i="1"/>
  <c r="CN21" i="1"/>
  <c r="I234" i="20"/>
  <c r="H122" i="20"/>
  <c r="BY26" i="1"/>
  <c r="H196" i="20" s="1"/>
  <c r="H288" i="20" s="1"/>
  <c r="BY24" i="1"/>
  <c r="H178" i="20" s="1"/>
  <c r="BY27" i="1"/>
  <c r="H205" i="20" s="1"/>
  <c r="BY19" i="1"/>
  <c r="H133" i="20" s="1"/>
  <c r="BY25" i="1"/>
  <c r="H187" i="20" s="1"/>
  <c r="BY28" i="1"/>
  <c r="H214" i="20" s="1"/>
  <c r="BY20" i="1"/>
  <c r="H142" i="20" s="1"/>
  <c r="BY21" i="1"/>
  <c r="H151" i="20" s="1"/>
  <c r="BY22" i="1"/>
  <c r="H160" i="20" s="1"/>
  <c r="H252" i="20" s="1"/>
  <c r="I55" i="20"/>
  <c r="I341" i="20" s="1"/>
  <c r="I100" i="20"/>
  <c r="I386" i="20" s="1"/>
  <c r="I28" i="20"/>
  <c r="I314" i="20" s="1"/>
  <c r="I46" i="20"/>
  <c r="I332" i="20" s="1"/>
  <c r="I73" i="20"/>
  <c r="I359" i="20" s="1"/>
  <c r="I37" i="20"/>
  <c r="I323" i="20" s="1"/>
  <c r="I82" i="20"/>
  <c r="I368" i="20" s="1"/>
  <c r="I91" i="20"/>
  <c r="I377" i="20" s="1"/>
  <c r="I109" i="20"/>
  <c r="I395" i="20" s="1"/>
  <c r="I64" i="20"/>
  <c r="I350" i="20" s="1"/>
  <c r="D16" i="20"/>
  <c r="M461" i="20"/>
  <c r="K36" i="20"/>
  <c r="K322" i="20" s="1"/>
  <c r="K99" i="20"/>
  <c r="K385" i="20" s="1"/>
  <c r="K72" i="20"/>
  <c r="K358" i="20" s="1"/>
  <c r="K54" i="20"/>
  <c r="K340" i="20" s="1"/>
  <c r="K45" i="20"/>
  <c r="K331" i="20" s="1"/>
  <c r="K27" i="20"/>
  <c r="K313" i="20" s="1"/>
  <c r="C20" i="20"/>
  <c r="I20" i="20"/>
  <c r="I238" i="20"/>
  <c r="H341" i="20"/>
  <c r="G28" i="20"/>
  <c r="G314" i="20" s="1"/>
  <c r="G55" i="20"/>
  <c r="G341" i="20" s="1"/>
  <c r="G46" i="20"/>
  <c r="G332" i="20" s="1"/>
  <c r="G100" i="20"/>
  <c r="G386" i="20" s="1"/>
  <c r="G73" i="20"/>
  <c r="G359" i="20" s="1"/>
  <c r="G37" i="20"/>
  <c r="G323" i="20" s="1"/>
  <c r="G109" i="20"/>
  <c r="G395" i="20" s="1"/>
  <c r="G82" i="20"/>
  <c r="G368" i="20" s="1"/>
  <c r="G64" i="20"/>
  <c r="G350" i="20" s="1"/>
  <c r="G91" i="20"/>
  <c r="G377" i="20" s="1"/>
  <c r="K81" i="20"/>
  <c r="K367" i="20" s="1"/>
  <c r="DB16" i="1"/>
  <c r="DB27" i="1"/>
  <c r="DB24" i="1"/>
  <c r="DB19" i="1"/>
  <c r="DB23" i="1"/>
  <c r="DB20" i="1"/>
  <c r="DB21" i="1"/>
  <c r="DB28" i="1"/>
  <c r="DB25" i="1"/>
  <c r="DB22" i="1"/>
  <c r="J451" i="20"/>
  <c r="J478" i="20"/>
  <c r="J433" i="20"/>
  <c r="J415" i="20"/>
  <c r="J424" i="20"/>
  <c r="J442" i="20"/>
  <c r="J469" i="20"/>
  <c r="J460" i="20"/>
  <c r="J406" i="20"/>
  <c r="J487" i="20"/>
  <c r="H406" i="20"/>
  <c r="H415" i="20"/>
  <c r="H478" i="20"/>
  <c r="H433" i="20"/>
  <c r="H424" i="20"/>
  <c r="H451" i="20"/>
  <c r="H487" i="20"/>
  <c r="H442" i="20"/>
  <c r="H469" i="20"/>
  <c r="H460" i="20"/>
  <c r="C37" i="20"/>
  <c r="C323" i="20" s="1"/>
  <c r="C73" i="20"/>
  <c r="C359" i="20" s="1"/>
  <c r="C28" i="20"/>
  <c r="C314" i="20" s="1"/>
  <c r="C55" i="20"/>
  <c r="C341" i="20" s="1"/>
  <c r="C46" i="20"/>
  <c r="C332" i="20" s="1"/>
  <c r="C100" i="20"/>
  <c r="C386" i="20" s="1"/>
  <c r="C64" i="20"/>
  <c r="C350" i="20" s="1"/>
  <c r="C82" i="20"/>
  <c r="C368" i="20" s="1"/>
  <c r="C109" i="20"/>
  <c r="C395" i="20" s="1"/>
  <c r="C91" i="20"/>
  <c r="C377" i="20" s="1"/>
  <c r="E20" i="20"/>
  <c r="L21" i="20"/>
  <c r="C16" i="20"/>
  <c r="M407" i="20"/>
  <c r="K63" i="20"/>
  <c r="K349" i="20" s="1"/>
  <c r="I274" i="20"/>
  <c r="H224" i="20"/>
  <c r="D37" i="20"/>
  <c r="D323" i="20" s="1"/>
  <c r="D73" i="20"/>
  <c r="D359" i="20" s="1"/>
  <c r="D100" i="20"/>
  <c r="D386" i="20" s="1"/>
  <c r="D28" i="20"/>
  <c r="D314" i="20" s="1"/>
  <c r="D55" i="20"/>
  <c r="D341" i="20" s="1"/>
  <c r="D46" i="20"/>
  <c r="D332" i="20" s="1"/>
  <c r="D82" i="20"/>
  <c r="D368" i="20" s="1"/>
  <c r="D109" i="20"/>
  <c r="D395" i="20" s="1"/>
  <c r="D64" i="20"/>
  <c r="D350" i="20" s="1"/>
  <c r="D91" i="20"/>
  <c r="D377" i="20" s="1"/>
  <c r="J474" i="20"/>
  <c r="J456" i="20"/>
  <c r="J420" i="20"/>
  <c r="J483" i="20"/>
  <c r="J411" i="20"/>
  <c r="J447" i="20"/>
  <c r="J492" i="20"/>
  <c r="J429" i="20"/>
  <c r="J465" i="20"/>
  <c r="J438" i="20"/>
  <c r="L100" i="20"/>
  <c r="L386" i="20" s="1"/>
  <c r="L37" i="20"/>
  <c r="L323" i="20" s="1"/>
  <c r="L73" i="20"/>
  <c r="L359" i="20" s="1"/>
  <c r="L55" i="20"/>
  <c r="L341" i="20" s="1"/>
  <c r="L28" i="20"/>
  <c r="L314" i="20" s="1"/>
  <c r="L46" i="20"/>
  <c r="L332" i="20" s="1"/>
  <c r="L64" i="20"/>
  <c r="L350" i="20" s="1"/>
  <c r="L82" i="20"/>
  <c r="L368" i="20" s="1"/>
  <c r="L109" i="20"/>
  <c r="L395" i="20" s="1"/>
  <c r="L91" i="20"/>
  <c r="L377" i="20" s="1"/>
  <c r="K20" i="20"/>
  <c r="I16" i="20"/>
  <c r="I474" i="20"/>
  <c r="I456" i="20"/>
  <c r="I411" i="20"/>
  <c r="I483" i="20"/>
  <c r="I420" i="20"/>
  <c r="I465" i="20"/>
  <c r="I492" i="20"/>
  <c r="I447" i="20"/>
  <c r="I429" i="20"/>
  <c r="I438" i="20"/>
  <c r="H386" i="20"/>
  <c r="DA16" i="1"/>
  <c r="DA27" i="1"/>
  <c r="DA19" i="1"/>
  <c r="DA24" i="1"/>
  <c r="DA23" i="1"/>
  <c r="DA20" i="1"/>
  <c r="DA28" i="1"/>
  <c r="DA21" i="1"/>
  <c r="DA22" i="1"/>
  <c r="DA25" i="1"/>
  <c r="D20" i="20"/>
  <c r="G20" i="20"/>
  <c r="L16" i="20"/>
  <c r="J16" i="20"/>
  <c r="M470" i="20"/>
  <c r="H242" i="20"/>
  <c r="K108" i="20"/>
  <c r="K394" i="20" s="1"/>
  <c r="G16" i="20"/>
  <c r="I487" i="20"/>
  <c r="F20" i="20"/>
  <c r="CM15" i="1"/>
  <c r="CM26" i="1"/>
  <c r="H16" i="20"/>
  <c r="F55" i="20"/>
  <c r="F341" i="20" s="1"/>
  <c r="F100" i="20"/>
  <c r="F386" i="20" s="1"/>
  <c r="F73" i="20"/>
  <c r="F359" i="20" s="1"/>
  <c r="F28" i="20"/>
  <c r="F314" i="20" s="1"/>
  <c r="F46" i="20"/>
  <c r="F332" i="20" s="1"/>
  <c r="F37" i="20"/>
  <c r="F323" i="20" s="1"/>
  <c r="F64" i="20"/>
  <c r="F350" i="20" s="1"/>
  <c r="F91" i="20"/>
  <c r="F377" i="20" s="1"/>
  <c r="F82" i="20"/>
  <c r="F368" i="20" s="1"/>
  <c r="F109" i="20"/>
  <c r="F395" i="20" s="1"/>
  <c r="L20" i="20"/>
  <c r="I292" i="20"/>
  <c r="L487" i="20"/>
  <c r="L433" i="20"/>
  <c r="L469" i="20"/>
  <c r="L451" i="20"/>
  <c r="L478" i="20"/>
  <c r="L415" i="20"/>
  <c r="L406" i="20"/>
  <c r="L460" i="20"/>
  <c r="L424" i="20"/>
  <c r="L442" i="20"/>
  <c r="J73" i="20"/>
  <c r="J359" i="20" s="1"/>
  <c r="J55" i="20"/>
  <c r="J341" i="20" s="1"/>
  <c r="J46" i="20"/>
  <c r="J332" i="20" s="1"/>
  <c r="J28" i="20"/>
  <c r="J314" i="20" s="1"/>
  <c r="J37" i="20"/>
  <c r="J323" i="20" s="1"/>
  <c r="J100" i="20"/>
  <c r="J386" i="20" s="1"/>
  <c r="J82" i="20"/>
  <c r="J368" i="20" s="1"/>
  <c r="J109" i="20"/>
  <c r="J395" i="20" s="1"/>
  <c r="J64" i="20"/>
  <c r="J350" i="20" s="1"/>
  <c r="J91" i="20"/>
  <c r="J377" i="20" s="1"/>
  <c r="K37" i="20"/>
  <c r="K323" i="20" s="1"/>
  <c r="K73" i="20"/>
  <c r="K359" i="20" s="1"/>
  <c r="K55" i="20"/>
  <c r="K341" i="20" s="1"/>
  <c r="K100" i="20"/>
  <c r="K386" i="20" s="1"/>
  <c r="K28" i="20"/>
  <c r="K314" i="20" s="1"/>
  <c r="K46" i="20"/>
  <c r="K332" i="20" s="1"/>
  <c r="K82" i="20"/>
  <c r="K368" i="20" s="1"/>
  <c r="K109" i="20"/>
  <c r="K395" i="20" s="1"/>
  <c r="K64" i="20"/>
  <c r="K350" i="20" s="1"/>
  <c r="K91" i="20"/>
  <c r="K377" i="20" s="1"/>
  <c r="H269" i="20"/>
  <c r="H238" i="20"/>
  <c r="K90" i="20"/>
  <c r="K376" i="20" s="1"/>
  <c r="K270" i="20"/>
  <c r="K252" i="20"/>
  <c r="K225" i="20"/>
  <c r="M45" i="1"/>
  <c r="Z45" i="1"/>
  <c r="CN44" i="1"/>
  <c r="L36" i="1"/>
  <c r="L41" i="1"/>
  <c r="L38" i="1"/>
  <c r="L37" i="1"/>
  <c r="L35" i="1"/>
  <c r="L39" i="1"/>
  <c r="L42" i="1"/>
  <c r="L40" i="1"/>
  <c r="L44" i="1"/>
  <c r="BQ45" i="1"/>
  <c r="DB45" i="1"/>
  <c r="BY43" i="1"/>
  <c r="DE74" i="1"/>
  <c r="CN43" i="1"/>
  <c r="CN40" i="1"/>
  <c r="DA74" i="1"/>
  <c r="CR11" i="1"/>
  <c r="CN38" i="1"/>
  <c r="CM14" i="1"/>
  <c r="CM37" i="1" s="1"/>
  <c r="CS60" i="1"/>
  <c r="CS14" i="1" s="1"/>
  <c r="CS42" i="1" s="1"/>
  <c r="CR60" i="1"/>
  <c r="CH75" i="1" s="1"/>
  <c r="BY39" i="1"/>
  <c r="BY44" i="1"/>
  <c r="BY38" i="1"/>
  <c r="BY35" i="1"/>
  <c r="BY40" i="1"/>
  <c r="BY36" i="1"/>
  <c r="CN41" i="1"/>
  <c r="CN42" i="1"/>
  <c r="CN36" i="1"/>
  <c r="CN39" i="1"/>
  <c r="CN37" i="1"/>
  <c r="BY42" i="1"/>
  <c r="BY41" i="1"/>
  <c r="BY37" i="1"/>
  <c r="CD74" i="1"/>
  <c r="CE37" i="1"/>
  <c r="CE40" i="1"/>
  <c r="CE39" i="1"/>
  <c r="CB74" i="1"/>
  <c r="BZ74" i="1"/>
  <c r="BX74" i="1"/>
  <c r="BY74" i="1"/>
  <c r="BW74" i="1"/>
  <c r="CE41" i="1"/>
  <c r="CE43" i="1"/>
  <c r="CE38" i="1"/>
  <c r="CA74" i="1"/>
  <c r="BV74" i="1"/>
  <c r="CE35" i="1"/>
  <c r="BU74" i="1"/>
  <c r="CE42" i="1"/>
  <c r="CE36" i="1"/>
  <c r="BT74" i="1"/>
  <c r="CD39" i="1"/>
  <c r="CD35" i="1"/>
  <c r="CD43" i="1"/>
  <c r="CD38" i="1"/>
  <c r="CD36" i="1"/>
  <c r="CD44" i="1"/>
  <c r="CD41" i="1"/>
  <c r="CD42" i="1"/>
  <c r="CD40" i="1"/>
  <c r="DF14" i="1"/>
  <c r="CX74" i="1"/>
  <c r="DF74" i="1"/>
  <c r="DC74" i="1"/>
  <c r="CW74" i="1"/>
  <c r="CV74" i="1"/>
  <c r="CZ74" i="1"/>
  <c r="DB74" i="1"/>
  <c r="CY74" i="1"/>
  <c r="DD74" i="1"/>
  <c r="DG40" i="1"/>
  <c r="DG41" i="1"/>
  <c r="DG37" i="1"/>
  <c r="DG36" i="1"/>
  <c r="DG39" i="1"/>
  <c r="DG44" i="1"/>
  <c r="DG38" i="1"/>
  <c r="DG43" i="1"/>
  <c r="DG35" i="1"/>
  <c r="DG42" i="1"/>
  <c r="DA39" i="1"/>
  <c r="DA44" i="1"/>
  <c r="DA36" i="1"/>
  <c r="DA43" i="1"/>
  <c r="DA41" i="1"/>
  <c r="DA35" i="1"/>
  <c r="DA38" i="1"/>
  <c r="DA40" i="1"/>
  <c r="DA37" i="1"/>
  <c r="BP35" i="1"/>
  <c r="BP44" i="1"/>
  <c r="BP41" i="1"/>
  <c r="BP38" i="1"/>
  <c r="BP43" i="1"/>
  <c r="BP42" i="1"/>
  <c r="BP40" i="1"/>
  <c r="BP36" i="1"/>
  <c r="BP39" i="1"/>
  <c r="CM71" i="1"/>
  <c r="CI71" i="1"/>
  <c r="CJ71" i="1"/>
  <c r="CR71" i="1"/>
  <c r="CH71" i="1"/>
  <c r="CK71" i="1"/>
  <c r="CL71" i="1"/>
  <c r="CP71" i="1"/>
  <c r="CO71" i="1"/>
  <c r="CN71" i="1"/>
  <c r="H243" i="20" l="1"/>
  <c r="I424" i="20"/>
  <c r="I469" i="20"/>
  <c r="I478" i="20"/>
  <c r="I442" i="20"/>
  <c r="I406" i="20"/>
  <c r="M406" i="20" s="1"/>
  <c r="I415" i="20"/>
  <c r="I451" i="20"/>
  <c r="M451" i="20" s="1"/>
  <c r="I460" i="20"/>
  <c r="M460" i="20" s="1"/>
  <c r="H270" i="20"/>
  <c r="H234" i="20"/>
  <c r="H306" i="20"/>
  <c r="H279" i="20"/>
  <c r="M469" i="20"/>
  <c r="C27" i="20"/>
  <c r="C313" i="20" s="1"/>
  <c r="C72" i="20"/>
  <c r="C358" i="20" s="1"/>
  <c r="C54" i="20"/>
  <c r="C340" i="20" s="1"/>
  <c r="C99" i="20"/>
  <c r="C385" i="20" s="1"/>
  <c r="C36" i="20"/>
  <c r="C322" i="20" s="1"/>
  <c r="C45" i="20"/>
  <c r="C331" i="20" s="1"/>
  <c r="C81" i="20"/>
  <c r="C367" i="20" s="1"/>
  <c r="C63" i="20"/>
  <c r="C349" i="20" s="1"/>
  <c r="C108" i="20"/>
  <c r="C394" i="20" s="1"/>
  <c r="C90" i="20"/>
  <c r="C376" i="20" s="1"/>
  <c r="M350" i="20"/>
  <c r="G498" i="20" s="1"/>
  <c r="E21" i="20"/>
  <c r="I21" i="20"/>
  <c r="H54" i="20"/>
  <c r="H340" i="20" s="1"/>
  <c r="H99" i="20"/>
  <c r="H385" i="20" s="1"/>
  <c r="H72" i="20"/>
  <c r="H358" i="20" s="1"/>
  <c r="H45" i="20"/>
  <c r="H331" i="20" s="1"/>
  <c r="H27" i="20"/>
  <c r="H313" i="20" s="1"/>
  <c r="H36" i="20"/>
  <c r="H322" i="20" s="1"/>
  <c r="H63" i="20"/>
  <c r="H349" i="20" s="1"/>
  <c r="H81" i="20"/>
  <c r="H367" i="20" s="1"/>
  <c r="H108" i="20"/>
  <c r="H394" i="20" s="1"/>
  <c r="H90" i="20"/>
  <c r="H376" i="20" s="1"/>
  <c r="G27" i="20"/>
  <c r="G313" i="20" s="1"/>
  <c r="G54" i="20"/>
  <c r="G340" i="20" s="1"/>
  <c r="G45" i="20"/>
  <c r="G331" i="20" s="1"/>
  <c r="G72" i="20"/>
  <c r="G358" i="20" s="1"/>
  <c r="G99" i="20"/>
  <c r="G385" i="20" s="1"/>
  <c r="G36" i="20"/>
  <c r="G322" i="20" s="1"/>
  <c r="G108" i="20"/>
  <c r="G394" i="20" s="1"/>
  <c r="G81" i="20"/>
  <c r="G367" i="20" s="1"/>
  <c r="G63" i="20"/>
  <c r="G349" i="20" s="1"/>
  <c r="G90" i="20"/>
  <c r="G376" i="20" s="1"/>
  <c r="J36" i="20"/>
  <c r="J322" i="20" s="1"/>
  <c r="J54" i="20"/>
  <c r="J340" i="20" s="1"/>
  <c r="J99" i="20"/>
  <c r="J385" i="20" s="1"/>
  <c r="J45" i="20"/>
  <c r="J331" i="20" s="1"/>
  <c r="J27" i="20"/>
  <c r="J313" i="20" s="1"/>
  <c r="J72" i="20"/>
  <c r="J358" i="20" s="1"/>
  <c r="J108" i="20"/>
  <c r="J394" i="20" s="1"/>
  <c r="J90" i="20"/>
  <c r="J376" i="20" s="1"/>
  <c r="J63" i="20"/>
  <c r="J349" i="20" s="1"/>
  <c r="J81" i="20"/>
  <c r="J367" i="20" s="1"/>
  <c r="K94" i="20"/>
  <c r="K380" i="20" s="1"/>
  <c r="K76" i="20"/>
  <c r="K362" i="20" s="1"/>
  <c r="K85" i="20"/>
  <c r="K371" i="20" s="1"/>
  <c r="K40" i="20"/>
  <c r="K326" i="20" s="1"/>
  <c r="K103" i="20"/>
  <c r="K389" i="20" s="1"/>
  <c r="K58" i="20"/>
  <c r="K344" i="20" s="1"/>
  <c r="K49" i="20"/>
  <c r="K335" i="20" s="1"/>
  <c r="K112" i="20"/>
  <c r="K398" i="20" s="1"/>
  <c r="K31" i="20"/>
  <c r="K317" i="20" s="1"/>
  <c r="K67" i="20"/>
  <c r="K353" i="20" s="1"/>
  <c r="H473" i="20"/>
  <c r="M473" i="20" s="1"/>
  <c r="H464" i="20"/>
  <c r="M464" i="20" s="1"/>
  <c r="H455" i="20"/>
  <c r="M455" i="20" s="1"/>
  <c r="H428" i="20"/>
  <c r="M428" i="20" s="1"/>
  <c r="H410" i="20"/>
  <c r="M410" i="20" s="1"/>
  <c r="H419" i="20"/>
  <c r="M419" i="20" s="1"/>
  <c r="H491" i="20"/>
  <c r="M491" i="20" s="1"/>
  <c r="H437" i="20"/>
  <c r="M437" i="20" s="1"/>
  <c r="H482" i="20"/>
  <c r="M482" i="20" s="1"/>
  <c r="H446" i="20"/>
  <c r="M446" i="20" s="1"/>
  <c r="L95" i="20"/>
  <c r="L381" i="20" s="1"/>
  <c r="L77" i="20"/>
  <c r="L363" i="20" s="1"/>
  <c r="L104" i="20"/>
  <c r="L390" i="20" s="1"/>
  <c r="L32" i="20"/>
  <c r="L318" i="20" s="1"/>
  <c r="L59" i="20"/>
  <c r="L345" i="20" s="1"/>
  <c r="L86" i="20"/>
  <c r="L372" i="20" s="1"/>
  <c r="L113" i="20"/>
  <c r="L399" i="20" s="1"/>
  <c r="L50" i="20"/>
  <c r="L336" i="20" s="1"/>
  <c r="L41" i="20"/>
  <c r="L327" i="20" s="1"/>
  <c r="M386" i="20"/>
  <c r="K498" i="20" s="1"/>
  <c r="M442" i="20"/>
  <c r="D94" i="20"/>
  <c r="D380" i="20" s="1"/>
  <c r="D76" i="20"/>
  <c r="D362" i="20" s="1"/>
  <c r="D85" i="20"/>
  <c r="D371" i="20" s="1"/>
  <c r="D103" i="20"/>
  <c r="D389" i="20" s="1"/>
  <c r="D40" i="20"/>
  <c r="D326" i="20" s="1"/>
  <c r="D58" i="20"/>
  <c r="D344" i="20" s="1"/>
  <c r="D31" i="20"/>
  <c r="D317" i="20" s="1"/>
  <c r="D49" i="20"/>
  <c r="D335" i="20" s="1"/>
  <c r="D112" i="20"/>
  <c r="D398" i="20" s="1"/>
  <c r="D67" i="20"/>
  <c r="D353" i="20" s="1"/>
  <c r="I94" i="20"/>
  <c r="I380" i="20" s="1"/>
  <c r="I85" i="20"/>
  <c r="I371" i="20" s="1"/>
  <c r="I76" i="20"/>
  <c r="I362" i="20" s="1"/>
  <c r="I40" i="20"/>
  <c r="I326" i="20" s="1"/>
  <c r="I49" i="20"/>
  <c r="I335" i="20" s="1"/>
  <c r="I58" i="20"/>
  <c r="I344" i="20" s="1"/>
  <c r="I112" i="20"/>
  <c r="I398" i="20" s="1"/>
  <c r="I31" i="20"/>
  <c r="I317" i="20" s="1"/>
  <c r="I103" i="20"/>
  <c r="I389" i="20" s="1"/>
  <c r="I67" i="20"/>
  <c r="I353" i="20" s="1"/>
  <c r="M487" i="20"/>
  <c r="E45" i="20"/>
  <c r="E331" i="20" s="1"/>
  <c r="E72" i="20"/>
  <c r="E358" i="20" s="1"/>
  <c r="E54" i="20"/>
  <c r="E340" i="20" s="1"/>
  <c r="E36" i="20"/>
  <c r="E322" i="20" s="1"/>
  <c r="E27" i="20"/>
  <c r="E313" i="20" s="1"/>
  <c r="E99" i="20"/>
  <c r="E385" i="20" s="1"/>
  <c r="E90" i="20"/>
  <c r="E376" i="20" s="1"/>
  <c r="E108" i="20"/>
  <c r="E394" i="20" s="1"/>
  <c r="E81" i="20"/>
  <c r="E367" i="20" s="1"/>
  <c r="E63" i="20"/>
  <c r="E349" i="20" s="1"/>
  <c r="J21" i="20"/>
  <c r="K21" i="20"/>
  <c r="M332" i="20"/>
  <c r="E498" i="20" s="1"/>
  <c r="F45" i="20"/>
  <c r="F331" i="20" s="1"/>
  <c r="F72" i="20"/>
  <c r="F358" i="20" s="1"/>
  <c r="F99" i="20"/>
  <c r="F385" i="20" s="1"/>
  <c r="F27" i="20"/>
  <c r="F313" i="20" s="1"/>
  <c r="F36" i="20"/>
  <c r="F322" i="20" s="1"/>
  <c r="F54" i="20"/>
  <c r="F340" i="20" s="1"/>
  <c r="F81" i="20"/>
  <c r="F367" i="20" s="1"/>
  <c r="F63" i="20"/>
  <c r="F349" i="20" s="1"/>
  <c r="F90" i="20"/>
  <c r="F376" i="20" s="1"/>
  <c r="F108" i="20"/>
  <c r="F394" i="20" s="1"/>
  <c r="D21" i="20"/>
  <c r="I45" i="20"/>
  <c r="I331" i="20" s="1"/>
  <c r="I54" i="20"/>
  <c r="I340" i="20" s="1"/>
  <c r="I99" i="20"/>
  <c r="I385" i="20" s="1"/>
  <c r="I27" i="20"/>
  <c r="I313" i="20" s="1"/>
  <c r="I72" i="20"/>
  <c r="I358" i="20" s="1"/>
  <c r="I36" i="20"/>
  <c r="I322" i="20" s="1"/>
  <c r="I90" i="20"/>
  <c r="I376" i="20" s="1"/>
  <c r="I63" i="20"/>
  <c r="I349" i="20" s="1"/>
  <c r="I81" i="20"/>
  <c r="I367" i="20" s="1"/>
  <c r="I108" i="20"/>
  <c r="I394" i="20" s="1"/>
  <c r="G21" i="20"/>
  <c r="M478" i="20"/>
  <c r="L72" i="20"/>
  <c r="L358" i="20" s="1"/>
  <c r="L36" i="20"/>
  <c r="L322" i="20" s="1"/>
  <c r="L45" i="20"/>
  <c r="L331" i="20" s="1"/>
  <c r="L99" i="20"/>
  <c r="L385" i="20" s="1"/>
  <c r="L27" i="20"/>
  <c r="L313" i="20" s="1"/>
  <c r="L54" i="20"/>
  <c r="L340" i="20" s="1"/>
  <c r="L90" i="20"/>
  <c r="L376" i="20" s="1"/>
  <c r="L108" i="20"/>
  <c r="L394" i="20" s="1"/>
  <c r="L63" i="20"/>
  <c r="L349" i="20" s="1"/>
  <c r="L81" i="20"/>
  <c r="L367" i="20" s="1"/>
  <c r="C94" i="20"/>
  <c r="C380" i="20" s="1"/>
  <c r="C76" i="20"/>
  <c r="C362" i="20" s="1"/>
  <c r="C85" i="20"/>
  <c r="C371" i="20" s="1"/>
  <c r="C40" i="20"/>
  <c r="C326" i="20" s="1"/>
  <c r="C58" i="20"/>
  <c r="C344" i="20" s="1"/>
  <c r="C49" i="20"/>
  <c r="C335" i="20" s="1"/>
  <c r="C112" i="20"/>
  <c r="C398" i="20" s="1"/>
  <c r="C31" i="20"/>
  <c r="C317" i="20" s="1"/>
  <c r="C103" i="20"/>
  <c r="C389" i="20" s="1"/>
  <c r="C67" i="20"/>
  <c r="C353" i="20" s="1"/>
  <c r="C21" i="20"/>
  <c r="K474" i="20"/>
  <c r="K483" i="20"/>
  <c r="K456" i="20"/>
  <c r="K438" i="20"/>
  <c r="K411" i="20"/>
  <c r="K420" i="20"/>
  <c r="K492" i="20"/>
  <c r="K465" i="20"/>
  <c r="K447" i="20"/>
  <c r="K429" i="20"/>
  <c r="L94" i="20"/>
  <c r="L380" i="20" s="1"/>
  <c r="L76" i="20"/>
  <c r="L362" i="20" s="1"/>
  <c r="L85" i="20"/>
  <c r="L371" i="20" s="1"/>
  <c r="L31" i="20"/>
  <c r="L317" i="20" s="1"/>
  <c r="L103" i="20"/>
  <c r="L389" i="20" s="1"/>
  <c r="L40" i="20"/>
  <c r="L326" i="20" s="1"/>
  <c r="L58" i="20"/>
  <c r="L344" i="20" s="1"/>
  <c r="L49" i="20"/>
  <c r="L335" i="20" s="1"/>
  <c r="L112" i="20"/>
  <c r="L398" i="20" s="1"/>
  <c r="L67" i="20"/>
  <c r="L353" i="20" s="1"/>
  <c r="CM16" i="1"/>
  <c r="CM22" i="1"/>
  <c r="CM24" i="1"/>
  <c r="CM27" i="1"/>
  <c r="CM20" i="1"/>
  <c r="CM19" i="1"/>
  <c r="CM21" i="1"/>
  <c r="CM23" i="1"/>
  <c r="CM28" i="1"/>
  <c r="CM25" i="1"/>
  <c r="M314" i="20"/>
  <c r="C498" i="20" s="1"/>
  <c r="M424" i="20"/>
  <c r="L68" i="20"/>
  <c r="L354" i="20" s="1"/>
  <c r="D36" i="20"/>
  <c r="D322" i="20" s="1"/>
  <c r="D45" i="20"/>
  <c r="D331" i="20" s="1"/>
  <c r="D27" i="20"/>
  <c r="D313" i="20" s="1"/>
  <c r="D54" i="20"/>
  <c r="D340" i="20" s="1"/>
  <c r="D99" i="20"/>
  <c r="D385" i="20" s="1"/>
  <c r="D72" i="20"/>
  <c r="D358" i="20" s="1"/>
  <c r="D90" i="20"/>
  <c r="D376" i="20" s="1"/>
  <c r="D108" i="20"/>
  <c r="D394" i="20" s="1"/>
  <c r="D63" i="20"/>
  <c r="D349" i="20" s="1"/>
  <c r="D81" i="20"/>
  <c r="D367" i="20" s="1"/>
  <c r="J94" i="20"/>
  <c r="J380" i="20" s="1"/>
  <c r="J76" i="20"/>
  <c r="J362" i="20" s="1"/>
  <c r="J85" i="20"/>
  <c r="J371" i="20" s="1"/>
  <c r="J58" i="20"/>
  <c r="J344" i="20" s="1"/>
  <c r="J40" i="20"/>
  <c r="J326" i="20" s="1"/>
  <c r="J49" i="20"/>
  <c r="J335" i="20" s="1"/>
  <c r="J31" i="20"/>
  <c r="J317" i="20" s="1"/>
  <c r="J103" i="20"/>
  <c r="J389" i="20" s="1"/>
  <c r="J112" i="20"/>
  <c r="J398" i="20" s="1"/>
  <c r="J67" i="20"/>
  <c r="J353" i="20" s="1"/>
  <c r="M368" i="20"/>
  <c r="I498" i="20" s="1"/>
  <c r="E94" i="20"/>
  <c r="E380" i="20" s="1"/>
  <c r="E76" i="20"/>
  <c r="E362" i="20" s="1"/>
  <c r="E85" i="20"/>
  <c r="E371" i="20" s="1"/>
  <c r="E103" i="20"/>
  <c r="E389" i="20" s="1"/>
  <c r="E49" i="20"/>
  <c r="E335" i="20" s="1"/>
  <c r="E31" i="20"/>
  <c r="E317" i="20" s="1"/>
  <c r="E40" i="20"/>
  <c r="E326" i="20" s="1"/>
  <c r="E112" i="20"/>
  <c r="E398" i="20" s="1"/>
  <c r="E58" i="20"/>
  <c r="E344" i="20" s="1"/>
  <c r="E67" i="20"/>
  <c r="E353" i="20" s="1"/>
  <c r="F94" i="20"/>
  <c r="F380" i="20" s="1"/>
  <c r="F76" i="20"/>
  <c r="F362" i="20" s="1"/>
  <c r="F85" i="20"/>
  <c r="F371" i="20" s="1"/>
  <c r="F49" i="20"/>
  <c r="F335" i="20" s="1"/>
  <c r="F112" i="20"/>
  <c r="F398" i="20" s="1"/>
  <c r="F31" i="20"/>
  <c r="F317" i="20" s="1"/>
  <c r="F103" i="20"/>
  <c r="F389" i="20" s="1"/>
  <c r="F40" i="20"/>
  <c r="F326" i="20" s="1"/>
  <c r="F58" i="20"/>
  <c r="F344" i="20" s="1"/>
  <c r="F67" i="20"/>
  <c r="F353" i="20" s="1"/>
  <c r="M377" i="20"/>
  <c r="J498" i="20" s="1"/>
  <c r="M359" i="20"/>
  <c r="H498" i="20" s="1"/>
  <c r="M433" i="20"/>
  <c r="H225" i="20"/>
  <c r="H21" i="20"/>
  <c r="M415" i="20"/>
  <c r="M341" i="20"/>
  <c r="F498" i="20" s="1"/>
  <c r="F21" i="20"/>
  <c r="G94" i="20"/>
  <c r="G380" i="20" s="1"/>
  <c r="G76" i="20"/>
  <c r="G362" i="20" s="1"/>
  <c r="G85" i="20"/>
  <c r="G371" i="20" s="1"/>
  <c r="G49" i="20"/>
  <c r="G335" i="20" s="1"/>
  <c r="G112" i="20"/>
  <c r="G398" i="20" s="1"/>
  <c r="G31" i="20"/>
  <c r="G317" i="20" s="1"/>
  <c r="G103" i="20"/>
  <c r="G389" i="20" s="1"/>
  <c r="G58" i="20"/>
  <c r="G344" i="20" s="1"/>
  <c r="G40" i="20"/>
  <c r="G326" i="20" s="1"/>
  <c r="G67" i="20"/>
  <c r="G353" i="20" s="1"/>
  <c r="M395" i="20"/>
  <c r="L498" i="20" s="1"/>
  <c r="M323" i="20"/>
  <c r="D498" i="20" s="1"/>
  <c r="H297" i="20"/>
  <c r="H94" i="20"/>
  <c r="H380" i="20" s="1"/>
  <c r="H85" i="20"/>
  <c r="H371" i="20" s="1"/>
  <c r="H76" i="20"/>
  <c r="H362" i="20" s="1"/>
  <c r="H49" i="20"/>
  <c r="H335" i="20" s="1"/>
  <c r="H58" i="20"/>
  <c r="H344" i="20" s="1"/>
  <c r="H112" i="20"/>
  <c r="H398" i="20" s="1"/>
  <c r="H31" i="20"/>
  <c r="H317" i="20" s="1"/>
  <c r="H103" i="20"/>
  <c r="H389" i="20" s="1"/>
  <c r="H40" i="20"/>
  <c r="H326" i="20" s="1"/>
  <c r="H67" i="20"/>
  <c r="H353" i="20" s="1"/>
  <c r="L45" i="1"/>
  <c r="CE45" i="1"/>
  <c r="CN45" i="1"/>
  <c r="DA45" i="1"/>
  <c r="BY45" i="1"/>
  <c r="DG45" i="1"/>
  <c r="BP45" i="1"/>
  <c r="CD45" i="1"/>
  <c r="CQ74" i="1"/>
  <c r="CM35" i="1"/>
  <c r="CR14" i="1"/>
  <c r="CR42" i="1" s="1"/>
  <c r="CM38" i="1"/>
  <c r="CM41" i="1"/>
  <c r="CM42" i="1"/>
  <c r="CM36" i="1"/>
  <c r="CM43" i="1"/>
  <c r="CM44" i="1"/>
  <c r="CM39" i="1"/>
  <c r="CM40" i="1"/>
  <c r="DF43" i="1"/>
  <c r="DF35" i="1"/>
  <c r="DF40" i="1"/>
  <c r="DF37" i="1"/>
  <c r="DF39" i="1"/>
  <c r="DF36" i="1"/>
  <c r="DF41" i="1"/>
  <c r="DF38" i="1"/>
  <c r="DF44" i="1"/>
  <c r="DF42" i="1"/>
  <c r="CS39" i="1"/>
  <c r="CS44" i="1"/>
  <c r="CS36" i="1"/>
  <c r="CS43" i="1"/>
  <c r="CS35" i="1"/>
  <c r="CS41" i="1"/>
  <c r="CS38" i="1"/>
  <c r="CS40" i="1"/>
  <c r="CS37" i="1"/>
  <c r="CR74" i="1"/>
  <c r="CI74" i="1"/>
  <c r="CH74" i="1"/>
  <c r="CJ74" i="1"/>
  <c r="CL74" i="1"/>
  <c r="CK74" i="1"/>
  <c r="CP74" i="1"/>
  <c r="CO74" i="1"/>
  <c r="CN74" i="1"/>
  <c r="CM74" i="1"/>
  <c r="M385" i="20" l="1"/>
  <c r="K497" i="20" s="1"/>
  <c r="M353" i="20"/>
  <c r="M362" i="20"/>
  <c r="H501" i="20" s="1"/>
  <c r="G95" i="20"/>
  <c r="G381" i="20" s="1"/>
  <c r="G32" i="20"/>
  <c r="G318" i="20" s="1"/>
  <c r="G104" i="20"/>
  <c r="G390" i="20" s="1"/>
  <c r="G77" i="20"/>
  <c r="G363" i="20" s="1"/>
  <c r="G41" i="20"/>
  <c r="G327" i="20" s="1"/>
  <c r="G59" i="20"/>
  <c r="G345" i="20" s="1"/>
  <c r="G86" i="20"/>
  <c r="G372" i="20" s="1"/>
  <c r="G50" i="20"/>
  <c r="G336" i="20" s="1"/>
  <c r="G113" i="20"/>
  <c r="G399" i="20" s="1"/>
  <c r="G68" i="20"/>
  <c r="G354" i="20" s="1"/>
  <c r="I95" i="20"/>
  <c r="I381" i="20" s="1"/>
  <c r="I32" i="20"/>
  <c r="I318" i="20" s="1"/>
  <c r="I104" i="20"/>
  <c r="I390" i="20" s="1"/>
  <c r="I77" i="20"/>
  <c r="I363" i="20" s="1"/>
  <c r="I50" i="20"/>
  <c r="I336" i="20" s="1"/>
  <c r="I41" i="20"/>
  <c r="I327" i="20" s="1"/>
  <c r="I113" i="20"/>
  <c r="I399" i="20" s="1"/>
  <c r="I59" i="20"/>
  <c r="I345" i="20" s="1"/>
  <c r="I86" i="20"/>
  <c r="I372" i="20" s="1"/>
  <c r="I68" i="20"/>
  <c r="I354" i="20" s="1"/>
  <c r="M376" i="20"/>
  <c r="J497" i="20" s="1"/>
  <c r="M358" i="20"/>
  <c r="H497" i="20" s="1"/>
  <c r="C95" i="20"/>
  <c r="C381" i="20" s="1"/>
  <c r="C77" i="20"/>
  <c r="C363" i="20" s="1"/>
  <c r="C104" i="20"/>
  <c r="C390" i="20" s="1"/>
  <c r="C32" i="20"/>
  <c r="C318" i="20" s="1"/>
  <c r="C86" i="20"/>
  <c r="C372" i="20" s="1"/>
  <c r="C113" i="20"/>
  <c r="C399" i="20" s="1"/>
  <c r="C50" i="20"/>
  <c r="C336" i="20" s="1"/>
  <c r="C41" i="20"/>
  <c r="C327" i="20" s="1"/>
  <c r="C59" i="20"/>
  <c r="C345" i="20" s="1"/>
  <c r="C68" i="20"/>
  <c r="C354" i="20" s="1"/>
  <c r="M389" i="20"/>
  <c r="K501" i="20" s="1"/>
  <c r="M380" i="20"/>
  <c r="J501" i="20" s="1"/>
  <c r="M394" i="20"/>
  <c r="L497" i="20" s="1"/>
  <c r="M313" i="20"/>
  <c r="C497" i="20" s="1"/>
  <c r="M340" i="20"/>
  <c r="F497" i="20" s="1"/>
  <c r="H95" i="20"/>
  <c r="H381" i="20" s="1"/>
  <c r="H32" i="20"/>
  <c r="H318" i="20" s="1"/>
  <c r="H104" i="20"/>
  <c r="H390" i="20" s="1"/>
  <c r="H77" i="20"/>
  <c r="H363" i="20" s="1"/>
  <c r="H113" i="20"/>
  <c r="H399" i="20" s="1"/>
  <c r="H59" i="20"/>
  <c r="H345" i="20" s="1"/>
  <c r="H41" i="20"/>
  <c r="H327" i="20" s="1"/>
  <c r="H50" i="20"/>
  <c r="H336" i="20" s="1"/>
  <c r="H86" i="20"/>
  <c r="H372" i="20" s="1"/>
  <c r="H68" i="20"/>
  <c r="H354" i="20" s="1"/>
  <c r="M317" i="20"/>
  <c r="C501" i="20" s="1"/>
  <c r="E95" i="20"/>
  <c r="E381" i="20" s="1"/>
  <c r="E77" i="20"/>
  <c r="E363" i="20" s="1"/>
  <c r="E104" i="20"/>
  <c r="E390" i="20" s="1"/>
  <c r="E32" i="20"/>
  <c r="E318" i="20" s="1"/>
  <c r="E59" i="20"/>
  <c r="E345" i="20" s="1"/>
  <c r="E86" i="20"/>
  <c r="E372" i="20" s="1"/>
  <c r="E50" i="20"/>
  <c r="E336" i="20" s="1"/>
  <c r="E41" i="20"/>
  <c r="E327" i="20" s="1"/>
  <c r="E113" i="20"/>
  <c r="E399" i="20" s="1"/>
  <c r="E68" i="20"/>
  <c r="E354" i="20" s="1"/>
  <c r="M349" i="20"/>
  <c r="G497" i="20" s="1"/>
  <c r="M398" i="20"/>
  <c r="L501" i="20" s="1"/>
  <c r="M367" i="20"/>
  <c r="I497" i="20" s="1"/>
  <c r="M326" i="20"/>
  <c r="D501" i="20" s="1"/>
  <c r="J95" i="20"/>
  <c r="J381" i="20" s="1"/>
  <c r="J32" i="20"/>
  <c r="J318" i="20" s="1"/>
  <c r="J77" i="20"/>
  <c r="J363" i="20" s="1"/>
  <c r="J104" i="20"/>
  <c r="J390" i="20" s="1"/>
  <c r="J113" i="20"/>
  <c r="J399" i="20" s="1"/>
  <c r="J50" i="20"/>
  <c r="J336" i="20" s="1"/>
  <c r="J41" i="20"/>
  <c r="J327" i="20" s="1"/>
  <c r="J59" i="20"/>
  <c r="J345" i="20" s="1"/>
  <c r="J86" i="20"/>
  <c r="J372" i="20" s="1"/>
  <c r="J68" i="20"/>
  <c r="J354" i="20" s="1"/>
  <c r="H474" i="20"/>
  <c r="M474" i="20" s="1"/>
  <c r="H411" i="20"/>
  <c r="M411" i="20" s="1"/>
  <c r="H456" i="20"/>
  <c r="M456" i="20" s="1"/>
  <c r="H483" i="20"/>
  <c r="M483" i="20" s="1"/>
  <c r="H429" i="20"/>
  <c r="M429" i="20" s="1"/>
  <c r="H438" i="20"/>
  <c r="M438" i="20" s="1"/>
  <c r="H465" i="20"/>
  <c r="M465" i="20" s="1"/>
  <c r="H420" i="20"/>
  <c r="M420" i="20" s="1"/>
  <c r="H492" i="20"/>
  <c r="M492" i="20" s="1"/>
  <c r="H447" i="20"/>
  <c r="M447" i="20" s="1"/>
  <c r="M335" i="20"/>
  <c r="E501" i="20" s="1"/>
  <c r="D95" i="20"/>
  <c r="D381" i="20" s="1"/>
  <c r="D104" i="20"/>
  <c r="D390" i="20" s="1"/>
  <c r="D77" i="20"/>
  <c r="D363" i="20" s="1"/>
  <c r="D32" i="20"/>
  <c r="D318" i="20" s="1"/>
  <c r="D59" i="20"/>
  <c r="D345" i="20" s="1"/>
  <c r="D86" i="20"/>
  <c r="D372" i="20" s="1"/>
  <c r="D50" i="20"/>
  <c r="D336" i="20" s="1"/>
  <c r="D113" i="20"/>
  <c r="D399" i="20" s="1"/>
  <c r="D41" i="20"/>
  <c r="D327" i="20" s="1"/>
  <c r="D68" i="20"/>
  <c r="D354" i="20" s="1"/>
  <c r="K95" i="20"/>
  <c r="K381" i="20" s="1"/>
  <c r="K104" i="20"/>
  <c r="K390" i="20" s="1"/>
  <c r="K77" i="20"/>
  <c r="K363" i="20" s="1"/>
  <c r="K32" i="20"/>
  <c r="K318" i="20" s="1"/>
  <c r="K41" i="20"/>
  <c r="K327" i="20" s="1"/>
  <c r="K86" i="20"/>
  <c r="K372" i="20" s="1"/>
  <c r="K113" i="20"/>
  <c r="K399" i="20" s="1"/>
  <c r="K50" i="20"/>
  <c r="K336" i="20" s="1"/>
  <c r="K59" i="20"/>
  <c r="K345" i="20" s="1"/>
  <c r="K68" i="20"/>
  <c r="K354" i="20" s="1"/>
  <c r="M331" i="20"/>
  <c r="E497" i="20" s="1"/>
  <c r="M371" i="20"/>
  <c r="I501" i="20" s="1"/>
  <c r="F95" i="20"/>
  <c r="F381" i="20" s="1"/>
  <c r="F77" i="20"/>
  <c r="F363" i="20" s="1"/>
  <c r="F104" i="20"/>
  <c r="F390" i="20" s="1"/>
  <c r="F32" i="20"/>
  <c r="F318" i="20" s="1"/>
  <c r="F86" i="20"/>
  <c r="F372" i="20" s="1"/>
  <c r="F59" i="20"/>
  <c r="F345" i="20" s="1"/>
  <c r="F41" i="20"/>
  <c r="F327" i="20" s="1"/>
  <c r="F50" i="20"/>
  <c r="F336" i="20" s="1"/>
  <c r="F113" i="20"/>
  <c r="F399" i="20" s="1"/>
  <c r="F68" i="20"/>
  <c r="F354" i="20" s="1"/>
  <c r="M344" i="20"/>
  <c r="F501" i="20" s="1"/>
  <c r="G501" i="20"/>
  <c r="M322" i="20"/>
  <c r="D497" i="20" s="1"/>
  <c r="D503" i="20" s="1"/>
  <c r="DF45" i="1"/>
  <c r="CM45" i="1"/>
  <c r="CS45" i="1"/>
  <c r="CR38" i="1"/>
  <c r="CR36" i="1"/>
  <c r="CR41" i="1"/>
  <c r="CR37" i="1"/>
  <c r="CR35" i="1"/>
  <c r="CR44" i="1"/>
  <c r="CR39" i="1"/>
  <c r="CR40" i="1"/>
  <c r="CR43" i="1"/>
  <c r="D521" i="20" l="1"/>
  <c r="D504" i="20"/>
  <c r="D522" i="20" s="1"/>
  <c r="K503" i="20"/>
  <c r="E503" i="20"/>
  <c r="H503" i="20"/>
  <c r="F503" i="20"/>
  <c r="I503" i="20"/>
  <c r="G503" i="20"/>
  <c r="L503" i="20"/>
  <c r="C503" i="20"/>
  <c r="J503" i="20"/>
  <c r="M399" i="20"/>
  <c r="L502" i="20" s="1"/>
  <c r="M318" i="20"/>
  <c r="C502" i="20" s="1"/>
  <c r="M390" i="20"/>
  <c r="K502" i="20" s="1"/>
  <c r="M372" i="20"/>
  <c r="I502" i="20" s="1"/>
  <c r="M354" i="20"/>
  <c r="G502" i="20" s="1"/>
  <c r="M363" i="20"/>
  <c r="H502" i="20" s="1"/>
  <c r="M345" i="20"/>
  <c r="F502" i="20" s="1"/>
  <c r="M381" i="20"/>
  <c r="J502" i="20" s="1"/>
  <c r="M327" i="20"/>
  <c r="D502" i="20" s="1"/>
  <c r="M336" i="20"/>
  <c r="E502" i="20" s="1"/>
  <c r="CR45" i="1"/>
  <c r="F521" i="20" l="1"/>
  <c r="F504" i="20"/>
  <c r="F522" i="20" s="1"/>
  <c r="I521" i="20"/>
  <c r="I504" i="20"/>
  <c r="I522" i="20" s="1"/>
  <c r="H521" i="20"/>
  <c r="H504" i="20"/>
  <c r="H522" i="20" s="1"/>
  <c r="E521" i="20"/>
  <c r="E504" i="20"/>
  <c r="E522" i="20" s="1"/>
  <c r="K521" i="20"/>
  <c r="K504" i="20"/>
  <c r="K522" i="20" s="1"/>
  <c r="G521" i="20"/>
  <c r="G504" i="20"/>
  <c r="G522" i="20" s="1"/>
  <c r="J521" i="20"/>
  <c r="J504" i="20"/>
  <c r="J522" i="20" s="1"/>
  <c r="C521" i="20"/>
  <c r="C504" i="20"/>
  <c r="L521" i="20"/>
  <c r="L504" i="20"/>
  <c r="L522" i="20" s="1"/>
  <c r="C522" i="20" l="1"/>
  <c r="F566" i="20"/>
  <c r="F568" i="20" s="1"/>
  <c r="E566" i="20"/>
  <c r="E568" i="20" s="1"/>
  <c r="D566" i="20"/>
  <c r="D568" i="20" s="1"/>
  <c r="B566" i="20"/>
  <c r="C566" i="20"/>
  <c r="C568" i="20" s="1"/>
  <c r="B568" i="20" l="1"/>
  <c r="G568" i="20" s="1"/>
  <c r="G566" i="20"/>
</calcChain>
</file>

<file path=xl/sharedStrings.xml><?xml version="1.0" encoding="utf-8"?>
<sst xmlns="http://schemas.openxmlformats.org/spreadsheetml/2006/main" count="14037" uniqueCount="1086">
  <si>
    <t xml:space="preserve">This Excel workbook was originally created by Anglian Water as part of its response to the CMA's Provisional Findings (27 October 2020). It is relevant to section 5.2 of that document (paragraphs 98-105, pages 18-19) and Annex PF004 Large works cost adjustment claim. </t>
  </si>
  <si>
    <t>It has been updated to include data from 2021 &amp; 2022  for use in its PR24 Large Works Cost Adjustment Claim</t>
  </si>
  <si>
    <t>The purposes of this workbook are:</t>
  </si>
  <si>
    <t>1. To disaggregate Ofwat's Band 6 Water Recycling Centres into five separate size bands and compute the unit costs for all WaSCs for each Band.</t>
  </si>
  <si>
    <t>2. To use the computed unit cost data as the basis for a Cost Adjustment Claim to take account the impact on Anglian Water's Water Recycling costs caused by its lack of large WRCs, which in turn is due to its (exogenous) demographics.</t>
  </si>
  <si>
    <t>The disaggregation is into the following Bands:</t>
  </si>
  <si>
    <t xml:space="preserve">Band 6 (revised): 25,000&lt;p.e.&lt;125,000 </t>
  </si>
  <si>
    <t xml:space="preserve">Band 7:                  125,000&lt;p.e.&lt;250,000           </t>
  </si>
  <si>
    <t xml:space="preserve">Band 8:                  250,000&lt;p.e.&lt;500,000           </t>
  </si>
  <si>
    <t xml:space="preserve">Band 9:                  500,000&lt;p.e.&lt;1,000,000           </t>
  </si>
  <si>
    <t>Band 10:                                p.e.&gt;1,000,000</t>
  </si>
  <si>
    <t>Unit costs are calculated for the following years. In each case, the data source is shown.</t>
  </si>
  <si>
    <t>2012: 2013 data submission for PR14</t>
  </si>
  <si>
    <t>2013: 2013 data submission for PR14</t>
  </si>
  <si>
    <t>2017: Information Request 2017 for PR19</t>
  </si>
  <si>
    <t>2018: Submitted Business Plans for PR19</t>
  </si>
  <si>
    <t>2019: 2019 APR</t>
  </si>
  <si>
    <t>2020: 2020 APR</t>
  </si>
  <si>
    <t>2021: 2021 APR</t>
  </si>
  <si>
    <t>2022: 2022 APR</t>
  </si>
  <si>
    <t>All costs have been restated into 2017/18 Price Base using CPIH. For the purpose of the PR24 CAC, the final totals are expressed in 2022/23 Price Base</t>
  </si>
  <si>
    <t>The Cost Adjustment Claim is set out on the CAC tab</t>
  </si>
  <si>
    <t>The Outputs tab contains data which is drawn from the individual year tabs which follow. It in turn feeds key data into the Cost Adjustment Claim tab</t>
  </si>
  <si>
    <t>The Outputs tab contains the following:</t>
  </si>
  <si>
    <t>1. Tables for each year showing unit cost per Band for each WaSC (tables are arranged horizontally across the tab with the most recent year starting in column A. The Frontier for each Band is highlighted in green</t>
  </si>
  <si>
    <t>2. Unit Cost Upper Quartile for each Band and the gap to UQ for Anglian</t>
  </si>
  <si>
    <t>3. Unit cost discount / premium to the Weighted Average Unit Cost for each Band and Anglian's rank for each Band</t>
  </si>
  <si>
    <t xml:space="preserve">4. Tables for each year showing load per Band for each WaSC </t>
  </si>
  <si>
    <t>5. Percentage of load  by Band for each company and percentage of load in Bands 1-5 for the industry</t>
  </si>
  <si>
    <t>6. Numbers of works per Band for each company and percentage of works in Bands 1-5 for the industry</t>
  </si>
  <si>
    <t>7. Graphs of percentage of load by Band</t>
  </si>
  <si>
    <t>Calculate expected costs based on average load per Band &amp; lower of Actual or UQ costs</t>
  </si>
  <si>
    <t>Total load (kg/day)</t>
  </si>
  <si>
    <t>Industry Average Load distribution by Band size</t>
  </si>
  <si>
    <t xml:space="preserve">Band </t>
  </si>
  <si>
    <t>Load distribution based on industry averages</t>
  </si>
  <si>
    <t>Anglian</t>
  </si>
  <si>
    <t>Northumbrian</t>
  </si>
  <si>
    <t>UU</t>
  </si>
  <si>
    <t>Southern</t>
  </si>
  <si>
    <t>Severn Trent</t>
  </si>
  <si>
    <t>South West</t>
  </si>
  <si>
    <t>Thames</t>
  </si>
  <si>
    <t>Welsh</t>
  </si>
  <si>
    <t>Wessex</t>
  </si>
  <si>
    <t>Yorkshire</t>
  </si>
  <si>
    <t>UQ cost /kg</t>
  </si>
  <si>
    <t>Gap to UQ</t>
  </si>
  <si>
    <t>If Actual cost/kg is below UQ, use actual cost/kg. Otherwise use UQ cost/kg</t>
  </si>
  <si>
    <t>Efficient cost based on average load per Band</t>
  </si>
  <si>
    <t>Total</t>
  </si>
  <si>
    <t>Efficient cost based on actual load / Band</t>
  </si>
  <si>
    <t>Compare efficient costs on actual and average per Band</t>
  </si>
  <si>
    <t>Total (last 5 years) in 17/18 PB</t>
  </si>
  <si>
    <t>Total (last 5 years) in 22/23 PB</t>
  </si>
  <si>
    <t>Implicit Allowance from cost models</t>
  </si>
  <si>
    <t>Models impacted</t>
  </si>
  <si>
    <t>ANH</t>
  </si>
  <si>
    <t>NES</t>
  </si>
  <si>
    <t>NWT</t>
  </si>
  <si>
    <t>SRN</t>
  </si>
  <si>
    <t>SVH</t>
  </si>
  <si>
    <t>SWB</t>
  </si>
  <si>
    <t>TMS</t>
  </si>
  <si>
    <t>WSH</t>
  </si>
  <si>
    <t>WSX</t>
  </si>
  <si>
    <t>YKY</t>
  </si>
  <si>
    <t>Baseline</t>
  </si>
  <si>
    <t>B1-3 average 3.77%</t>
  </si>
  <si>
    <t xml:space="preserve">SWT1, NT2, NT6 </t>
  </si>
  <si>
    <t>p.e.&gt;100k average 54.56%</t>
  </si>
  <si>
    <t xml:space="preserve">SWT2, NT3, NT7 </t>
  </si>
  <si>
    <t>WATS average 23,936</t>
  </si>
  <si>
    <t xml:space="preserve">SWT3, NT4, NT8 </t>
  </si>
  <si>
    <t>Triangulated alternatives</t>
  </si>
  <si>
    <t>IA in 17/18 PB</t>
  </si>
  <si>
    <t>IA in 22/23 PB</t>
  </si>
  <si>
    <t>CAC value</t>
  </si>
  <si>
    <t>CAC value in 17/18 PB</t>
  </si>
  <si>
    <t>CAC in 22/23 PB</t>
  </si>
  <si>
    <t>CPIH</t>
  </si>
  <si>
    <t>2017/18 YA</t>
  </si>
  <si>
    <t>2022/23 YA</t>
  </si>
  <si>
    <t>Uplift</t>
  </si>
  <si>
    <t>Table 6a</t>
  </si>
  <si>
    <r>
      <t xml:space="preserve"> CPIH All Items: 2005 to 2023  </t>
    </r>
    <r>
      <rPr>
        <b/>
        <vertAlign val="superscript"/>
        <sz val="11"/>
        <rFont val="Calibri"/>
        <family val="2"/>
      </rPr>
      <t>1,2,3</t>
    </r>
  </si>
  <si>
    <t xml:space="preserve"> Annual</t>
  </si>
  <si>
    <t xml:space="preserve"> </t>
  </si>
  <si>
    <t xml:space="preserve"> average</t>
  </si>
  <si>
    <t xml:space="preserve"> Jan</t>
  </si>
  <si>
    <t xml:space="preserve"> Feb</t>
  </si>
  <si>
    <t xml:space="preserve"> Mar</t>
  </si>
  <si>
    <t xml:space="preserve"> Apr</t>
  </si>
  <si>
    <t xml:space="preserve"> May</t>
  </si>
  <si>
    <t xml:space="preserve"> Jun</t>
  </si>
  <si>
    <t xml:space="preserve"> Jul</t>
  </si>
  <si>
    <t xml:space="preserve"> Aug</t>
  </si>
  <si>
    <t xml:space="preserve"> Sep</t>
  </si>
  <si>
    <t xml:space="preserve"> Oct</t>
  </si>
  <si>
    <t xml:space="preserve"> Nov</t>
  </si>
  <si>
    <t xml:space="preserve"> Dec</t>
  </si>
  <si>
    <t xml:space="preserve">L522  </t>
  </si>
  <si>
    <t xml:space="preserve"> 2015=100</t>
  </si>
  <si>
    <t>..</t>
  </si>
  <si>
    <t>For Table CWW18 CAC1</t>
  </si>
  <si>
    <t>2022/23 PB £m</t>
  </si>
  <si>
    <t>AMP8</t>
  </si>
  <si>
    <t>Gross value of CAC before impact of Frontier Shift</t>
  </si>
  <si>
    <t>IA</t>
  </si>
  <si>
    <t>Net value of CAC</t>
  </si>
  <si>
    <t>In 17/18 PB</t>
  </si>
  <si>
    <r>
      <t xml:space="preserve">Unit costs </t>
    </r>
    <r>
      <rPr>
        <b/>
        <sz val="11"/>
        <color rgb="FFFF0000"/>
        <rFont val="Calibri"/>
        <family val="2"/>
        <scheme val="minor"/>
      </rPr>
      <t>2022</t>
    </r>
    <r>
      <rPr>
        <b/>
        <sz val="11"/>
        <color theme="1"/>
        <rFont val="Calibri"/>
        <family val="2"/>
        <scheme val="minor"/>
      </rPr>
      <t xml:space="preserve"> £/kg</t>
    </r>
  </si>
  <si>
    <t>Band 1</t>
  </si>
  <si>
    <t>Band 2</t>
  </si>
  <si>
    <t>Band 3</t>
  </si>
  <si>
    <t>Band 4</t>
  </si>
  <si>
    <t>Band 5</t>
  </si>
  <si>
    <t>Band 6 mod</t>
  </si>
  <si>
    <t>Band 7</t>
  </si>
  <si>
    <t>Band 8</t>
  </si>
  <si>
    <t>Band 9</t>
  </si>
  <si>
    <t>Band 10</t>
  </si>
  <si>
    <t>Ofwat B6</t>
  </si>
  <si>
    <r>
      <t xml:space="preserve">Unit costs </t>
    </r>
    <r>
      <rPr>
        <b/>
        <sz val="11"/>
        <color rgb="FFFF0000"/>
        <rFont val="Calibri"/>
        <family val="2"/>
        <scheme val="minor"/>
      </rPr>
      <t>2021</t>
    </r>
    <r>
      <rPr>
        <b/>
        <sz val="11"/>
        <color theme="1"/>
        <rFont val="Calibri"/>
        <family val="2"/>
        <scheme val="minor"/>
      </rPr>
      <t xml:space="preserve"> £/kg</t>
    </r>
  </si>
  <si>
    <r>
      <t xml:space="preserve">Unit costs </t>
    </r>
    <r>
      <rPr>
        <b/>
        <sz val="11"/>
        <color rgb="FFFF0000"/>
        <rFont val="Calibri"/>
        <family val="2"/>
        <scheme val="minor"/>
      </rPr>
      <t>2020</t>
    </r>
    <r>
      <rPr>
        <b/>
        <sz val="11"/>
        <color theme="1"/>
        <rFont val="Calibri"/>
        <family val="2"/>
        <scheme val="minor"/>
      </rPr>
      <t xml:space="preserve"> £/kg</t>
    </r>
  </si>
  <si>
    <r>
      <t xml:space="preserve">Unit costs </t>
    </r>
    <r>
      <rPr>
        <b/>
        <sz val="11"/>
        <color rgb="FFFF0000"/>
        <rFont val="Calibri"/>
        <family val="2"/>
        <scheme val="minor"/>
      </rPr>
      <t>2019</t>
    </r>
    <r>
      <rPr>
        <b/>
        <sz val="11"/>
        <color theme="1"/>
        <rFont val="Calibri"/>
        <family val="2"/>
        <scheme val="minor"/>
      </rPr>
      <t xml:space="preserve"> £/kg</t>
    </r>
  </si>
  <si>
    <r>
      <t xml:space="preserve">Unit costs </t>
    </r>
    <r>
      <rPr>
        <b/>
        <sz val="11"/>
        <color rgb="FFFF0000"/>
        <rFont val="Calibri"/>
        <family val="2"/>
        <scheme val="minor"/>
      </rPr>
      <t>2018</t>
    </r>
    <r>
      <rPr>
        <b/>
        <sz val="11"/>
        <color theme="1"/>
        <rFont val="Calibri"/>
        <family val="2"/>
        <scheme val="minor"/>
      </rPr>
      <t xml:space="preserve"> £/kg</t>
    </r>
  </si>
  <si>
    <r>
      <t xml:space="preserve">Unit costs </t>
    </r>
    <r>
      <rPr>
        <b/>
        <sz val="11"/>
        <color rgb="FFFF0000"/>
        <rFont val="Calibri"/>
        <family val="2"/>
        <scheme val="minor"/>
      </rPr>
      <t>2017</t>
    </r>
    <r>
      <rPr>
        <b/>
        <sz val="11"/>
        <color theme="1"/>
        <rFont val="Calibri"/>
        <family val="2"/>
        <scheme val="minor"/>
      </rPr>
      <t xml:space="preserve"> £/kg</t>
    </r>
  </si>
  <si>
    <r>
      <t xml:space="preserve">Unit costs </t>
    </r>
    <r>
      <rPr>
        <b/>
        <sz val="11"/>
        <color rgb="FFFF0000"/>
        <rFont val="Calibri"/>
        <family val="2"/>
        <scheme val="minor"/>
      </rPr>
      <t>2013</t>
    </r>
    <r>
      <rPr>
        <b/>
        <sz val="11"/>
        <color theme="1"/>
        <rFont val="Calibri"/>
        <family val="2"/>
        <scheme val="minor"/>
      </rPr>
      <t xml:space="preserve"> £/kg</t>
    </r>
  </si>
  <si>
    <r>
      <t xml:space="preserve">Unit costs </t>
    </r>
    <r>
      <rPr>
        <b/>
        <sz val="11"/>
        <color rgb="FFFF0000"/>
        <rFont val="Calibri"/>
        <family val="2"/>
        <scheme val="minor"/>
      </rPr>
      <t>2012</t>
    </r>
    <r>
      <rPr>
        <b/>
        <sz val="11"/>
        <color theme="1"/>
        <rFont val="Calibri"/>
        <family val="2"/>
        <scheme val="minor"/>
      </rPr>
      <t xml:space="preserve"> £/kg</t>
    </r>
  </si>
  <si>
    <t>p.e. in Band</t>
  </si>
  <si>
    <t>&lt;250</t>
  </si>
  <si>
    <t>250-500</t>
  </si>
  <si>
    <t>500-2,000</t>
  </si>
  <si>
    <t>2k - 10k</t>
  </si>
  <si>
    <t>10k - 25k</t>
  </si>
  <si>
    <t>25k - 125k</t>
  </si>
  <si>
    <t>125k-250k</t>
  </si>
  <si>
    <t>250k-500k</t>
  </si>
  <si>
    <t>500k - 1m</t>
  </si>
  <si>
    <t>&gt;1m</t>
  </si>
  <si>
    <t>&gt; 25k</t>
  </si>
  <si>
    <t>SVT</t>
  </si>
  <si>
    <t>UQ</t>
  </si>
  <si>
    <r>
      <rPr>
        <b/>
        <sz val="11"/>
        <color rgb="FFFF0000"/>
        <rFont val="Calibri"/>
        <family val="2"/>
        <scheme val="minor"/>
      </rPr>
      <t>2022</t>
    </r>
    <r>
      <rPr>
        <b/>
        <sz val="11"/>
        <color theme="1"/>
        <rFont val="Calibri"/>
        <family val="2"/>
        <scheme val="minor"/>
      </rPr>
      <t xml:space="preserve"> Gap to UQ</t>
    </r>
  </si>
  <si>
    <r>
      <rPr>
        <b/>
        <sz val="11"/>
        <color rgb="FFFF0000"/>
        <rFont val="Calibri"/>
        <family val="2"/>
        <scheme val="minor"/>
      </rPr>
      <t>2021</t>
    </r>
    <r>
      <rPr>
        <b/>
        <sz val="11"/>
        <color theme="1"/>
        <rFont val="Calibri"/>
        <family val="2"/>
        <scheme val="minor"/>
      </rPr>
      <t xml:space="preserve"> Gap to UQ</t>
    </r>
  </si>
  <si>
    <r>
      <rPr>
        <b/>
        <sz val="11"/>
        <color rgb="FFFF0000"/>
        <rFont val="Calibri"/>
        <family val="2"/>
        <scheme val="minor"/>
      </rPr>
      <t>2020</t>
    </r>
    <r>
      <rPr>
        <b/>
        <sz val="11"/>
        <color theme="1"/>
        <rFont val="Calibri"/>
        <family val="2"/>
        <scheme val="minor"/>
      </rPr>
      <t xml:space="preserve"> Gap to UQ</t>
    </r>
  </si>
  <si>
    <r>
      <rPr>
        <b/>
        <sz val="11"/>
        <color rgb="FFFF0000"/>
        <rFont val="Calibri"/>
        <family val="2"/>
        <scheme val="minor"/>
      </rPr>
      <t>2019</t>
    </r>
    <r>
      <rPr>
        <b/>
        <sz val="11"/>
        <color theme="1"/>
        <rFont val="Calibri"/>
        <family val="2"/>
        <scheme val="minor"/>
      </rPr>
      <t xml:space="preserve"> Gap to UQ</t>
    </r>
  </si>
  <si>
    <r>
      <rPr>
        <b/>
        <sz val="11"/>
        <color rgb="FFFF0000"/>
        <rFont val="Calibri"/>
        <family val="2"/>
        <scheme val="minor"/>
      </rPr>
      <t>2018</t>
    </r>
    <r>
      <rPr>
        <b/>
        <sz val="11"/>
        <color theme="1"/>
        <rFont val="Calibri"/>
        <family val="2"/>
        <scheme val="minor"/>
      </rPr>
      <t xml:space="preserve"> Gap to UQ</t>
    </r>
  </si>
  <si>
    <r>
      <rPr>
        <b/>
        <sz val="11"/>
        <color rgb="FFFF0000"/>
        <rFont val="Calibri"/>
        <family val="2"/>
        <scheme val="minor"/>
      </rPr>
      <t>2017</t>
    </r>
    <r>
      <rPr>
        <b/>
        <sz val="11"/>
        <color theme="1"/>
        <rFont val="Calibri"/>
        <family val="2"/>
        <scheme val="minor"/>
      </rPr>
      <t xml:space="preserve"> Gap to UQ</t>
    </r>
  </si>
  <si>
    <r>
      <rPr>
        <b/>
        <sz val="11"/>
        <color rgb="FFFF0000"/>
        <rFont val="Calibri"/>
        <family val="2"/>
        <scheme val="minor"/>
      </rPr>
      <t>2013</t>
    </r>
    <r>
      <rPr>
        <b/>
        <sz val="11"/>
        <color theme="1"/>
        <rFont val="Calibri"/>
        <family val="2"/>
        <scheme val="minor"/>
      </rPr>
      <t xml:space="preserve"> Gap to UQ</t>
    </r>
  </si>
  <si>
    <r>
      <rPr>
        <b/>
        <sz val="11"/>
        <color rgb="FFFF0000"/>
        <rFont val="Calibri"/>
        <family val="2"/>
        <scheme val="minor"/>
      </rPr>
      <t>2012</t>
    </r>
    <r>
      <rPr>
        <b/>
        <sz val="11"/>
        <color theme="1"/>
        <rFont val="Calibri"/>
        <family val="2"/>
        <scheme val="minor"/>
      </rPr>
      <t xml:space="preserve"> Gap to UQ</t>
    </r>
  </si>
  <si>
    <r>
      <t xml:space="preserve">Unit costs </t>
    </r>
    <r>
      <rPr>
        <b/>
        <sz val="11"/>
        <color rgb="FFFF0000"/>
        <rFont val="Calibri"/>
        <family val="2"/>
        <scheme val="minor"/>
      </rPr>
      <t>2022</t>
    </r>
    <r>
      <rPr>
        <b/>
        <sz val="11"/>
        <color theme="1"/>
        <rFont val="Calibri"/>
        <family val="2"/>
        <scheme val="minor"/>
      </rPr>
      <t xml:space="preserve"> discount (premium) to Wavg</t>
    </r>
  </si>
  <si>
    <r>
      <t xml:space="preserve">Unit costs </t>
    </r>
    <r>
      <rPr>
        <b/>
        <sz val="11"/>
        <color rgb="FFFF0000"/>
        <rFont val="Calibri"/>
        <family val="2"/>
        <scheme val="minor"/>
      </rPr>
      <t>2021</t>
    </r>
    <r>
      <rPr>
        <b/>
        <sz val="11"/>
        <color theme="1"/>
        <rFont val="Calibri"/>
        <family val="2"/>
        <scheme val="minor"/>
      </rPr>
      <t xml:space="preserve"> discount (premium) to Wavg</t>
    </r>
  </si>
  <si>
    <r>
      <t xml:space="preserve">Unit costs </t>
    </r>
    <r>
      <rPr>
        <b/>
        <sz val="11"/>
        <color rgb="FFFF0000"/>
        <rFont val="Calibri"/>
        <family val="2"/>
        <scheme val="minor"/>
      </rPr>
      <t>2020</t>
    </r>
    <r>
      <rPr>
        <b/>
        <sz val="11"/>
        <color theme="1"/>
        <rFont val="Calibri"/>
        <family val="2"/>
        <scheme val="minor"/>
      </rPr>
      <t xml:space="preserve"> discount (premium) to Wavg</t>
    </r>
  </si>
  <si>
    <t>Unit costs 2019 discount (premium) to Wavg</t>
  </si>
  <si>
    <t>Unit costs 2018 discount (premium) to Wavg</t>
  </si>
  <si>
    <t>Unit costs 2017 discount (premium) to Wavg</t>
  </si>
  <si>
    <t>Unit costs 2013 discount (premium) to Wavg</t>
  </si>
  <si>
    <t>Unit costs 2012 discount (premium) to Wavg</t>
  </si>
  <si>
    <t>Anglian Rank</t>
  </si>
  <si>
    <r>
      <t xml:space="preserve">Load </t>
    </r>
    <r>
      <rPr>
        <b/>
        <sz val="11"/>
        <color rgb="FFFF0000"/>
        <rFont val="Calibri"/>
        <family val="2"/>
        <scheme val="minor"/>
      </rPr>
      <t>2022</t>
    </r>
  </si>
  <si>
    <r>
      <t xml:space="preserve">Load </t>
    </r>
    <r>
      <rPr>
        <b/>
        <sz val="11"/>
        <color rgb="FFFF0000"/>
        <rFont val="Calibri"/>
        <family val="2"/>
        <scheme val="minor"/>
      </rPr>
      <t>2021</t>
    </r>
  </si>
  <si>
    <r>
      <t xml:space="preserve">Load </t>
    </r>
    <r>
      <rPr>
        <b/>
        <sz val="11"/>
        <color rgb="FFFF0000"/>
        <rFont val="Calibri"/>
        <family val="2"/>
        <scheme val="minor"/>
      </rPr>
      <t>2020</t>
    </r>
  </si>
  <si>
    <t>Load 2019</t>
  </si>
  <si>
    <t>Load 2018</t>
  </si>
  <si>
    <t>Load 2017</t>
  </si>
  <si>
    <t>Load 2013</t>
  </si>
  <si>
    <t>Load 2012</t>
  </si>
  <si>
    <r>
      <t xml:space="preserve">% Load </t>
    </r>
    <r>
      <rPr>
        <b/>
        <sz val="11"/>
        <color rgb="FFFF0000"/>
        <rFont val="Calibri"/>
        <family val="2"/>
        <scheme val="minor"/>
      </rPr>
      <t>2022</t>
    </r>
  </si>
  <si>
    <r>
      <t xml:space="preserve">% Load </t>
    </r>
    <r>
      <rPr>
        <b/>
        <sz val="11"/>
        <color rgb="FFFF0000"/>
        <rFont val="Calibri"/>
        <family val="2"/>
        <scheme val="minor"/>
      </rPr>
      <t>2021</t>
    </r>
  </si>
  <si>
    <r>
      <t xml:space="preserve">% Load </t>
    </r>
    <r>
      <rPr>
        <b/>
        <sz val="11"/>
        <color rgb="FFFF0000"/>
        <rFont val="Calibri"/>
        <family val="2"/>
        <scheme val="minor"/>
      </rPr>
      <t>2020</t>
    </r>
  </si>
  <si>
    <t>% Load 2019</t>
  </si>
  <si>
    <t>% Load 2018</t>
  </si>
  <si>
    <t>% Load 2017</t>
  </si>
  <si>
    <t>% Load 2013</t>
  </si>
  <si>
    <t>% Load 2012</t>
  </si>
  <si>
    <t>Band 1-5 as % of total</t>
  </si>
  <si>
    <r>
      <t xml:space="preserve">No. works </t>
    </r>
    <r>
      <rPr>
        <b/>
        <sz val="11"/>
        <color rgb="FFFF0000"/>
        <rFont val="Calibri"/>
        <family val="2"/>
        <scheme val="minor"/>
      </rPr>
      <t>2022</t>
    </r>
  </si>
  <si>
    <r>
      <t xml:space="preserve">No. works </t>
    </r>
    <r>
      <rPr>
        <b/>
        <sz val="11"/>
        <color rgb="FFFF0000"/>
        <rFont val="Calibri"/>
        <family val="2"/>
        <scheme val="minor"/>
      </rPr>
      <t>2021</t>
    </r>
  </si>
  <si>
    <r>
      <t xml:space="preserve">No. works </t>
    </r>
    <r>
      <rPr>
        <b/>
        <sz val="11"/>
        <color rgb="FFFF0000"/>
        <rFont val="Calibri"/>
        <family val="2"/>
        <scheme val="minor"/>
      </rPr>
      <t>2020</t>
    </r>
  </si>
  <si>
    <t>No. works 2019</t>
  </si>
  <si>
    <t>No. works 2018</t>
  </si>
  <si>
    <t>No. works 2017</t>
  </si>
  <si>
    <t>No. works 2013</t>
  </si>
  <si>
    <t>No.works 2012</t>
  </si>
  <si>
    <t>General &amp; Support costs B1-5 pro rated by load</t>
  </si>
  <si>
    <r>
      <t xml:space="preserve">Functional cost </t>
    </r>
    <r>
      <rPr>
        <b/>
        <sz val="11"/>
        <color rgb="FFFF0000"/>
        <rFont val="Calibri"/>
        <family val="2"/>
        <scheme val="minor"/>
      </rPr>
      <t>2022</t>
    </r>
  </si>
  <si>
    <r>
      <t xml:space="preserve">Functional cost </t>
    </r>
    <r>
      <rPr>
        <b/>
        <sz val="11"/>
        <color rgb="FFFF0000"/>
        <rFont val="Calibri"/>
        <family val="2"/>
        <scheme val="minor"/>
      </rPr>
      <t>2021</t>
    </r>
  </si>
  <si>
    <r>
      <t xml:space="preserve">Functional cost </t>
    </r>
    <r>
      <rPr>
        <b/>
        <sz val="11"/>
        <color rgb="FFFF0000"/>
        <rFont val="Calibri"/>
        <family val="2"/>
        <scheme val="minor"/>
      </rPr>
      <t>2020</t>
    </r>
  </si>
  <si>
    <t>Functional cost 2019</t>
  </si>
  <si>
    <t>Functional cost 2018</t>
  </si>
  <si>
    <t>Functional cost 2017</t>
  </si>
  <si>
    <t>Functional cost 2013</t>
  </si>
  <si>
    <t>Functional cost 2012</t>
  </si>
  <si>
    <t>Band1-5 as % of total</t>
  </si>
  <si>
    <t>Direct costs 2022 in 17/18 PB</t>
  </si>
  <si>
    <t>General &amp; suport</t>
  </si>
  <si>
    <t>Direct costs 2021 in 17/18 PB</t>
  </si>
  <si>
    <t>Direct costs 2020 in 17/18 PB</t>
  </si>
  <si>
    <t>Direct costs 2019 in 17/18 PB</t>
  </si>
  <si>
    <t>Direct costs 2018 in 17/18 PB</t>
  </si>
  <si>
    <t>Direct costs 2017 in 17/18 PB</t>
  </si>
  <si>
    <t>Direct costs 2013 in 17/18 PB</t>
  </si>
  <si>
    <t>Direct costs 2012 in 17/18 PB</t>
  </si>
  <si>
    <t>B1-5</t>
  </si>
  <si>
    <t>B6 fnal</t>
  </si>
  <si>
    <t>Direct costs 2019</t>
  </si>
  <si>
    <t>Direct costs 2018</t>
  </si>
  <si>
    <t>Direct costs 2017</t>
  </si>
  <si>
    <t>Direct costs 2013</t>
  </si>
  <si>
    <t>Direct costs 2012</t>
  </si>
  <si>
    <t>Direct costs 2022 in POTD</t>
  </si>
  <si>
    <t>Direct costs 2021 in POTD</t>
  </si>
  <si>
    <t>Direct costs 2020 in POTD</t>
  </si>
  <si>
    <t>Direct costs 2019 in POTD</t>
  </si>
  <si>
    <t>Direct costs 2018 in POTD</t>
  </si>
  <si>
    <t>Direct costs 2017 in POTD</t>
  </si>
  <si>
    <t>Direct costs 2013 in POTD</t>
  </si>
  <si>
    <t>Direct costs 2020</t>
  </si>
  <si>
    <t>STWDB006</t>
  </si>
  <si>
    <t>STWDB020</t>
  </si>
  <si>
    <t>STWDB034</t>
  </si>
  <si>
    <t>STWDB048</t>
  </si>
  <si>
    <t>STWDB062</t>
  </si>
  <si>
    <t>STWDB106</t>
  </si>
  <si>
    <t>Amended Band 6</t>
  </si>
  <si>
    <t>STWCB006</t>
  </si>
  <si>
    <t>STWCB020</t>
  </si>
  <si>
    <t>STWCB034</t>
  </si>
  <si>
    <t>STWCB048</t>
  </si>
  <si>
    <t>STWCB062</t>
  </si>
  <si>
    <t>STWCB106</t>
  </si>
  <si>
    <t>STWCB126</t>
  </si>
  <si>
    <t>STWF011</t>
  </si>
  <si>
    <t>STWF025</t>
  </si>
  <si>
    <t>STWF039</t>
  </si>
  <si>
    <t>STWF053</t>
  </si>
  <si>
    <t>STWF067</t>
  </si>
  <si>
    <t>S3026</t>
  </si>
  <si>
    <t>STWB033TOT</t>
  </si>
  <si>
    <t>STWB036TOT</t>
  </si>
  <si>
    <t>STWB040TOT</t>
  </si>
  <si>
    <t>STWB038TOT</t>
  </si>
  <si>
    <t>25k-250k</t>
  </si>
  <si>
    <t>500k-1m</t>
  </si>
  <si>
    <t>kg BOD5/day, Load received by STWs in size band 1 - BOD5 Total</t>
  </si>
  <si>
    <t>kg BOD5/day, Load received by STWs in size band 2 - BOD5 Total</t>
  </si>
  <si>
    <t>kg BOD5/day, Load received by STWs in size band 3 - BOD5 Total</t>
  </si>
  <si>
    <t>kg BOD5/day, Load received by STWs in size band 4 - BOD5 Total</t>
  </si>
  <si>
    <t>kg BOD5/day, Load received by STWs in size band 5 - BOD5 Total</t>
  </si>
  <si>
    <t>kg BOD5/day, Load received by STWs in size above size band 5 - BOD5 Total</t>
  </si>
  <si>
    <t>kg BOD5/day, Load received by STWs in size  band 6 - BOD5 Total</t>
  </si>
  <si>
    <t>kg BOD5/day, Load received by STWs in size  band 7 - BOD5 Total</t>
  </si>
  <si>
    <t>kg BOD5/day, Load received by STWs in size  band 8 - BOD5 Total</t>
  </si>
  <si>
    <t>kg BOD5/day, Load received by STWs in size  band 9 - BOD5 Total</t>
  </si>
  <si>
    <t>kg BOD5/day, Load received by STWs in size  band 10 - BOD5 Total</t>
  </si>
  <si>
    <t>nr, STWs in size band 1 - BOD5 Total</t>
  </si>
  <si>
    <t>nr, STWs in size band 2 - BOD5 Total</t>
  </si>
  <si>
    <t>nr, STWs in size band 3 - BOD5 Total</t>
  </si>
  <si>
    <t>nr, STWs in size band 4 - BOD5 Total</t>
  </si>
  <si>
    <t>nr, STWs in size band 5 - BOD5 Total</t>
  </si>
  <si>
    <t>nr, STWs above size band 5 - BOD5 Total</t>
  </si>
  <si>
    <t>nr, STWs in size band 6 - BOD5 Total</t>
  </si>
  <si>
    <t>nr, STWs in size band 7 - BOD5 Total</t>
  </si>
  <si>
    <t>nr, STWs in size band 8 - BOD5 Total</t>
  </si>
  <si>
    <t>nr, STWs in size band 9 - BOD5 Total</t>
  </si>
  <si>
    <t>nr, STWs in size band 10 - BOD5 Total</t>
  </si>
  <si>
    <t>nr, Total number of STWs - BOD5 Total</t>
  </si>
  <si>
    <t>£000s, Direct costs of STWs in size band 1</t>
  </si>
  <si>
    <t>£000s, Direct costs of STWs in size band 2</t>
  </si>
  <si>
    <t>£000s, Direct costs of STWs in size band 3</t>
  </si>
  <si>
    <t>£000s, Direct costs of STWs in size band 4</t>
  </si>
  <si>
    <t>£000s, Direct costs of STWs in size band 5</t>
  </si>
  <si>
    <t>£000s, General &amp; support costs of STWs in size bands 1 to 5</t>
  </si>
  <si>
    <t>£000s, Direct costs of STWs in size band 6</t>
  </si>
  <si>
    <t>£000s, General &amp; support costs of STWs in size band 6</t>
  </si>
  <si>
    <t>£000s, Service charges for STWs in size band 6</t>
  </si>
  <si>
    <t>£000s, Estimated terminal pumping costs size band 6 works</t>
  </si>
  <si>
    <t>tot load</t>
  </si>
  <si>
    <t/>
  </si>
  <si>
    <t>SVE12</t>
  </si>
  <si>
    <t>SVE13</t>
  </si>
  <si>
    <t>SVE14</t>
  </si>
  <si>
    <t>SVE15</t>
  </si>
  <si>
    <t>SVE16</t>
  </si>
  <si>
    <t>SVE17</t>
  </si>
  <si>
    <t>SVE18</t>
  </si>
  <si>
    <t>SVE19</t>
  </si>
  <si>
    <t>SVE20</t>
  </si>
  <si>
    <t>SVE21</t>
  </si>
  <si>
    <t>SVE22</t>
  </si>
  <si>
    <t>SVE23</t>
  </si>
  <si>
    <t>SVE24</t>
  </si>
  <si>
    <t>SVE25</t>
  </si>
  <si>
    <t>HDD12</t>
  </si>
  <si>
    <t>HDD13</t>
  </si>
  <si>
    <t>HDD14</t>
  </si>
  <si>
    <t>HDD15</t>
  </si>
  <si>
    <t>HDD16</t>
  </si>
  <si>
    <t>HDD17</t>
  </si>
  <si>
    <t>HDD18</t>
  </si>
  <si>
    <t>HDD19</t>
  </si>
  <si>
    <t>HDD20</t>
  </si>
  <si>
    <t>HDD21</t>
  </si>
  <si>
    <t>HDD22</t>
  </si>
  <si>
    <t>HDD23</t>
  </si>
  <si>
    <t>HDD24</t>
  </si>
  <si>
    <t>HDD25</t>
  </si>
  <si>
    <t>7A</t>
  </si>
  <si>
    <t>Wastewater network+ - Functional expenditure for the 12 months ended 31st March 2022</t>
  </si>
  <si>
    <t>Line Ref</t>
  </si>
  <si>
    <t>HDD</t>
  </si>
  <si>
    <t>SVE</t>
  </si>
  <si>
    <t>UUW</t>
  </si>
  <si>
    <t>Costs of STWs in size bands 1 to 5</t>
  </si>
  <si>
    <t>Units</t>
  </si>
  <si>
    <t>DPs</t>
  </si>
  <si>
    <t>Direct costs of STWs in size band 1</t>
  </si>
  <si>
    <t>000s</t>
  </si>
  <si>
    <t>Direct costs of STWs in size band 2</t>
  </si>
  <si>
    <t>Direct costs of STWs in size band 3</t>
  </si>
  <si>
    <t>Direct costs of STWs in sizeband 4</t>
  </si>
  <si>
    <t>Direct costs of STWs in size 5</t>
  </si>
  <si>
    <t>General &amp; support costs of STWs in bands 1 to 5</t>
  </si>
  <si>
    <t>Functional expenditure of STWs in size bands 1 to 5</t>
  </si>
  <si>
    <t>Costs of large STWs (size band 6)</t>
  </si>
  <si>
    <t>Service charges for STWs in size band 6</t>
  </si>
  <si>
    <t>Estimated terminal pumping costs size band 6 works</t>
  </si>
  <si>
    <t>Other direct costs of STWs in size band 6</t>
  </si>
  <si>
    <t>Direct costs of STWs in size band 6</t>
  </si>
  <si>
    <t>General &amp; support costs of STWs in size band 6</t>
  </si>
  <si>
    <t>Functional expenditure of STWs in size band 6</t>
  </si>
  <si>
    <t>Total Functional expenditure for Sewage treatment</t>
  </si>
  <si>
    <t>Wastewater network+ - Functional expenditure for the 12 months ended 31st March 2021</t>
  </si>
  <si>
    <t>NWL</t>
  </si>
  <si>
    <t>WRCB7</t>
  </si>
  <si>
    <t>WRCB8</t>
  </si>
  <si>
    <t>WRCB9</t>
  </si>
  <si>
    <t>WRCB10</t>
  </si>
  <si>
    <t>Data taken from 2022 APR Table 7B</t>
  </si>
  <si>
    <t>17/18 PB</t>
  </si>
  <si>
    <t>`</t>
  </si>
  <si>
    <t>&gt;0.125m</t>
  </si>
  <si>
    <t>&gt;0.25m</t>
  </si>
  <si>
    <t>&gt;0.5m</t>
  </si>
  <si>
    <t># &gt;1m</t>
  </si>
  <si>
    <t>Functional expenditure</t>
  </si>
  <si>
    <t>Unit costs</t>
  </si>
  <si>
    <t>BoD</t>
  </si>
  <si>
    <t>p.e.</t>
  </si>
  <si>
    <t>Band7</t>
  </si>
  <si>
    <t>Band8</t>
  </si>
  <si>
    <t>Band9</t>
  </si>
  <si>
    <t>Band10</t>
  </si>
  <si>
    <t>Cotton Valley</t>
  </si>
  <si>
    <t>Great Billing</t>
  </si>
  <si>
    <t>Whitlingham</t>
  </si>
  <si>
    <t>Basildon</t>
  </si>
  <si>
    <t>Bedford</t>
  </si>
  <si>
    <t>Broadholme</t>
  </si>
  <si>
    <t>Cambridge</t>
  </si>
  <si>
    <t>Canwick</t>
  </si>
  <si>
    <t>Chelmsford</t>
  </si>
  <si>
    <t>Colchester</t>
  </si>
  <si>
    <t>Grimsby Pyewipe</t>
  </si>
  <si>
    <t>Ipswich Cliff Quay</t>
  </si>
  <si>
    <t>Peterborough Flag Fen</t>
  </si>
  <si>
    <t>Southend</t>
  </si>
  <si>
    <t>Tilbury</t>
  </si>
  <si>
    <t>West Walton</t>
  </si>
  <si>
    <t>Bran Sands</t>
  </si>
  <si>
    <t>Howdon</t>
  </si>
  <si>
    <t>Hendon</t>
  </si>
  <si>
    <t>Seaton Carew</t>
  </si>
  <si>
    <t>Stressholme</t>
  </si>
  <si>
    <t>Davyhulme</t>
  </si>
  <si>
    <t>Sandon</t>
  </si>
  <si>
    <t>Blackburn</t>
  </si>
  <si>
    <t>Bolton</t>
  </si>
  <si>
    <t>Fleetwood</t>
  </si>
  <si>
    <t>Preston</t>
  </si>
  <si>
    <t>Warrington North</t>
  </si>
  <si>
    <t>Wigan</t>
  </si>
  <si>
    <t>Birkenhead</t>
  </si>
  <si>
    <t>Burnley</t>
  </si>
  <si>
    <t>Bury</t>
  </si>
  <si>
    <t>Fazakerley (Liverpool North)</t>
  </si>
  <si>
    <t>Hyndburn</t>
  </si>
  <si>
    <t>Oldham</t>
  </si>
  <si>
    <t>Rochdale</t>
  </si>
  <si>
    <t>St Helens</t>
  </si>
  <si>
    <t>Stockport</t>
  </si>
  <si>
    <t>Budds Farm</t>
  </si>
  <si>
    <t>Motney Hill</t>
  </si>
  <si>
    <t>Peel Common</t>
  </si>
  <si>
    <t>Peacehaven</t>
  </si>
  <si>
    <t>Aylesford</t>
  </si>
  <si>
    <t>Bexhill &amp; Hastings</t>
  </si>
  <si>
    <t>Ford</t>
  </si>
  <si>
    <t>Millbrook</t>
  </si>
  <si>
    <t>Sandown</t>
  </si>
  <si>
    <t>Worthing East</t>
  </si>
  <si>
    <t>Minworth</t>
  </si>
  <si>
    <t>Stoke Bardolph</t>
  </si>
  <si>
    <t>Wanlip</t>
  </si>
  <si>
    <t>Clay Mills</t>
  </si>
  <si>
    <t>Derby</t>
  </si>
  <si>
    <t>Coventry</t>
  </si>
  <si>
    <t>Roundhill</t>
  </si>
  <si>
    <t>Strongford</t>
  </si>
  <si>
    <t>Barnhurst</t>
  </si>
  <si>
    <t>Coleshill</t>
  </si>
  <si>
    <t>Netheridge</t>
  </si>
  <si>
    <t>Ray Hall</t>
  </si>
  <si>
    <t>Brokenbury Quarry</t>
  </si>
  <si>
    <t>Countess Wear Exeter</t>
  </si>
  <si>
    <t>Crossness</t>
  </si>
  <si>
    <t>Beckton</t>
  </si>
  <si>
    <t>Mogden</t>
  </si>
  <si>
    <t>Deephams</t>
  </si>
  <si>
    <t>Long Reach</t>
  </si>
  <si>
    <t>Maple Lodge</t>
  </si>
  <si>
    <t>Beddington</t>
  </si>
  <si>
    <t>Hogsmill</t>
  </si>
  <si>
    <t>Riverside</t>
  </si>
  <si>
    <t>Rye Meads</t>
  </si>
  <si>
    <t>Basingstoke</t>
  </si>
  <si>
    <t>Camberley</t>
  </si>
  <si>
    <t>Crawley</t>
  </si>
  <si>
    <t>Little Marlow</t>
  </si>
  <si>
    <t>Luton East Hyde</t>
  </si>
  <si>
    <t>Oxford</t>
  </si>
  <si>
    <t>Reading</t>
  </si>
  <si>
    <t>Slough</t>
  </si>
  <si>
    <t>Swindon</t>
  </si>
  <si>
    <t>Cardiff Bay</t>
  </si>
  <si>
    <t>Nash</t>
  </si>
  <si>
    <t>Afan</t>
  </si>
  <si>
    <t>Cog Moors</t>
  </si>
  <si>
    <t>Penybont</t>
  </si>
  <si>
    <t>Swansea Bay</t>
  </si>
  <si>
    <t>Avonmouth</t>
  </si>
  <si>
    <t>Bath</t>
  </si>
  <si>
    <t>Holdenhurst</t>
  </si>
  <si>
    <t>Poole</t>
  </si>
  <si>
    <t>Knostrop</t>
  </si>
  <si>
    <t>Bradford</t>
  </si>
  <si>
    <t>Calder Valley</t>
  </si>
  <si>
    <t>Dewsbury</t>
  </si>
  <si>
    <t>B7</t>
  </si>
  <si>
    <t>Hull</t>
  </si>
  <si>
    <t>Woodhouse Mill</t>
  </si>
  <si>
    <t>York Naburn</t>
  </si>
  <si>
    <t>Salterhebble</t>
  </si>
  <si>
    <t>Deighton</t>
  </si>
  <si>
    <t>sum</t>
  </si>
  <si>
    <t>checksum</t>
  </si>
  <si>
    <t>B8</t>
  </si>
  <si>
    <t>B9</t>
  </si>
  <si>
    <t>B10</t>
  </si>
  <si>
    <t>Data taken from 2021 APR Table 7B</t>
  </si>
  <si>
    <t>Corby</t>
  </si>
  <si>
    <t>Aylesbury</t>
  </si>
  <si>
    <t>Data taken from 2020 APR Table 4O</t>
  </si>
  <si>
    <t>Pennington</t>
  </si>
  <si>
    <t>Hayden</t>
  </si>
  <si>
    <t>Rushmoor</t>
  </si>
  <si>
    <t>Hereford</t>
  </si>
  <si>
    <t>Data taken from 2019 APR Table 4O</t>
  </si>
  <si>
    <t>POTD</t>
  </si>
  <si>
    <t>Calder Vale</t>
  </si>
  <si>
    <t>Data taken from Sept 2018 BPs</t>
  </si>
  <si>
    <t>Data taken from IR17</t>
  </si>
  <si>
    <t>16/17 PB</t>
  </si>
  <si>
    <t>Functional cost</t>
  </si>
  <si>
    <t>Fleetwood Marsh</t>
  </si>
  <si>
    <t>Havant</t>
  </si>
  <si>
    <t>Brighton</t>
  </si>
  <si>
    <t>Round Hill</t>
  </si>
  <si>
    <t>Data taken from Base data request Apr 2022</t>
  </si>
  <si>
    <t>Seton Carew</t>
  </si>
  <si>
    <t>Portobello Brighton</t>
  </si>
  <si>
    <t>Five Fords</t>
  </si>
  <si>
    <t>Halifax</t>
  </si>
  <si>
    <t>Huddersfield</t>
  </si>
  <si>
    <t>York</t>
  </si>
  <si>
    <t>Data taken from 2013 data submission</t>
  </si>
  <si>
    <t>12/13 PB</t>
  </si>
  <si>
    <t>Warwick</t>
  </si>
  <si>
    <t>Esher</t>
  </si>
  <si>
    <t>7D</t>
  </si>
  <si>
    <t>Wastewater network+ - Sewage treatment works data for the 12 months ended 31st March 2021</t>
  </si>
  <si>
    <t>AFW</t>
  </si>
  <si>
    <t>BRL</t>
  </si>
  <si>
    <t>PRT</t>
  </si>
  <si>
    <t>SES</t>
  </si>
  <si>
    <t>SEW</t>
  </si>
  <si>
    <t>SSC</t>
  </si>
  <si>
    <t>Load received at sewage treatment works</t>
  </si>
  <si>
    <t>Load received by STWs in size band 1</t>
  </si>
  <si>
    <t>Primary</t>
  </si>
  <si>
    <t>kg BOD5/day</t>
  </si>
  <si>
    <t>0d.p.</t>
  </si>
  <si>
    <t>-</t>
  </si>
  <si>
    <t>Secondary</t>
  </si>
  <si>
    <t>Activated Sludge</t>
  </si>
  <si>
    <t>Biological</t>
  </si>
  <si>
    <t>Tertiary</t>
  </si>
  <si>
    <t>A1</t>
  </si>
  <si>
    <t>A2</t>
  </si>
  <si>
    <t>B1</t>
  </si>
  <si>
    <t>B2</t>
  </si>
  <si>
    <t>Phosphorus</t>
  </si>
  <si>
    <t>&lt;=0.5mg/l</t>
  </si>
  <si>
    <t>&gt;0.5 to &lt;=1mg/l</t>
  </si>
  <si>
    <t>&gt;1mg/l</t>
  </si>
  <si>
    <t>No permit</t>
  </si>
  <si>
    <t>BOD5</t>
  </si>
  <si>
    <t>&lt;=7mg/l</t>
  </si>
  <si>
    <t>&gt;7 to &lt;=10mg/l</t>
  </si>
  <si>
    <t>&gt;10 to &lt;=20mg/l</t>
  </si>
  <si>
    <t>&gt;20mg/l</t>
  </si>
  <si>
    <t>Ammonia</t>
  </si>
  <si>
    <t>&lt;=1mg/l</t>
  </si>
  <si>
    <t>&gt;1 to &lt;=3mg/l</t>
  </si>
  <si>
    <t>&gt;3 to &lt;=10mg/l</t>
  </si>
  <si>
    <t>&gt;10mg/l</t>
  </si>
  <si>
    <t>Load received by STWs in size band 2</t>
  </si>
  <si>
    <t>Load received by STWs in size band 3</t>
  </si>
  <si>
    <t>Load received by STWs in size band 4</t>
  </si>
  <si>
    <t>Load received by STWs in size band 5</t>
  </si>
  <si>
    <t>Load received by STWs above size band 5</t>
  </si>
  <si>
    <t>Total load received</t>
  </si>
  <si>
    <t xml:space="preserve">Load received from trade effluent customers at treatment works </t>
  </si>
  <si>
    <t>Number of sewage treatment works</t>
  </si>
  <si>
    <t>STWs in size band 1</t>
  </si>
  <si>
    <t>nr</t>
  </si>
  <si>
    <t>STWs in size band 2</t>
  </si>
  <si>
    <t>STWs above size band 5</t>
  </si>
  <si>
    <t>Total number of works</t>
  </si>
  <si>
    <t>Population equivalent</t>
  </si>
  <si>
    <t>Current population equivalent served by STWs</t>
  </si>
  <si>
    <t>Current population equivalent served by filter bed or activated sludge STWs with tightened/new P consents</t>
  </si>
  <si>
    <t>Current population equivalent served by STWs with tightened/new N consents</t>
  </si>
  <si>
    <t>Current population equivalent served by STWs with tightened/new sanitary parameter consents</t>
  </si>
  <si>
    <t>Current population equivalent served by STWs with tightened/new UV consents</t>
  </si>
  <si>
    <t>Population equivalent treatment capacity enhancement</t>
  </si>
  <si>
    <t>Current population equivalent served by STW with tightened / new consents for chemicals</t>
  </si>
  <si>
    <t>Cumulative shortfall in FFT addressed by WINEP / NEP schemes to increase STW capacity </t>
  </si>
  <si>
    <t>l/s</t>
  </si>
  <si>
    <t>Additional storm tank capacity provided at STWs</t>
  </si>
  <si>
    <t>m3</t>
  </si>
  <si>
    <t>Additional volume of network storage at CSOs etc to reduce spill frequency  </t>
  </si>
  <si>
    <t>Wastewater network+ - Sewage treatment works data for the 12 months ended 31st March 2022</t>
  </si>
  <si>
    <t>From app23 BP</t>
  </si>
  <si>
    <t>CPIH FYAA</t>
  </si>
  <si>
    <t>Title</t>
  </si>
  <si>
    <t>CPIH INDEX 00: ALL ITEMS 2015=100</t>
  </si>
  <si>
    <t>CPI INDEX 00: ALL ITEMS 2015=100</t>
  </si>
  <si>
    <t>CDID</t>
  </si>
  <si>
    <t>L522</t>
  </si>
  <si>
    <t>D7BT</t>
  </si>
  <si>
    <t>Source dataset ID</t>
  </si>
  <si>
    <t>MM23</t>
  </si>
  <si>
    <t>PreUnit</t>
  </si>
  <si>
    <t>Unit</t>
  </si>
  <si>
    <t>Index, base year = 100</t>
  </si>
  <si>
    <t>Release date</t>
  </si>
  <si>
    <t>16-01-2018</t>
  </si>
  <si>
    <t>Next release</t>
  </si>
  <si>
    <t>13 February 2018</t>
  </si>
  <si>
    <t>Important notes</t>
  </si>
  <si>
    <t>2005</t>
  </si>
  <si>
    <t>1988</t>
  </si>
  <si>
    <t>2006</t>
  </si>
  <si>
    <t>1989</t>
  </si>
  <si>
    <t>2007</t>
  </si>
  <si>
    <t>1990</t>
  </si>
  <si>
    <t>2008</t>
  </si>
  <si>
    <t>1991</t>
  </si>
  <si>
    <t>2009</t>
  </si>
  <si>
    <t>1992</t>
  </si>
  <si>
    <t>2010</t>
  </si>
  <si>
    <t>1993</t>
  </si>
  <si>
    <t>2011</t>
  </si>
  <si>
    <t>1994</t>
  </si>
  <si>
    <t>2012</t>
  </si>
  <si>
    <t>1995</t>
  </si>
  <si>
    <t>2013</t>
  </si>
  <si>
    <t>1996</t>
  </si>
  <si>
    <t>2014</t>
  </si>
  <si>
    <t>1997</t>
  </si>
  <si>
    <t>2015</t>
  </si>
  <si>
    <t>1998</t>
  </si>
  <si>
    <t>2016</t>
  </si>
  <si>
    <t>1999</t>
  </si>
  <si>
    <t>2017</t>
  </si>
  <si>
    <t>2000</t>
  </si>
  <si>
    <t>2005 Q1</t>
  </si>
  <si>
    <t>2001</t>
  </si>
  <si>
    <t>2005 Q2</t>
  </si>
  <si>
    <t>2002</t>
  </si>
  <si>
    <t>2005 Q3</t>
  </si>
  <si>
    <t>2003</t>
  </si>
  <si>
    <t>2005 Q4</t>
  </si>
  <si>
    <t>2004</t>
  </si>
  <si>
    <t>2006 Q1</t>
  </si>
  <si>
    <t>2006 Q2</t>
  </si>
  <si>
    <t>2006 Q3</t>
  </si>
  <si>
    <t>2006 Q4</t>
  </si>
  <si>
    <t>2007 Q1</t>
  </si>
  <si>
    <t>2007 Q2</t>
  </si>
  <si>
    <t>2007 Q3</t>
  </si>
  <si>
    <t>2007 Q4</t>
  </si>
  <si>
    <t>2008 Q1</t>
  </si>
  <si>
    <t>2008 Q2</t>
  </si>
  <si>
    <t>2008 Q3</t>
  </si>
  <si>
    <t>2008 Q4</t>
  </si>
  <si>
    <t>2009 Q1</t>
  </si>
  <si>
    <t>2009 Q2</t>
  </si>
  <si>
    <t>1988 Q1</t>
  </si>
  <si>
    <t>2009 Q3</t>
  </si>
  <si>
    <t>1988 Q2</t>
  </si>
  <si>
    <t>2009 Q4</t>
  </si>
  <si>
    <t>1988 Q3</t>
  </si>
  <si>
    <t>2010 Q1</t>
  </si>
  <si>
    <t>1988 Q4</t>
  </si>
  <si>
    <t>2010 Q2</t>
  </si>
  <si>
    <t>1989 Q1</t>
  </si>
  <si>
    <t>2010 Q3</t>
  </si>
  <si>
    <t>1989 Q2</t>
  </si>
  <si>
    <t>2010 Q4</t>
  </si>
  <si>
    <t>1989 Q3</t>
  </si>
  <si>
    <t>2011 Q1</t>
  </si>
  <si>
    <t>1989 Q4</t>
  </si>
  <si>
    <t>2011 Q2</t>
  </si>
  <si>
    <t>1990 Q1</t>
  </si>
  <si>
    <t>2011 Q3</t>
  </si>
  <si>
    <t>1990 Q2</t>
  </si>
  <si>
    <t>2011 Q4</t>
  </si>
  <si>
    <t>1990 Q3</t>
  </si>
  <si>
    <t>2012 Q1</t>
  </si>
  <si>
    <t>1990 Q4</t>
  </si>
  <si>
    <t>2012 Q2</t>
  </si>
  <si>
    <t>1991 Q1</t>
  </si>
  <si>
    <t>2012 Q3</t>
  </si>
  <si>
    <t>1991 Q2</t>
  </si>
  <si>
    <t>2012 Q4</t>
  </si>
  <si>
    <t>1991 Q3</t>
  </si>
  <si>
    <t>2013 Q1</t>
  </si>
  <si>
    <t>1991 Q4</t>
  </si>
  <si>
    <t>2013 Q2</t>
  </si>
  <si>
    <t>1992 Q1</t>
  </si>
  <si>
    <t>2013 Q3</t>
  </si>
  <si>
    <t>1992 Q2</t>
  </si>
  <si>
    <t>2013 Q4</t>
  </si>
  <si>
    <t>1992 Q3</t>
  </si>
  <si>
    <t>2014 Q1</t>
  </si>
  <si>
    <t>1992 Q4</t>
  </si>
  <si>
    <t>2014 Q2</t>
  </si>
  <si>
    <t>1993 Q1</t>
  </si>
  <si>
    <t>2014 Q3</t>
  </si>
  <si>
    <t>1993 Q2</t>
  </si>
  <si>
    <t>2014 Q4</t>
  </si>
  <si>
    <t>1993 Q3</t>
  </si>
  <si>
    <t>2015 Q1</t>
  </si>
  <si>
    <t>1993 Q4</t>
  </si>
  <si>
    <t>2015 Q2</t>
  </si>
  <si>
    <t>1994 Q1</t>
  </si>
  <si>
    <t>2015 Q3</t>
  </si>
  <si>
    <t>1994 Q2</t>
  </si>
  <si>
    <t>2015 Q4</t>
  </si>
  <si>
    <t>1994 Q3</t>
  </si>
  <si>
    <t>2016 Q1</t>
  </si>
  <si>
    <t>1994 Q4</t>
  </si>
  <si>
    <t>2016 Q2</t>
  </si>
  <si>
    <t>1995 Q1</t>
  </si>
  <si>
    <t>2016 Q3</t>
  </si>
  <si>
    <t>1995 Q2</t>
  </si>
  <si>
    <t>2016 Q4</t>
  </si>
  <si>
    <t>1995 Q3</t>
  </si>
  <si>
    <t>2017 Q1</t>
  </si>
  <si>
    <t>1995 Q4</t>
  </si>
  <si>
    <t>2017 Q2</t>
  </si>
  <si>
    <t>1996 Q1</t>
  </si>
  <si>
    <t>2017 Q3</t>
  </si>
  <si>
    <t>1996 Q2</t>
  </si>
  <si>
    <t>2017 Q4</t>
  </si>
  <si>
    <t>1996 Q3</t>
  </si>
  <si>
    <t>2005 JAN</t>
  </si>
  <si>
    <t>1996 Q4</t>
  </si>
  <si>
    <t>2005 FEB</t>
  </si>
  <si>
    <t>1997 Q1</t>
  </si>
  <si>
    <t>2005 MAR</t>
  </si>
  <si>
    <t>1997 Q2</t>
  </si>
  <si>
    <t>2005 APR</t>
  </si>
  <si>
    <t>1997 Q3</t>
  </si>
  <si>
    <t>2005 MAY</t>
  </si>
  <si>
    <t>1997 Q4</t>
  </si>
  <si>
    <t>2005 JUN</t>
  </si>
  <si>
    <t>1998 Q1</t>
  </si>
  <si>
    <t>2005 JUL</t>
  </si>
  <si>
    <t>1998 Q2</t>
  </si>
  <si>
    <t>2005 AUG</t>
  </si>
  <si>
    <t>1998 Q3</t>
  </si>
  <si>
    <t>2005 SEP</t>
  </si>
  <si>
    <t>1998 Q4</t>
  </si>
  <si>
    <t>2005 OCT</t>
  </si>
  <si>
    <t>1999 Q1</t>
  </si>
  <si>
    <t>2005 NOV</t>
  </si>
  <si>
    <t>1999 Q2</t>
  </si>
  <si>
    <t>2005 DEC</t>
  </si>
  <si>
    <t>1999 Q3</t>
  </si>
  <si>
    <t>2006 JAN</t>
  </si>
  <si>
    <t>1999 Q4</t>
  </si>
  <si>
    <t>2006 FEB</t>
  </si>
  <si>
    <t>2000 Q1</t>
  </si>
  <si>
    <t>2006 MAR</t>
  </si>
  <si>
    <t>2000 Q2</t>
  </si>
  <si>
    <t>2006 APR</t>
  </si>
  <si>
    <t>2000 Q3</t>
  </si>
  <si>
    <t>2006 MAY</t>
  </si>
  <si>
    <t>2000 Q4</t>
  </si>
  <si>
    <t>2006 JUN</t>
  </si>
  <si>
    <t>2001 Q1</t>
  </si>
  <si>
    <t>2006 JUL</t>
  </si>
  <si>
    <t>2001 Q2</t>
  </si>
  <si>
    <t>2006 AUG</t>
  </si>
  <si>
    <t>2001 Q3</t>
  </si>
  <si>
    <t>2006 SEP</t>
  </si>
  <si>
    <t>2001 Q4</t>
  </si>
  <si>
    <t>2006 OCT</t>
  </si>
  <si>
    <t>2002 Q1</t>
  </si>
  <si>
    <t>2006 NOV</t>
  </si>
  <si>
    <t>2002 Q2</t>
  </si>
  <si>
    <t>2006 DEC</t>
  </si>
  <si>
    <t>2002 Q3</t>
  </si>
  <si>
    <t>2007 JAN</t>
  </si>
  <si>
    <t>2002 Q4</t>
  </si>
  <si>
    <t>2007 FEB</t>
  </si>
  <si>
    <t>2003 Q1</t>
  </si>
  <si>
    <t>2007 MAR</t>
  </si>
  <si>
    <t>2003 Q2</t>
  </si>
  <si>
    <t>2007 APR</t>
  </si>
  <si>
    <t>2003 Q3</t>
  </si>
  <si>
    <t>2007 MAY</t>
  </si>
  <si>
    <t>2003 Q4</t>
  </si>
  <si>
    <t>2007 JUN</t>
  </si>
  <si>
    <t>2004 Q1</t>
  </si>
  <si>
    <t>2007 JUL</t>
  </si>
  <si>
    <t>2004 Q2</t>
  </si>
  <si>
    <t>2007 AUG</t>
  </si>
  <si>
    <t>2004 Q3</t>
  </si>
  <si>
    <t>2007 SEP</t>
  </si>
  <si>
    <t>2004 Q4</t>
  </si>
  <si>
    <t>2007 OCT</t>
  </si>
  <si>
    <t>2007 NOV</t>
  </si>
  <si>
    <t>2007 DEC</t>
  </si>
  <si>
    <t>2008 JAN</t>
  </si>
  <si>
    <t>2008 FEB</t>
  </si>
  <si>
    <t>2008 MAR</t>
  </si>
  <si>
    <t>2008 APR</t>
  </si>
  <si>
    <t>2008 MAY</t>
  </si>
  <si>
    <t>2008 JUN</t>
  </si>
  <si>
    <t>2008 JUL</t>
  </si>
  <si>
    <t>2008 AUG</t>
  </si>
  <si>
    <t>2008 SEP</t>
  </si>
  <si>
    <t>2008 OCT</t>
  </si>
  <si>
    <t>2008 NOV</t>
  </si>
  <si>
    <t>2008 DEC</t>
  </si>
  <si>
    <t>2009 JAN</t>
  </si>
  <si>
    <t>2009 FEB</t>
  </si>
  <si>
    <t>2009 MAR</t>
  </si>
  <si>
    <t>2009 APR</t>
  </si>
  <si>
    <t>2009 MAY</t>
  </si>
  <si>
    <t>2009 JUN</t>
  </si>
  <si>
    <t>2009 JUL</t>
  </si>
  <si>
    <t>2009 AUG</t>
  </si>
  <si>
    <t>2009 SEP</t>
  </si>
  <si>
    <t>2009 OCT</t>
  </si>
  <si>
    <t>2009 NOV</t>
  </si>
  <si>
    <t>2009 DEC</t>
  </si>
  <si>
    <t>2010 JAN</t>
  </si>
  <si>
    <t>2010 FEB</t>
  </si>
  <si>
    <t>2010 MAR</t>
  </si>
  <si>
    <t>2010 APR</t>
  </si>
  <si>
    <t>2010 MAY</t>
  </si>
  <si>
    <t>2010 JUN</t>
  </si>
  <si>
    <t>2010 JUL</t>
  </si>
  <si>
    <t>2010 AUG</t>
  </si>
  <si>
    <t>2010 SEP</t>
  </si>
  <si>
    <t>2010 OCT</t>
  </si>
  <si>
    <t>2010 NOV</t>
  </si>
  <si>
    <t>2010 DEC</t>
  </si>
  <si>
    <t>2011 JAN</t>
  </si>
  <si>
    <t>2011 FEB</t>
  </si>
  <si>
    <t>2011 MAR</t>
  </si>
  <si>
    <t>2011 APR</t>
  </si>
  <si>
    <t>2011 MAY</t>
  </si>
  <si>
    <t>2011 JUN</t>
  </si>
  <si>
    <t>2011 JUL</t>
  </si>
  <si>
    <t>2011 AUG</t>
  </si>
  <si>
    <t>2011 SEP</t>
  </si>
  <si>
    <t>2011 OCT</t>
  </si>
  <si>
    <t>2011 NOV</t>
  </si>
  <si>
    <t>2011 DEC</t>
  </si>
  <si>
    <t>2012 JAN</t>
  </si>
  <si>
    <t>2012 FEB</t>
  </si>
  <si>
    <t>1988 JAN</t>
  </si>
  <si>
    <t>2012 MAR</t>
  </si>
  <si>
    <t>1988 FEB</t>
  </si>
  <si>
    <t>2012 APR</t>
  </si>
  <si>
    <t>1988 MAR</t>
  </si>
  <si>
    <t>2012 MAY</t>
  </si>
  <si>
    <t>1988 APR</t>
  </si>
  <si>
    <t>2012 JUN</t>
  </si>
  <si>
    <t>1988 MAY</t>
  </si>
  <si>
    <t>2012 JUL</t>
  </si>
  <si>
    <t>1988 JUN</t>
  </si>
  <si>
    <t>2012 AUG</t>
  </si>
  <si>
    <t>1988 JUL</t>
  </si>
  <si>
    <t>2012 SEP</t>
  </si>
  <si>
    <t>1988 AUG</t>
  </si>
  <si>
    <t>2012 OCT</t>
  </si>
  <si>
    <t>1988 SEP</t>
  </si>
  <si>
    <t>2012 NOV</t>
  </si>
  <si>
    <t>1988 OCT</t>
  </si>
  <si>
    <t>2012 DEC</t>
  </si>
  <si>
    <t>1988 NOV</t>
  </si>
  <si>
    <t>2013 JAN</t>
  </si>
  <si>
    <t>1988 DEC</t>
  </si>
  <si>
    <t>2013 FEB</t>
  </si>
  <si>
    <t>1989 JAN</t>
  </si>
  <si>
    <t>2013 MAR</t>
  </si>
  <si>
    <t>1989 FEB</t>
  </si>
  <si>
    <t>2013 APR</t>
  </si>
  <si>
    <t>1989 MAR</t>
  </si>
  <si>
    <t>2013 MAY</t>
  </si>
  <si>
    <t>1989 APR</t>
  </si>
  <si>
    <t>2013 JUN</t>
  </si>
  <si>
    <t>1989 MAY</t>
  </si>
  <si>
    <t>2013 JUL</t>
  </si>
  <si>
    <t>1989 JUN</t>
  </si>
  <si>
    <t>2013 AUG</t>
  </si>
  <si>
    <t>1989 JUL</t>
  </si>
  <si>
    <t>2013 SEP</t>
  </si>
  <si>
    <t>1989 AUG</t>
  </si>
  <si>
    <t>2013 OCT</t>
  </si>
  <si>
    <t>1989 SEP</t>
  </si>
  <si>
    <t>2013 NOV</t>
  </si>
  <si>
    <t>1989 OCT</t>
  </si>
  <si>
    <t>2013 DEC</t>
  </si>
  <si>
    <t>1989 NOV</t>
  </si>
  <si>
    <t>2014 JAN</t>
  </si>
  <si>
    <t>1989 DEC</t>
  </si>
  <si>
    <t>2014 FEB</t>
  </si>
  <si>
    <t>1990 JAN</t>
  </si>
  <si>
    <t>2014 MAR</t>
  </si>
  <si>
    <t>1990 FEB</t>
  </si>
  <si>
    <t>2014 APR</t>
  </si>
  <si>
    <t>1990 MAR</t>
  </si>
  <si>
    <t>2014 MAY</t>
  </si>
  <si>
    <t>1990 APR</t>
  </si>
  <si>
    <t>2014 JUN</t>
  </si>
  <si>
    <t>1990 MAY</t>
  </si>
  <si>
    <t>2014 JUL</t>
  </si>
  <si>
    <t>1990 JUN</t>
  </si>
  <si>
    <t>2014 AUG</t>
  </si>
  <si>
    <t>1990 JUL</t>
  </si>
  <si>
    <t>2014 SEP</t>
  </si>
  <si>
    <t>1990 AUG</t>
  </si>
  <si>
    <t>2014 OCT</t>
  </si>
  <si>
    <t>1990 SEP</t>
  </si>
  <si>
    <t>2014 NOV</t>
  </si>
  <si>
    <t>1990 OCT</t>
  </si>
  <si>
    <t>2014 DEC</t>
  </si>
  <si>
    <t>1990 NOV</t>
  </si>
  <si>
    <t>2015 JAN</t>
  </si>
  <si>
    <t>1990 DEC</t>
  </si>
  <si>
    <t>2015 FEB</t>
  </si>
  <si>
    <t>1991 JAN</t>
  </si>
  <si>
    <t>2015 MAR</t>
  </si>
  <si>
    <t>1991 FEB</t>
  </si>
  <si>
    <t>2015 APR</t>
  </si>
  <si>
    <t>1991 MAR</t>
  </si>
  <si>
    <t>2015 MAY</t>
  </si>
  <si>
    <t>1991 APR</t>
  </si>
  <si>
    <t>2015 JUN</t>
  </si>
  <si>
    <t>1991 MAY</t>
  </si>
  <si>
    <t>2015 JUL</t>
  </si>
  <si>
    <t>1991 JUN</t>
  </si>
  <si>
    <t>2015 AUG</t>
  </si>
  <si>
    <t>1991 JUL</t>
  </si>
  <si>
    <t>2015 SEP</t>
  </si>
  <si>
    <t>1991 AUG</t>
  </si>
  <si>
    <t>2015 OCT</t>
  </si>
  <si>
    <t>1991 SEP</t>
  </si>
  <si>
    <t>2015 NOV</t>
  </si>
  <si>
    <t>1991 OCT</t>
  </si>
  <si>
    <t>2015 DEC</t>
  </si>
  <si>
    <t>1991 NOV</t>
  </si>
  <si>
    <t>2016 JAN</t>
  </si>
  <si>
    <t>1991 DEC</t>
  </si>
  <si>
    <t>2016 FEB</t>
  </si>
  <si>
    <t>1992 JAN</t>
  </si>
  <si>
    <t>2016 MAR</t>
  </si>
  <si>
    <t>1992 FEB</t>
  </si>
  <si>
    <t>2016 APR</t>
  </si>
  <si>
    <t>1992 MAR</t>
  </si>
  <si>
    <t>2016 MAY</t>
  </si>
  <si>
    <t>1992 APR</t>
  </si>
  <si>
    <t>2016 JUN</t>
  </si>
  <si>
    <t>1992 MAY</t>
  </si>
  <si>
    <t>2016 JUL</t>
  </si>
  <si>
    <t>1992 JUN</t>
  </si>
  <si>
    <t>2016 AUG</t>
  </si>
  <si>
    <t>1992 JUL</t>
  </si>
  <si>
    <t>2016 SEP</t>
  </si>
  <si>
    <t>1992 AUG</t>
  </si>
  <si>
    <t>2016 OCT</t>
  </si>
  <si>
    <t>1992 SEP</t>
  </si>
  <si>
    <t>2016 NOV</t>
  </si>
  <si>
    <t>1992 OCT</t>
  </si>
  <si>
    <t>2016 DEC</t>
  </si>
  <si>
    <t>1992 NOV</t>
  </si>
  <si>
    <t>2017 JAN</t>
  </si>
  <si>
    <t>1992 DEC</t>
  </si>
  <si>
    <t>2017 FEB</t>
  </si>
  <si>
    <t>1993 JAN</t>
  </si>
  <si>
    <t>2017 MAR</t>
  </si>
  <si>
    <t>1993 FEB</t>
  </si>
  <si>
    <t>2017 APR</t>
  </si>
  <si>
    <t>1993 MAR</t>
  </si>
  <si>
    <t>2017 MAY</t>
  </si>
  <si>
    <t>1993 APR</t>
  </si>
  <si>
    <t>2017 JUN</t>
  </si>
  <si>
    <t>1993 MAY</t>
  </si>
  <si>
    <t>2017 JUL</t>
  </si>
  <si>
    <t>1993 JUN</t>
  </si>
  <si>
    <t>2017 AUG</t>
  </si>
  <si>
    <t>1993 JUL</t>
  </si>
  <si>
    <t>2017 SEP</t>
  </si>
  <si>
    <t>1993 AUG</t>
  </si>
  <si>
    <t>2017 OCT</t>
  </si>
  <si>
    <t>1993 SEP</t>
  </si>
  <si>
    <t>2017 NOV</t>
  </si>
  <si>
    <t>1993 OCT</t>
  </si>
  <si>
    <t>2017 DEC</t>
  </si>
  <si>
    <t>1993 NOV</t>
  </si>
  <si>
    <t>2018 JAN</t>
  </si>
  <si>
    <t>1993 DEC</t>
  </si>
  <si>
    <t>2018 FEB</t>
  </si>
  <si>
    <t>1994 JAN</t>
  </si>
  <si>
    <t>2018 MAR</t>
  </si>
  <si>
    <t>1994 FEB</t>
  </si>
  <si>
    <t>1994 MAR</t>
  </si>
  <si>
    <t>1994 APR</t>
  </si>
  <si>
    <t>1994 MAY</t>
  </si>
  <si>
    <t>1994 JUN</t>
  </si>
  <si>
    <t>1994 JUL</t>
  </si>
  <si>
    <t>1994 AUG</t>
  </si>
  <si>
    <t>1994 SEP</t>
  </si>
  <si>
    <t>1994 OCT</t>
  </si>
  <si>
    <t>1994 NOV</t>
  </si>
  <si>
    <t>1994 DEC</t>
  </si>
  <si>
    <t>1995 JAN</t>
  </si>
  <si>
    <t>1995 FEB</t>
  </si>
  <si>
    <t>1995 MAR</t>
  </si>
  <si>
    <t>1995 APR</t>
  </si>
  <si>
    <t>1995 MAY</t>
  </si>
  <si>
    <t>1995 JUN</t>
  </si>
  <si>
    <t>1995 JUL</t>
  </si>
  <si>
    <t>1995 AUG</t>
  </si>
  <si>
    <t>1995 SEP</t>
  </si>
  <si>
    <t>1995 OCT</t>
  </si>
  <si>
    <t>1995 NOV</t>
  </si>
  <si>
    <t>1995 DEC</t>
  </si>
  <si>
    <t>1996 JAN</t>
  </si>
  <si>
    <t>1996 FEB</t>
  </si>
  <si>
    <t>1996 MAR</t>
  </si>
  <si>
    <t>1996 APR</t>
  </si>
  <si>
    <t>1996 MAY</t>
  </si>
  <si>
    <t>1996 JUN</t>
  </si>
  <si>
    <t>1996 JUL</t>
  </si>
  <si>
    <t>1996 AUG</t>
  </si>
  <si>
    <t>1996 SEP</t>
  </si>
  <si>
    <t>1996 OCT</t>
  </si>
  <si>
    <t>1996 NOV</t>
  </si>
  <si>
    <t>1996 DEC</t>
  </si>
  <si>
    <t>1997 JAN</t>
  </si>
  <si>
    <t>1997 FEB</t>
  </si>
  <si>
    <t>1997 MAR</t>
  </si>
  <si>
    <t>1997 APR</t>
  </si>
  <si>
    <t>1997 MAY</t>
  </si>
  <si>
    <t>1997 JUN</t>
  </si>
  <si>
    <t>1997 JUL</t>
  </si>
  <si>
    <t>1997 AUG</t>
  </si>
  <si>
    <t>1997 SEP</t>
  </si>
  <si>
    <t>1997 OCT</t>
  </si>
  <si>
    <t>1997 NOV</t>
  </si>
  <si>
    <t>1997 DEC</t>
  </si>
  <si>
    <t>1998 JAN</t>
  </si>
  <si>
    <t>1998 FEB</t>
  </si>
  <si>
    <t>1998 MAR</t>
  </si>
  <si>
    <t>1998 APR</t>
  </si>
  <si>
    <t>1998 MAY</t>
  </si>
  <si>
    <t>1998 JUN</t>
  </si>
  <si>
    <t>1998 JUL</t>
  </si>
  <si>
    <t>1998 AUG</t>
  </si>
  <si>
    <t>1998 SEP</t>
  </si>
  <si>
    <t>1998 OCT</t>
  </si>
  <si>
    <t>1998 NOV</t>
  </si>
  <si>
    <t>1998 DEC</t>
  </si>
  <si>
    <t>1999 JAN</t>
  </si>
  <si>
    <t>1999 FEB</t>
  </si>
  <si>
    <t>1999 MAR</t>
  </si>
  <si>
    <t>1999 APR</t>
  </si>
  <si>
    <t>1999 MAY</t>
  </si>
  <si>
    <t>1999 JUN</t>
  </si>
  <si>
    <t>1999 JUL</t>
  </si>
  <si>
    <t>1999 AUG</t>
  </si>
  <si>
    <t>1999 SEP</t>
  </si>
  <si>
    <t>1999 OCT</t>
  </si>
  <si>
    <t>1999 NOV</t>
  </si>
  <si>
    <t>1999 DEC</t>
  </si>
  <si>
    <t>2000 JAN</t>
  </si>
  <si>
    <t>2000 FEB</t>
  </si>
  <si>
    <t>2000 MAR</t>
  </si>
  <si>
    <t>2000 APR</t>
  </si>
  <si>
    <t>2000 MAY</t>
  </si>
  <si>
    <t>2000 JUN</t>
  </si>
  <si>
    <t>2000 JUL</t>
  </si>
  <si>
    <t>2000 AUG</t>
  </si>
  <si>
    <t>2000 SEP</t>
  </si>
  <si>
    <t>2000 OCT</t>
  </si>
  <si>
    <t>2000 NOV</t>
  </si>
  <si>
    <t>2000 DEC</t>
  </si>
  <si>
    <t>2001 JAN</t>
  </si>
  <si>
    <t>2001 FEB</t>
  </si>
  <si>
    <t>2001 MAR</t>
  </si>
  <si>
    <t>2001 APR</t>
  </si>
  <si>
    <t>2001 MAY</t>
  </si>
  <si>
    <t>2001 JUN</t>
  </si>
  <si>
    <t>2001 JUL</t>
  </si>
  <si>
    <t>2001 AUG</t>
  </si>
  <si>
    <t>2001 SEP</t>
  </si>
  <si>
    <t>2001 OCT</t>
  </si>
  <si>
    <t>2001 NOV</t>
  </si>
  <si>
    <t>2001 DEC</t>
  </si>
  <si>
    <t>2002 JAN</t>
  </si>
  <si>
    <t>2002 FEB</t>
  </si>
  <si>
    <t>2002 MAR</t>
  </si>
  <si>
    <t>2002 APR</t>
  </si>
  <si>
    <t>2002 MAY</t>
  </si>
  <si>
    <t>2002 JUN</t>
  </si>
  <si>
    <t>2002 JUL</t>
  </si>
  <si>
    <t>2002 AUG</t>
  </si>
  <si>
    <t>2002 SEP</t>
  </si>
  <si>
    <t>2002 OCT</t>
  </si>
  <si>
    <t>2002 NOV</t>
  </si>
  <si>
    <t>2002 DEC</t>
  </si>
  <si>
    <t>2003 JAN</t>
  </si>
  <si>
    <t>2003 FEB</t>
  </si>
  <si>
    <t>2003 MAR</t>
  </si>
  <si>
    <t>2003 APR</t>
  </si>
  <si>
    <t>2003 MAY</t>
  </si>
  <si>
    <t>2003 JUN</t>
  </si>
  <si>
    <t>2003 JUL</t>
  </si>
  <si>
    <t>2003 AUG</t>
  </si>
  <si>
    <t>2003 SEP</t>
  </si>
  <si>
    <t>2003 OCT</t>
  </si>
  <si>
    <t>2003 NOV</t>
  </si>
  <si>
    <t>2003 DEC</t>
  </si>
  <si>
    <t>2004 JAN</t>
  </si>
  <si>
    <t>2004 FEB</t>
  </si>
  <si>
    <t>2004 MAR</t>
  </si>
  <si>
    <t>2004 APR</t>
  </si>
  <si>
    <t>2004 MAY</t>
  </si>
  <si>
    <t>2004 JUN</t>
  </si>
  <si>
    <t>2004 JUL</t>
  </si>
  <si>
    <t>2004 AUG</t>
  </si>
  <si>
    <t>2004 SEP</t>
  </si>
  <si>
    <t>2004 OCT</t>
  </si>
  <si>
    <t>2004 NOV</t>
  </si>
  <si>
    <t>2004 DEC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</si>
</sst>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4" formatCode="_-&quot;£&quot;* #,##0.00_-;\-&quot;£&quot;* #,##0.00_-;_-&quot;£&quot;* &quot;-&quot;??_-;_-@_-"/>
    <numFmt numFmtId="43" formatCode="_-* #,##0.00_-;\-* #,##0.00_-;_-* &quot;-&quot;??_-;_-@_-"/>
    <numFmt numFmtId="164" formatCode="#,##0_);\(#,##0\);&quot;-  &quot;;&quot; &quot;@&quot; &quot;"/>
    <numFmt numFmtId="165" formatCode="#,##0.0000_);\(#,##0.0000\);&quot;-  &quot;;&quot; &quot;@&quot; &quot;"/>
    <numFmt numFmtId="166" formatCode="0.00%_);\-0.00%_);&quot;-  &quot;;&quot; &quot;@&quot; &quot;"/>
    <numFmt numFmtId="167" formatCode="dd\ mmm\ yyyy_);\(###0\);&quot;-  &quot;;&quot; &quot;@&quot; &quot;"/>
    <numFmt numFmtId="168" formatCode="dd\ mmm\ yy_);\(###0\);&quot;-  &quot;;&quot; &quot;@&quot; &quot;"/>
    <numFmt numFmtId="169" formatCode="###0_);\(###0\);&quot;-  &quot;;&quot; &quot;@&quot; &quot;"/>
    <numFmt numFmtId="170" formatCode="&quot;£&quot;#,##0.00"/>
    <numFmt numFmtId="171" formatCode="#,##0.0_ ;[Red]\-#,##0.0\ "/>
    <numFmt numFmtId="172" formatCode="#,##0_ ;[Red]\-#,##0\ "/>
    <numFmt numFmtId="173" formatCode="#,##0_);\(#,##0\);&quot;-  &quot;;&quot; &quot;@"/>
    <numFmt numFmtId="174" formatCode="#,##0.0000_);\(#,##0.0000\);&quot;-  &quot;;&quot; &quot;@"/>
    <numFmt numFmtId="175" formatCode="0.0"/>
    <numFmt numFmtId="176" formatCode="0.000"/>
    <numFmt numFmtId="177" formatCode="0.0%"/>
    <numFmt numFmtId="178" formatCode="_-* #,##0_-;\-* #,##0_-;_-* &quot;-&quot;??_-;_-@_-"/>
    <numFmt numFmtId="179" formatCode="0.0000"/>
    <numFmt numFmtId="180" formatCode="#,##0.000"/>
  </numFmts>
  <fonts count="107">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
      <sz val="11"/>
      <color indexed="8"/>
      <name val="Calibri"/>
      <family val="2"/>
      <scheme val="minor"/>
    </font>
    <font>
      <sz val="10"/>
      <name val="Arial"/>
      <family val="2"/>
    </font>
    <font>
      <sz val="11"/>
      <color theme="1"/>
      <name val="Verdana"/>
      <family val="2"/>
    </font>
    <font>
      <sz val="10"/>
      <color theme="1"/>
      <name val="Calibri"/>
      <family val="2"/>
      <scheme val="minor"/>
    </font>
    <font>
      <sz val="10"/>
      <color indexed="8"/>
      <name val="Arial"/>
      <family val="2"/>
    </font>
    <font>
      <b/>
      <sz val="10"/>
      <name val="Arial"/>
      <family val="2"/>
    </font>
    <font>
      <sz val="11"/>
      <color indexed="8"/>
      <name val="Calibri"/>
      <family val="2"/>
    </font>
    <font>
      <sz val="11"/>
      <color indexed="9"/>
      <name val="Calibri"/>
      <family val="2"/>
    </font>
    <font>
      <sz val="11"/>
      <color indexed="20"/>
      <name val="Calibri"/>
      <family val="2"/>
    </font>
    <font>
      <b/>
      <sz val="10"/>
      <color indexed="18"/>
      <name val="Arial"/>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20"/>
      <name val="Arial"/>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sz val="18"/>
      <name val="Arial MT"/>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b/>
      <sz val="16"/>
      <color indexed="9"/>
      <name val="Arial"/>
      <family val="2"/>
    </font>
    <font>
      <sz val="11"/>
      <color indexed="18"/>
      <name val="Arial"/>
      <family val="2"/>
    </font>
    <font>
      <u/>
      <sz val="8"/>
      <color indexed="12"/>
      <name val="Arial"/>
      <family val="2"/>
    </font>
    <font>
      <u/>
      <sz val="11"/>
      <color theme="10"/>
      <name val="Arial"/>
      <family val="2"/>
    </font>
    <font>
      <u/>
      <sz val="11"/>
      <color theme="10"/>
      <name val="Calibri"/>
      <family val="2"/>
      <scheme val="minor"/>
    </font>
    <font>
      <sz val="9"/>
      <name val="Arial"/>
      <family val="2"/>
    </font>
    <font>
      <sz val="10"/>
      <color theme="1"/>
      <name val="Franklin Gothic Demi"/>
      <family val="2"/>
    </font>
    <font>
      <sz val="10"/>
      <color theme="1"/>
      <name val="Arial"/>
      <family val="2"/>
    </font>
    <font>
      <sz val="15"/>
      <color theme="0"/>
      <name val="Franklin Gothic Demi"/>
      <family val="2"/>
    </font>
    <font>
      <sz val="10"/>
      <color rgb="FF0078C9"/>
      <name val="Franklin Gothic Demi"/>
      <family val="2"/>
    </font>
    <font>
      <sz val="9"/>
      <color theme="1"/>
      <name val="Arial"/>
      <family val="2"/>
    </font>
    <font>
      <sz val="10"/>
      <color rgb="FF000000"/>
      <name val="Arial"/>
      <family val="2"/>
    </font>
    <font>
      <b/>
      <sz val="11"/>
      <color rgb="FFA32020"/>
      <name val="Arial"/>
      <family val="2"/>
    </font>
    <font>
      <sz val="12"/>
      <color theme="1"/>
      <name val="Arial"/>
      <family val="2"/>
    </font>
    <font>
      <sz val="10"/>
      <color theme="0"/>
      <name val="Arial"/>
      <family val="2"/>
    </font>
    <font>
      <sz val="12"/>
      <name val="Arial"/>
      <family val="2"/>
    </font>
    <font>
      <sz val="12"/>
      <name val="Arial MT"/>
    </font>
    <font>
      <sz val="11"/>
      <color indexed="8"/>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sz val="10"/>
      <name val="Tahoma"/>
      <family val="2"/>
    </font>
    <font>
      <sz val="11"/>
      <color indexed="8"/>
      <name val="Verdana"/>
      <family val="2"/>
    </font>
    <font>
      <b/>
      <sz val="18"/>
      <color theme="3"/>
      <name val="Calibri Light"/>
      <family val="2"/>
      <scheme val="major"/>
    </font>
    <font>
      <sz val="11"/>
      <color rgb="FF9C6500"/>
      <name val="Calibri"/>
      <family val="2"/>
      <scheme val="minor"/>
    </font>
    <font>
      <u/>
      <sz val="10"/>
      <color theme="10"/>
      <name val="Arial"/>
      <family val="2"/>
    </font>
    <font>
      <u/>
      <sz val="10"/>
      <color indexed="12"/>
      <name val="Arial"/>
      <family val="2"/>
    </font>
    <font>
      <sz val="12"/>
      <color indexed="9"/>
      <name val="Arial"/>
      <family val="2"/>
    </font>
    <font>
      <sz val="12"/>
      <color indexed="10"/>
      <name val="Arial"/>
      <family val="2"/>
    </font>
    <font>
      <b/>
      <sz val="12"/>
      <color indexed="9"/>
      <name val="Arial"/>
      <family val="2"/>
    </font>
    <font>
      <sz val="12"/>
      <color indexed="8"/>
      <name val="Arial"/>
      <family val="2"/>
    </font>
    <font>
      <sz val="12"/>
      <color indexed="20"/>
      <name val="Arial"/>
      <family val="2"/>
    </font>
    <font>
      <b/>
      <sz val="12"/>
      <color indexed="52"/>
      <name val="Arial"/>
      <family val="2"/>
    </font>
    <font>
      <i/>
      <sz val="12"/>
      <color indexed="23"/>
      <name val="Arial"/>
      <family val="2"/>
    </font>
    <font>
      <sz val="12"/>
      <color indexed="17"/>
      <name val="Arial"/>
      <family val="2"/>
    </font>
    <font>
      <b/>
      <sz val="15"/>
      <color indexed="56"/>
      <name val="Arial"/>
      <family val="2"/>
    </font>
    <font>
      <b/>
      <sz val="15"/>
      <color indexed="56"/>
      <name val="Calibri"/>
      <family val="2"/>
    </font>
    <font>
      <b/>
      <sz val="13"/>
      <color indexed="56"/>
      <name val="Arial"/>
      <family val="2"/>
    </font>
    <font>
      <b/>
      <sz val="13"/>
      <color indexed="56"/>
      <name val="Calibri"/>
      <family val="2"/>
    </font>
    <font>
      <b/>
      <sz val="11"/>
      <color indexed="56"/>
      <name val="Arial"/>
      <family val="2"/>
    </font>
    <font>
      <b/>
      <sz val="11"/>
      <color indexed="56"/>
      <name val="Calibri"/>
      <family val="2"/>
    </font>
    <font>
      <sz val="12"/>
      <color indexed="62"/>
      <name val="Arial"/>
      <family val="2"/>
    </font>
    <font>
      <sz val="12"/>
      <color indexed="52"/>
      <name val="Arial"/>
      <family val="2"/>
    </font>
    <font>
      <sz val="12"/>
      <color indexed="60"/>
      <name val="Arial"/>
      <family val="2"/>
    </font>
    <font>
      <b/>
      <sz val="12"/>
      <color indexed="63"/>
      <name val="Arial"/>
      <family val="2"/>
    </font>
    <font>
      <b/>
      <sz val="18"/>
      <color indexed="56"/>
      <name val="Cambria"/>
      <family val="2"/>
    </font>
    <font>
      <b/>
      <sz val="12"/>
      <color indexed="8"/>
      <name val="Arial"/>
      <family val="2"/>
    </font>
    <font>
      <sz val="12"/>
      <color rgb="FF000000"/>
      <name val="Arial MT"/>
    </font>
    <font>
      <b/>
      <sz val="11"/>
      <color rgb="FFFF0000"/>
      <name val="Calibri"/>
      <family val="2"/>
      <scheme val="minor"/>
    </font>
    <font>
      <sz val="11"/>
      <color theme="1"/>
      <name val="Calibri"/>
      <family val="2"/>
    </font>
    <font>
      <sz val="11"/>
      <name val="Calibri"/>
      <family val="2"/>
      <scheme val="minor"/>
    </font>
    <font>
      <b/>
      <sz val="11"/>
      <name val="Calibri"/>
      <family val="2"/>
      <scheme val="minor"/>
    </font>
    <font>
      <sz val="8"/>
      <name val="Calibri"/>
      <family val="2"/>
      <scheme val="minor"/>
    </font>
    <font>
      <sz val="11"/>
      <color rgb="FF000000"/>
      <name val="Calibri"/>
      <family val="2"/>
      <scheme val="minor"/>
    </font>
    <font>
      <i/>
      <sz val="11"/>
      <color rgb="FF000000"/>
      <name val="Calibri"/>
      <family val="2"/>
      <scheme val="minor"/>
    </font>
    <font>
      <b/>
      <sz val="11"/>
      <color rgb="FF000000"/>
      <name val="Calibri"/>
      <family val="2"/>
      <scheme val="minor"/>
    </font>
    <font>
      <b/>
      <i/>
      <sz val="11"/>
      <color rgb="FF000000"/>
      <name val="Calibri"/>
      <family val="2"/>
      <scheme val="minor"/>
    </font>
    <font>
      <sz val="10"/>
      <name val="Calibri"/>
      <family val="2"/>
      <scheme val="minor"/>
    </font>
    <font>
      <sz val="11"/>
      <name val="Calibri"/>
      <family val="2"/>
    </font>
    <font>
      <b/>
      <vertAlign val="superscript"/>
      <sz val="11"/>
      <name val="Calibri"/>
      <family val="2"/>
    </font>
    <font>
      <b/>
      <sz val="11"/>
      <color theme="1"/>
      <name val="Calibri"/>
      <family val="2"/>
    </font>
  </fonts>
  <fills count="7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41"/>
        <bgColor indexed="64"/>
      </patternFill>
    </fill>
    <fill>
      <patternFill patternType="solid">
        <fgColor indexed="55"/>
      </patternFill>
    </fill>
    <fill>
      <patternFill patternType="solid">
        <fgColor indexed="42"/>
      </patternFill>
    </fill>
    <fill>
      <patternFill patternType="solid">
        <fgColor indexed="18"/>
        <bgColor indexed="64"/>
      </patternFill>
    </fill>
    <fill>
      <patternFill patternType="solid">
        <fgColor theme="4" tint="0.39997558519241921"/>
        <bgColor indexed="64"/>
      </patternFill>
    </fill>
    <fill>
      <patternFill patternType="solid">
        <fgColor rgb="FF003479"/>
        <bgColor indexed="64"/>
      </patternFill>
    </fill>
    <fill>
      <patternFill patternType="solid">
        <fgColor rgb="FFE0DCD8"/>
        <bgColor indexed="64"/>
      </patternFill>
    </fill>
    <fill>
      <patternFill patternType="solid">
        <fgColor rgb="FFFCEABF"/>
        <bgColor indexed="64"/>
      </patternFill>
    </fill>
    <fill>
      <patternFill patternType="solid">
        <fgColor rgb="FFBFDDF1"/>
        <bgColor indexed="64"/>
      </patternFill>
    </fill>
    <fill>
      <patternFill patternType="solid">
        <fgColor rgb="FFF2BFE0"/>
        <bgColor indexed="64"/>
      </patternFill>
    </fill>
    <fill>
      <patternFill patternType="solid">
        <fgColor indexed="9"/>
        <bgColor indexed="64"/>
      </patternFill>
    </fill>
    <fill>
      <patternFill patternType="solid">
        <fgColor rgb="FFFE4819"/>
        <bgColor indexed="64"/>
      </patternFill>
    </fill>
    <fill>
      <patternFill patternType="solid">
        <fgColor rgb="FFF7BF40"/>
        <bgColor indexed="64"/>
      </patternFill>
    </fill>
    <fill>
      <patternFill patternType="solid">
        <fgColor rgb="FF719500"/>
        <bgColor indexed="64"/>
      </patternFill>
    </fill>
    <fill>
      <patternFill patternType="solid">
        <fgColor rgb="FFD740A2"/>
        <bgColor indexed="64"/>
      </patternFill>
    </fill>
    <fill>
      <patternFill patternType="solid">
        <fgColor rgb="FFD3D3D3"/>
        <bgColor indexed="64"/>
      </patternFill>
    </fill>
    <fill>
      <patternFill patternType="solid">
        <fgColor indexed="31"/>
      </patternFill>
    </fill>
    <fill>
      <patternFill patternType="solid">
        <fgColor indexed="46"/>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rgb="FFFFFF00"/>
        <bgColor indexed="64"/>
      </patternFill>
    </fill>
    <fill>
      <patternFill patternType="solid">
        <fgColor theme="5" tint="0.39997558519241921"/>
        <bgColor indexed="64"/>
      </patternFill>
    </fill>
    <fill>
      <patternFill patternType="solid">
        <fgColor rgb="FFFFC000"/>
        <bgColor indexed="64"/>
      </patternFill>
    </fill>
    <fill>
      <patternFill patternType="solid">
        <fgColor rgb="FF00E2FF"/>
        <bgColor indexed="64"/>
      </patternFill>
    </fill>
    <fill>
      <patternFill patternType="solid">
        <fgColor rgb="FFFFFFFE"/>
        <bgColor indexed="64"/>
      </patternFill>
    </fill>
    <fill>
      <patternFill patternType="solid">
        <fgColor theme="0" tint="-0.34998626667073579"/>
        <bgColor indexed="64"/>
      </patternFill>
    </fill>
    <fill>
      <patternFill patternType="solid">
        <fgColor rgb="FFFFFFFF"/>
        <bgColor rgb="FF000000"/>
      </patternFill>
    </fill>
  </fills>
  <borders count="6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2"/>
      </left>
      <right/>
      <top/>
      <bottom/>
      <diagonal/>
    </border>
    <border>
      <left/>
      <right/>
      <top style="thin">
        <color indexed="18"/>
      </top>
      <bottom style="thin">
        <color indexed="18"/>
      </bottom>
      <diagonal/>
    </border>
    <border>
      <left style="medium">
        <color indexed="64"/>
      </left>
      <right/>
      <top style="medium">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ck">
        <color indexed="64"/>
      </left>
      <right/>
      <top/>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style="thin">
        <color indexed="18"/>
      </right>
      <top/>
      <bottom/>
      <diagonal/>
    </border>
    <border>
      <left/>
      <right/>
      <top style="thin">
        <color indexed="62"/>
      </top>
      <bottom style="thin">
        <color indexed="62"/>
      </bottom>
      <diagonal/>
    </border>
    <border>
      <left style="thin">
        <color rgb="FF857362"/>
      </left>
      <right style="thin">
        <color rgb="FF857362"/>
      </right>
      <top style="thin">
        <color rgb="FF857362"/>
      </top>
      <bottom style="thin">
        <color rgb="FF8573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ck">
        <color rgb="FF857362"/>
      </left>
      <right style="thick">
        <color rgb="FF857362"/>
      </right>
      <top style="thick">
        <color rgb="FF857362"/>
      </top>
      <bottom style="thick">
        <color rgb="FF857362"/>
      </bottom>
      <diagonal/>
    </border>
    <border>
      <left/>
      <right style="thin">
        <color indexed="64"/>
      </right>
      <top/>
      <bottom/>
      <diagonal/>
    </border>
    <border>
      <left/>
      <right/>
      <top/>
      <bottom style="thick">
        <color indexed="6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diagonal/>
    </border>
    <border>
      <left style="thin">
        <color rgb="FFFF0000"/>
      </left>
      <right style="thin">
        <color rgb="FFFF0000"/>
      </right>
      <top style="thin">
        <color rgb="FFFF0000"/>
      </top>
      <bottom style="thin">
        <color rgb="FFFF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medium">
        <color indexed="64"/>
      </bottom>
      <diagonal/>
    </border>
  </borders>
  <cellStyleXfs count="4092">
    <xf numFmtId="0" fontId="0" fillId="0" borderId="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8" fillId="0" borderId="0"/>
    <xf numFmtId="0" fontId="1" fillId="0" borderId="0"/>
    <xf numFmtId="0" fontId="19" fillId="0" borderId="0"/>
    <xf numFmtId="0" fontId="20" fillId="0" borderId="0"/>
    <xf numFmtId="0" fontId="18" fillId="0" borderId="0"/>
    <xf numFmtId="43" fontId="21" fillId="0" borderId="0" applyFont="0" applyFill="0" applyBorder="0" applyAlignment="0" applyProtection="0"/>
    <xf numFmtId="0" fontId="18" fillId="0" borderId="0"/>
    <xf numFmtId="43" fontId="1" fillId="0" borderId="0" applyFont="0" applyFill="0" applyBorder="0" applyAlignment="0" applyProtection="0"/>
    <xf numFmtId="9" fontId="21"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21" fillId="0" borderId="0"/>
    <xf numFmtId="0" fontId="18" fillId="0" borderId="0"/>
    <xf numFmtId="0" fontId="20" fillId="0" borderId="0"/>
    <xf numFmtId="0" fontId="25" fillId="33" borderId="0" applyNumberFormat="0" applyBorder="0" applyAlignment="0" applyProtection="0"/>
    <xf numFmtId="0" fontId="25" fillId="34" borderId="0" applyNumberFormat="0" applyBorder="0" applyAlignment="0" applyProtection="0"/>
    <xf numFmtId="0" fontId="25" fillId="35" borderId="0" applyNumberFormat="0" applyBorder="0" applyAlignment="0" applyProtection="0"/>
    <xf numFmtId="0" fontId="25" fillId="33" borderId="0" applyNumberFormat="0" applyBorder="0" applyAlignment="0" applyProtection="0"/>
    <xf numFmtId="0" fontId="25" fillId="36"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39" borderId="0" applyNumberFormat="0" applyBorder="0" applyAlignment="0" applyProtection="0"/>
    <xf numFmtId="0" fontId="25" fillId="37" borderId="0" applyNumberFormat="0" applyBorder="0" applyAlignment="0" applyProtection="0"/>
    <xf numFmtId="0" fontId="25" fillId="40" borderId="0" applyNumberFormat="0" applyBorder="0" applyAlignment="0" applyProtection="0"/>
    <xf numFmtId="0" fontId="25" fillId="34" borderId="0" applyNumberFormat="0" applyBorder="0" applyAlignment="0" applyProtection="0"/>
    <xf numFmtId="0" fontId="26" fillId="41"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7" borderId="0" applyNumberFormat="0" applyBorder="0" applyAlignment="0" applyProtection="0"/>
    <xf numFmtId="0" fontId="26" fillId="41" borderId="0" applyNumberFormat="0" applyBorder="0" applyAlignment="0" applyProtection="0"/>
    <xf numFmtId="0" fontId="26" fillId="34" borderId="0" applyNumberFormat="0" applyBorder="0" applyAlignment="0" applyProtection="0"/>
    <xf numFmtId="0" fontId="26" fillId="41" borderId="0" applyNumberFormat="0" applyBorder="0" applyAlignment="0" applyProtection="0"/>
    <xf numFmtId="0" fontId="26" fillId="42" borderId="0" applyNumberFormat="0" applyBorder="0" applyAlignment="0" applyProtection="0"/>
    <xf numFmtId="0" fontId="26" fillId="43" borderId="0" applyNumberFormat="0" applyBorder="0" applyAlignment="0" applyProtection="0"/>
    <xf numFmtId="0" fontId="26" fillId="44" borderId="0" applyNumberFormat="0" applyBorder="0" applyAlignment="0" applyProtection="0"/>
    <xf numFmtId="0" fontId="26" fillId="41" borderId="0" applyNumberFormat="0" applyBorder="0" applyAlignment="0" applyProtection="0"/>
    <xf numFmtId="0" fontId="26" fillId="45" borderId="0" applyNumberFormat="0" applyBorder="0" applyAlignment="0" applyProtection="0"/>
    <xf numFmtId="0" fontId="20" fillId="0" borderId="0" applyNumberFormat="0" applyFont="0" applyFill="0" applyBorder="0" applyAlignment="0" applyProtection="0"/>
    <xf numFmtId="0" fontId="27" fillId="46" borderId="0" applyNumberFormat="0" applyBorder="0" applyAlignment="0" applyProtection="0"/>
    <xf numFmtId="37" fontId="24" fillId="47" borderId="10">
      <alignment horizontal="left"/>
    </xf>
    <xf numFmtId="37" fontId="28" fillId="47" borderId="11"/>
    <xf numFmtId="0" fontId="20" fillId="47" borderId="12" applyNumberFormat="0" applyBorder="0"/>
    <xf numFmtId="0" fontId="29" fillId="33" borderId="13" applyNumberFormat="0" applyAlignment="0" applyProtection="0"/>
    <xf numFmtId="0" fontId="30" fillId="48" borderId="14" applyNumberFormat="0" applyAlignment="0" applyProtection="0"/>
    <xf numFmtId="0" fontId="31" fillId="0" borderId="0" applyNumberFormat="0" applyFill="0" applyBorder="0" applyAlignment="0" applyProtection="0"/>
    <xf numFmtId="0" fontId="32" fillId="49" borderId="0" applyNumberFormat="0" applyBorder="0" applyAlignment="0" applyProtection="0"/>
    <xf numFmtId="0" fontId="33" fillId="47" borderId="15"/>
    <xf numFmtId="37" fontId="20" fillId="47" borderId="0">
      <alignment horizontal="right"/>
    </xf>
    <xf numFmtId="0" fontId="34" fillId="0" borderId="16"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0" applyNumberFormat="0" applyFill="0" applyBorder="0" applyAlignment="0" applyProtection="0"/>
    <xf numFmtId="0" fontId="37" fillId="34" borderId="13" applyNumberFormat="0" applyAlignment="0" applyProtection="0"/>
    <xf numFmtId="0" fontId="38" fillId="0" borderId="19" applyNumberFormat="0" applyFill="0" applyAlignment="0" applyProtection="0"/>
    <xf numFmtId="0" fontId="39" fillId="39" borderId="0" applyNumberFormat="0" applyBorder="0" applyAlignment="0" applyProtection="0"/>
    <xf numFmtId="0" fontId="40" fillId="0" borderId="0"/>
    <xf numFmtId="0" fontId="20" fillId="35" borderId="20" applyNumberFormat="0" applyFont="0" applyAlignment="0" applyProtection="0"/>
    <xf numFmtId="0" fontId="41" fillId="33" borderId="21" applyNumberFormat="0" applyAlignment="0" applyProtection="0"/>
    <xf numFmtId="9" fontId="20" fillId="0" borderId="0" applyFont="0" applyFill="0" applyBorder="0" applyAlignment="0" applyProtection="0"/>
    <xf numFmtId="0" fontId="23" fillId="0" borderId="0">
      <alignment vertical="top"/>
    </xf>
    <xf numFmtId="0" fontId="42" fillId="0" borderId="0" applyNumberFormat="0" applyFill="0" applyBorder="0" applyAlignment="0" applyProtection="0"/>
    <xf numFmtId="0" fontId="43" fillId="0" borderId="22" applyNumberFormat="0" applyFill="0" applyAlignment="0" applyProtection="0"/>
    <xf numFmtId="0" fontId="44" fillId="0" borderId="0" applyNumberFormat="0" applyFill="0" applyBorder="0" applyAlignment="0" applyProtection="0"/>
    <xf numFmtId="37" fontId="45" fillId="50" borderId="23"/>
    <xf numFmtId="0" fontId="46" fillId="0" borderId="24">
      <alignment horizontal="right"/>
    </xf>
    <xf numFmtId="0" fontId="47" fillId="0" borderId="0" applyNumberFormat="0" applyFill="0" applyBorder="0" applyAlignment="0" applyProtection="0">
      <alignment vertical="top"/>
      <protection locked="0"/>
    </xf>
    <xf numFmtId="43" fontId="20" fillId="0" borderId="0" applyFont="0" applyFill="0" applyBorder="0" applyAlignment="0" applyProtection="0"/>
    <xf numFmtId="0" fontId="20" fillId="0" borderId="0">
      <alignment vertical="top"/>
    </xf>
    <xf numFmtId="0" fontId="20" fillId="0" borderId="0">
      <alignment vertical="top"/>
    </xf>
    <xf numFmtId="9" fontId="20" fillId="0" borderId="0" applyFont="0" applyFill="0" applyBorder="0" applyAlignment="0" applyProtection="0"/>
    <xf numFmtId="0" fontId="20" fillId="0" borderId="0">
      <alignment vertical="top"/>
    </xf>
    <xf numFmtId="43" fontId="20" fillId="0" borderId="0" applyFont="0" applyFill="0" applyBorder="0" applyAlignment="0" applyProtection="0"/>
    <xf numFmtId="0" fontId="20" fillId="0" borderId="0">
      <alignment vertical="top"/>
    </xf>
    <xf numFmtId="9" fontId="20" fillId="0" borderId="0" applyFont="0" applyFill="0" applyBorder="0" applyAlignment="0" applyProtection="0"/>
    <xf numFmtId="0" fontId="20" fillId="0" borderId="0">
      <alignment vertical="top"/>
    </xf>
    <xf numFmtId="43" fontId="20" fillId="0" borderId="0" applyFont="0" applyFill="0" applyBorder="0" applyAlignment="0" applyProtection="0"/>
    <xf numFmtId="0" fontId="20" fillId="0" borderId="0">
      <alignment vertical="top"/>
    </xf>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8" fillId="0" borderId="0"/>
    <xf numFmtId="0" fontId="48" fillId="0" borderId="0" applyNumberFormat="0" applyFill="0" applyBorder="0" applyAlignment="0" applyProtection="0"/>
    <xf numFmtId="43" fontId="18" fillId="0" borderId="0" applyFont="0" applyFill="0" applyBorder="0" applyAlignment="0" applyProtection="0"/>
    <xf numFmtId="0" fontId="18" fillId="0" borderId="0"/>
    <xf numFmtId="0" fontId="49" fillId="0" borderId="0" applyNumberFormat="0" applyFill="0" applyBorder="0" applyAlignment="0" applyProtection="0"/>
    <xf numFmtId="0" fontId="1" fillId="0" borderId="0"/>
    <xf numFmtId="9" fontId="1" fillId="0" borderId="0" applyFont="0" applyFill="0" applyBorder="0" applyAlignment="0" applyProtection="0"/>
    <xf numFmtId="0" fontId="21" fillId="0" borderId="0"/>
    <xf numFmtId="0" fontId="18" fillId="0" borderId="0"/>
    <xf numFmtId="0" fontId="21" fillId="0" borderId="0"/>
    <xf numFmtId="164" fontId="18" fillId="0" borderId="0" applyFont="0" applyFill="0" applyBorder="0" applyProtection="0">
      <alignment vertical="top"/>
    </xf>
    <xf numFmtId="43" fontId="18" fillId="0" borderId="0" applyFont="0" applyFill="0" applyBorder="0" applyAlignment="0" applyProtection="0"/>
    <xf numFmtId="166" fontId="18" fillId="0" borderId="0" applyFont="0" applyFill="0" applyBorder="0" applyProtection="0">
      <alignment vertical="top"/>
    </xf>
    <xf numFmtId="43" fontId="18" fillId="0" borderId="0" applyFont="0" applyFill="0" applyBorder="0" applyAlignment="0" applyProtection="0"/>
    <xf numFmtId="0" fontId="19" fillId="0" borderId="0"/>
    <xf numFmtId="0" fontId="20" fillId="0" borderId="0"/>
    <xf numFmtId="0" fontId="18" fillId="0" borderId="0"/>
    <xf numFmtId="0" fontId="18" fillId="0" borderId="0"/>
    <xf numFmtId="164" fontId="18" fillId="0" borderId="0" applyFont="0" applyFill="0" applyBorder="0" applyProtection="0">
      <alignment vertical="top"/>
    </xf>
    <xf numFmtId="0" fontId="18" fillId="0" borderId="0"/>
    <xf numFmtId="0" fontId="57" fillId="0" borderId="0" applyNumberFormat="0" applyFill="0" applyAlignment="0"/>
    <xf numFmtId="43" fontId="18" fillId="0" borderId="0" applyFont="0" applyFill="0" applyBorder="0" applyAlignment="0" applyProtection="0"/>
    <xf numFmtId="0" fontId="1" fillId="0" borderId="0"/>
    <xf numFmtId="0" fontId="50" fillId="39" borderId="26" applyNumberFormat="0" applyFont="0" applyAlignment="0" applyProtection="0"/>
    <xf numFmtId="9" fontId="1" fillId="0" borderId="0" applyFont="0" applyFill="0" applyBorder="0" applyAlignment="0" applyProtection="0"/>
    <xf numFmtId="0" fontId="20" fillId="0" borderId="0" applyNumberFormat="0" applyFill="0" applyBorder="0" applyProtection="0">
      <alignment horizontal="right" vertical="top"/>
    </xf>
    <xf numFmtId="0" fontId="21" fillId="0" borderId="0"/>
    <xf numFmtId="43" fontId="21" fillId="0" borderId="0" applyFont="0" applyFill="0" applyBorder="0" applyAlignment="0" applyProtection="0"/>
    <xf numFmtId="165" fontId="18" fillId="0" borderId="0" applyFont="0" applyFill="0" applyBorder="0" applyProtection="0">
      <alignment vertical="top"/>
    </xf>
    <xf numFmtId="0" fontId="61" fillId="0" borderId="0"/>
    <xf numFmtId="0" fontId="18" fillId="0" borderId="0"/>
    <xf numFmtId="0" fontId="18" fillId="0" borderId="0"/>
    <xf numFmtId="0" fontId="56" fillId="0" borderId="0" applyNumberFormat="0" applyBorder="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167" fontId="18" fillId="0" borderId="0" applyFont="0" applyFill="0" applyBorder="0" applyProtection="0">
      <alignment vertical="top"/>
    </xf>
    <xf numFmtId="168" fontId="18" fillId="0" borderId="0" applyFont="0" applyFill="0" applyBorder="0" applyProtection="0">
      <alignment vertical="top"/>
    </xf>
    <xf numFmtId="169" fontId="18" fillId="0" borderId="0" applyFont="0" applyFill="0" applyBorder="0" applyProtection="0">
      <alignment vertical="top"/>
    </xf>
    <xf numFmtId="170" fontId="53" fillId="52" borderId="0" applyNumberFormat="0">
      <alignment horizontal="left"/>
    </xf>
    <xf numFmtId="0" fontId="54" fillId="53" borderId="0" applyNumberFormat="0"/>
    <xf numFmtId="0" fontId="55" fillId="58" borderId="0" applyBorder="0"/>
    <xf numFmtId="171" fontId="52" fillId="59" borderId="0">
      <alignment horizontal="right" vertical="center"/>
    </xf>
    <xf numFmtId="0" fontId="52" fillId="55" borderId="25">
      <alignment horizontal="right" vertical="center" wrapText="1"/>
    </xf>
    <xf numFmtId="0" fontId="52" fillId="56" borderId="25">
      <alignment horizontal="right" vertical="center" wrapText="1"/>
    </xf>
    <xf numFmtId="0" fontId="54" fillId="53" borderId="25">
      <alignment horizontal="center" vertical="center" wrapText="1"/>
    </xf>
    <xf numFmtId="0" fontId="51" fillId="54" borderId="27">
      <alignment horizontal="left" vertical="center" wrapText="1"/>
    </xf>
    <xf numFmtId="171" fontId="59" fillId="60" borderId="0">
      <alignment horizontal="right" vertical="center"/>
    </xf>
    <xf numFmtId="0" fontId="53" fillId="52" borderId="25">
      <alignment horizontal="left" vertical="center" wrapText="1" readingOrder="1"/>
    </xf>
    <xf numFmtId="0" fontId="52" fillId="54" borderId="25">
      <alignment horizontal="right" vertical="center" wrapText="1"/>
    </xf>
    <xf numFmtId="0" fontId="59" fillId="58" borderId="25">
      <alignment horizontal="right" vertical="center" wrapText="1"/>
    </xf>
    <xf numFmtId="0" fontId="52" fillId="0" borderId="25">
      <alignment horizontal="left" vertical="center" wrapText="1"/>
    </xf>
    <xf numFmtId="172" fontId="59" fillId="61" borderId="0">
      <alignment horizontal="right" vertical="center"/>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164" fontId="18" fillId="0" borderId="0" applyFont="0" applyFill="0" applyBorder="0" applyProtection="0">
      <alignment vertical="top"/>
    </xf>
    <xf numFmtId="166" fontId="18" fillId="0" borderId="0" applyFont="0" applyFill="0" applyBorder="0" applyProtection="0">
      <alignment vertical="top"/>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0" fontId="18" fillId="0" borderId="0"/>
    <xf numFmtId="0" fontId="20" fillId="0" borderId="0"/>
    <xf numFmtId="0" fontId="20" fillId="0" borderId="0" applyNumberFormat="0" applyFont="0" applyFill="0" applyBorder="0" applyAlignment="0" applyProtection="0"/>
    <xf numFmtId="0" fontId="20" fillId="0" borderId="0" applyNumberFormat="0" applyFont="0" applyFill="0" applyBorder="0" applyAlignment="0" applyProtection="0"/>
    <xf numFmtId="0" fontId="20" fillId="0" borderId="0" applyNumberFormat="0" applyFont="0" applyFill="0" applyBorder="0" applyAlignment="0" applyProtection="0"/>
    <xf numFmtId="0" fontId="20" fillId="0" borderId="0" applyNumberFormat="0" applyFont="0" applyFill="0" applyBorder="0" applyAlignment="0" applyProtection="0"/>
    <xf numFmtId="0" fontId="20" fillId="0" borderId="0" applyNumberFormat="0" applyFont="0" applyFill="0" applyBorder="0" applyAlignment="0" applyProtection="0"/>
    <xf numFmtId="0" fontId="20" fillId="0" borderId="0" applyNumberFormat="0" applyFont="0" applyFill="0" applyBorder="0" applyAlignment="0" applyProtection="0"/>
    <xf numFmtId="0" fontId="20" fillId="0" borderId="0" applyNumberFormat="0" applyFont="0" applyFill="0" applyBorder="0" applyAlignment="0" applyProtection="0"/>
    <xf numFmtId="0" fontId="20"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1"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7" fillId="62" borderId="0"/>
    <xf numFmtId="0" fontId="20" fillId="0" borderId="0"/>
    <xf numFmtId="0" fontId="25" fillId="0" borderId="0"/>
    <xf numFmtId="0" fontId="25" fillId="0" borderId="0"/>
    <xf numFmtId="0" fontId="19" fillId="0" borderId="0"/>
    <xf numFmtId="0" fontId="18" fillId="0" borderId="0"/>
    <xf numFmtId="0" fontId="21" fillId="0" borderId="0"/>
    <xf numFmtId="0" fontId="18" fillId="0" borderId="0"/>
    <xf numFmtId="0" fontId="21" fillId="0" borderId="0"/>
    <xf numFmtId="40" fontId="63" fillId="57" borderId="0">
      <alignment horizontal="right"/>
    </xf>
    <xf numFmtId="0" fontId="64" fillId="57" borderId="0">
      <alignment horizontal="right"/>
    </xf>
    <xf numFmtId="0" fontId="65" fillId="57" borderId="28"/>
    <xf numFmtId="0" fontId="65" fillId="0" borderId="0" applyBorder="0">
      <alignment horizontal="centerContinuous"/>
    </xf>
    <xf numFmtId="0" fontId="66" fillId="0" borderId="0" applyBorder="0">
      <alignment horizontal="centerContinuous"/>
    </xf>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18" fillId="0" borderId="0" applyFont="0" applyFill="0" applyBorder="0" applyAlignment="0" applyProtection="0"/>
    <xf numFmtId="9" fontId="62"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21"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21" fillId="0" borderId="0" applyFont="0" applyFill="0" applyBorder="0" applyAlignment="0" applyProtection="0"/>
    <xf numFmtId="9" fontId="62" fillId="0" borderId="0" applyFont="0" applyFill="0" applyBorder="0" applyAlignment="0" applyProtection="0"/>
    <xf numFmtId="9" fontId="18" fillId="0" borderId="0" applyFont="0" applyFill="0" applyBorder="0" applyAlignment="0" applyProtection="0"/>
    <xf numFmtId="9" fontId="62" fillId="0" borderId="0" applyFont="0" applyFill="0" applyBorder="0" applyAlignment="0" applyProtection="0"/>
    <xf numFmtId="164" fontId="18" fillId="0" borderId="0" applyFont="0" applyFill="0" applyBorder="0" applyProtection="0">
      <alignment vertical="top"/>
    </xf>
    <xf numFmtId="43" fontId="18" fillId="0" borderId="0" applyFont="0" applyFill="0" applyBorder="0" applyAlignment="0" applyProtection="0"/>
    <xf numFmtId="166" fontId="18" fillId="0" borderId="0" applyFont="0" applyFill="0" applyBorder="0" applyProtection="0">
      <alignment vertical="top"/>
    </xf>
    <xf numFmtId="43" fontId="18" fillId="0" borderId="0" applyFont="0" applyFill="0" applyBorder="0" applyAlignment="0" applyProtection="0"/>
    <xf numFmtId="164" fontId="18" fillId="0" borderId="0" applyFont="0" applyFill="0" applyBorder="0" applyProtection="0">
      <alignment vertical="top"/>
    </xf>
    <xf numFmtId="0" fontId="18" fillId="0" borderId="0"/>
    <xf numFmtId="9" fontId="21" fillId="0" borderId="0" applyFont="0" applyFill="0" applyBorder="0" applyAlignment="0" applyProtection="0"/>
    <xf numFmtId="164" fontId="18" fillId="0" borderId="0" applyFont="0" applyFill="0" applyBorder="0" applyProtection="0">
      <alignment vertical="top"/>
    </xf>
    <xf numFmtId="164" fontId="18" fillId="0" borderId="0" applyFont="0" applyFill="0" applyBorder="0" applyProtection="0">
      <alignment vertical="top"/>
    </xf>
    <xf numFmtId="43" fontId="18" fillId="0" borderId="0" applyFont="0" applyFill="0" applyBorder="0" applyAlignment="0" applyProtection="0"/>
    <xf numFmtId="9" fontId="20" fillId="0" borderId="0" applyFont="0" applyFill="0" applyBorder="0" applyAlignment="0" applyProtection="0"/>
    <xf numFmtId="43" fontId="21"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164" fontId="18" fillId="0" borderId="0" applyFont="0" applyFill="0" applyBorder="0" applyProtection="0">
      <alignment vertical="top"/>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166" fontId="18" fillId="0" borderId="0" applyFont="0" applyFill="0" applyBorder="0" applyProtection="0">
      <alignment vertical="top"/>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164" fontId="18" fillId="0" borderId="0" applyFont="0" applyFill="0" applyBorder="0" applyProtection="0">
      <alignment vertical="top"/>
    </xf>
    <xf numFmtId="164" fontId="18" fillId="0" borderId="0" applyFont="0" applyFill="0" applyBorder="0" applyProtection="0">
      <alignment vertical="top"/>
    </xf>
    <xf numFmtId="164" fontId="18" fillId="0" borderId="0" applyFont="0" applyFill="0" applyBorder="0" applyProtection="0">
      <alignment vertical="top"/>
    </xf>
    <xf numFmtId="164" fontId="18" fillId="0" borderId="0" applyFont="0" applyFill="0" applyBorder="0" applyProtection="0">
      <alignment vertical="top"/>
    </xf>
    <xf numFmtId="164" fontId="18" fillId="0" borderId="0" applyFont="0" applyFill="0" applyBorder="0" applyProtection="0">
      <alignment vertical="top"/>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1" fillId="27" borderId="0" applyNumberFormat="0" applyBorder="0" applyAlignment="0" applyProtection="0"/>
    <xf numFmtId="0" fontId="25" fillId="46" borderId="0" applyNumberFormat="0" applyBorder="0" applyAlignment="0" applyProtection="0"/>
    <xf numFmtId="0" fontId="1" fillId="31" borderId="0" applyNumberFormat="0" applyBorder="0" applyAlignment="0" applyProtection="0"/>
    <xf numFmtId="0" fontId="20" fillId="0" borderId="0"/>
    <xf numFmtId="9" fontId="18" fillId="0" borderId="0" applyFont="0" applyFill="0" applyBorder="0" applyAlignment="0" applyProtection="0"/>
    <xf numFmtId="0" fontId="17" fillId="51" borderId="0" applyNumberFormat="0" applyBorder="0" applyAlignment="0" applyProtection="0"/>
    <xf numFmtId="0" fontId="25" fillId="40" borderId="0" applyNumberFormat="0" applyBorder="0" applyAlignment="0" applyProtection="0"/>
    <xf numFmtId="0" fontId="1" fillId="0" borderId="0"/>
    <xf numFmtId="9" fontId="1" fillId="0" borderId="0" applyFont="0" applyFill="0" applyBorder="0" applyAlignment="0" applyProtection="0"/>
    <xf numFmtId="0" fontId="1" fillId="31" borderId="0" applyNumberFormat="0" applyBorder="0" applyAlignment="0" applyProtection="0"/>
    <xf numFmtId="0" fontId="25" fillId="49" borderId="0" applyNumberFormat="0" applyBorder="0" applyAlignment="0" applyProtection="0"/>
    <xf numFmtId="0" fontId="20" fillId="0" borderId="0"/>
    <xf numFmtId="0" fontId="76" fillId="36" borderId="0" applyNumberFormat="0" applyBorder="0" applyAlignment="0" applyProtection="0"/>
    <xf numFmtId="0" fontId="25" fillId="34" borderId="0" applyNumberFormat="0" applyBorder="0" applyAlignment="0" applyProtection="0"/>
    <xf numFmtId="0" fontId="20" fillId="0" borderId="0"/>
    <xf numFmtId="0" fontId="1" fillId="23" borderId="0" applyNumberFormat="0" applyBorder="0" applyAlignment="0" applyProtection="0"/>
    <xf numFmtId="0" fontId="20" fillId="0" borderId="0"/>
    <xf numFmtId="0" fontId="1" fillId="30" borderId="0" applyNumberFormat="0" applyBorder="0" applyAlignment="0" applyProtection="0"/>
    <xf numFmtId="0" fontId="20" fillId="0" borderId="0"/>
    <xf numFmtId="0" fontId="76" fillId="49" borderId="0" applyNumberFormat="0" applyBorder="0" applyAlignment="0" applyProtection="0"/>
    <xf numFmtId="0" fontId="73" fillId="67" borderId="0" applyNumberFormat="0" applyBorder="0" applyAlignment="0" applyProtection="0"/>
    <xf numFmtId="0" fontId="73" fillId="67" borderId="0" applyNumberFormat="0" applyBorder="0" applyAlignment="0" applyProtection="0"/>
    <xf numFmtId="0" fontId="20" fillId="0" borderId="0"/>
    <xf numFmtId="0" fontId="25" fillId="66" borderId="0" applyNumberFormat="0" applyBorder="0" applyAlignment="0" applyProtection="0"/>
    <xf numFmtId="0" fontId="1" fillId="0" borderId="0"/>
    <xf numFmtId="0" fontId="17" fillId="51" borderId="0" applyNumberFormat="0" applyBorder="0" applyAlignment="0" applyProtection="0"/>
    <xf numFmtId="0" fontId="76" fillId="65" borderId="0" applyNumberFormat="0" applyBorder="0" applyAlignment="0" applyProtection="0"/>
    <xf numFmtId="0" fontId="1" fillId="26" borderId="0" applyNumberFormat="0" applyBorder="0" applyAlignment="0" applyProtection="0"/>
    <xf numFmtId="0" fontId="20" fillId="0" borderId="0"/>
    <xf numFmtId="0" fontId="1" fillId="14" borderId="0" applyNumberFormat="0" applyBorder="0" applyAlignment="0" applyProtection="0"/>
    <xf numFmtId="0" fontId="58" fillId="0" borderId="0"/>
    <xf numFmtId="0" fontId="76" fillId="63" borderId="0" applyNumberFormat="0" applyBorder="0" applyAlignment="0" applyProtection="0"/>
    <xf numFmtId="0" fontId="20" fillId="0" borderId="0"/>
    <xf numFmtId="0" fontId="25" fillId="64" borderId="0" applyNumberFormat="0" applyBorder="0" applyAlignment="0" applyProtection="0"/>
    <xf numFmtId="0" fontId="25" fillId="34" borderId="0" applyNumberFormat="0" applyBorder="0" applyAlignment="0" applyProtection="0"/>
    <xf numFmtId="0" fontId="1" fillId="30" borderId="0" applyNumberFormat="0" applyBorder="0" applyAlignment="0" applyProtection="0"/>
    <xf numFmtId="0" fontId="76" fillId="64" borderId="0" applyNumberFormat="0" applyBorder="0" applyAlignment="0" applyProtection="0"/>
    <xf numFmtId="0" fontId="76" fillId="38" borderId="0" applyNumberFormat="0" applyBorder="0" applyAlignment="0" applyProtection="0"/>
    <xf numFmtId="0" fontId="1" fillId="0" borderId="0"/>
    <xf numFmtId="0" fontId="18" fillId="0" borderId="0"/>
    <xf numFmtId="9" fontId="18" fillId="0" borderId="0" applyFont="0" applyFill="0" applyBorder="0" applyAlignment="0" applyProtection="0"/>
    <xf numFmtId="0" fontId="73" fillId="67" borderId="0" applyNumberFormat="0" applyBorder="0" applyAlignment="0" applyProtection="0"/>
    <xf numFmtId="9" fontId="18" fillId="0" borderId="0" applyFont="0" applyFill="0" applyBorder="0" applyAlignment="0" applyProtection="0"/>
    <xf numFmtId="0" fontId="76" fillId="40" borderId="0" applyNumberFormat="0" applyBorder="0" applyAlignment="0" applyProtection="0"/>
    <xf numFmtId="0" fontId="58" fillId="0" borderId="0"/>
    <xf numFmtId="0" fontId="1" fillId="0" borderId="0"/>
    <xf numFmtId="0" fontId="20" fillId="0" borderId="0"/>
    <xf numFmtId="0" fontId="20" fillId="0" borderId="0"/>
    <xf numFmtId="164" fontId="1" fillId="0" borderId="0" applyFont="0" applyFill="0" applyBorder="0" applyProtection="0">
      <alignment vertical="top"/>
    </xf>
    <xf numFmtId="0" fontId="1" fillId="0" borderId="0"/>
    <xf numFmtId="166" fontId="1" fillId="0" borderId="0" applyFont="0" applyFill="0" applyBorder="0" applyProtection="0">
      <alignment vertical="top"/>
    </xf>
    <xf numFmtId="0" fontId="20" fillId="0" borderId="0" applyNumberFormat="0" applyFont="0" applyFill="0" applyBorder="0" applyAlignment="0" applyProtection="0"/>
    <xf numFmtId="165" fontId="1" fillId="0" borderId="0" applyFont="0" applyFill="0" applyBorder="0" applyProtection="0">
      <alignment vertical="top"/>
    </xf>
    <xf numFmtId="167" fontId="1" fillId="0" borderId="0" applyFont="0" applyFill="0" applyBorder="0" applyProtection="0">
      <alignment vertical="top"/>
    </xf>
    <xf numFmtId="168" fontId="1" fillId="0" borderId="0" applyFont="0" applyFill="0" applyBorder="0" applyProtection="0">
      <alignment vertical="top"/>
    </xf>
    <xf numFmtId="169" fontId="1" fillId="0" borderId="0" applyFont="0" applyFill="0" applyBorder="0" applyProtection="0">
      <alignment vertical="top"/>
    </xf>
    <xf numFmtId="43" fontId="1" fillId="0" borderId="0" applyFont="0" applyFill="0" applyBorder="0" applyAlignment="0" applyProtection="0"/>
    <xf numFmtId="173" fontId="1" fillId="0" borderId="0" applyFont="0" applyFill="0" applyBorder="0" applyProtection="0">
      <alignment vertical="top"/>
    </xf>
    <xf numFmtId="174" fontId="1" fillId="0" borderId="0" applyFont="0" applyFill="0" applyBorder="0" applyProtection="0">
      <alignment vertical="top"/>
    </xf>
    <xf numFmtId="164" fontId="49" fillId="0" borderId="0" applyNumberFormat="0" applyFill="0" applyBorder="0" applyAlignment="0" applyProtection="0">
      <alignment vertical="top"/>
    </xf>
    <xf numFmtId="173" fontId="1" fillId="0" borderId="0" applyFont="0" applyFill="0" applyBorder="0" applyProtection="0">
      <alignment vertical="top"/>
    </xf>
    <xf numFmtId="173" fontId="49" fillId="0" borderId="0" applyNumberFormat="0" applyFill="0" applyBorder="0" applyAlignment="0" applyProtection="0">
      <alignment vertical="top"/>
    </xf>
    <xf numFmtId="0" fontId="1" fillId="0" borderId="0"/>
    <xf numFmtId="0" fontId="18" fillId="0" borderId="0"/>
    <xf numFmtId="0" fontId="25" fillId="64"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20" fillId="0" borderId="0"/>
    <xf numFmtId="0" fontId="18" fillId="0" borderId="0"/>
    <xf numFmtId="43" fontId="21" fillId="0" borderId="0" applyFont="0" applyFill="0" applyBorder="0" applyAlignment="0" applyProtection="0"/>
    <xf numFmtId="0" fontId="20" fillId="0" borderId="0" applyNumberFormat="0" applyFont="0" applyFill="0" applyBorder="0" applyAlignment="0" applyProtection="0"/>
    <xf numFmtId="43" fontId="20" fillId="0" borderId="0" applyNumberFormat="0" applyFont="0" applyFill="0" applyBorder="0" applyAlignment="0" applyProtection="0"/>
    <xf numFmtId="0" fontId="71" fillId="0" borderId="0" applyNumberFormat="0" applyFill="0" applyBorder="0" applyAlignment="0" applyProtection="0"/>
    <xf numFmtId="9" fontId="20" fillId="0" borderId="0" applyNumberFormat="0" applyFont="0" applyFill="0" applyBorder="0" applyAlignment="0" applyProtection="0"/>
    <xf numFmtId="0" fontId="21" fillId="0" borderId="0"/>
    <xf numFmtId="9" fontId="21" fillId="0" borderId="0" applyFont="0" applyFill="0" applyBorder="0" applyAlignment="0" applyProtection="0"/>
    <xf numFmtId="0" fontId="76" fillId="40" borderId="0" applyNumberFormat="0" applyBorder="0" applyAlignment="0" applyProtection="0"/>
    <xf numFmtId="0" fontId="25" fillId="63" borderId="0" applyNumberFormat="0" applyBorder="0" applyAlignment="0" applyProtection="0"/>
    <xf numFmtId="0" fontId="1" fillId="15" borderId="0" applyNumberFormat="0" applyBorder="0" applyAlignment="0" applyProtection="0"/>
    <xf numFmtId="0" fontId="76" fillId="66" borderId="0" applyNumberFormat="0" applyBorder="0" applyAlignment="0" applyProtection="0"/>
    <xf numFmtId="0" fontId="20" fillId="0" borderId="0"/>
    <xf numFmtId="0" fontId="25" fillId="46" borderId="0" applyNumberFormat="0" applyBorder="0" applyAlignment="0" applyProtection="0"/>
    <xf numFmtId="0" fontId="1" fillId="14" borderId="0" applyNumberFormat="0" applyBorder="0" applyAlignment="0" applyProtection="0"/>
    <xf numFmtId="0" fontId="25" fillId="64" borderId="0" applyNumberFormat="0" applyBorder="0" applyAlignment="0" applyProtection="0"/>
    <xf numFmtId="0" fontId="25" fillId="40" borderId="0" applyNumberFormat="0" applyBorder="0" applyAlignment="0" applyProtection="0"/>
    <xf numFmtId="0" fontId="76" fillId="34" borderId="0" applyNumberFormat="0" applyBorder="0" applyAlignment="0" applyProtection="0"/>
    <xf numFmtId="0" fontId="76" fillId="64" borderId="0" applyNumberFormat="0" applyBorder="0" applyAlignment="0" applyProtection="0"/>
    <xf numFmtId="0" fontId="1" fillId="26" borderId="0" applyNumberFormat="0" applyBorder="0" applyAlignment="0" applyProtection="0"/>
    <xf numFmtId="9" fontId="1" fillId="0" borderId="0" applyFont="0" applyFill="0" applyBorder="0" applyAlignment="0" applyProtection="0"/>
    <xf numFmtId="0" fontId="1" fillId="0" borderId="0"/>
    <xf numFmtId="164" fontId="18" fillId="0" borderId="0" applyFont="0" applyFill="0" applyBorder="0" applyProtection="0">
      <alignment vertical="top"/>
    </xf>
    <xf numFmtId="0" fontId="1" fillId="19" borderId="0" applyNumberFormat="0" applyBorder="0" applyAlignment="0" applyProtection="0"/>
    <xf numFmtId="0" fontId="76" fillId="46" borderId="0" applyNumberFormat="0" applyBorder="0" applyAlignment="0" applyProtection="0"/>
    <xf numFmtId="0" fontId="1" fillId="10" borderId="0" applyNumberFormat="0" applyBorder="0" applyAlignment="0" applyProtection="0"/>
    <xf numFmtId="0" fontId="58" fillId="0" borderId="0"/>
    <xf numFmtId="0" fontId="1" fillId="0" borderId="0"/>
    <xf numFmtId="9" fontId="1" fillId="0" borderId="0" applyFont="0" applyFill="0" applyBorder="0" applyAlignment="0" applyProtection="0"/>
    <xf numFmtId="0" fontId="1" fillId="22" borderId="0" applyNumberFormat="0" applyBorder="0" applyAlignment="0" applyProtection="0"/>
    <xf numFmtId="0" fontId="1" fillId="19" borderId="0" applyNumberFormat="0" applyBorder="0" applyAlignment="0" applyProtection="0"/>
    <xf numFmtId="43" fontId="58" fillId="0" borderId="0" applyFont="0" applyFill="0" applyBorder="0" applyAlignment="0" applyProtection="0"/>
    <xf numFmtId="0" fontId="1" fillId="18" borderId="0" applyNumberFormat="0" applyBorder="0" applyAlignment="0" applyProtection="0"/>
    <xf numFmtId="0" fontId="25" fillId="49" borderId="0" applyNumberFormat="0" applyBorder="0" applyAlignment="0" applyProtection="0"/>
    <xf numFmtId="0" fontId="73" fillId="67" borderId="0" applyNumberFormat="0" applyBorder="0" applyAlignment="0" applyProtection="0"/>
    <xf numFmtId="0" fontId="1" fillId="0" borderId="0"/>
    <xf numFmtId="9" fontId="1" fillId="0" borderId="0" applyFont="0" applyFill="0" applyBorder="0" applyAlignment="0" applyProtection="0"/>
    <xf numFmtId="0" fontId="25" fillId="38" borderId="0" applyNumberFormat="0" applyBorder="0" applyAlignment="0" applyProtection="0"/>
    <xf numFmtId="0" fontId="58" fillId="0" borderId="0"/>
    <xf numFmtId="0" fontId="1" fillId="11" borderId="0" applyNumberFormat="0" applyBorder="0" applyAlignment="0" applyProtection="0"/>
    <xf numFmtId="0" fontId="18" fillId="0" borderId="0"/>
    <xf numFmtId="0" fontId="25" fillId="66" borderId="0" applyNumberFormat="0" applyBorder="0" applyAlignment="0" applyProtection="0"/>
    <xf numFmtId="0" fontId="17" fillId="5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25" fillId="65" borderId="0" applyNumberFormat="0" applyBorder="0" applyAlignment="0" applyProtection="0"/>
    <xf numFmtId="0" fontId="25" fillId="36" borderId="0" applyNumberFormat="0" applyBorder="0" applyAlignment="0" applyProtection="0"/>
    <xf numFmtId="0" fontId="25" fillId="40" borderId="0" applyNumberFormat="0" applyBorder="0" applyAlignment="0" applyProtection="0"/>
    <xf numFmtId="0" fontId="20" fillId="0" borderId="0"/>
    <xf numFmtId="0" fontId="25" fillId="36" borderId="0" applyNumberFormat="0" applyBorder="0" applyAlignment="0" applyProtection="0"/>
    <xf numFmtId="0" fontId="25" fillId="40" borderId="0" applyNumberFormat="0" applyBorder="0" applyAlignment="0" applyProtection="0"/>
    <xf numFmtId="0" fontId="1" fillId="11" borderId="0" applyNumberFormat="0" applyBorder="0" applyAlignment="0" applyProtection="0"/>
    <xf numFmtId="0" fontId="1" fillId="0" borderId="0"/>
    <xf numFmtId="0" fontId="1" fillId="15" borderId="0" applyNumberFormat="0" applyBorder="0" applyAlignment="0" applyProtection="0"/>
    <xf numFmtId="0" fontId="25" fillId="65" borderId="0" applyNumberFormat="0" applyBorder="0" applyAlignment="0" applyProtection="0"/>
    <xf numFmtId="0" fontId="25" fillId="63" borderId="0" applyNumberFormat="0" applyBorder="0" applyAlignment="0" applyProtection="0"/>
    <xf numFmtId="0" fontId="25" fillId="38" borderId="0" applyNumberFormat="0" applyBorder="0" applyAlignment="0" applyProtection="0"/>
    <xf numFmtId="0" fontId="1" fillId="18" borderId="0" applyNumberFormat="0" applyBorder="0" applyAlignment="0" applyProtection="0"/>
    <xf numFmtId="0" fontId="25" fillId="64"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73" fillId="67" borderId="0" applyNumberFormat="0" applyBorder="0" applyAlignment="0" applyProtection="0"/>
    <xf numFmtId="0" fontId="26" fillId="67" borderId="0" applyNumberFormat="0" applyBorder="0" applyAlignment="0" applyProtection="0"/>
    <xf numFmtId="0" fontId="73" fillId="67" borderId="0" applyNumberFormat="0" applyBorder="0" applyAlignment="0" applyProtection="0"/>
    <xf numFmtId="0" fontId="26" fillId="67" borderId="0" applyNumberFormat="0" applyBorder="0" applyAlignment="0" applyProtection="0"/>
    <xf numFmtId="0" fontId="26" fillId="67" borderId="0" applyNumberFormat="0" applyBorder="0" applyAlignment="0" applyProtection="0"/>
    <xf numFmtId="0" fontId="26" fillId="67" borderId="0" applyNumberFormat="0" applyBorder="0" applyAlignment="0" applyProtection="0"/>
    <xf numFmtId="0" fontId="17" fillId="12" borderId="0" applyNumberFormat="0" applyBorder="0" applyAlignment="0" applyProtection="0"/>
    <xf numFmtId="0" fontId="73" fillId="38"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17" fillId="16" borderId="0" applyNumberFormat="0" applyBorder="0" applyAlignment="0" applyProtection="0"/>
    <xf numFmtId="0" fontId="73" fillId="65" borderId="0" applyNumberFormat="0" applyBorder="0" applyAlignment="0" applyProtection="0"/>
    <xf numFmtId="0" fontId="26" fillId="65" borderId="0" applyNumberFormat="0" applyBorder="0" applyAlignment="0" applyProtection="0"/>
    <xf numFmtId="0" fontId="26" fillId="65" borderId="0" applyNumberFormat="0" applyBorder="0" applyAlignment="0" applyProtection="0"/>
    <xf numFmtId="0" fontId="17" fillId="20" borderId="0" applyNumberFormat="0" applyBorder="0" applyAlignment="0" applyProtection="0"/>
    <xf numFmtId="0" fontId="73"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17" fillId="24" borderId="0" applyNumberFormat="0" applyBorder="0" applyAlignment="0" applyProtection="0"/>
    <xf numFmtId="0" fontId="73" fillId="41" borderId="0" applyNumberFormat="0" applyBorder="0" applyAlignment="0" applyProtection="0"/>
    <xf numFmtId="0" fontId="26" fillId="41" borderId="0" applyNumberFormat="0" applyBorder="0" applyAlignment="0" applyProtection="0"/>
    <xf numFmtId="0" fontId="26" fillId="41" borderId="0" applyNumberFormat="0" applyBorder="0" applyAlignment="0" applyProtection="0"/>
    <xf numFmtId="0" fontId="17" fillId="28" borderId="0" applyNumberFormat="0" applyBorder="0" applyAlignment="0" applyProtection="0"/>
    <xf numFmtId="0" fontId="73"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17" fillId="32" borderId="0" applyNumberFormat="0" applyBorder="0" applyAlignment="0" applyProtection="0"/>
    <xf numFmtId="0" fontId="73"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17" fillId="9" borderId="0" applyNumberFormat="0" applyBorder="0" applyAlignment="0" applyProtection="0"/>
    <xf numFmtId="0" fontId="73"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17" fillId="13" borderId="0" applyNumberFormat="0" applyBorder="0" applyAlignment="0" applyProtection="0"/>
    <xf numFmtId="0" fontId="73"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17" fillId="17" borderId="0" applyNumberFormat="0" applyBorder="0" applyAlignment="0" applyProtection="0"/>
    <xf numFmtId="0" fontId="73"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17" fillId="21" borderId="0" applyNumberFormat="0" applyBorder="0" applyAlignment="0" applyProtection="0"/>
    <xf numFmtId="0" fontId="73" fillId="41" borderId="0" applyNumberFormat="0" applyBorder="0" applyAlignment="0" applyProtection="0"/>
    <xf numFmtId="0" fontId="26" fillId="41" borderId="0" applyNumberFormat="0" applyBorder="0" applyAlignment="0" applyProtection="0"/>
    <xf numFmtId="0" fontId="26" fillId="41" borderId="0" applyNumberFormat="0" applyBorder="0" applyAlignment="0" applyProtection="0"/>
    <xf numFmtId="0" fontId="17" fillId="25" borderId="0" applyNumberFormat="0" applyBorder="0" applyAlignment="0" applyProtection="0"/>
    <xf numFmtId="0" fontId="73"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17" fillId="29" borderId="0" applyNumberFormat="0" applyBorder="0" applyAlignment="0" applyProtection="0"/>
    <xf numFmtId="0" fontId="77" fillId="46" borderId="0" applyNumberFormat="0" applyBorder="0" applyAlignment="0" applyProtection="0"/>
    <xf numFmtId="0" fontId="27" fillId="46" borderId="0" applyNumberFormat="0" applyBorder="0" applyAlignment="0" applyProtection="0"/>
    <xf numFmtId="0" fontId="27" fillId="46" borderId="0" applyNumberFormat="0" applyBorder="0" applyAlignment="0" applyProtection="0"/>
    <xf numFmtId="0" fontId="7" fillId="3" borderId="0" applyNumberFormat="0" applyBorder="0" applyAlignment="0" applyProtection="0"/>
    <xf numFmtId="0" fontId="78" fillId="37" borderId="13" applyNumberFormat="0" applyAlignment="0" applyProtection="0"/>
    <xf numFmtId="0" fontId="29" fillId="37" borderId="13" applyNumberFormat="0" applyAlignment="0" applyProtection="0"/>
    <xf numFmtId="0" fontId="29" fillId="37" borderId="13" applyNumberFormat="0" applyAlignment="0" applyProtection="0"/>
    <xf numFmtId="0" fontId="11" fillId="6" borderId="4" applyNumberFormat="0" applyAlignment="0" applyProtection="0"/>
    <xf numFmtId="0" fontId="75" fillId="48" borderId="14" applyNumberFormat="0" applyAlignment="0" applyProtection="0"/>
    <xf numFmtId="0" fontId="30" fillId="48" borderId="14" applyNumberFormat="0" applyAlignment="0" applyProtection="0"/>
    <xf numFmtId="0" fontId="30" fillId="48" borderId="14" applyNumberFormat="0" applyAlignment="0" applyProtection="0"/>
    <xf numFmtId="0" fontId="13" fillId="7" borderId="7" applyNumberFormat="0" applyAlignment="0" applyProtection="0"/>
    <xf numFmtId="0" fontId="79"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5" fillId="0" borderId="0" applyNumberFormat="0" applyFill="0" applyBorder="0" applyAlignment="0" applyProtection="0"/>
    <xf numFmtId="0" fontId="80"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6" fillId="2" borderId="0" applyNumberFormat="0" applyBorder="0" applyAlignment="0" applyProtection="0"/>
    <xf numFmtId="0" fontId="81" fillId="0" borderId="29" applyNumberFormat="0" applyFill="0" applyAlignment="0" applyProtection="0"/>
    <xf numFmtId="0" fontId="82" fillId="0" borderId="29" applyNumberFormat="0" applyFill="0" applyAlignment="0" applyProtection="0"/>
    <xf numFmtId="0" fontId="82" fillId="0" borderId="29" applyNumberFormat="0" applyFill="0" applyAlignment="0" applyProtection="0"/>
    <xf numFmtId="0" fontId="3" fillId="0" borderId="1" applyNumberFormat="0" applyFill="0" applyAlignment="0" applyProtection="0"/>
    <xf numFmtId="0" fontId="83" fillId="0" borderId="17" applyNumberFormat="0" applyFill="0" applyAlignment="0" applyProtection="0"/>
    <xf numFmtId="0" fontId="84" fillId="0" borderId="17" applyNumberFormat="0" applyFill="0" applyAlignment="0" applyProtection="0"/>
    <xf numFmtId="0" fontId="84" fillId="0" borderId="17" applyNumberFormat="0" applyFill="0" applyAlignment="0" applyProtection="0"/>
    <xf numFmtId="0" fontId="4" fillId="0" borderId="2" applyNumberFormat="0" applyFill="0" applyAlignment="0" applyProtection="0"/>
    <xf numFmtId="0" fontId="85" fillId="0" borderId="30" applyNumberFormat="0" applyFill="0" applyAlignment="0" applyProtection="0"/>
    <xf numFmtId="0" fontId="86" fillId="0" borderId="30" applyNumberFormat="0" applyFill="0" applyAlignment="0" applyProtection="0"/>
    <xf numFmtId="0" fontId="86" fillId="0" borderId="30" applyNumberFormat="0" applyFill="0" applyAlignment="0" applyProtection="0"/>
    <xf numFmtId="0" fontId="5" fillId="0" borderId="3" applyNumberFormat="0" applyFill="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5" fillId="0" borderId="0" applyNumberFormat="0" applyFill="0" applyBorder="0" applyAlignment="0" applyProtection="0"/>
    <xf numFmtId="0"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0" fontId="87" fillId="34" borderId="13" applyNumberFormat="0" applyAlignment="0" applyProtection="0"/>
    <xf numFmtId="0" fontId="37" fillId="34" borderId="13" applyNumberFormat="0" applyAlignment="0" applyProtection="0"/>
    <xf numFmtId="0" fontId="37" fillId="34" borderId="13" applyNumberFormat="0" applyAlignment="0" applyProtection="0"/>
    <xf numFmtId="0" fontId="9" fillId="5" borderId="4" applyNumberFormat="0" applyAlignment="0" applyProtection="0"/>
    <xf numFmtId="0" fontId="8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12" fillId="0" borderId="6" applyNumberFormat="0" applyFill="0" applyAlignment="0" applyProtection="0"/>
    <xf numFmtId="0" fontId="89" fillId="39" borderId="0" applyNumberFormat="0" applyBorder="0" applyAlignment="0" applyProtection="0"/>
    <xf numFmtId="0" fontId="39" fillId="39" borderId="0" applyNumberFormat="0" applyBorder="0" applyAlignment="0" applyProtection="0"/>
    <xf numFmtId="0" fontId="39" fillId="39" borderId="0" applyNumberFormat="0" applyBorder="0" applyAlignment="0" applyProtection="0"/>
    <xf numFmtId="0" fontId="70" fillId="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20" fillId="0" borderId="0"/>
    <xf numFmtId="0" fontId="20" fillId="0" borderId="0"/>
    <xf numFmtId="0" fontId="20"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76" fillId="35" borderId="20" applyNumberFormat="0" applyFont="0" applyAlignment="0" applyProtection="0"/>
    <xf numFmtId="0" fontId="20" fillId="35" borderId="20"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0" fillId="35" borderId="20" applyNumberFormat="0" applyFont="0" applyAlignment="0" applyProtection="0"/>
    <xf numFmtId="0" fontId="76" fillId="35" borderId="20" applyNumberFormat="0" applyFont="0" applyAlignment="0" applyProtection="0"/>
    <xf numFmtId="0" fontId="20" fillId="35" borderId="20" applyNumberFormat="0" applyFont="0" applyAlignment="0" applyProtection="0"/>
    <xf numFmtId="0" fontId="76" fillId="35" borderId="20" applyNumberFormat="0" applyFont="0" applyAlignment="0" applyProtection="0"/>
    <xf numFmtId="0" fontId="20" fillId="35" borderId="20" applyNumberFormat="0" applyFont="0" applyAlignment="0" applyProtection="0"/>
    <xf numFmtId="0" fontId="20" fillId="35" borderId="20" applyNumberFormat="0" applyFont="0" applyAlignment="0" applyProtection="0"/>
    <xf numFmtId="0" fontId="90" fillId="37" borderId="21" applyNumberFormat="0" applyAlignment="0" applyProtection="0"/>
    <xf numFmtId="0" fontId="41" fillId="37" borderId="21" applyNumberFormat="0" applyAlignment="0" applyProtection="0"/>
    <xf numFmtId="0" fontId="41" fillId="37" borderId="21" applyNumberFormat="0" applyAlignment="0" applyProtection="0"/>
    <xf numFmtId="0" fontId="10" fillId="6" borderId="5" applyNumberFormat="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91" fillId="0" borderId="0" applyNumberFormat="0" applyFill="0" applyBorder="0" applyAlignment="0" applyProtection="0"/>
    <xf numFmtId="0" fontId="69" fillId="0" borderId="0" applyNumberFormat="0" applyFill="0" applyBorder="0" applyAlignment="0" applyProtection="0"/>
    <xf numFmtId="0" fontId="92"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16" fillId="0" borderId="9" applyNumberFormat="0" applyFill="0" applyAlignment="0" applyProtection="0"/>
    <xf numFmtId="0" fontId="7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4" fillId="0" borderId="0" applyNumberFormat="0" applyFill="0" applyBorder="0" applyAlignment="0" applyProtection="0"/>
    <xf numFmtId="0" fontId="20" fillId="0" borderId="0"/>
    <xf numFmtId="43" fontId="58" fillId="0" borderId="0" applyFont="0" applyFill="0" applyBorder="0" applyAlignment="0" applyProtection="0"/>
    <xf numFmtId="0" fontId="20" fillId="0" borderId="0"/>
    <xf numFmtId="9" fontId="58" fillId="0" borderId="0" applyFont="0" applyFill="0" applyBorder="0" applyAlignment="0" applyProtection="0"/>
    <xf numFmtId="166" fontId="18" fillId="0" borderId="0" applyFont="0" applyFill="0" applyBorder="0" applyProtection="0">
      <alignment vertical="top"/>
    </xf>
    <xf numFmtId="164" fontId="18" fillId="0" borderId="0" applyFont="0" applyFill="0" applyBorder="0" applyProtection="0">
      <alignment vertical="top"/>
    </xf>
    <xf numFmtId="166" fontId="18" fillId="0" borderId="0" applyFont="0" applyFill="0" applyBorder="0" applyProtection="0">
      <alignment vertical="top"/>
    </xf>
    <xf numFmtId="0" fontId="61" fillId="33" borderId="0"/>
    <xf numFmtId="0" fontId="20" fillId="0" borderId="0"/>
    <xf numFmtId="0" fontId="1" fillId="0" borderId="0"/>
    <xf numFmtId="9" fontId="1" fillId="0" borderId="0" applyFont="0" applyFill="0" applyBorder="0" applyAlignment="0" applyProtection="0"/>
    <xf numFmtId="44" fontId="1" fillId="0" borderId="0" applyFont="0" applyFill="0" applyBorder="0" applyAlignment="0" applyProtection="0"/>
    <xf numFmtId="0" fontId="18"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2" fillId="0" borderId="0" applyNumberFormat="0" applyFill="0" applyBorder="0" applyAlignment="0" applyProtection="0"/>
    <xf numFmtId="0" fontId="8" fillId="4"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0" borderId="0"/>
    <xf numFmtId="9" fontId="1" fillId="0" borderId="0" applyFont="0" applyFill="0" applyBorder="0" applyAlignment="0" applyProtection="0"/>
    <xf numFmtId="0" fontId="1" fillId="0" borderId="0"/>
    <xf numFmtId="0" fontId="49"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93" fillId="0" borderId="0"/>
    <xf numFmtId="0" fontId="56" fillId="0" borderId="0"/>
    <xf numFmtId="0" fontId="61" fillId="0" borderId="0"/>
    <xf numFmtId="0" fontId="61" fillId="0" borderId="0"/>
    <xf numFmtId="43" fontId="20"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18" fillId="0" borderId="0" applyFont="0" applyFill="0" applyBorder="0" applyProtection="0">
      <alignment vertical="top"/>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1" fillId="0" borderId="0"/>
    <xf numFmtId="9" fontId="1" fillId="0" borderId="0" applyFont="0" applyFill="0" applyBorder="0" applyAlignment="0" applyProtection="0"/>
    <xf numFmtId="0" fontId="78" fillId="37" borderId="32" applyNumberFormat="0" applyAlignment="0" applyProtection="0"/>
    <xf numFmtId="0" fontId="29" fillId="37" borderId="32" applyNumberFormat="0" applyAlignment="0" applyProtection="0"/>
    <xf numFmtId="0" fontId="29" fillId="37" borderId="32" applyNumberFormat="0" applyAlignment="0" applyProtection="0"/>
    <xf numFmtId="0" fontId="85" fillId="0" borderId="33" applyNumberFormat="0" applyFill="0" applyAlignment="0" applyProtection="0"/>
    <xf numFmtId="0" fontId="86" fillId="0" borderId="33" applyNumberFormat="0" applyFill="0" applyAlignment="0" applyProtection="0"/>
    <xf numFmtId="0" fontId="86" fillId="0" borderId="33" applyNumberFormat="0" applyFill="0" applyAlignment="0" applyProtection="0"/>
    <xf numFmtId="0" fontId="87" fillId="34" borderId="32" applyNumberFormat="0" applyAlignment="0" applyProtection="0"/>
    <xf numFmtId="0" fontId="37" fillId="34" borderId="32" applyNumberFormat="0" applyAlignment="0" applyProtection="0"/>
    <xf numFmtId="0" fontId="37" fillId="34" borderId="32" applyNumberFormat="0" applyAlignment="0" applyProtection="0"/>
    <xf numFmtId="0" fontId="20" fillId="35" borderId="34" applyNumberFormat="0" applyFont="0" applyAlignment="0" applyProtection="0"/>
    <xf numFmtId="0" fontId="76" fillId="35" borderId="34" applyNumberFormat="0" applyFont="0" applyAlignment="0" applyProtection="0"/>
    <xf numFmtId="0" fontId="20" fillId="35" borderId="34" applyNumberFormat="0" applyFont="0" applyAlignment="0" applyProtection="0"/>
    <xf numFmtId="0" fontId="20" fillId="35" borderId="34" applyNumberFormat="0" applyFont="0" applyAlignment="0" applyProtection="0"/>
    <xf numFmtId="0" fontId="76" fillId="35" borderId="34" applyNumberFormat="0" applyFont="0" applyAlignment="0" applyProtection="0"/>
    <xf numFmtId="0" fontId="20" fillId="35" borderId="34" applyNumberFormat="0" applyFont="0" applyAlignment="0" applyProtection="0"/>
    <xf numFmtId="0" fontId="76" fillId="35" borderId="34" applyNumberFormat="0" applyFont="0" applyAlignment="0" applyProtection="0"/>
    <xf numFmtId="0" fontId="20" fillId="35" borderId="34" applyNumberFormat="0" applyFont="0" applyAlignment="0" applyProtection="0"/>
    <xf numFmtId="0" fontId="20" fillId="35" borderId="34" applyNumberFormat="0" applyFont="0" applyAlignment="0" applyProtection="0"/>
    <xf numFmtId="0" fontId="90" fillId="37" borderId="35" applyNumberFormat="0" applyAlignment="0" applyProtection="0"/>
    <xf numFmtId="0" fontId="41" fillId="37" borderId="35" applyNumberFormat="0" applyAlignment="0" applyProtection="0"/>
    <xf numFmtId="0" fontId="41" fillId="37" borderId="35" applyNumberFormat="0" applyAlignment="0" applyProtection="0"/>
    <xf numFmtId="0" fontId="92" fillId="0" borderId="36" applyNumberFormat="0" applyFill="0" applyAlignment="0" applyProtection="0"/>
    <xf numFmtId="0" fontId="43" fillId="0" borderId="36" applyNumberFormat="0" applyFill="0" applyAlignment="0" applyProtection="0"/>
    <xf numFmtId="0" fontId="43" fillId="0" borderId="36" applyNumberFormat="0" applyFill="0" applyAlignment="0" applyProtection="0"/>
    <xf numFmtId="9" fontId="1" fillId="0" borderId="0" applyFont="0" applyFill="0" applyBorder="0" applyAlignment="0" applyProtection="0"/>
    <xf numFmtId="0" fontId="29" fillId="33" borderId="32" applyNumberFormat="0" applyAlignment="0" applyProtection="0"/>
    <xf numFmtId="0" fontId="37" fillId="34" borderId="32" applyNumberFormat="0" applyAlignment="0" applyProtection="0"/>
    <xf numFmtId="0" fontId="41" fillId="33" borderId="35" applyNumberFormat="0" applyAlignment="0" applyProtection="0"/>
    <xf numFmtId="0" fontId="20" fillId="47" borderId="12" applyNumberFormat="0" applyBorder="0"/>
    <xf numFmtId="43" fontId="20" fillId="0" borderId="0" applyFont="0" applyFill="0" applyBorder="0" applyAlignment="0" applyProtection="0"/>
    <xf numFmtId="37" fontId="20" fillId="47" borderId="0">
      <alignment horizontal="right"/>
    </xf>
    <xf numFmtId="0" fontId="62" fillId="0" borderId="0"/>
    <xf numFmtId="0" fontId="65" fillId="57" borderId="28"/>
    <xf numFmtId="0" fontId="16" fillId="74" borderId="0"/>
    <xf numFmtId="0" fontId="1" fillId="0" borderId="38"/>
    <xf numFmtId="0" fontId="1" fillId="71" borderId="39"/>
    <xf numFmtId="0" fontId="16" fillId="71" borderId="0"/>
    <xf numFmtId="0" fontId="1" fillId="75" borderId="0"/>
    <xf numFmtId="0" fontId="1" fillId="71" borderId="40"/>
    <xf numFmtId="0" fontId="1" fillId="71" borderId="41"/>
    <xf numFmtId="43"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 fillId="12" borderId="0" applyNumberFormat="0" applyBorder="0" applyAlignment="0" applyProtection="0"/>
    <xf numFmtId="0" fontId="17" fillId="16" borderId="0" applyNumberFormat="0" applyBorder="0" applyAlignment="0" applyProtection="0"/>
    <xf numFmtId="0" fontId="1" fillId="16" borderId="0" applyNumberFormat="0" applyBorder="0" applyAlignment="0" applyProtection="0"/>
    <xf numFmtId="0" fontId="17" fillId="20" borderId="0" applyNumberFormat="0" applyBorder="0" applyAlignment="0" applyProtection="0"/>
    <xf numFmtId="0" fontId="1" fillId="20" borderId="0" applyNumberFormat="0" applyBorder="0" applyAlignment="0" applyProtection="0"/>
    <xf numFmtId="0" fontId="17" fillId="24" borderId="0" applyNumberFormat="0" applyBorder="0" applyAlignment="0" applyProtection="0"/>
    <xf numFmtId="0" fontId="1" fillId="24" borderId="0" applyNumberFormat="0" applyBorder="0" applyAlignment="0" applyProtection="0"/>
    <xf numFmtId="0" fontId="17" fillId="28" borderId="0" applyNumberFormat="0" applyBorder="0" applyAlignment="0" applyProtection="0"/>
    <xf numFmtId="0" fontId="1" fillId="28" borderId="0" applyNumberFormat="0" applyBorder="0" applyAlignment="0" applyProtection="0"/>
    <xf numFmtId="0" fontId="17" fillId="32" borderId="0" applyNumberFormat="0" applyBorder="0" applyAlignment="0" applyProtection="0"/>
    <xf numFmtId="0" fontId="1" fillId="32" borderId="0" applyNumberFormat="0" applyBorder="0" applyAlignment="0" applyProtection="0"/>
    <xf numFmtId="0" fontId="70" fillId="4" borderId="0" applyNumberFormat="0" applyBorder="0" applyAlignment="0" applyProtection="0"/>
    <xf numFmtId="0" fontId="8" fillId="4" borderId="0" applyNumberFormat="0" applyBorder="0" applyAlignment="0" applyProtection="0"/>
    <xf numFmtId="0" fontId="20" fillId="0" borderId="0"/>
    <xf numFmtId="0" fontId="58" fillId="0" borderId="0"/>
    <xf numFmtId="0" fontId="1" fillId="8" borderId="8" applyNumberFormat="0" applyFont="0" applyAlignment="0" applyProtection="0"/>
    <xf numFmtId="0" fontId="69" fillId="0" borderId="0" applyNumberFormat="0" applyFill="0" applyBorder="0" applyAlignment="0" applyProtection="0"/>
    <xf numFmtId="0" fontId="2" fillId="0" borderId="0" applyNumberFormat="0" applyFill="0" applyBorder="0" applyAlignment="0" applyProtection="0"/>
    <xf numFmtId="0" fontId="58" fillId="0" borderId="0"/>
    <xf numFmtId="0" fontId="58" fillId="0" borderId="0"/>
  </cellStyleXfs>
  <cellXfs count="123">
    <xf numFmtId="0" fontId="0" fillId="0" borderId="0" xfId="0"/>
    <xf numFmtId="3" fontId="0" fillId="0" borderId="0" xfId="0" applyNumberFormat="1"/>
    <xf numFmtId="0" fontId="94" fillId="0" borderId="0" xfId="0" applyFont="1"/>
    <xf numFmtId="0" fontId="0" fillId="0" borderId="0" xfId="0" applyAlignment="1">
      <alignment wrapText="1"/>
    </xf>
    <xf numFmtId="175" fontId="0" fillId="0" borderId="0" xfId="0" applyNumberFormat="1"/>
    <xf numFmtId="176" fontId="0" fillId="0" borderId="0" xfId="0" applyNumberFormat="1"/>
    <xf numFmtId="2" fontId="0" fillId="0" borderId="0" xfId="0" applyNumberFormat="1"/>
    <xf numFmtId="177" fontId="0" fillId="0" borderId="0" xfId="4040" applyNumberFormat="1" applyFont="1"/>
    <xf numFmtId="0" fontId="0" fillId="0" borderId="0" xfId="0" applyAlignment="1">
      <alignment horizontal="center"/>
    </xf>
    <xf numFmtId="0" fontId="16" fillId="0" borderId="0" xfId="0" applyFont="1"/>
    <xf numFmtId="0" fontId="16" fillId="0" borderId="0" xfId="0" applyFont="1" applyAlignment="1">
      <alignment wrapText="1"/>
    </xf>
    <xf numFmtId="3" fontId="22" fillId="0" borderId="37" xfId="33" applyNumberFormat="1" applyFont="1" applyBorder="1" applyAlignment="1">
      <alignment vertical="center"/>
    </xf>
    <xf numFmtId="9" fontId="0" fillId="0" borderId="0" xfId="4040" applyFont="1"/>
    <xf numFmtId="1" fontId="0" fillId="0" borderId="0" xfId="0" applyNumberFormat="1"/>
    <xf numFmtId="0" fontId="95" fillId="0" borderId="0" xfId="0" applyFont="1"/>
    <xf numFmtId="3" fontId="95" fillId="0" borderId="0" xfId="0" applyNumberFormat="1" applyFont="1"/>
    <xf numFmtId="3" fontId="22" fillId="0" borderId="37" xfId="2886" applyNumberFormat="1" applyFont="1" applyBorder="1" applyAlignment="1">
      <alignment vertical="center"/>
    </xf>
    <xf numFmtId="3" fontId="96" fillId="0" borderId="0" xfId="0" applyNumberFormat="1" applyFont="1"/>
    <xf numFmtId="0" fontId="16" fillId="0" borderId="0" xfId="0" applyFont="1" applyAlignment="1">
      <alignment horizontal="center"/>
    </xf>
    <xf numFmtId="2" fontId="0" fillId="0" borderId="0" xfId="0" applyNumberFormat="1" applyAlignment="1">
      <alignment horizontal="center"/>
    </xf>
    <xf numFmtId="175" fontId="0" fillId="0" borderId="0" xfId="0" applyNumberFormat="1" applyAlignment="1">
      <alignment horizontal="center"/>
    </xf>
    <xf numFmtId="178" fontId="0" fillId="0" borderId="0" xfId="4056" applyNumberFormat="1" applyFont="1"/>
    <xf numFmtId="0" fontId="0" fillId="0" borderId="0" xfId="0" applyAlignment="1">
      <alignment horizontal="left"/>
    </xf>
    <xf numFmtId="0" fontId="0" fillId="76" borderId="0" xfId="0" applyFill="1"/>
    <xf numFmtId="0" fontId="0" fillId="76" borderId="0" xfId="0" applyFill="1" applyAlignment="1">
      <alignment wrapText="1"/>
    </xf>
    <xf numFmtId="46" fontId="0" fillId="76" borderId="0" xfId="0" applyNumberFormat="1" applyFill="1"/>
    <xf numFmtId="0" fontId="16" fillId="76" borderId="0" xfId="0" applyFont="1" applyFill="1"/>
    <xf numFmtId="0" fontId="16" fillId="76" borderId="0" xfId="0" applyFont="1" applyFill="1" applyAlignment="1">
      <alignment wrapText="1"/>
    </xf>
    <xf numFmtId="0" fontId="16" fillId="0" borderId="0" xfId="0" applyFont="1" applyAlignment="1">
      <alignment horizontal="left"/>
    </xf>
    <xf numFmtId="3" fontId="22" fillId="0" borderId="41" xfId="2886" applyNumberFormat="1" applyFont="1" applyBorder="1" applyAlignment="1">
      <alignment vertical="center"/>
    </xf>
    <xf numFmtId="3" fontId="22" fillId="0" borderId="41" xfId="33" applyNumberFormat="1" applyFont="1" applyBorder="1" applyAlignment="1">
      <alignment vertical="center"/>
    </xf>
    <xf numFmtId="0" fontId="22" fillId="0" borderId="41" xfId="34" applyFont="1" applyBorder="1" applyAlignment="1">
      <alignment vertical="center"/>
    </xf>
    <xf numFmtId="0" fontId="22" fillId="0" borderId="41" xfId="2886" applyFont="1" applyBorder="1" applyAlignment="1">
      <alignment vertical="center"/>
    </xf>
    <xf numFmtId="0" fontId="22" fillId="73" borderId="41" xfId="34" applyFont="1" applyFill="1" applyBorder="1" applyAlignment="1">
      <alignment vertical="center" wrapText="1"/>
    </xf>
    <xf numFmtId="0" fontId="22" fillId="72" borderId="41" xfId="34" applyFont="1" applyFill="1" applyBorder="1" applyAlignment="1">
      <alignment vertical="center"/>
    </xf>
    <xf numFmtId="3" fontId="22" fillId="0" borderId="41" xfId="33" applyNumberFormat="1" applyFont="1" applyBorder="1" applyAlignment="1">
      <alignment vertical="center" wrapText="1"/>
    </xf>
    <xf numFmtId="0" fontId="22" fillId="72" borderId="41" xfId="34" applyFont="1" applyFill="1" applyBorder="1" applyAlignment="1">
      <alignment vertical="center" wrapText="1"/>
    </xf>
    <xf numFmtId="179" fontId="0" fillId="0" borderId="0" xfId="0" applyNumberFormat="1"/>
    <xf numFmtId="175" fontId="95" fillId="0" borderId="0" xfId="0" applyNumberFormat="1" applyFont="1"/>
    <xf numFmtId="4" fontId="0" fillId="0" borderId="0" xfId="0" applyNumberFormat="1"/>
    <xf numFmtId="0" fontId="99" fillId="0" borderId="0" xfId="0" applyFont="1"/>
    <xf numFmtId="0" fontId="99" fillId="0" borderId="0" xfId="0" applyFont="1" applyAlignment="1">
      <alignment horizontal="center"/>
    </xf>
    <xf numFmtId="0" fontId="100" fillId="0" borderId="0" xfId="0" applyFont="1"/>
    <xf numFmtId="0" fontId="100" fillId="0" borderId="28" xfId="0" applyFont="1" applyBorder="1"/>
    <xf numFmtId="0" fontId="14" fillId="0" borderId="0" xfId="0" applyFont="1"/>
    <xf numFmtId="0" fontId="14" fillId="0" borderId="28" xfId="0" applyFont="1" applyBorder="1"/>
    <xf numFmtId="0" fontId="101" fillId="0" borderId="0" xfId="0" applyFont="1" applyAlignment="1">
      <alignment horizontal="left"/>
    </xf>
    <xf numFmtId="0" fontId="101" fillId="0" borderId="0" xfId="0" applyFont="1"/>
    <xf numFmtId="0" fontId="102" fillId="0" borderId="0" xfId="0" applyFont="1"/>
    <xf numFmtId="0" fontId="102" fillId="0" borderId="0" xfId="0" applyFont="1" applyAlignment="1">
      <alignment horizontal="left"/>
    </xf>
    <xf numFmtId="0" fontId="102" fillId="0" borderId="28" xfId="0" applyFont="1" applyBorder="1" applyAlignment="1">
      <alignment horizontal="left"/>
    </xf>
    <xf numFmtId="0" fontId="94" fillId="0" borderId="28" xfId="0" applyFont="1" applyBorder="1" applyAlignment="1">
      <alignment horizontal="left"/>
    </xf>
    <xf numFmtId="0" fontId="101" fillId="0" borderId="0" xfId="0" applyFont="1" applyAlignment="1">
      <alignment horizontal="center"/>
    </xf>
    <xf numFmtId="0" fontId="102" fillId="0" borderId="28" xfId="0" applyFont="1" applyBorder="1"/>
    <xf numFmtId="0" fontId="101" fillId="77" borderId="0" xfId="0" applyFont="1" applyFill="1" applyAlignment="1">
      <alignment horizontal="center"/>
    </xf>
    <xf numFmtId="0" fontId="101" fillId="77" borderId="28" xfId="0" applyFont="1" applyFill="1" applyBorder="1" applyAlignment="1">
      <alignment horizontal="center"/>
    </xf>
    <xf numFmtId="0" fontId="101" fillId="0" borderId="42" xfId="0" applyFont="1" applyBorder="1"/>
    <xf numFmtId="0" fontId="99" fillId="0" borderId="43" xfId="0" applyFont="1" applyBorder="1"/>
    <xf numFmtId="0" fontId="99" fillId="0" borderId="44" xfId="0" applyFont="1" applyBorder="1"/>
    <xf numFmtId="0" fontId="99" fillId="0" borderId="45" xfId="0" applyFont="1" applyBorder="1"/>
    <xf numFmtId="0" fontId="99" fillId="0" borderId="46" xfId="0" applyFont="1" applyBorder="1"/>
    <xf numFmtId="0" fontId="99" fillId="0" borderId="47" xfId="0" applyFont="1" applyBorder="1"/>
    <xf numFmtId="0" fontId="99" fillId="0" borderId="48" xfId="0" applyFont="1" applyBorder="1"/>
    <xf numFmtId="0" fontId="99" fillId="0" borderId="49" xfId="0" applyFont="1" applyBorder="1"/>
    <xf numFmtId="0" fontId="99" fillId="0" borderId="28" xfId="0" applyFont="1" applyBorder="1" applyAlignment="1">
      <alignment horizontal="right"/>
    </xf>
    <xf numFmtId="0" fontId="99" fillId="0" borderId="28" xfId="0" applyFont="1" applyBorder="1" applyAlignment="1">
      <alignment horizontal="center"/>
    </xf>
    <xf numFmtId="0" fontId="99" fillId="0" borderId="50" xfId="0" applyFont="1" applyBorder="1"/>
    <xf numFmtId="0" fontId="99" fillId="0" borderId="51" xfId="0" applyFont="1" applyBorder="1"/>
    <xf numFmtId="0" fontId="99" fillId="0" borderId="52" xfId="0" applyFont="1" applyBorder="1" applyAlignment="1">
      <alignment horizontal="right"/>
    </xf>
    <xf numFmtId="0" fontId="99" fillId="0" borderId="53" xfId="0" applyFont="1" applyBorder="1"/>
    <xf numFmtId="0" fontId="99" fillId="0" borderId="54" xfId="0" applyFont="1" applyBorder="1"/>
    <xf numFmtId="0" fontId="99" fillId="0" borderId="55" xfId="0" applyFont="1" applyBorder="1"/>
    <xf numFmtId="0" fontId="99" fillId="0" borderId="54" xfId="0" applyFont="1" applyBorder="1" applyAlignment="1">
      <alignment horizontal="center"/>
    </xf>
    <xf numFmtId="0" fontId="99" fillId="0" borderId="55" xfId="0" applyFont="1" applyBorder="1" applyAlignment="1">
      <alignment horizontal="center"/>
    </xf>
    <xf numFmtId="0" fontId="99" fillId="0" borderId="28" xfId="0" applyFont="1" applyBorder="1"/>
    <xf numFmtId="0" fontId="99" fillId="0" borderId="51" xfId="0" applyFont="1" applyBorder="1" applyAlignment="1">
      <alignment horizontal="center"/>
    </xf>
    <xf numFmtId="0" fontId="99" fillId="0" borderId="52" xfId="0" applyFont="1" applyBorder="1" applyAlignment="1">
      <alignment horizontal="center"/>
    </xf>
    <xf numFmtId="0" fontId="99" fillId="0" borderId="56" xfId="0" applyFont="1" applyBorder="1"/>
    <xf numFmtId="0" fontId="99" fillId="0" borderId="57" xfId="0" applyFont="1" applyBorder="1"/>
    <xf numFmtId="0" fontId="99" fillId="0" borderId="58" xfId="0" applyFont="1" applyBorder="1" applyAlignment="1">
      <alignment horizontal="right"/>
    </xf>
    <xf numFmtId="0" fontId="99" fillId="0" borderId="57" xfId="0" applyFont="1" applyBorder="1" applyAlignment="1">
      <alignment horizontal="center"/>
    </xf>
    <xf numFmtId="0" fontId="99" fillId="0" borderId="58" xfId="0" applyFont="1" applyBorder="1" applyAlignment="1">
      <alignment horizontal="center"/>
    </xf>
    <xf numFmtId="0" fontId="99" fillId="0" borderId="43" xfId="0" applyFont="1" applyBorder="1" applyAlignment="1">
      <alignment horizontal="center"/>
    </xf>
    <xf numFmtId="0" fontId="99" fillId="0" borderId="45" xfId="0" applyFont="1" applyBorder="1" applyAlignment="1">
      <alignment horizontal="center"/>
    </xf>
    <xf numFmtId="0" fontId="99" fillId="0" borderId="47" xfId="0" applyFont="1" applyBorder="1" applyAlignment="1">
      <alignment horizontal="center"/>
    </xf>
    <xf numFmtId="0" fontId="99" fillId="0" borderId="48" xfId="0" applyFont="1" applyBorder="1" applyAlignment="1">
      <alignment horizontal="center"/>
    </xf>
    <xf numFmtId="0" fontId="99" fillId="0" borderId="58" xfId="0" applyFont="1" applyBorder="1"/>
    <xf numFmtId="0" fontId="99" fillId="0" borderId="44" xfId="0" applyFont="1" applyBorder="1" applyAlignment="1">
      <alignment horizontal="center"/>
    </xf>
    <xf numFmtId="0" fontId="99" fillId="0" borderId="50" xfId="0" applyFont="1" applyBorder="1" applyAlignment="1">
      <alignment horizontal="center"/>
    </xf>
    <xf numFmtId="3" fontId="103" fillId="0" borderId="41" xfId="2886" applyNumberFormat="1" applyFont="1" applyBorder="1" applyAlignment="1">
      <alignment vertical="center"/>
    </xf>
    <xf numFmtId="0" fontId="104" fillId="0" borderId="0" xfId="0" applyFont="1"/>
    <xf numFmtId="3" fontId="103" fillId="0" borderId="37" xfId="2886" applyNumberFormat="1" applyFont="1" applyBorder="1" applyAlignment="1">
      <alignment vertical="center"/>
    </xf>
    <xf numFmtId="0" fontId="96" fillId="0" borderId="0" xfId="0" applyFont="1"/>
    <xf numFmtId="0" fontId="101" fillId="0" borderId="28" xfId="0" applyFont="1" applyBorder="1"/>
    <xf numFmtId="0" fontId="101" fillId="0" borderId="43" xfId="0" applyFont="1" applyBorder="1"/>
    <xf numFmtId="0" fontId="101" fillId="0" borderId="44" xfId="0" applyFont="1" applyBorder="1"/>
    <xf numFmtId="0" fontId="99" fillId="0" borderId="60" xfId="0" applyFont="1" applyBorder="1"/>
    <xf numFmtId="0" fontId="99" fillId="0" borderId="61" xfId="0" applyFont="1" applyBorder="1"/>
    <xf numFmtId="0" fontId="99" fillId="0" borderId="62" xfId="0" applyFont="1" applyBorder="1"/>
    <xf numFmtId="0" fontId="101" fillId="77" borderId="0" xfId="0" applyFont="1" applyFill="1"/>
    <xf numFmtId="0" fontId="101" fillId="77" borderId="28" xfId="0" applyFont="1" applyFill="1" applyBorder="1"/>
    <xf numFmtId="0" fontId="99" fillId="0" borderId="61" xfId="0" applyFont="1" applyBorder="1" applyAlignment="1">
      <alignment horizontal="center"/>
    </xf>
    <xf numFmtId="0" fontId="99" fillId="0" borderId="62" xfId="0" applyFont="1" applyBorder="1" applyAlignment="1">
      <alignment horizontal="center"/>
    </xf>
    <xf numFmtId="2" fontId="99" fillId="0" borderId="57" xfId="0" applyNumberFormat="1" applyFont="1" applyBorder="1" applyAlignment="1">
      <alignment horizontal="center"/>
    </xf>
    <xf numFmtId="0" fontId="99" fillId="71" borderId="57" xfId="0" applyFont="1" applyFill="1" applyBorder="1" applyAlignment="1">
      <alignment horizontal="center"/>
    </xf>
    <xf numFmtId="0" fontId="99" fillId="71" borderId="61" xfId="0" applyFont="1" applyFill="1" applyBorder="1" applyAlignment="1">
      <alignment horizontal="center"/>
    </xf>
    <xf numFmtId="10" fontId="0" fillId="0" borderId="0" xfId="4040" applyNumberFormat="1" applyFont="1"/>
    <xf numFmtId="0" fontId="0" fillId="0" borderId="0" xfId="0" applyAlignment="1">
      <alignment horizontal="right"/>
    </xf>
    <xf numFmtId="0" fontId="97" fillId="0" borderId="0" xfId="0" applyFont="1"/>
    <xf numFmtId="175" fontId="0" fillId="0" borderId="0" xfId="0" applyNumberFormat="1" applyAlignment="1">
      <alignment horizontal="right"/>
    </xf>
    <xf numFmtId="175" fontId="0" fillId="0" borderId="63" xfId="0" applyNumberFormat="1" applyBorder="1" applyAlignment="1">
      <alignment horizontal="right"/>
    </xf>
    <xf numFmtId="0" fontId="96" fillId="0" borderId="0" xfId="2858" applyFont="1" applyAlignment="1">
      <alignment horizontal="left" vertical="center"/>
    </xf>
    <xf numFmtId="0" fontId="104" fillId="0" borderId="47" xfId="0" applyFont="1" applyBorder="1"/>
    <xf numFmtId="0" fontId="104" fillId="0" borderId="63" xfId="0" applyFont="1" applyBorder="1" applyAlignment="1">
      <alignment horizontal="right"/>
    </xf>
    <xf numFmtId="0" fontId="104" fillId="0" borderId="47" xfId="0" applyFont="1" applyBorder="1" applyAlignment="1">
      <alignment horizontal="right"/>
    </xf>
    <xf numFmtId="0" fontId="106" fillId="0" borderId="0" xfId="0" applyFont="1" applyAlignment="1">
      <alignment wrapText="1"/>
    </xf>
    <xf numFmtId="0" fontId="106" fillId="0" borderId="0" xfId="0" applyFont="1" applyAlignment="1">
      <alignment horizontal="center"/>
    </xf>
    <xf numFmtId="0" fontId="95" fillId="0" borderId="0" xfId="0" applyFont="1" applyAlignment="1">
      <alignment wrapText="1"/>
    </xf>
    <xf numFmtId="180" fontId="0" fillId="0" borderId="0" xfId="0" applyNumberFormat="1"/>
    <xf numFmtId="0" fontId="16" fillId="0" borderId="0" xfId="0" applyFont="1" applyAlignment="1">
      <alignment horizontal="center"/>
    </xf>
    <xf numFmtId="0" fontId="99" fillId="0" borderId="0" xfId="0" applyFont="1" applyAlignment="1"/>
    <xf numFmtId="0" fontId="99" fillId="0" borderId="59" xfId="0" applyFont="1" applyBorder="1" applyAlignment="1"/>
    <xf numFmtId="0" fontId="99" fillId="0" borderId="28" xfId="0" applyFont="1" applyBorder="1" applyAlignment="1"/>
  </cellXfs>
  <cellStyles count="4092">
    <cellStyle name="]_x000d__x000a_Zoomed=1_x000d__x000a_Row=0_x000d__x000a_Column=0_x000d__x000a_Height=0_x000d__x000a_Width=0_x000d__x000a_FontName=FoxFont_x000d__x000a_FontStyle=0_x000d__x000a_FontSize=9_x000d__x000a_PrtFontName=FoxPrin" xfId="103" xr:uid="{00000000-0005-0000-0000-000000000000}"/>
    <cellStyle name="]_x000d__x000a_Zoomed=1_x000d__x000a_Row=0_x000d__x000a_Column=0_x000d__x000a_Height=0_x000d__x000a_Width=0_x000d__x000a_FontName=FoxFont_x000d__x000a_FontStyle=0_x000d__x000a_FontSize=9_x000d__x000a_PrtFontName=FoxPrin 2" xfId="2894" xr:uid="{00000000-0005-0000-0000-000001000000}"/>
    <cellStyle name="]_x000d__x000a_Zoomed=1_x000d__x000a_Row=0_x000d__x000a_Column=0_x000d__x000a_Height=0_x000d__x000a_Width=0_x000d__x000a_FontName=FoxFont_x000d__x000a_FontStyle=0_x000d__x000a_FontSize=9_x000d__x000a_PrtFontName=FoxPrin 3" xfId="3868" xr:uid="{00000000-0005-0000-0000-000000000000}"/>
    <cellStyle name="20% - Accent1" xfId="16" builtinId="30" customBuiltin="1"/>
    <cellStyle name="20% - Accent1 2" xfId="48" xr:uid="{00000000-0005-0000-0000-000001000000}"/>
    <cellStyle name="20% - Accent1 2 2" xfId="2878" xr:uid="{00000000-0005-0000-0000-000003000000}"/>
    <cellStyle name="20% - Accent1 2 3" xfId="4058" xr:uid="{1F75FEE1-73DC-4549-AEC8-CF6646E75752}"/>
    <cellStyle name="20% - Accent1 3" xfId="2973" xr:uid="{00000000-0005-0000-0000-000004000000}"/>
    <cellStyle name="20% - Accent1 3 2" xfId="2927" xr:uid="{00000000-0005-0000-0000-000005000000}"/>
    <cellStyle name="20% - Accent1 3 3" xfId="2961" xr:uid="{00000000-0005-0000-0000-000006000000}"/>
    <cellStyle name="20% - Accent1 3 3 2" xfId="2943" xr:uid="{00000000-0005-0000-0000-000007000000}"/>
    <cellStyle name="20% - Accent2" xfId="19" builtinId="34" customBuiltin="1"/>
    <cellStyle name="20% - Accent2 2" xfId="49" xr:uid="{00000000-0005-0000-0000-000002000000}"/>
    <cellStyle name="20% - Accent2 2 2" xfId="2942" xr:uid="{00000000-0005-0000-0000-000009000000}"/>
    <cellStyle name="20% - Accent2 2 3" xfId="4059" xr:uid="{51EEC71E-4FFB-4203-8126-D4D0248AE993}"/>
    <cellStyle name="20% - Accent2 3" xfId="2848" xr:uid="{00000000-0005-0000-0000-00000A000000}"/>
    <cellStyle name="20% - Accent2 3 2" xfId="2931" xr:uid="{00000000-0005-0000-0000-00000B000000}"/>
    <cellStyle name="20% - Accent2 3 3" xfId="2876" xr:uid="{00000000-0005-0000-0000-00000C000000}"/>
    <cellStyle name="20% - Accent2 3 3 2" xfId="2932" xr:uid="{00000000-0005-0000-0000-00000D000000}"/>
    <cellStyle name="20% - Accent3" xfId="22" builtinId="38" customBuiltin="1"/>
    <cellStyle name="20% - Accent3 2" xfId="50" xr:uid="{00000000-0005-0000-0000-000003000000}"/>
    <cellStyle name="20% - Accent3 2 2" xfId="2866" xr:uid="{00000000-0005-0000-0000-00000F000000}"/>
    <cellStyle name="20% - Accent3 2 3" xfId="4060" xr:uid="{0F6EF0A5-F9B3-4C73-BAF4-130B19C213D1}"/>
    <cellStyle name="20% - Accent3 3" xfId="2857" xr:uid="{00000000-0005-0000-0000-000010000000}"/>
    <cellStyle name="20% - Accent3 3 2" xfId="2951" xr:uid="{00000000-0005-0000-0000-000011000000}"/>
    <cellStyle name="20% - Accent3 3 3" xfId="2975" xr:uid="{00000000-0005-0000-0000-000012000000}"/>
    <cellStyle name="20% - Accent3 3 3 2" xfId="2950" xr:uid="{00000000-0005-0000-0000-000013000000}"/>
    <cellStyle name="20% - Accent4" xfId="25" builtinId="42" customBuiltin="1"/>
    <cellStyle name="20% - Accent4 2" xfId="51" xr:uid="{00000000-0005-0000-0000-000004000000}"/>
    <cellStyle name="20% - Accent4 2 2" xfId="2936" xr:uid="{00000000-0005-0000-0000-000015000000}"/>
    <cellStyle name="20% - Accent4 2 3" xfId="4061" xr:uid="{51B8263A-44C6-46D4-AD4A-2B597F2A79F1}"/>
    <cellStyle name="20% - Accent4 3" xfId="2911" xr:uid="{00000000-0005-0000-0000-000016000000}"/>
    <cellStyle name="20% - Accent4 3 2" xfId="2933" xr:uid="{00000000-0005-0000-0000-000017000000}"/>
    <cellStyle name="20% - Accent4 3 3" xfId="2978" xr:uid="{00000000-0005-0000-0000-000018000000}"/>
    <cellStyle name="20% - Accent4 3 3 2" xfId="2947" xr:uid="{00000000-0005-0000-0000-000019000000}"/>
    <cellStyle name="20% - Accent5" xfId="28" builtinId="46" customBuiltin="1"/>
    <cellStyle name="20% - Accent5 2" xfId="52" xr:uid="{00000000-0005-0000-0000-000005000000}"/>
    <cellStyle name="20% - Accent5 2 2" xfId="2859" xr:uid="{00000000-0005-0000-0000-00001B000000}"/>
    <cellStyle name="20% - Accent5 2 3" xfId="4062" xr:uid="{0847C234-3F3D-4995-95C5-A519E910A81C}"/>
    <cellStyle name="20% - Accent5 3" xfId="2967" xr:uid="{00000000-0005-0000-0000-00001C000000}"/>
    <cellStyle name="20% - Accent5 3 2" xfId="2964" xr:uid="{00000000-0005-0000-0000-00001D000000}"/>
    <cellStyle name="20% - Accent5 3 3" xfId="2874" xr:uid="{00000000-0005-0000-0000-00001E000000}"/>
    <cellStyle name="20% - Accent5 3 3 2" xfId="2937" xr:uid="{00000000-0005-0000-0000-00001F000000}"/>
    <cellStyle name="20% - Accent6" xfId="31" builtinId="50" customBuiltin="1"/>
    <cellStyle name="20% - Accent6 2" xfId="53" xr:uid="{00000000-0005-0000-0000-000006000000}"/>
    <cellStyle name="20% - Accent6 2 2" xfId="2935" xr:uid="{00000000-0005-0000-0000-000021000000}"/>
    <cellStyle name="20% - Accent6 2 3" xfId="4063" xr:uid="{3EFA3781-1552-4C5F-A99D-BD91E86DE0A3}"/>
    <cellStyle name="20% - Accent6 3" xfId="2860" xr:uid="{00000000-0005-0000-0000-000022000000}"/>
    <cellStyle name="20% - Accent6 3 2" xfId="2881" xr:uid="{00000000-0005-0000-0000-000023000000}"/>
    <cellStyle name="20% - Accent6 3 3" xfId="2864" xr:uid="{00000000-0005-0000-0000-000024000000}"/>
    <cellStyle name="20% - Accent6 3 3 2" xfId="2882" xr:uid="{00000000-0005-0000-0000-000025000000}"/>
    <cellStyle name="40% - Accent1" xfId="17" builtinId="31" customBuiltin="1"/>
    <cellStyle name="40% - Accent1 2" xfId="54" xr:uid="{00000000-0005-0000-0000-000007000000}"/>
    <cellStyle name="40% - Accent1 2 2" xfId="2890" xr:uid="{00000000-0005-0000-0000-000027000000}"/>
    <cellStyle name="40% - Accent1 2 3" xfId="4064" xr:uid="{EA012498-F705-4D7D-80E6-419E58F8E95C}"/>
    <cellStyle name="40% - Accent1 3" xfId="2965" xr:uid="{00000000-0005-0000-0000-000028000000}"/>
    <cellStyle name="40% - Accent1 3 2" xfId="2968" xr:uid="{00000000-0005-0000-0000-000029000000}"/>
    <cellStyle name="40% - Accent1 3 3" xfId="2969" xr:uid="{00000000-0005-0000-0000-00002A000000}"/>
    <cellStyle name="40% - Accent1 3 3 2" xfId="2957" xr:uid="{00000000-0005-0000-0000-00002B000000}"/>
    <cellStyle name="40% - Accent2" xfId="20" builtinId="35" customBuiltin="1"/>
    <cellStyle name="40% - Accent2 2" xfId="55" xr:uid="{00000000-0005-0000-0000-000008000000}"/>
    <cellStyle name="40% - Accent2 2 2" xfId="2884" xr:uid="{00000000-0005-0000-0000-00002D000000}"/>
    <cellStyle name="40% - Accent2 2 3" xfId="4065" xr:uid="{2450E7AA-8BDD-4774-8CBD-F0A323572881}"/>
    <cellStyle name="40% - Accent2 3" xfId="2974" xr:uid="{00000000-0005-0000-0000-00002E000000}"/>
    <cellStyle name="40% - Accent2 3 2" xfId="2955" xr:uid="{00000000-0005-0000-0000-00002F000000}"/>
    <cellStyle name="40% - Accent2 3 3" xfId="2971" xr:uid="{00000000-0005-0000-0000-000030000000}"/>
    <cellStyle name="40% - Accent2 3 3 2" xfId="2928" xr:uid="{00000000-0005-0000-0000-000031000000}"/>
    <cellStyle name="40% - Accent3" xfId="23" builtinId="39" customBuiltin="1"/>
    <cellStyle name="40% - Accent3 2" xfId="56" xr:uid="{00000000-0005-0000-0000-000009000000}"/>
    <cellStyle name="40% - Accent3 2 2" xfId="2873" xr:uid="{00000000-0005-0000-0000-000033000000}"/>
    <cellStyle name="40% - Accent3 2 3" xfId="4066" xr:uid="{4538FF53-4924-470B-AA2F-27835035FC02}"/>
    <cellStyle name="40% - Accent3 3" xfId="2963" xr:uid="{00000000-0005-0000-0000-000034000000}"/>
    <cellStyle name="40% - Accent3 3 2" xfId="2972" xr:uid="{00000000-0005-0000-0000-000035000000}"/>
    <cellStyle name="40% - Accent3 3 3" xfId="2948" xr:uid="{00000000-0005-0000-0000-000036000000}"/>
    <cellStyle name="40% - Accent3 3 3 2" xfId="2941" xr:uid="{00000000-0005-0000-0000-000037000000}"/>
    <cellStyle name="40% - Accent4" xfId="26" builtinId="43" customBuiltin="1"/>
    <cellStyle name="40% - Accent4 2" xfId="57" xr:uid="{00000000-0005-0000-0000-00000A000000}"/>
    <cellStyle name="40% - Accent4 2 2" xfId="2883" xr:uid="{00000000-0005-0000-0000-000039000000}"/>
    <cellStyle name="40% - Accent4 2 3" xfId="4067" xr:uid="{A74C0881-A97F-4807-AE41-AF1BA17F14DF}"/>
    <cellStyle name="40% - Accent4 3" xfId="2880" xr:uid="{00000000-0005-0000-0000-00003A000000}"/>
    <cellStyle name="40% - Accent4 3 2" xfId="2976" xr:uid="{00000000-0005-0000-0000-00003B000000}"/>
    <cellStyle name="40% - Accent4 3 3" xfId="2962" xr:uid="{00000000-0005-0000-0000-00003C000000}"/>
    <cellStyle name="40% - Accent4 3 3 2" xfId="2862" xr:uid="{00000000-0005-0000-0000-00003D000000}"/>
    <cellStyle name="40% - Accent5" xfId="29" builtinId="47" customBuiltin="1"/>
    <cellStyle name="40% - Accent5 2" xfId="58" xr:uid="{00000000-0005-0000-0000-00000B000000}"/>
    <cellStyle name="40% - Accent5 2 2" xfId="2926" xr:uid="{00000000-0005-0000-0000-00003F000000}"/>
    <cellStyle name="40% - Accent5 2 3" xfId="4068" xr:uid="{9E574751-34F0-4290-9D9D-75F7D45FC319}"/>
    <cellStyle name="40% - Accent5 3" xfId="2934" xr:uid="{00000000-0005-0000-0000-000040000000}"/>
    <cellStyle name="40% - Accent5 3 2" xfId="2853" xr:uid="{00000000-0005-0000-0000-000041000000}"/>
    <cellStyle name="40% - Accent5 3 3" xfId="2847" xr:uid="{00000000-0005-0000-0000-000042000000}"/>
    <cellStyle name="40% - Accent5 3 3 2" xfId="2977" xr:uid="{00000000-0005-0000-0000-000043000000}"/>
    <cellStyle name="40% - Accent6" xfId="32" builtinId="51" customBuiltin="1"/>
    <cellStyle name="40% - Accent6 2" xfId="59" xr:uid="{00000000-0005-0000-0000-00000C000000}"/>
    <cellStyle name="40% - Accent6 2 2" xfId="2929" xr:uid="{00000000-0005-0000-0000-000045000000}"/>
    <cellStyle name="40% - Accent6 2 3" xfId="4069" xr:uid="{332C8983-3E11-4183-834D-CDEC2060A84E}"/>
    <cellStyle name="40% - Accent6 3" xfId="2870" xr:uid="{00000000-0005-0000-0000-000046000000}"/>
    <cellStyle name="40% - Accent6 3 2" xfId="2959" xr:uid="{00000000-0005-0000-0000-000047000000}"/>
    <cellStyle name="40% - Accent6 3 3" xfId="2856" xr:uid="{00000000-0005-0000-0000-000048000000}"/>
    <cellStyle name="40% - Accent6 3 3 2" xfId="2849" xr:uid="{00000000-0005-0000-0000-000049000000}"/>
    <cellStyle name="60% - Accent1 2" xfId="60" xr:uid="{00000000-0005-0000-0000-00000D000000}"/>
    <cellStyle name="60% - Accent1 2 2" xfId="2960" xr:uid="{00000000-0005-0000-0000-00004B000000}"/>
    <cellStyle name="60% - Accent1 2 2 2" xfId="2868" xr:uid="{00000000-0005-0000-0000-00004C000000}"/>
    <cellStyle name="60% - Accent1 2 2 3" xfId="2872" xr:uid="{00000000-0005-0000-0000-00004D000000}"/>
    <cellStyle name="60% - Accent1 2 2 4" xfId="2888" xr:uid="{00000000-0005-0000-0000-00004E000000}"/>
    <cellStyle name="60% - Accent1 2 3" xfId="2852" xr:uid="{00000000-0005-0000-0000-00004F000000}"/>
    <cellStyle name="60% - Accent1 2 4" xfId="2952" xr:uid="{00000000-0005-0000-0000-000050000000}"/>
    <cellStyle name="60% - Accent1 2 5" xfId="3846" xr:uid="{00000000-0005-0000-0000-000051000000}"/>
    <cellStyle name="60% - Accent1 2 6" xfId="2867" xr:uid="{00000000-0005-0000-0000-00004A000000}"/>
    <cellStyle name="60% - Accent1 2 7" xfId="4070" xr:uid="{29545B5E-254A-4622-B7AD-6DD7C992B63A}"/>
    <cellStyle name="60% - Accent1 3" xfId="2979" xr:uid="{00000000-0005-0000-0000-000052000000}"/>
    <cellStyle name="60% - Accent1 3 2" xfId="2980" xr:uid="{00000000-0005-0000-0000-000053000000}"/>
    <cellStyle name="60% - Accent1 3 3" xfId="2981" xr:uid="{00000000-0005-0000-0000-000054000000}"/>
    <cellStyle name="60% - Accent1 3 4" xfId="2982" xr:uid="{00000000-0005-0000-0000-000055000000}"/>
    <cellStyle name="60% - Accent1 3 5" xfId="4071" xr:uid="{066309B3-ECAE-4119-9855-A541AD1316EC}"/>
    <cellStyle name="60% - Accent1 4" xfId="2983" xr:uid="{00000000-0005-0000-0000-000056000000}"/>
    <cellStyle name="60% - Accent1 4 2" xfId="2984" xr:uid="{00000000-0005-0000-0000-000057000000}"/>
    <cellStyle name="60% - Accent1 4 3" xfId="2985" xr:uid="{00000000-0005-0000-0000-000058000000}"/>
    <cellStyle name="60% - Accent1 4 4" xfId="4072" xr:uid="{60294CCC-668E-41C5-B837-5DF04B44B3A0}"/>
    <cellStyle name="60% - Accent2 2" xfId="61" xr:uid="{00000000-0005-0000-0000-00000E000000}"/>
    <cellStyle name="60% - Accent2 2 2" xfId="3847" xr:uid="{00000000-0005-0000-0000-00005A000000}"/>
    <cellStyle name="60% - Accent2 2 3" xfId="2986" xr:uid="{00000000-0005-0000-0000-000059000000}"/>
    <cellStyle name="60% - Accent2 2 4" xfId="4073" xr:uid="{E1B068FC-B926-4FF2-80D2-79DC210C8038}"/>
    <cellStyle name="60% - Accent2 3" xfId="2987" xr:uid="{00000000-0005-0000-0000-00005B000000}"/>
    <cellStyle name="60% - Accent2 3 2" xfId="2988" xr:uid="{00000000-0005-0000-0000-00005C000000}"/>
    <cellStyle name="60% - Accent2 3 3" xfId="2989" xr:uid="{00000000-0005-0000-0000-00005D000000}"/>
    <cellStyle name="60% - Accent2 4" xfId="4074" xr:uid="{8A2FD07D-B4DA-428E-911B-83560986EAD1}"/>
    <cellStyle name="60% - Accent3 2" xfId="62" xr:uid="{00000000-0005-0000-0000-00000F000000}"/>
    <cellStyle name="60% - Accent3 2 2" xfId="3848" xr:uid="{00000000-0005-0000-0000-00005F000000}"/>
    <cellStyle name="60% - Accent3 2 3" xfId="2990" xr:uid="{00000000-0005-0000-0000-00005E000000}"/>
    <cellStyle name="60% - Accent3 2 4" xfId="4075" xr:uid="{CEE7BD2B-EEFC-432E-88FB-DD5B1514A7F0}"/>
    <cellStyle name="60% - Accent3 3" xfId="2991" xr:uid="{00000000-0005-0000-0000-000060000000}"/>
    <cellStyle name="60% - Accent3 3 2" xfId="2992" xr:uid="{00000000-0005-0000-0000-000061000000}"/>
    <cellStyle name="60% - Accent3 3 3" xfId="2993" xr:uid="{00000000-0005-0000-0000-000062000000}"/>
    <cellStyle name="60% - Accent3 4" xfId="4076" xr:uid="{8129D7A5-E67C-4FDF-A1A9-99FF14DD1F8D}"/>
    <cellStyle name="60% - Accent4 2" xfId="63" xr:uid="{00000000-0005-0000-0000-000010000000}"/>
    <cellStyle name="60% - Accent4 2 2" xfId="3849" xr:uid="{00000000-0005-0000-0000-000064000000}"/>
    <cellStyle name="60% - Accent4 2 3" xfId="2994" xr:uid="{00000000-0005-0000-0000-000063000000}"/>
    <cellStyle name="60% - Accent4 2 4" xfId="4077" xr:uid="{DCC8BF5A-859E-4BBB-8240-EE35D19764E3}"/>
    <cellStyle name="60% - Accent4 3" xfId="2995" xr:uid="{00000000-0005-0000-0000-000065000000}"/>
    <cellStyle name="60% - Accent4 3 2" xfId="2996" xr:uid="{00000000-0005-0000-0000-000066000000}"/>
    <cellStyle name="60% - Accent4 3 3" xfId="2997" xr:uid="{00000000-0005-0000-0000-000067000000}"/>
    <cellStyle name="60% - Accent4 4" xfId="4078" xr:uid="{04715618-BE4F-405A-8954-B4DBFF4C2F5A}"/>
    <cellStyle name="60% - Accent5 2" xfId="64" xr:uid="{00000000-0005-0000-0000-000011000000}"/>
    <cellStyle name="60% - Accent5 2 2" xfId="3850" xr:uid="{00000000-0005-0000-0000-000069000000}"/>
    <cellStyle name="60% - Accent5 2 3" xfId="2998" xr:uid="{00000000-0005-0000-0000-000068000000}"/>
    <cellStyle name="60% - Accent5 2 4" xfId="4079" xr:uid="{9C5C1BD6-BB2A-4799-ADF6-11F88796E0CE}"/>
    <cellStyle name="60% - Accent5 3" xfId="2999" xr:uid="{00000000-0005-0000-0000-00006A000000}"/>
    <cellStyle name="60% - Accent5 3 2" xfId="3000" xr:uid="{00000000-0005-0000-0000-00006B000000}"/>
    <cellStyle name="60% - Accent5 3 3" xfId="3001" xr:uid="{00000000-0005-0000-0000-00006C000000}"/>
    <cellStyle name="60% - Accent5 4" xfId="4080" xr:uid="{6FB804FC-5AE6-4EBE-BB0C-ED3FC172CAE2}"/>
    <cellStyle name="60% - Accent6 2" xfId="65" xr:uid="{00000000-0005-0000-0000-000012000000}"/>
    <cellStyle name="60% - Accent6 2 2" xfId="3851" xr:uid="{00000000-0005-0000-0000-00006E000000}"/>
    <cellStyle name="60% - Accent6 2 3" xfId="3002" xr:uid="{00000000-0005-0000-0000-00006D000000}"/>
    <cellStyle name="60% - Accent6 2 4" xfId="4081" xr:uid="{71107D7F-68D4-4A6C-9C9D-E65515EA57BF}"/>
    <cellStyle name="60% - Accent6 3" xfId="3003" xr:uid="{00000000-0005-0000-0000-00006F000000}"/>
    <cellStyle name="60% - Accent6 3 2" xfId="3004" xr:uid="{00000000-0005-0000-0000-000070000000}"/>
    <cellStyle name="60% - Accent6 3 3" xfId="3005" xr:uid="{00000000-0005-0000-0000-000071000000}"/>
    <cellStyle name="60% - Accent6 4" xfId="4082" xr:uid="{9A988E79-964A-4D8E-80E3-D7562265163F}"/>
    <cellStyle name="Accent1" xfId="15" builtinId="29" customBuiltin="1"/>
    <cellStyle name="Accent1 2" xfId="66" xr:uid="{00000000-0005-0000-0000-000013000000}"/>
    <cellStyle name="Accent1 2 2" xfId="3006" xr:uid="{00000000-0005-0000-0000-000073000000}"/>
    <cellStyle name="Accent1 3" xfId="3007" xr:uid="{00000000-0005-0000-0000-000074000000}"/>
    <cellStyle name="Accent1 3 2" xfId="3008" xr:uid="{00000000-0005-0000-0000-000075000000}"/>
    <cellStyle name="Accent1 3 3" xfId="3009" xr:uid="{00000000-0005-0000-0000-000076000000}"/>
    <cellStyle name="Accent2" xfId="18" builtinId="33" customBuiltin="1"/>
    <cellStyle name="Accent2 2" xfId="67" xr:uid="{00000000-0005-0000-0000-000014000000}"/>
    <cellStyle name="Accent2 2 2" xfId="3010" xr:uid="{00000000-0005-0000-0000-000078000000}"/>
    <cellStyle name="Accent2 3" xfId="3011" xr:uid="{00000000-0005-0000-0000-000079000000}"/>
    <cellStyle name="Accent2 3 2" xfId="3012" xr:uid="{00000000-0005-0000-0000-00007A000000}"/>
    <cellStyle name="Accent2 3 3" xfId="3013" xr:uid="{00000000-0005-0000-0000-00007B000000}"/>
    <cellStyle name="Accent3" xfId="21" builtinId="37" customBuiltin="1"/>
    <cellStyle name="Accent3 2" xfId="68" xr:uid="{00000000-0005-0000-0000-000015000000}"/>
    <cellStyle name="Accent3 2 2" xfId="3014" xr:uid="{00000000-0005-0000-0000-00007D000000}"/>
    <cellStyle name="Accent3 3" xfId="3015" xr:uid="{00000000-0005-0000-0000-00007E000000}"/>
    <cellStyle name="Accent3 3 2" xfId="3016" xr:uid="{00000000-0005-0000-0000-00007F000000}"/>
    <cellStyle name="Accent3 3 3" xfId="3017" xr:uid="{00000000-0005-0000-0000-000080000000}"/>
    <cellStyle name="Accent4" xfId="24" builtinId="41" customBuiltin="1"/>
    <cellStyle name="Accent4 2" xfId="69" xr:uid="{00000000-0005-0000-0000-000016000000}"/>
    <cellStyle name="Accent4 2 2" xfId="3018" xr:uid="{00000000-0005-0000-0000-000082000000}"/>
    <cellStyle name="Accent4 3" xfId="3019" xr:uid="{00000000-0005-0000-0000-000083000000}"/>
    <cellStyle name="Accent4 3 2" xfId="3020" xr:uid="{00000000-0005-0000-0000-000084000000}"/>
    <cellStyle name="Accent4 3 3" xfId="3021" xr:uid="{00000000-0005-0000-0000-000085000000}"/>
    <cellStyle name="Accent5" xfId="27" builtinId="45" customBuiltin="1"/>
    <cellStyle name="Accent5 2" xfId="70" xr:uid="{00000000-0005-0000-0000-000017000000}"/>
    <cellStyle name="Accent5 2 2" xfId="3022" xr:uid="{00000000-0005-0000-0000-000087000000}"/>
    <cellStyle name="Accent5 3" xfId="3023" xr:uid="{00000000-0005-0000-0000-000088000000}"/>
    <cellStyle name="Accent5 3 2" xfId="3024" xr:uid="{00000000-0005-0000-0000-000089000000}"/>
    <cellStyle name="Accent5 3 3" xfId="3025" xr:uid="{00000000-0005-0000-0000-00008A000000}"/>
    <cellStyle name="Accent6" xfId="30" builtinId="49" customBuiltin="1"/>
    <cellStyle name="Accent6 2" xfId="71" xr:uid="{00000000-0005-0000-0000-000018000000}"/>
    <cellStyle name="Accent6 2 2" xfId="3026" xr:uid="{00000000-0005-0000-0000-00008C000000}"/>
    <cellStyle name="Accent6 3" xfId="3027" xr:uid="{00000000-0005-0000-0000-00008D000000}"/>
    <cellStyle name="Accent6 3 2" xfId="3028" xr:uid="{00000000-0005-0000-0000-00008E000000}"/>
    <cellStyle name="Accent6 3 3" xfId="3029" xr:uid="{00000000-0005-0000-0000-00008F000000}"/>
    <cellStyle name="Att1" xfId="72" xr:uid="{00000000-0005-0000-0000-000019000000}"/>
    <cellStyle name="Att1 2" xfId="273" xr:uid="{00000000-0005-0000-0000-000091000000}"/>
    <cellStyle name="Att1 2 2" xfId="274" xr:uid="{00000000-0005-0000-0000-000092000000}"/>
    <cellStyle name="Att1 3" xfId="275" xr:uid="{00000000-0005-0000-0000-000093000000}"/>
    <cellStyle name="Att1 3 2" xfId="276" xr:uid="{00000000-0005-0000-0000-000094000000}"/>
    <cellStyle name="Att1 3 3" xfId="277" xr:uid="{00000000-0005-0000-0000-000095000000}"/>
    <cellStyle name="Att1 4" xfId="278" xr:uid="{00000000-0005-0000-0000-000096000000}"/>
    <cellStyle name="Att1 4 2" xfId="279" xr:uid="{00000000-0005-0000-0000-000097000000}"/>
    <cellStyle name="Att1 4 3" xfId="280" xr:uid="{00000000-0005-0000-0000-000098000000}"/>
    <cellStyle name="Bad" xfId="6" builtinId="27" customBuiltin="1"/>
    <cellStyle name="Bad 2" xfId="73" xr:uid="{00000000-0005-0000-0000-00001A000000}"/>
    <cellStyle name="Bad 2 2" xfId="3030" xr:uid="{00000000-0005-0000-0000-00009A000000}"/>
    <cellStyle name="Bad 3" xfId="3031" xr:uid="{00000000-0005-0000-0000-00009B000000}"/>
    <cellStyle name="Bad 3 2" xfId="3032" xr:uid="{00000000-0005-0000-0000-00009C000000}"/>
    <cellStyle name="Bad 3 3" xfId="3033" xr:uid="{00000000-0005-0000-0000-00009D000000}"/>
    <cellStyle name="BM Heading 3" xfId="135" xr:uid="{00000000-0005-0000-0000-00009E000000}"/>
    <cellStyle name="BM Input" xfId="138" xr:uid="{00000000-0005-0000-0000-00009F000000}"/>
    <cellStyle name="bold_text" xfId="74" xr:uid="{00000000-0005-0000-0000-00001B000000}"/>
    <cellStyle name="boldbluetxt_green" xfId="75" xr:uid="{00000000-0005-0000-0000-00001C000000}"/>
    <cellStyle name="box" xfId="76" xr:uid="{00000000-0005-0000-0000-00001D000000}"/>
    <cellStyle name="box 2" xfId="4044" xr:uid="{00000000-0005-0000-0000-000005000000}"/>
    <cellStyle name="Calculation" xfId="9" builtinId="22" customBuiltin="1"/>
    <cellStyle name="Calculation 2" xfId="77" xr:uid="{00000000-0005-0000-0000-00001E000000}"/>
    <cellStyle name="Calculation 2 2" xfId="3034" xr:uid="{00000000-0005-0000-0000-0000A1000000}"/>
    <cellStyle name="Calculation 2 3" xfId="4016" xr:uid="{00000000-0005-0000-0000-0000A1000000}"/>
    <cellStyle name="Calculation 2 4" xfId="4041" xr:uid="{00000000-0005-0000-0000-00001E000000}"/>
    <cellStyle name="Calculation 3" xfId="3035" xr:uid="{00000000-0005-0000-0000-0000A2000000}"/>
    <cellStyle name="Calculation 3 2" xfId="3036" xr:uid="{00000000-0005-0000-0000-0000A3000000}"/>
    <cellStyle name="Calculation 3 2 2" xfId="4018" xr:uid="{00000000-0005-0000-0000-0000A3000000}"/>
    <cellStyle name="Calculation 3 3" xfId="3037" xr:uid="{00000000-0005-0000-0000-0000A4000000}"/>
    <cellStyle name="Calculation 3 4" xfId="4017" xr:uid="{00000000-0005-0000-0000-0000A2000000}"/>
    <cellStyle name="Check Cell" xfId="11" builtinId="23" customBuiltin="1"/>
    <cellStyle name="Check Cell 2" xfId="78" xr:uid="{00000000-0005-0000-0000-00001F000000}"/>
    <cellStyle name="Check Cell 2 2" xfId="3038" xr:uid="{00000000-0005-0000-0000-0000A6000000}"/>
    <cellStyle name="Check Cell 3" xfId="3039" xr:uid="{00000000-0005-0000-0000-0000A7000000}"/>
    <cellStyle name="Check Cell 3 2" xfId="3040" xr:uid="{00000000-0005-0000-0000-0000A8000000}"/>
    <cellStyle name="Check Cell 3 3" xfId="3041" xr:uid="{00000000-0005-0000-0000-0000A9000000}"/>
    <cellStyle name="Column 4" xfId="140" xr:uid="{00000000-0005-0000-0000-0000AA000000}"/>
    <cellStyle name="Comma" xfId="4056" builtinId="3"/>
    <cellStyle name="Comma 10" xfId="2736" xr:uid="{00000000-0005-0000-0000-0000AC000000}"/>
    <cellStyle name="Comma 11" xfId="3841" xr:uid="{00000000-0005-0000-0000-0000AD000000}"/>
    <cellStyle name="Comma 12" xfId="126" xr:uid="{00000000-0005-0000-0000-000022010000}"/>
    <cellStyle name="Comma 2" xfId="40" xr:uid="{00000000-0005-0000-0000-000021000000}"/>
    <cellStyle name="Comma 2 10" xfId="282" xr:uid="{00000000-0005-0000-0000-0000AF000000}"/>
    <cellStyle name="Comma 2 10 2" xfId="283" xr:uid="{00000000-0005-0000-0000-0000B0000000}"/>
    <cellStyle name="Comma 2 10 2 2" xfId="284" xr:uid="{00000000-0005-0000-0000-0000B1000000}"/>
    <cellStyle name="Comma 2 10 3" xfId="285" xr:uid="{00000000-0005-0000-0000-0000B2000000}"/>
    <cellStyle name="Comma 2 10 4" xfId="286" xr:uid="{00000000-0005-0000-0000-0000B3000000}"/>
    <cellStyle name="Comma 2 11" xfId="287" xr:uid="{00000000-0005-0000-0000-0000B4000000}"/>
    <cellStyle name="Comma 2 11 2" xfId="288" xr:uid="{00000000-0005-0000-0000-0000B5000000}"/>
    <cellStyle name="Comma 2 11 2 2" xfId="289" xr:uid="{00000000-0005-0000-0000-0000B6000000}"/>
    <cellStyle name="Comma 2 11 3" xfId="290" xr:uid="{00000000-0005-0000-0000-0000B7000000}"/>
    <cellStyle name="Comma 2 11 4" xfId="291" xr:uid="{00000000-0005-0000-0000-0000B8000000}"/>
    <cellStyle name="Comma 2 12" xfId="292" xr:uid="{00000000-0005-0000-0000-0000B9000000}"/>
    <cellStyle name="Comma 2 12 2" xfId="293" xr:uid="{00000000-0005-0000-0000-0000BA000000}"/>
    <cellStyle name="Comma 2 12 2 2" xfId="294" xr:uid="{00000000-0005-0000-0000-0000BB000000}"/>
    <cellStyle name="Comma 2 12 3" xfId="295" xr:uid="{00000000-0005-0000-0000-0000BC000000}"/>
    <cellStyle name="Comma 2 12 4" xfId="296" xr:uid="{00000000-0005-0000-0000-0000BD000000}"/>
    <cellStyle name="Comma 2 13" xfId="297" xr:uid="{00000000-0005-0000-0000-0000BE000000}"/>
    <cellStyle name="Comma 2 13 2" xfId="298" xr:uid="{00000000-0005-0000-0000-0000BF000000}"/>
    <cellStyle name="Comma 2 13 2 2" xfId="299" xr:uid="{00000000-0005-0000-0000-0000C0000000}"/>
    <cellStyle name="Comma 2 13 3" xfId="300" xr:uid="{00000000-0005-0000-0000-0000C1000000}"/>
    <cellStyle name="Comma 2 13 4" xfId="301" xr:uid="{00000000-0005-0000-0000-0000C2000000}"/>
    <cellStyle name="Comma 2 14" xfId="302" xr:uid="{00000000-0005-0000-0000-0000C3000000}"/>
    <cellStyle name="Comma 2 14 2" xfId="303" xr:uid="{00000000-0005-0000-0000-0000C4000000}"/>
    <cellStyle name="Comma 2 14 3" xfId="304" xr:uid="{00000000-0005-0000-0000-0000C5000000}"/>
    <cellStyle name="Comma 2 15" xfId="305" xr:uid="{00000000-0005-0000-0000-0000C6000000}"/>
    <cellStyle name="Comma 2 15 2" xfId="306" xr:uid="{00000000-0005-0000-0000-0000C7000000}"/>
    <cellStyle name="Comma 2 16" xfId="307" xr:uid="{00000000-0005-0000-0000-0000C8000000}"/>
    <cellStyle name="Comma 2 17" xfId="308" xr:uid="{00000000-0005-0000-0000-0000C9000000}"/>
    <cellStyle name="Comma 2 18" xfId="309" xr:uid="{00000000-0005-0000-0000-0000CA000000}"/>
    <cellStyle name="Comma 2 19" xfId="2669" xr:uid="{00000000-0005-0000-0000-0000CB000000}"/>
    <cellStyle name="Comma 2 2" xfId="101" xr:uid="{00000000-0005-0000-0000-000022000000}"/>
    <cellStyle name="Comma 2 2 10" xfId="311" xr:uid="{00000000-0005-0000-0000-0000CD000000}"/>
    <cellStyle name="Comma 2 2 10 2" xfId="312" xr:uid="{00000000-0005-0000-0000-0000CE000000}"/>
    <cellStyle name="Comma 2 2 10 3" xfId="313" xr:uid="{00000000-0005-0000-0000-0000CF000000}"/>
    <cellStyle name="Comma 2 2 11" xfId="314" xr:uid="{00000000-0005-0000-0000-0000D0000000}"/>
    <cellStyle name="Comma 2 2 11 2" xfId="315" xr:uid="{00000000-0005-0000-0000-0000D1000000}"/>
    <cellStyle name="Comma 2 2 12" xfId="316" xr:uid="{00000000-0005-0000-0000-0000D2000000}"/>
    <cellStyle name="Comma 2 2 13" xfId="317" xr:uid="{00000000-0005-0000-0000-0000D3000000}"/>
    <cellStyle name="Comma 2 2 14" xfId="318" xr:uid="{00000000-0005-0000-0000-0000D4000000}"/>
    <cellStyle name="Comma 2 2 15" xfId="2675" xr:uid="{00000000-0005-0000-0000-0000D5000000}"/>
    <cellStyle name="Comma 2 2 16" xfId="2738" xr:uid="{00000000-0005-0000-0000-0000D6000000}"/>
    <cellStyle name="Comma 2 2 17" xfId="310" xr:uid="{00000000-0005-0000-0000-0000D7000000}"/>
    <cellStyle name="Comma 2 2 18" xfId="3881" xr:uid="{00000000-0005-0000-0000-0000D8000000}"/>
    <cellStyle name="Comma 2 2 19" xfId="3989" xr:uid="{00000000-0005-0000-0000-0000D9000000}"/>
    <cellStyle name="Comma 2 2 2" xfId="149" xr:uid="{00000000-0005-0000-0000-0000DA000000}"/>
    <cellStyle name="Comma 2 2 2 10" xfId="320" xr:uid="{00000000-0005-0000-0000-0000DB000000}"/>
    <cellStyle name="Comma 2 2 2 11" xfId="2680" xr:uid="{00000000-0005-0000-0000-0000DC000000}"/>
    <cellStyle name="Comma 2 2 2 12" xfId="2741" xr:uid="{00000000-0005-0000-0000-0000DD000000}"/>
    <cellStyle name="Comma 2 2 2 13" xfId="319" xr:uid="{00000000-0005-0000-0000-0000DE000000}"/>
    <cellStyle name="Comma 2 2 2 14" xfId="3882" xr:uid="{00000000-0005-0000-0000-0000DF000000}"/>
    <cellStyle name="Comma 2 2 2 15" xfId="3990" xr:uid="{00000000-0005-0000-0000-0000E0000000}"/>
    <cellStyle name="Comma 2 2 2 2" xfId="173" xr:uid="{00000000-0005-0000-0000-0000E1000000}"/>
    <cellStyle name="Comma 2 2 2 2 10" xfId="2688" xr:uid="{00000000-0005-0000-0000-0000E2000000}"/>
    <cellStyle name="Comma 2 2 2 2 11" xfId="2748" xr:uid="{00000000-0005-0000-0000-0000E3000000}"/>
    <cellStyle name="Comma 2 2 2 2 12" xfId="321" xr:uid="{00000000-0005-0000-0000-0000E4000000}"/>
    <cellStyle name="Comma 2 2 2 2 13" xfId="3883" xr:uid="{00000000-0005-0000-0000-0000E5000000}"/>
    <cellStyle name="Comma 2 2 2 2 14" xfId="3991" xr:uid="{00000000-0005-0000-0000-0000E6000000}"/>
    <cellStyle name="Comma 2 2 2 2 2" xfId="186" xr:uid="{00000000-0005-0000-0000-0000E7000000}"/>
    <cellStyle name="Comma 2 2 2 2 2 2" xfId="215" xr:uid="{00000000-0005-0000-0000-0000E8000000}"/>
    <cellStyle name="Comma 2 2 2 2 2 2 2" xfId="269" xr:uid="{00000000-0005-0000-0000-0000E9000000}"/>
    <cellStyle name="Comma 2 2 2 2 2 2 2 2" xfId="2842" xr:uid="{00000000-0005-0000-0000-0000EA000000}"/>
    <cellStyle name="Comma 2 2 2 2 2 2 2 3" xfId="324" xr:uid="{00000000-0005-0000-0000-0000EB000000}"/>
    <cellStyle name="Comma 2 2 2 2 2 2 2 4" xfId="3965" xr:uid="{00000000-0005-0000-0000-0000EC000000}"/>
    <cellStyle name="Comma 2 2 2 2 2 2 3" xfId="2729" xr:uid="{00000000-0005-0000-0000-0000ED000000}"/>
    <cellStyle name="Comma 2 2 2 2 2 2 4" xfId="2788" xr:uid="{00000000-0005-0000-0000-0000EE000000}"/>
    <cellStyle name="Comma 2 2 2 2 2 2 5" xfId="323" xr:uid="{00000000-0005-0000-0000-0000EF000000}"/>
    <cellStyle name="Comma 2 2 2 2 2 2 6" xfId="3913" xr:uid="{00000000-0005-0000-0000-0000F0000000}"/>
    <cellStyle name="Comma 2 2 2 2 2 3" xfId="242" xr:uid="{00000000-0005-0000-0000-0000F1000000}"/>
    <cellStyle name="Comma 2 2 2 2 2 3 2" xfId="2815" xr:uid="{00000000-0005-0000-0000-0000F2000000}"/>
    <cellStyle name="Comma 2 2 2 2 2 3 3" xfId="325" xr:uid="{00000000-0005-0000-0000-0000F3000000}"/>
    <cellStyle name="Comma 2 2 2 2 2 3 4" xfId="3939" xr:uid="{00000000-0005-0000-0000-0000F4000000}"/>
    <cellStyle name="Comma 2 2 2 2 2 4" xfId="326" xr:uid="{00000000-0005-0000-0000-0000F5000000}"/>
    <cellStyle name="Comma 2 2 2 2 2 5" xfId="2701" xr:uid="{00000000-0005-0000-0000-0000F6000000}"/>
    <cellStyle name="Comma 2 2 2 2 2 6" xfId="2761" xr:uid="{00000000-0005-0000-0000-0000F7000000}"/>
    <cellStyle name="Comma 2 2 2 2 2 7" xfId="322" xr:uid="{00000000-0005-0000-0000-0000F8000000}"/>
    <cellStyle name="Comma 2 2 2 2 2 8" xfId="3884" xr:uid="{00000000-0005-0000-0000-0000F9000000}"/>
    <cellStyle name="Comma 2 2 2 2 2 9" xfId="3992" xr:uid="{00000000-0005-0000-0000-0000FA000000}"/>
    <cellStyle name="Comma 2 2 2 2 3" xfId="202" xr:uid="{00000000-0005-0000-0000-0000FB000000}"/>
    <cellStyle name="Comma 2 2 2 2 3 2" xfId="256" xr:uid="{00000000-0005-0000-0000-0000FC000000}"/>
    <cellStyle name="Comma 2 2 2 2 3 2 2" xfId="329" xr:uid="{00000000-0005-0000-0000-0000FD000000}"/>
    <cellStyle name="Comma 2 2 2 2 3 2 3" xfId="2829" xr:uid="{00000000-0005-0000-0000-0000FE000000}"/>
    <cellStyle name="Comma 2 2 2 2 3 2 4" xfId="328" xr:uid="{00000000-0005-0000-0000-0000FF000000}"/>
    <cellStyle name="Comma 2 2 2 2 3 2 5" xfId="3964" xr:uid="{00000000-0005-0000-0000-000000010000}"/>
    <cellStyle name="Comma 2 2 2 2 3 3" xfId="330" xr:uid="{00000000-0005-0000-0000-000001010000}"/>
    <cellStyle name="Comma 2 2 2 2 3 4" xfId="331" xr:uid="{00000000-0005-0000-0000-000002010000}"/>
    <cellStyle name="Comma 2 2 2 2 3 5" xfId="2716" xr:uid="{00000000-0005-0000-0000-000003010000}"/>
    <cellStyle name="Comma 2 2 2 2 3 6" xfId="2775" xr:uid="{00000000-0005-0000-0000-000004010000}"/>
    <cellStyle name="Comma 2 2 2 2 3 7" xfId="327" xr:uid="{00000000-0005-0000-0000-000005010000}"/>
    <cellStyle name="Comma 2 2 2 2 3 8" xfId="3912" xr:uid="{00000000-0005-0000-0000-000006010000}"/>
    <cellStyle name="Comma 2 2 2 2 4" xfId="229" xr:uid="{00000000-0005-0000-0000-000007010000}"/>
    <cellStyle name="Comma 2 2 2 2 4 2" xfId="333" xr:uid="{00000000-0005-0000-0000-000008010000}"/>
    <cellStyle name="Comma 2 2 2 2 4 2 2" xfId="334" xr:uid="{00000000-0005-0000-0000-000009010000}"/>
    <cellStyle name="Comma 2 2 2 2 4 3" xfId="335" xr:uid="{00000000-0005-0000-0000-00000A010000}"/>
    <cellStyle name="Comma 2 2 2 2 4 4" xfId="336" xr:uid="{00000000-0005-0000-0000-00000B010000}"/>
    <cellStyle name="Comma 2 2 2 2 4 5" xfId="2802" xr:uid="{00000000-0005-0000-0000-00000C010000}"/>
    <cellStyle name="Comma 2 2 2 2 4 6" xfId="332" xr:uid="{00000000-0005-0000-0000-00000D010000}"/>
    <cellStyle name="Comma 2 2 2 2 4 7" xfId="3938" xr:uid="{00000000-0005-0000-0000-00000E010000}"/>
    <cellStyle name="Comma 2 2 2 2 5" xfId="337" xr:uid="{00000000-0005-0000-0000-00000F010000}"/>
    <cellStyle name="Comma 2 2 2 2 5 2" xfId="338" xr:uid="{00000000-0005-0000-0000-000010010000}"/>
    <cellStyle name="Comma 2 2 2 2 5 2 2" xfId="339" xr:uid="{00000000-0005-0000-0000-000011010000}"/>
    <cellStyle name="Comma 2 2 2 2 5 3" xfId="340" xr:uid="{00000000-0005-0000-0000-000012010000}"/>
    <cellStyle name="Comma 2 2 2 2 5 4" xfId="341" xr:uid="{00000000-0005-0000-0000-000013010000}"/>
    <cellStyle name="Comma 2 2 2 2 6" xfId="342" xr:uid="{00000000-0005-0000-0000-000014010000}"/>
    <cellStyle name="Comma 2 2 2 2 6 2" xfId="343" xr:uid="{00000000-0005-0000-0000-000015010000}"/>
    <cellStyle name="Comma 2 2 2 2 6 3" xfId="344" xr:uid="{00000000-0005-0000-0000-000016010000}"/>
    <cellStyle name="Comma 2 2 2 2 7" xfId="345" xr:uid="{00000000-0005-0000-0000-000017010000}"/>
    <cellStyle name="Comma 2 2 2 2 7 2" xfId="346" xr:uid="{00000000-0005-0000-0000-000018010000}"/>
    <cellStyle name="Comma 2 2 2 2 8" xfId="347" xr:uid="{00000000-0005-0000-0000-000019010000}"/>
    <cellStyle name="Comma 2 2 2 2 9" xfId="348" xr:uid="{00000000-0005-0000-0000-00001A010000}"/>
    <cellStyle name="Comma 2 2 2 3" xfId="179" xr:uid="{00000000-0005-0000-0000-00001B010000}"/>
    <cellStyle name="Comma 2 2 2 3 2" xfId="208" xr:uid="{00000000-0005-0000-0000-00001C010000}"/>
    <cellStyle name="Comma 2 2 2 3 2 2" xfId="262" xr:uid="{00000000-0005-0000-0000-00001D010000}"/>
    <cellStyle name="Comma 2 2 2 3 2 2 2" xfId="2835" xr:uid="{00000000-0005-0000-0000-00001E010000}"/>
    <cellStyle name="Comma 2 2 2 3 2 2 3" xfId="351" xr:uid="{00000000-0005-0000-0000-00001F010000}"/>
    <cellStyle name="Comma 2 2 2 3 2 2 4" xfId="3966" xr:uid="{00000000-0005-0000-0000-000020010000}"/>
    <cellStyle name="Comma 2 2 2 3 2 3" xfId="2722" xr:uid="{00000000-0005-0000-0000-000021010000}"/>
    <cellStyle name="Comma 2 2 2 3 2 4" xfId="2781" xr:uid="{00000000-0005-0000-0000-000022010000}"/>
    <cellStyle name="Comma 2 2 2 3 2 5" xfId="350" xr:uid="{00000000-0005-0000-0000-000023010000}"/>
    <cellStyle name="Comma 2 2 2 3 2 6" xfId="3914" xr:uid="{00000000-0005-0000-0000-000024010000}"/>
    <cellStyle name="Comma 2 2 2 3 3" xfId="235" xr:uid="{00000000-0005-0000-0000-000025010000}"/>
    <cellStyle name="Comma 2 2 2 3 3 2" xfId="2808" xr:uid="{00000000-0005-0000-0000-000026010000}"/>
    <cellStyle name="Comma 2 2 2 3 3 3" xfId="352" xr:uid="{00000000-0005-0000-0000-000027010000}"/>
    <cellStyle name="Comma 2 2 2 3 3 4" xfId="3940" xr:uid="{00000000-0005-0000-0000-000028010000}"/>
    <cellStyle name="Comma 2 2 2 3 4" xfId="353" xr:uid="{00000000-0005-0000-0000-000029010000}"/>
    <cellStyle name="Comma 2 2 2 3 5" xfId="2694" xr:uid="{00000000-0005-0000-0000-00002A010000}"/>
    <cellStyle name="Comma 2 2 2 3 6" xfId="2754" xr:uid="{00000000-0005-0000-0000-00002B010000}"/>
    <cellStyle name="Comma 2 2 2 3 7" xfId="349" xr:uid="{00000000-0005-0000-0000-00002C010000}"/>
    <cellStyle name="Comma 2 2 2 3 8" xfId="3885" xr:uid="{00000000-0005-0000-0000-00002D010000}"/>
    <cellStyle name="Comma 2 2 2 3 9" xfId="3993" xr:uid="{00000000-0005-0000-0000-00002E010000}"/>
    <cellStyle name="Comma 2 2 2 4" xfId="195" xr:uid="{00000000-0005-0000-0000-00002F010000}"/>
    <cellStyle name="Comma 2 2 2 4 2" xfId="249" xr:uid="{00000000-0005-0000-0000-000030010000}"/>
    <cellStyle name="Comma 2 2 2 4 2 2" xfId="356" xr:uid="{00000000-0005-0000-0000-000031010000}"/>
    <cellStyle name="Comma 2 2 2 4 2 3" xfId="2822" xr:uid="{00000000-0005-0000-0000-000032010000}"/>
    <cellStyle name="Comma 2 2 2 4 2 4" xfId="355" xr:uid="{00000000-0005-0000-0000-000033010000}"/>
    <cellStyle name="Comma 2 2 2 4 2 5" xfId="3963" xr:uid="{00000000-0005-0000-0000-000034010000}"/>
    <cellStyle name="Comma 2 2 2 4 3" xfId="357" xr:uid="{00000000-0005-0000-0000-000035010000}"/>
    <cellStyle name="Comma 2 2 2 4 4" xfId="358" xr:uid="{00000000-0005-0000-0000-000036010000}"/>
    <cellStyle name="Comma 2 2 2 4 5" xfId="2709" xr:uid="{00000000-0005-0000-0000-000037010000}"/>
    <cellStyle name="Comma 2 2 2 4 6" xfId="2768" xr:uid="{00000000-0005-0000-0000-000038010000}"/>
    <cellStyle name="Comma 2 2 2 4 7" xfId="354" xr:uid="{00000000-0005-0000-0000-000039010000}"/>
    <cellStyle name="Comma 2 2 2 4 8" xfId="3911" xr:uid="{00000000-0005-0000-0000-00003A010000}"/>
    <cellStyle name="Comma 2 2 2 5" xfId="222" xr:uid="{00000000-0005-0000-0000-00003B010000}"/>
    <cellStyle name="Comma 2 2 2 5 2" xfId="360" xr:uid="{00000000-0005-0000-0000-00003C010000}"/>
    <cellStyle name="Comma 2 2 2 5 2 2" xfId="361" xr:uid="{00000000-0005-0000-0000-00003D010000}"/>
    <cellStyle name="Comma 2 2 2 5 3" xfId="362" xr:uid="{00000000-0005-0000-0000-00003E010000}"/>
    <cellStyle name="Comma 2 2 2 5 4" xfId="363" xr:uid="{00000000-0005-0000-0000-00003F010000}"/>
    <cellStyle name="Comma 2 2 2 5 5" xfId="2795" xr:uid="{00000000-0005-0000-0000-000040010000}"/>
    <cellStyle name="Comma 2 2 2 5 6" xfId="359" xr:uid="{00000000-0005-0000-0000-000041010000}"/>
    <cellStyle name="Comma 2 2 2 5 7" xfId="3937" xr:uid="{00000000-0005-0000-0000-000042010000}"/>
    <cellStyle name="Comma 2 2 2 6" xfId="364" xr:uid="{00000000-0005-0000-0000-000043010000}"/>
    <cellStyle name="Comma 2 2 2 6 2" xfId="365" xr:uid="{00000000-0005-0000-0000-000044010000}"/>
    <cellStyle name="Comma 2 2 2 6 2 2" xfId="366" xr:uid="{00000000-0005-0000-0000-000045010000}"/>
    <cellStyle name="Comma 2 2 2 6 3" xfId="367" xr:uid="{00000000-0005-0000-0000-000046010000}"/>
    <cellStyle name="Comma 2 2 2 6 4" xfId="368" xr:uid="{00000000-0005-0000-0000-000047010000}"/>
    <cellStyle name="Comma 2 2 2 7" xfId="369" xr:uid="{00000000-0005-0000-0000-000048010000}"/>
    <cellStyle name="Comma 2 2 2 7 2" xfId="370" xr:uid="{00000000-0005-0000-0000-000049010000}"/>
    <cellStyle name="Comma 2 2 2 7 3" xfId="371" xr:uid="{00000000-0005-0000-0000-00004A010000}"/>
    <cellStyle name="Comma 2 2 2 8" xfId="372" xr:uid="{00000000-0005-0000-0000-00004B010000}"/>
    <cellStyle name="Comma 2 2 2 8 2" xfId="373" xr:uid="{00000000-0005-0000-0000-00004C010000}"/>
    <cellStyle name="Comma 2 2 2 9" xfId="374" xr:uid="{00000000-0005-0000-0000-00004D010000}"/>
    <cellStyle name="Comma 2 2 20" xfId="136" xr:uid="{00000000-0005-0000-0000-0000CC000000}"/>
    <cellStyle name="Comma 2 2 3" xfId="170" xr:uid="{00000000-0005-0000-0000-00004E010000}"/>
    <cellStyle name="Comma 2 2 3 10" xfId="376" xr:uid="{00000000-0005-0000-0000-00004F010000}"/>
    <cellStyle name="Comma 2 2 3 11" xfId="2685" xr:uid="{00000000-0005-0000-0000-000050010000}"/>
    <cellStyle name="Comma 2 2 3 12" xfId="2745" xr:uid="{00000000-0005-0000-0000-000051010000}"/>
    <cellStyle name="Comma 2 2 3 13" xfId="375" xr:uid="{00000000-0005-0000-0000-000052010000}"/>
    <cellStyle name="Comma 2 2 3 14" xfId="3886" xr:uid="{00000000-0005-0000-0000-000053010000}"/>
    <cellStyle name="Comma 2 2 3 15" xfId="3994" xr:uid="{00000000-0005-0000-0000-000054010000}"/>
    <cellStyle name="Comma 2 2 3 2" xfId="183" xr:uid="{00000000-0005-0000-0000-000055010000}"/>
    <cellStyle name="Comma 2 2 3 2 10" xfId="2698" xr:uid="{00000000-0005-0000-0000-000056010000}"/>
    <cellStyle name="Comma 2 2 3 2 11" xfId="2758" xr:uid="{00000000-0005-0000-0000-000057010000}"/>
    <cellStyle name="Comma 2 2 3 2 12" xfId="377" xr:uid="{00000000-0005-0000-0000-000058010000}"/>
    <cellStyle name="Comma 2 2 3 2 13" xfId="3887" xr:uid="{00000000-0005-0000-0000-000059010000}"/>
    <cellStyle name="Comma 2 2 3 2 14" xfId="3995" xr:uid="{00000000-0005-0000-0000-00005A010000}"/>
    <cellStyle name="Comma 2 2 3 2 2" xfId="212" xr:uid="{00000000-0005-0000-0000-00005B010000}"/>
    <cellStyle name="Comma 2 2 3 2 2 2" xfId="266" xr:uid="{00000000-0005-0000-0000-00005C010000}"/>
    <cellStyle name="Comma 2 2 3 2 2 2 2" xfId="380" xr:uid="{00000000-0005-0000-0000-00005D010000}"/>
    <cellStyle name="Comma 2 2 3 2 2 2 3" xfId="2839" xr:uid="{00000000-0005-0000-0000-00005E010000}"/>
    <cellStyle name="Comma 2 2 3 2 2 2 4" xfId="379" xr:uid="{00000000-0005-0000-0000-00005F010000}"/>
    <cellStyle name="Comma 2 2 3 2 2 2 5" xfId="3968" xr:uid="{00000000-0005-0000-0000-000060010000}"/>
    <cellStyle name="Comma 2 2 3 2 2 3" xfId="381" xr:uid="{00000000-0005-0000-0000-000061010000}"/>
    <cellStyle name="Comma 2 2 3 2 2 4" xfId="382" xr:uid="{00000000-0005-0000-0000-000062010000}"/>
    <cellStyle name="Comma 2 2 3 2 2 5" xfId="2726" xr:uid="{00000000-0005-0000-0000-000063010000}"/>
    <cellStyle name="Comma 2 2 3 2 2 6" xfId="2785" xr:uid="{00000000-0005-0000-0000-000064010000}"/>
    <cellStyle name="Comma 2 2 3 2 2 7" xfId="378" xr:uid="{00000000-0005-0000-0000-000065010000}"/>
    <cellStyle name="Comma 2 2 3 2 2 8" xfId="3916" xr:uid="{00000000-0005-0000-0000-000066010000}"/>
    <cellStyle name="Comma 2 2 3 2 3" xfId="239" xr:uid="{00000000-0005-0000-0000-000067010000}"/>
    <cellStyle name="Comma 2 2 3 2 3 2" xfId="384" xr:uid="{00000000-0005-0000-0000-000068010000}"/>
    <cellStyle name="Comma 2 2 3 2 3 2 2" xfId="385" xr:uid="{00000000-0005-0000-0000-000069010000}"/>
    <cellStyle name="Comma 2 2 3 2 3 3" xfId="386" xr:uid="{00000000-0005-0000-0000-00006A010000}"/>
    <cellStyle name="Comma 2 2 3 2 3 4" xfId="387" xr:uid="{00000000-0005-0000-0000-00006B010000}"/>
    <cellStyle name="Comma 2 2 3 2 3 5" xfId="2812" xr:uid="{00000000-0005-0000-0000-00006C010000}"/>
    <cellStyle name="Comma 2 2 3 2 3 6" xfId="383" xr:uid="{00000000-0005-0000-0000-00006D010000}"/>
    <cellStyle name="Comma 2 2 3 2 3 7" xfId="3942" xr:uid="{00000000-0005-0000-0000-00006E010000}"/>
    <cellStyle name="Comma 2 2 3 2 4" xfId="388" xr:uid="{00000000-0005-0000-0000-00006F010000}"/>
    <cellStyle name="Comma 2 2 3 2 4 2" xfId="389" xr:uid="{00000000-0005-0000-0000-000070010000}"/>
    <cellStyle name="Comma 2 2 3 2 4 2 2" xfId="390" xr:uid="{00000000-0005-0000-0000-000071010000}"/>
    <cellStyle name="Comma 2 2 3 2 4 3" xfId="391" xr:uid="{00000000-0005-0000-0000-000072010000}"/>
    <cellStyle name="Comma 2 2 3 2 4 4" xfId="392" xr:uid="{00000000-0005-0000-0000-000073010000}"/>
    <cellStyle name="Comma 2 2 3 2 5" xfId="393" xr:uid="{00000000-0005-0000-0000-000074010000}"/>
    <cellStyle name="Comma 2 2 3 2 5 2" xfId="394" xr:uid="{00000000-0005-0000-0000-000075010000}"/>
    <cellStyle name="Comma 2 2 3 2 5 2 2" xfId="395" xr:uid="{00000000-0005-0000-0000-000076010000}"/>
    <cellStyle name="Comma 2 2 3 2 5 3" xfId="396" xr:uid="{00000000-0005-0000-0000-000077010000}"/>
    <cellStyle name="Comma 2 2 3 2 5 4" xfId="397" xr:uid="{00000000-0005-0000-0000-000078010000}"/>
    <cellStyle name="Comma 2 2 3 2 6" xfId="398" xr:uid="{00000000-0005-0000-0000-000079010000}"/>
    <cellStyle name="Comma 2 2 3 2 6 2" xfId="399" xr:uid="{00000000-0005-0000-0000-00007A010000}"/>
    <cellStyle name="Comma 2 2 3 2 6 3" xfId="400" xr:uid="{00000000-0005-0000-0000-00007B010000}"/>
    <cellStyle name="Comma 2 2 3 2 7" xfId="401" xr:uid="{00000000-0005-0000-0000-00007C010000}"/>
    <cellStyle name="Comma 2 2 3 2 7 2" xfId="402" xr:uid="{00000000-0005-0000-0000-00007D010000}"/>
    <cellStyle name="Comma 2 2 3 2 8" xfId="403" xr:uid="{00000000-0005-0000-0000-00007E010000}"/>
    <cellStyle name="Comma 2 2 3 2 9" xfId="404" xr:uid="{00000000-0005-0000-0000-00007F010000}"/>
    <cellStyle name="Comma 2 2 3 3" xfId="199" xr:uid="{00000000-0005-0000-0000-000080010000}"/>
    <cellStyle name="Comma 2 2 3 3 2" xfId="253" xr:uid="{00000000-0005-0000-0000-000081010000}"/>
    <cellStyle name="Comma 2 2 3 3 2 2" xfId="407" xr:uid="{00000000-0005-0000-0000-000082010000}"/>
    <cellStyle name="Comma 2 2 3 3 2 3" xfId="2826" xr:uid="{00000000-0005-0000-0000-000083010000}"/>
    <cellStyle name="Comma 2 2 3 3 2 4" xfId="406" xr:uid="{00000000-0005-0000-0000-000084010000}"/>
    <cellStyle name="Comma 2 2 3 3 2 5" xfId="3967" xr:uid="{00000000-0005-0000-0000-000085010000}"/>
    <cellStyle name="Comma 2 2 3 3 3" xfId="408" xr:uid="{00000000-0005-0000-0000-000086010000}"/>
    <cellStyle name="Comma 2 2 3 3 4" xfId="409" xr:uid="{00000000-0005-0000-0000-000087010000}"/>
    <cellStyle name="Comma 2 2 3 3 5" xfId="2713" xr:uid="{00000000-0005-0000-0000-000088010000}"/>
    <cellStyle name="Comma 2 2 3 3 6" xfId="2772" xr:uid="{00000000-0005-0000-0000-000089010000}"/>
    <cellStyle name="Comma 2 2 3 3 7" xfId="405" xr:uid="{00000000-0005-0000-0000-00008A010000}"/>
    <cellStyle name="Comma 2 2 3 3 8" xfId="3915" xr:uid="{00000000-0005-0000-0000-00008B010000}"/>
    <cellStyle name="Comma 2 2 3 4" xfId="226" xr:uid="{00000000-0005-0000-0000-00008C010000}"/>
    <cellStyle name="Comma 2 2 3 4 2" xfId="411" xr:uid="{00000000-0005-0000-0000-00008D010000}"/>
    <cellStyle name="Comma 2 2 3 4 2 2" xfId="412" xr:uid="{00000000-0005-0000-0000-00008E010000}"/>
    <cellStyle name="Comma 2 2 3 4 3" xfId="413" xr:uid="{00000000-0005-0000-0000-00008F010000}"/>
    <cellStyle name="Comma 2 2 3 4 4" xfId="414" xr:uid="{00000000-0005-0000-0000-000090010000}"/>
    <cellStyle name="Comma 2 2 3 4 5" xfId="2799" xr:uid="{00000000-0005-0000-0000-000091010000}"/>
    <cellStyle name="Comma 2 2 3 4 6" xfId="410" xr:uid="{00000000-0005-0000-0000-000092010000}"/>
    <cellStyle name="Comma 2 2 3 4 7" xfId="3941" xr:uid="{00000000-0005-0000-0000-000093010000}"/>
    <cellStyle name="Comma 2 2 3 5" xfId="415" xr:uid="{00000000-0005-0000-0000-000094010000}"/>
    <cellStyle name="Comma 2 2 3 5 2" xfId="416" xr:uid="{00000000-0005-0000-0000-000095010000}"/>
    <cellStyle name="Comma 2 2 3 5 2 2" xfId="417" xr:uid="{00000000-0005-0000-0000-000096010000}"/>
    <cellStyle name="Comma 2 2 3 5 3" xfId="418" xr:uid="{00000000-0005-0000-0000-000097010000}"/>
    <cellStyle name="Comma 2 2 3 5 4" xfId="419" xr:uid="{00000000-0005-0000-0000-000098010000}"/>
    <cellStyle name="Comma 2 2 3 6" xfId="420" xr:uid="{00000000-0005-0000-0000-000099010000}"/>
    <cellStyle name="Comma 2 2 3 6 2" xfId="421" xr:uid="{00000000-0005-0000-0000-00009A010000}"/>
    <cellStyle name="Comma 2 2 3 6 2 2" xfId="422" xr:uid="{00000000-0005-0000-0000-00009B010000}"/>
    <cellStyle name="Comma 2 2 3 6 3" xfId="423" xr:uid="{00000000-0005-0000-0000-00009C010000}"/>
    <cellStyle name="Comma 2 2 3 6 4" xfId="424" xr:uid="{00000000-0005-0000-0000-00009D010000}"/>
    <cellStyle name="Comma 2 2 3 7" xfId="425" xr:uid="{00000000-0005-0000-0000-00009E010000}"/>
    <cellStyle name="Comma 2 2 3 7 2" xfId="426" xr:uid="{00000000-0005-0000-0000-00009F010000}"/>
    <cellStyle name="Comma 2 2 3 7 3" xfId="427" xr:uid="{00000000-0005-0000-0000-0000A0010000}"/>
    <cellStyle name="Comma 2 2 3 8" xfId="428" xr:uid="{00000000-0005-0000-0000-0000A1010000}"/>
    <cellStyle name="Comma 2 2 3 8 2" xfId="429" xr:uid="{00000000-0005-0000-0000-0000A2010000}"/>
    <cellStyle name="Comma 2 2 3 9" xfId="430" xr:uid="{00000000-0005-0000-0000-0000A3010000}"/>
    <cellStyle name="Comma 2 2 4" xfId="176" xr:uid="{00000000-0005-0000-0000-0000A4010000}"/>
    <cellStyle name="Comma 2 2 4 10" xfId="432" xr:uid="{00000000-0005-0000-0000-0000A5010000}"/>
    <cellStyle name="Comma 2 2 4 11" xfId="2691" xr:uid="{00000000-0005-0000-0000-0000A6010000}"/>
    <cellStyle name="Comma 2 2 4 12" xfId="2751" xr:uid="{00000000-0005-0000-0000-0000A7010000}"/>
    <cellStyle name="Comma 2 2 4 13" xfId="431" xr:uid="{00000000-0005-0000-0000-0000A8010000}"/>
    <cellStyle name="Comma 2 2 4 14" xfId="3888" xr:uid="{00000000-0005-0000-0000-0000A9010000}"/>
    <cellStyle name="Comma 2 2 4 15" xfId="3996" xr:uid="{00000000-0005-0000-0000-0000AA010000}"/>
    <cellStyle name="Comma 2 2 4 2" xfId="205" xr:uid="{00000000-0005-0000-0000-0000AB010000}"/>
    <cellStyle name="Comma 2 2 4 2 10" xfId="2719" xr:uid="{00000000-0005-0000-0000-0000AC010000}"/>
    <cellStyle name="Comma 2 2 4 2 11" xfId="2778" xr:uid="{00000000-0005-0000-0000-0000AD010000}"/>
    <cellStyle name="Comma 2 2 4 2 12" xfId="433" xr:uid="{00000000-0005-0000-0000-0000AE010000}"/>
    <cellStyle name="Comma 2 2 4 2 13" xfId="3917" xr:uid="{00000000-0005-0000-0000-0000AF010000}"/>
    <cellStyle name="Comma 2 2 4 2 2" xfId="259" xr:uid="{00000000-0005-0000-0000-0000B0010000}"/>
    <cellStyle name="Comma 2 2 4 2 2 2" xfId="435" xr:uid="{00000000-0005-0000-0000-0000B1010000}"/>
    <cellStyle name="Comma 2 2 4 2 2 2 2" xfId="436" xr:uid="{00000000-0005-0000-0000-0000B2010000}"/>
    <cellStyle name="Comma 2 2 4 2 2 3" xfId="437" xr:uid="{00000000-0005-0000-0000-0000B3010000}"/>
    <cellStyle name="Comma 2 2 4 2 2 4" xfId="438" xr:uid="{00000000-0005-0000-0000-0000B4010000}"/>
    <cellStyle name="Comma 2 2 4 2 2 5" xfId="2832" xr:uid="{00000000-0005-0000-0000-0000B5010000}"/>
    <cellStyle name="Comma 2 2 4 2 2 6" xfId="434" xr:uid="{00000000-0005-0000-0000-0000B6010000}"/>
    <cellStyle name="Comma 2 2 4 2 2 7" xfId="3969" xr:uid="{00000000-0005-0000-0000-0000B7010000}"/>
    <cellStyle name="Comma 2 2 4 2 3" xfId="439" xr:uid="{00000000-0005-0000-0000-0000B8010000}"/>
    <cellStyle name="Comma 2 2 4 2 3 2" xfId="440" xr:uid="{00000000-0005-0000-0000-0000B9010000}"/>
    <cellStyle name="Comma 2 2 4 2 3 2 2" xfId="441" xr:uid="{00000000-0005-0000-0000-0000BA010000}"/>
    <cellStyle name="Comma 2 2 4 2 3 3" xfId="442" xr:uid="{00000000-0005-0000-0000-0000BB010000}"/>
    <cellStyle name="Comma 2 2 4 2 3 4" xfId="443" xr:uid="{00000000-0005-0000-0000-0000BC010000}"/>
    <cellStyle name="Comma 2 2 4 2 4" xfId="444" xr:uid="{00000000-0005-0000-0000-0000BD010000}"/>
    <cellStyle name="Comma 2 2 4 2 4 2" xfId="445" xr:uid="{00000000-0005-0000-0000-0000BE010000}"/>
    <cellStyle name="Comma 2 2 4 2 4 2 2" xfId="446" xr:uid="{00000000-0005-0000-0000-0000BF010000}"/>
    <cellStyle name="Comma 2 2 4 2 4 3" xfId="447" xr:uid="{00000000-0005-0000-0000-0000C0010000}"/>
    <cellStyle name="Comma 2 2 4 2 4 4" xfId="448" xr:uid="{00000000-0005-0000-0000-0000C1010000}"/>
    <cellStyle name="Comma 2 2 4 2 5" xfId="449" xr:uid="{00000000-0005-0000-0000-0000C2010000}"/>
    <cellStyle name="Comma 2 2 4 2 5 2" xfId="450" xr:uid="{00000000-0005-0000-0000-0000C3010000}"/>
    <cellStyle name="Comma 2 2 4 2 5 2 2" xfId="451" xr:uid="{00000000-0005-0000-0000-0000C4010000}"/>
    <cellStyle name="Comma 2 2 4 2 5 3" xfId="452" xr:uid="{00000000-0005-0000-0000-0000C5010000}"/>
    <cellStyle name="Comma 2 2 4 2 5 4" xfId="453" xr:uid="{00000000-0005-0000-0000-0000C6010000}"/>
    <cellStyle name="Comma 2 2 4 2 6" xfId="454" xr:uid="{00000000-0005-0000-0000-0000C7010000}"/>
    <cellStyle name="Comma 2 2 4 2 6 2" xfId="455" xr:uid="{00000000-0005-0000-0000-0000C8010000}"/>
    <cellStyle name="Comma 2 2 4 2 6 3" xfId="456" xr:uid="{00000000-0005-0000-0000-0000C9010000}"/>
    <cellStyle name="Comma 2 2 4 2 7" xfId="457" xr:uid="{00000000-0005-0000-0000-0000CA010000}"/>
    <cellStyle name="Comma 2 2 4 2 7 2" xfId="458" xr:uid="{00000000-0005-0000-0000-0000CB010000}"/>
    <cellStyle name="Comma 2 2 4 2 8" xfId="459" xr:uid="{00000000-0005-0000-0000-0000CC010000}"/>
    <cellStyle name="Comma 2 2 4 2 9" xfId="460" xr:uid="{00000000-0005-0000-0000-0000CD010000}"/>
    <cellStyle name="Comma 2 2 4 3" xfId="232" xr:uid="{00000000-0005-0000-0000-0000CE010000}"/>
    <cellStyle name="Comma 2 2 4 3 2" xfId="462" xr:uid="{00000000-0005-0000-0000-0000CF010000}"/>
    <cellStyle name="Comma 2 2 4 3 2 2" xfId="463" xr:uid="{00000000-0005-0000-0000-0000D0010000}"/>
    <cellStyle name="Comma 2 2 4 3 3" xfId="464" xr:uid="{00000000-0005-0000-0000-0000D1010000}"/>
    <cellStyle name="Comma 2 2 4 3 4" xfId="465" xr:uid="{00000000-0005-0000-0000-0000D2010000}"/>
    <cellStyle name="Comma 2 2 4 3 5" xfId="2805" xr:uid="{00000000-0005-0000-0000-0000D3010000}"/>
    <cellStyle name="Comma 2 2 4 3 6" xfId="461" xr:uid="{00000000-0005-0000-0000-0000D4010000}"/>
    <cellStyle name="Comma 2 2 4 3 7" xfId="3943" xr:uid="{00000000-0005-0000-0000-0000D5010000}"/>
    <cellStyle name="Comma 2 2 4 4" xfId="466" xr:uid="{00000000-0005-0000-0000-0000D6010000}"/>
    <cellStyle name="Comma 2 2 4 4 2" xfId="467" xr:uid="{00000000-0005-0000-0000-0000D7010000}"/>
    <cellStyle name="Comma 2 2 4 4 2 2" xfId="468" xr:uid="{00000000-0005-0000-0000-0000D8010000}"/>
    <cellStyle name="Comma 2 2 4 4 3" xfId="469" xr:uid="{00000000-0005-0000-0000-0000D9010000}"/>
    <cellStyle name="Comma 2 2 4 4 4" xfId="470" xr:uid="{00000000-0005-0000-0000-0000DA010000}"/>
    <cellStyle name="Comma 2 2 4 5" xfId="471" xr:uid="{00000000-0005-0000-0000-0000DB010000}"/>
    <cellStyle name="Comma 2 2 4 5 2" xfId="472" xr:uid="{00000000-0005-0000-0000-0000DC010000}"/>
    <cellStyle name="Comma 2 2 4 5 2 2" xfId="473" xr:uid="{00000000-0005-0000-0000-0000DD010000}"/>
    <cellStyle name="Comma 2 2 4 5 3" xfId="474" xr:uid="{00000000-0005-0000-0000-0000DE010000}"/>
    <cellStyle name="Comma 2 2 4 5 4" xfId="475" xr:uid="{00000000-0005-0000-0000-0000DF010000}"/>
    <cellStyle name="Comma 2 2 4 6" xfId="476" xr:uid="{00000000-0005-0000-0000-0000E0010000}"/>
    <cellStyle name="Comma 2 2 4 6 2" xfId="477" xr:uid="{00000000-0005-0000-0000-0000E1010000}"/>
    <cellStyle name="Comma 2 2 4 6 2 2" xfId="478" xr:uid="{00000000-0005-0000-0000-0000E2010000}"/>
    <cellStyle name="Comma 2 2 4 6 3" xfId="479" xr:uid="{00000000-0005-0000-0000-0000E3010000}"/>
    <cellStyle name="Comma 2 2 4 6 4" xfId="480" xr:uid="{00000000-0005-0000-0000-0000E4010000}"/>
    <cellStyle name="Comma 2 2 4 7" xfId="481" xr:uid="{00000000-0005-0000-0000-0000E5010000}"/>
    <cellStyle name="Comma 2 2 4 7 2" xfId="482" xr:uid="{00000000-0005-0000-0000-0000E6010000}"/>
    <cellStyle name="Comma 2 2 4 7 3" xfId="483" xr:uid="{00000000-0005-0000-0000-0000E7010000}"/>
    <cellStyle name="Comma 2 2 4 8" xfId="484" xr:uid="{00000000-0005-0000-0000-0000E8010000}"/>
    <cellStyle name="Comma 2 2 4 8 2" xfId="485" xr:uid="{00000000-0005-0000-0000-0000E9010000}"/>
    <cellStyle name="Comma 2 2 4 9" xfId="486" xr:uid="{00000000-0005-0000-0000-0000EA010000}"/>
    <cellStyle name="Comma 2 2 5" xfId="192" xr:uid="{00000000-0005-0000-0000-0000EB010000}"/>
    <cellStyle name="Comma 2 2 5 10" xfId="2706" xr:uid="{00000000-0005-0000-0000-0000EC010000}"/>
    <cellStyle name="Comma 2 2 5 11" xfId="2765" xr:uid="{00000000-0005-0000-0000-0000ED010000}"/>
    <cellStyle name="Comma 2 2 5 12" xfId="487" xr:uid="{00000000-0005-0000-0000-0000EE010000}"/>
    <cellStyle name="Comma 2 2 5 13" xfId="3910" xr:uid="{00000000-0005-0000-0000-0000EF010000}"/>
    <cellStyle name="Comma 2 2 5 2" xfId="246" xr:uid="{00000000-0005-0000-0000-0000F0010000}"/>
    <cellStyle name="Comma 2 2 5 2 2" xfId="489" xr:uid="{00000000-0005-0000-0000-0000F1010000}"/>
    <cellStyle name="Comma 2 2 5 2 2 2" xfId="490" xr:uid="{00000000-0005-0000-0000-0000F2010000}"/>
    <cellStyle name="Comma 2 2 5 2 3" xfId="491" xr:uid="{00000000-0005-0000-0000-0000F3010000}"/>
    <cellStyle name="Comma 2 2 5 2 4" xfId="492" xr:uid="{00000000-0005-0000-0000-0000F4010000}"/>
    <cellStyle name="Comma 2 2 5 2 5" xfId="2819" xr:uid="{00000000-0005-0000-0000-0000F5010000}"/>
    <cellStyle name="Comma 2 2 5 2 6" xfId="488" xr:uid="{00000000-0005-0000-0000-0000F6010000}"/>
    <cellStyle name="Comma 2 2 5 2 7" xfId="3962" xr:uid="{00000000-0005-0000-0000-0000F7010000}"/>
    <cellStyle name="Comma 2 2 5 3" xfId="493" xr:uid="{00000000-0005-0000-0000-0000F8010000}"/>
    <cellStyle name="Comma 2 2 5 3 2" xfId="494" xr:uid="{00000000-0005-0000-0000-0000F9010000}"/>
    <cellStyle name="Comma 2 2 5 3 2 2" xfId="495" xr:uid="{00000000-0005-0000-0000-0000FA010000}"/>
    <cellStyle name="Comma 2 2 5 3 3" xfId="496" xr:uid="{00000000-0005-0000-0000-0000FB010000}"/>
    <cellStyle name="Comma 2 2 5 3 4" xfId="497" xr:uid="{00000000-0005-0000-0000-0000FC010000}"/>
    <cellStyle name="Comma 2 2 5 4" xfId="498" xr:uid="{00000000-0005-0000-0000-0000FD010000}"/>
    <cellStyle name="Comma 2 2 5 4 2" xfId="499" xr:uid="{00000000-0005-0000-0000-0000FE010000}"/>
    <cellStyle name="Comma 2 2 5 4 2 2" xfId="500" xr:uid="{00000000-0005-0000-0000-0000FF010000}"/>
    <cellStyle name="Comma 2 2 5 4 3" xfId="501" xr:uid="{00000000-0005-0000-0000-000000020000}"/>
    <cellStyle name="Comma 2 2 5 4 4" xfId="502" xr:uid="{00000000-0005-0000-0000-000001020000}"/>
    <cellStyle name="Comma 2 2 5 5" xfId="503" xr:uid="{00000000-0005-0000-0000-000002020000}"/>
    <cellStyle name="Comma 2 2 5 5 2" xfId="504" xr:uid="{00000000-0005-0000-0000-000003020000}"/>
    <cellStyle name="Comma 2 2 5 5 2 2" xfId="505" xr:uid="{00000000-0005-0000-0000-000004020000}"/>
    <cellStyle name="Comma 2 2 5 5 3" xfId="506" xr:uid="{00000000-0005-0000-0000-000005020000}"/>
    <cellStyle name="Comma 2 2 5 5 4" xfId="507" xr:uid="{00000000-0005-0000-0000-000006020000}"/>
    <cellStyle name="Comma 2 2 5 6" xfId="508" xr:uid="{00000000-0005-0000-0000-000007020000}"/>
    <cellStyle name="Comma 2 2 5 6 2" xfId="509" xr:uid="{00000000-0005-0000-0000-000008020000}"/>
    <cellStyle name="Comma 2 2 5 6 3" xfId="510" xr:uid="{00000000-0005-0000-0000-000009020000}"/>
    <cellStyle name="Comma 2 2 5 7" xfId="511" xr:uid="{00000000-0005-0000-0000-00000A020000}"/>
    <cellStyle name="Comma 2 2 5 7 2" xfId="512" xr:uid="{00000000-0005-0000-0000-00000B020000}"/>
    <cellStyle name="Comma 2 2 5 8" xfId="513" xr:uid="{00000000-0005-0000-0000-00000C020000}"/>
    <cellStyle name="Comma 2 2 5 9" xfId="514" xr:uid="{00000000-0005-0000-0000-00000D020000}"/>
    <cellStyle name="Comma 2 2 6" xfId="219" xr:uid="{00000000-0005-0000-0000-00000E020000}"/>
    <cellStyle name="Comma 2 2 6 2" xfId="516" xr:uid="{00000000-0005-0000-0000-00000F020000}"/>
    <cellStyle name="Comma 2 2 6 2 2" xfId="517" xr:uid="{00000000-0005-0000-0000-000010020000}"/>
    <cellStyle name="Comma 2 2 6 3" xfId="518" xr:uid="{00000000-0005-0000-0000-000011020000}"/>
    <cellStyle name="Comma 2 2 6 4" xfId="519" xr:uid="{00000000-0005-0000-0000-000012020000}"/>
    <cellStyle name="Comma 2 2 6 5" xfId="2792" xr:uid="{00000000-0005-0000-0000-000013020000}"/>
    <cellStyle name="Comma 2 2 6 6" xfId="515" xr:uid="{00000000-0005-0000-0000-000014020000}"/>
    <cellStyle name="Comma 2 2 6 7" xfId="3936" xr:uid="{00000000-0005-0000-0000-000015020000}"/>
    <cellStyle name="Comma 2 2 7" xfId="520" xr:uid="{00000000-0005-0000-0000-000016020000}"/>
    <cellStyle name="Comma 2 2 7 2" xfId="521" xr:uid="{00000000-0005-0000-0000-000017020000}"/>
    <cellStyle name="Comma 2 2 7 2 2" xfId="522" xr:uid="{00000000-0005-0000-0000-000018020000}"/>
    <cellStyle name="Comma 2 2 7 3" xfId="523" xr:uid="{00000000-0005-0000-0000-000019020000}"/>
    <cellStyle name="Comma 2 2 7 4" xfId="524" xr:uid="{00000000-0005-0000-0000-00001A020000}"/>
    <cellStyle name="Comma 2 2 8" xfId="525" xr:uid="{00000000-0005-0000-0000-00001B020000}"/>
    <cellStyle name="Comma 2 2 8 2" xfId="526" xr:uid="{00000000-0005-0000-0000-00001C020000}"/>
    <cellStyle name="Comma 2 2 8 2 2" xfId="527" xr:uid="{00000000-0005-0000-0000-00001D020000}"/>
    <cellStyle name="Comma 2 2 8 3" xfId="528" xr:uid="{00000000-0005-0000-0000-00001E020000}"/>
    <cellStyle name="Comma 2 2 8 4" xfId="529" xr:uid="{00000000-0005-0000-0000-00001F020000}"/>
    <cellStyle name="Comma 2 2 9" xfId="530" xr:uid="{00000000-0005-0000-0000-000020020000}"/>
    <cellStyle name="Comma 2 2 9 2" xfId="531" xr:uid="{00000000-0005-0000-0000-000021020000}"/>
    <cellStyle name="Comma 2 2 9 2 2" xfId="532" xr:uid="{00000000-0005-0000-0000-000022020000}"/>
    <cellStyle name="Comma 2 2 9 3" xfId="533" xr:uid="{00000000-0005-0000-0000-000023020000}"/>
    <cellStyle name="Comma 2 2 9 4" xfId="534" xr:uid="{00000000-0005-0000-0000-000024020000}"/>
    <cellStyle name="Comma 2 20" xfId="2737" xr:uid="{00000000-0005-0000-0000-000025020000}"/>
    <cellStyle name="Comma 2 21" xfId="281" xr:uid="{00000000-0005-0000-0000-000026020000}"/>
    <cellStyle name="Comma 2 22" xfId="3843" xr:uid="{00000000-0005-0000-0000-000027020000}"/>
    <cellStyle name="Comma 2 22 2" xfId="3869" xr:uid="{00000000-0005-0000-0000-000028020000}"/>
    <cellStyle name="Comma 2 23" xfId="3880" xr:uid="{00000000-0005-0000-0000-000029020000}"/>
    <cellStyle name="Comma 2 24" xfId="3988" xr:uid="{00000000-0005-0000-0000-00002A020000}"/>
    <cellStyle name="Comma 2 25" xfId="128" xr:uid="{00000000-0005-0000-0000-0000AE000000}"/>
    <cellStyle name="Comma 2 26" xfId="4045" xr:uid="{00000000-0005-0000-0000-000006000000}"/>
    <cellStyle name="Comma 2 3" xfId="112" xr:uid="{00000000-0005-0000-0000-000023000000}"/>
    <cellStyle name="Comma 2 3 10" xfId="536" xr:uid="{00000000-0005-0000-0000-00002C020000}"/>
    <cellStyle name="Comma 2 3 10 2" xfId="537" xr:uid="{00000000-0005-0000-0000-00002D020000}"/>
    <cellStyle name="Comma 2 3 10 3" xfId="538" xr:uid="{00000000-0005-0000-0000-00002E020000}"/>
    <cellStyle name="Comma 2 3 11" xfId="539" xr:uid="{00000000-0005-0000-0000-00002F020000}"/>
    <cellStyle name="Comma 2 3 11 2" xfId="540" xr:uid="{00000000-0005-0000-0000-000030020000}"/>
    <cellStyle name="Comma 2 3 12" xfId="541" xr:uid="{00000000-0005-0000-0000-000031020000}"/>
    <cellStyle name="Comma 2 3 13" xfId="542" xr:uid="{00000000-0005-0000-0000-000032020000}"/>
    <cellStyle name="Comma 2 3 14" xfId="2679" xr:uid="{00000000-0005-0000-0000-000033020000}"/>
    <cellStyle name="Comma 2 3 15" xfId="2740" xr:uid="{00000000-0005-0000-0000-000034020000}"/>
    <cellStyle name="Comma 2 3 16" xfId="535" xr:uid="{00000000-0005-0000-0000-000035020000}"/>
    <cellStyle name="Comma 2 3 17" xfId="3889" xr:uid="{00000000-0005-0000-0000-000036020000}"/>
    <cellStyle name="Comma 2 3 18" xfId="3997" xr:uid="{00000000-0005-0000-0000-000037020000}"/>
    <cellStyle name="Comma 2 3 19" xfId="148" xr:uid="{00000000-0005-0000-0000-00002B020000}"/>
    <cellStyle name="Comma 2 3 2" xfId="172" xr:uid="{00000000-0005-0000-0000-000038020000}"/>
    <cellStyle name="Comma 2 3 2 10" xfId="544" xr:uid="{00000000-0005-0000-0000-000039020000}"/>
    <cellStyle name="Comma 2 3 2 11" xfId="2687" xr:uid="{00000000-0005-0000-0000-00003A020000}"/>
    <cellStyle name="Comma 2 3 2 12" xfId="2747" xr:uid="{00000000-0005-0000-0000-00003B020000}"/>
    <cellStyle name="Comma 2 3 2 13" xfId="543" xr:uid="{00000000-0005-0000-0000-00003C020000}"/>
    <cellStyle name="Comma 2 3 2 14" xfId="3890" xr:uid="{00000000-0005-0000-0000-00003D020000}"/>
    <cellStyle name="Comma 2 3 2 15" xfId="3998" xr:uid="{00000000-0005-0000-0000-00003E020000}"/>
    <cellStyle name="Comma 2 3 2 2" xfId="185" xr:uid="{00000000-0005-0000-0000-00003F020000}"/>
    <cellStyle name="Comma 2 3 2 2 10" xfId="2700" xr:uid="{00000000-0005-0000-0000-000040020000}"/>
    <cellStyle name="Comma 2 3 2 2 11" xfId="2760" xr:uid="{00000000-0005-0000-0000-000041020000}"/>
    <cellStyle name="Comma 2 3 2 2 12" xfId="545" xr:uid="{00000000-0005-0000-0000-000042020000}"/>
    <cellStyle name="Comma 2 3 2 2 13" xfId="3891" xr:uid="{00000000-0005-0000-0000-000043020000}"/>
    <cellStyle name="Comma 2 3 2 2 14" xfId="3999" xr:uid="{00000000-0005-0000-0000-000044020000}"/>
    <cellStyle name="Comma 2 3 2 2 2" xfId="214" xr:uid="{00000000-0005-0000-0000-000045020000}"/>
    <cellStyle name="Comma 2 3 2 2 2 2" xfId="268" xr:uid="{00000000-0005-0000-0000-000046020000}"/>
    <cellStyle name="Comma 2 3 2 2 2 2 2" xfId="548" xr:uid="{00000000-0005-0000-0000-000047020000}"/>
    <cellStyle name="Comma 2 3 2 2 2 2 3" xfId="2841" xr:uid="{00000000-0005-0000-0000-000048020000}"/>
    <cellStyle name="Comma 2 3 2 2 2 2 4" xfId="547" xr:uid="{00000000-0005-0000-0000-000049020000}"/>
    <cellStyle name="Comma 2 3 2 2 2 2 5" xfId="3972" xr:uid="{00000000-0005-0000-0000-00004A020000}"/>
    <cellStyle name="Comma 2 3 2 2 2 3" xfId="549" xr:uid="{00000000-0005-0000-0000-00004B020000}"/>
    <cellStyle name="Comma 2 3 2 2 2 4" xfId="550" xr:uid="{00000000-0005-0000-0000-00004C020000}"/>
    <cellStyle name="Comma 2 3 2 2 2 5" xfId="2728" xr:uid="{00000000-0005-0000-0000-00004D020000}"/>
    <cellStyle name="Comma 2 3 2 2 2 6" xfId="2787" xr:uid="{00000000-0005-0000-0000-00004E020000}"/>
    <cellStyle name="Comma 2 3 2 2 2 7" xfId="546" xr:uid="{00000000-0005-0000-0000-00004F020000}"/>
    <cellStyle name="Comma 2 3 2 2 2 8" xfId="3920" xr:uid="{00000000-0005-0000-0000-000050020000}"/>
    <cellStyle name="Comma 2 3 2 2 3" xfId="241" xr:uid="{00000000-0005-0000-0000-000051020000}"/>
    <cellStyle name="Comma 2 3 2 2 3 2" xfId="552" xr:uid="{00000000-0005-0000-0000-000052020000}"/>
    <cellStyle name="Comma 2 3 2 2 3 2 2" xfId="553" xr:uid="{00000000-0005-0000-0000-000053020000}"/>
    <cellStyle name="Comma 2 3 2 2 3 3" xfId="554" xr:uid="{00000000-0005-0000-0000-000054020000}"/>
    <cellStyle name="Comma 2 3 2 2 3 4" xfId="555" xr:uid="{00000000-0005-0000-0000-000055020000}"/>
    <cellStyle name="Comma 2 3 2 2 3 5" xfId="2814" xr:uid="{00000000-0005-0000-0000-000056020000}"/>
    <cellStyle name="Comma 2 3 2 2 3 6" xfId="551" xr:uid="{00000000-0005-0000-0000-000057020000}"/>
    <cellStyle name="Comma 2 3 2 2 3 7" xfId="3946" xr:uid="{00000000-0005-0000-0000-000058020000}"/>
    <cellStyle name="Comma 2 3 2 2 4" xfId="556" xr:uid="{00000000-0005-0000-0000-000059020000}"/>
    <cellStyle name="Comma 2 3 2 2 4 2" xfId="557" xr:uid="{00000000-0005-0000-0000-00005A020000}"/>
    <cellStyle name="Comma 2 3 2 2 4 2 2" xfId="558" xr:uid="{00000000-0005-0000-0000-00005B020000}"/>
    <cellStyle name="Comma 2 3 2 2 4 3" xfId="559" xr:uid="{00000000-0005-0000-0000-00005C020000}"/>
    <cellStyle name="Comma 2 3 2 2 4 4" xfId="560" xr:uid="{00000000-0005-0000-0000-00005D020000}"/>
    <cellStyle name="Comma 2 3 2 2 5" xfId="561" xr:uid="{00000000-0005-0000-0000-00005E020000}"/>
    <cellStyle name="Comma 2 3 2 2 5 2" xfId="562" xr:uid="{00000000-0005-0000-0000-00005F020000}"/>
    <cellStyle name="Comma 2 3 2 2 5 2 2" xfId="563" xr:uid="{00000000-0005-0000-0000-000060020000}"/>
    <cellStyle name="Comma 2 3 2 2 5 3" xfId="564" xr:uid="{00000000-0005-0000-0000-000061020000}"/>
    <cellStyle name="Comma 2 3 2 2 5 4" xfId="565" xr:uid="{00000000-0005-0000-0000-000062020000}"/>
    <cellStyle name="Comma 2 3 2 2 6" xfId="566" xr:uid="{00000000-0005-0000-0000-000063020000}"/>
    <cellStyle name="Comma 2 3 2 2 6 2" xfId="567" xr:uid="{00000000-0005-0000-0000-000064020000}"/>
    <cellStyle name="Comma 2 3 2 2 6 3" xfId="568" xr:uid="{00000000-0005-0000-0000-000065020000}"/>
    <cellStyle name="Comma 2 3 2 2 7" xfId="569" xr:uid="{00000000-0005-0000-0000-000066020000}"/>
    <cellStyle name="Comma 2 3 2 2 7 2" xfId="570" xr:uid="{00000000-0005-0000-0000-000067020000}"/>
    <cellStyle name="Comma 2 3 2 2 8" xfId="571" xr:uid="{00000000-0005-0000-0000-000068020000}"/>
    <cellStyle name="Comma 2 3 2 2 9" xfId="572" xr:uid="{00000000-0005-0000-0000-000069020000}"/>
    <cellStyle name="Comma 2 3 2 3" xfId="201" xr:uid="{00000000-0005-0000-0000-00006A020000}"/>
    <cellStyle name="Comma 2 3 2 3 2" xfId="255" xr:uid="{00000000-0005-0000-0000-00006B020000}"/>
    <cellStyle name="Comma 2 3 2 3 2 2" xfId="575" xr:uid="{00000000-0005-0000-0000-00006C020000}"/>
    <cellStyle name="Comma 2 3 2 3 2 3" xfId="2828" xr:uid="{00000000-0005-0000-0000-00006D020000}"/>
    <cellStyle name="Comma 2 3 2 3 2 4" xfId="574" xr:uid="{00000000-0005-0000-0000-00006E020000}"/>
    <cellStyle name="Comma 2 3 2 3 2 5" xfId="3971" xr:uid="{00000000-0005-0000-0000-00006F020000}"/>
    <cellStyle name="Comma 2 3 2 3 3" xfId="576" xr:uid="{00000000-0005-0000-0000-000070020000}"/>
    <cellStyle name="Comma 2 3 2 3 4" xfId="577" xr:uid="{00000000-0005-0000-0000-000071020000}"/>
    <cellStyle name="Comma 2 3 2 3 5" xfId="2715" xr:uid="{00000000-0005-0000-0000-000072020000}"/>
    <cellStyle name="Comma 2 3 2 3 6" xfId="2774" xr:uid="{00000000-0005-0000-0000-000073020000}"/>
    <cellStyle name="Comma 2 3 2 3 7" xfId="573" xr:uid="{00000000-0005-0000-0000-000074020000}"/>
    <cellStyle name="Comma 2 3 2 3 8" xfId="3919" xr:uid="{00000000-0005-0000-0000-000075020000}"/>
    <cellStyle name="Comma 2 3 2 4" xfId="228" xr:uid="{00000000-0005-0000-0000-000076020000}"/>
    <cellStyle name="Comma 2 3 2 4 2" xfId="579" xr:uid="{00000000-0005-0000-0000-000077020000}"/>
    <cellStyle name="Comma 2 3 2 4 2 2" xfId="580" xr:uid="{00000000-0005-0000-0000-000078020000}"/>
    <cellStyle name="Comma 2 3 2 4 3" xfId="581" xr:uid="{00000000-0005-0000-0000-000079020000}"/>
    <cellStyle name="Comma 2 3 2 4 4" xfId="582" xr:uid="{00000000-0005-0000-0000-00007A020000}"/>
    <cellStyle name="Comma 2 3 2 4 5" xfId="2801" xr:uid="{00000000-0005-0000-0000-00007B020000}"/>
    <cellStyle name="Comma 2 3 2 4 6" xfId="578" xr:uid="{00000000-0005-0000-0000-00007C020000}"/>
    <cellStyle name="Comma 2 3 2 4 7" xfId="3945" xr:uid="{00000000-0005-0000-0000-00007D020000}"/>
    <cellStyle name="Comma 2 3 2 5" xfId="583" xr:uid="{00000000-0005-0000-0000-00007E020000}"/>
    <cellStyle name="Comma 2 3 2 5 2" xfId="584" xr:uid="{00000000-0005-0000-0000-00007F020000}"/>
    <cellStyle name="Comma 2 3 2 5 2 2" xfId="585" xr:uid="{00000000-0005-0000-0000-000080020000}"/>
    <cellStyle name="Comma 2 3 2 5 3" xfId="586" xr:uid="{00000000-0005-0000-0000-000081020000}"/>
    <cellStyle name="Comma 2 3 2 5 4" xfId="587" xr:uid="{00000000-0005-0000-0000-000082020000}"/>
    <cellStyle name="Comma 2 3 2 6" xfId="588" xr:uid="{00000000-0005-0000-0000-000083020000}"/>
    <cellStyle name="Comma 2 3 2 6 2" xfId="589" xr:uid="{00000000-0005-0000-0000-000084020000}"/>
    <cellStyle name="Comma 2 3 2 6 2 2" xfId="590" xr:uid="{00000000-0005-0000-0000-000085020000}"/>
    <cellStyle name="Comma 2 3 2 6 3" xfId="591" xr:uid="{00000000-0005-0000-0000-000086020000}"/>
    <cellStyle name="Comma 2 3 2 6 4" xfId="592" xr:uid="{00000000-0005-0000-0000-000087020000}"/>
    <cellStyle name="Comma 2 3 2 7" xfId="593" xr:uid="{00000000-0005-0000-0000-000088020000}"/>
    <cellStyle name="Comma 2 3 2 7 2" xfId="594" xr:uid="{00000000-0005-0000-0000-000089020000}"/>
    <cellStyle name="Comma 2 3 2 7 3" xfId="595" xr:uid="{00000000-0005-0000-0000-00008A020000}"/>
    <cellStyle name="Comma 2 3 2 8" xfId="596" xr:uid="{00000000-0005-0000-0000-00008B020000}"/>
    <cellStyle name="Comma 2 3 2 8 2" xfId="597" xr:uid="{00000000-0005-0000-0000-00008C020000}"/>
    <cellStyle name="Comma 2 3 2 9" xfId="598" xr:uid="{00000000-0005-0000-0000-00008D020000}"/>
    <cellStyle name="Comma 2 3 3" xfId="178" xr:uid="{00000000-0005-0000-0000-00008E020000}"/>
    <cellStyle name="Comma 2 3 3 10" xfId="600" xr:uid="{00000000-0005-0000-0000-00008F020000}"/>
    <cellStyle name="Comma 2 3 3 11" xfId="2693" xr:uid="{00000000-0005-0000-0000-000090020000}"/>
    <cellStyle name="Comma 2 3 3 12" xfId="2753" xr:uid="{00000000-0005-0000-0000-000091020000}"/>
    <cellStyle name="Comma 2 3 3 13" xfId="599" xr:uid="{00000000-0005-0000-0000-000092020000}"/>
    <cellStyle name="Comma 2 3 3 14" xfId="3892" xr:uid="{00000000-0005-0000-0000-000093020000}"/>
    <cellStyle name="Comma 2 3 3 15" xfId="4000" xr:uid="{00000000-0005-0000-0000-000094020000}"/>
    <cellStyle name="Comma 2 3 3 2" xfId="207" xr:uid="{00000000-0005-0000-0000-000095020000}"/>
    <cellStyle name="Comma 2 3 3 2 10" xfId="2721" xr:uid="{00000000-0005-0000-0000-000096020000}"/>
    <cellStyle name="Comma 2 3 3 2 11" xfId="2780" xr:uid="{00000000-0005-0000-0000-000097020000}"/>
    <cellStyle name="Comma 2 3 3 2 12" xfId="601" xr:uid="{00000000-0005-0000-0000-000098020000}"/>
    <cellStyle name="Comma 2 3 3 2 13" xfId="3921" xr:uid="{00000000-0005-0000-0000-000099020000}"/>
    <cellStyle name="Comma 2 3 3 2 2" xfId="261" xr:uid="{00000000-0005-0000-0000-00009A020000}"/>
    <cellStyle name="Comma 2 3 3 2 2 2" xfId="603" xr:uid="{00000000-0005-0000-0000-00009B020000}"/>
    <cellStyle name="Comma 2 3 3 2 2 2 2" xfId="604" xr:uid="{00000000-0005-0000-0000-00009C020000}"/>
    <cellStyle name="Comma 2 3 3 2 2 3" xfId="605" xr:uid="{00000000-0005-0000-0000-00009D020000}"/>
    <cellStyle name="Comma 2 3 3 2 2 4" xfId="606" xr:uid="{00000000-0005-0000-0000-00009E020000}"/>
    <cellStyle name="Comma 2 3 3 2 2 5" xfId="2834" xr:uid="{00000000-0005-0000-0000-00009F020000}"/>
    <cellStyle name="Comma 2 3 3 2 2 6" xfId="602" xr:uid="{00000000-0005-0000-0000-0000A0020000}"/>
    <cellStyle name="Comma 2 3 3 2 2 7" xfId="3973" xr:uid="{00000000-0005-0000-0000-0000A1020000}"/>
    <cellStyle name="Comma 2 3 3 2 3" xfId="607" xr:uid="{00000000-0005-0000-0000-0000A2020000}"/>
    <cellStyle name="Comma 2 3 3 2 3 2" xfId="608" xr:uid="{00000000-0005-0000-0000-0000A3020000}"/>
    <cellStyle name="Comma 2 3 3 2 3 2 2" xfId="609" xr:uid="{00000000-0005-0000-0000-0000A4020000}"/>
    <cellStyle name="Comma 2 3 3 2 3 3" xfId="610" xr:uid="{00000000-0005-0000-0000-0000A5020000}"/>
    <cellStyle name="Comma 2 3 3 2 3 4" xfId="611" xr:uid="{00000000-0005-0000-0000-0000A6020000}"/>
    <cellStyle name="Comma 2 3 3 2 4" xfId="612" xr:uid="{00000000-0005-0000-0000-0000A7020000}"/>
    <cellStyle name="Comma 2 3 3 2 4 2" xfId="613" xr:uid="{00000000-0005-0000-0000-0000A8020000}"/>
    <cellStyle name="Comma 2 3 3 2 4 2 2" xfId="614" xr:uid="{00000000-0005-0000-0000-0000A9020000}"/>
    <cellStyle name="Comma 2 3 3 2 4 3" xfId="615" xr:uid="{00000000-0005-0000-0000-0000AA020000}"/>
    <cellStyle name="Comma 2 3 3 2 4 4" xfId="616" xr:uid="{00000000-0005-0000-0000-0000AB020000}"/>
    <cellStyle name="Comma 2 3 3 2 5" xfId="617" xr:uid="{00000000-0005-0000-0000-0000AC020000}"/>
    <cellStyle name="Comma 2 3 3 2 5 2" xfId="618" xr:uid="{00000000-0005-0000-0000-0000AD020000}"/>
    <cellStyle name="Comma 2 3 3 2 5 2 2" xfId="619" xr:uid="{00000000-0005-0000-0000-0000AE020000}"/>
    <cellStyle name="Comma 2 3 3 2 5 3" xfId="620" xr:uid="{00000000-0005-0000-0000-0000AF020000}"/>
    <cellStyle name="Comma 2 3 3 2 5 4" xfId="621" xr:uid="{00000000-0005-0000-0000-0000B0020000}"/>
    <cellStyle name="Comma 2 3 3 2 6" xfId="622" xr:uid="{00000000-0005-0000-0000-0000B1020000}"/>
    <cellStyle name="Comma 2 3 3 2 6 2" xfId="623" xr:uid="{00000000-0005-0000-0000-0000B2020000}"/>
    <cellStyle name="Comma 2 3 3 2 6 3" xfId="624" xr:uid="{00000000-0005-0000-0000-0000B3020000}"/>
    <cellStyle name="Comma 2 3 3 2 7" xfId="625" xr:uid="{00000000-0005-0000-0000-0000B4020000}"/>
    <cellStyle name="Comma 2 3 3 2 7 2" xfId="626" xr:uid="{00000000-0005-0000-0000-0000B5020000}"/>
    <cellStyle name="Comma 2 3 3 2 8" xfId="627" xr:uid="{00000000-0005-0000-0000-0000B6020000}"/>
    <cellStyle name="Comma 2 3 3 2 9" xfId="628" xr:uid="{00000000-0005-0000-0000-0000B7020000}"/>
    <cellStyle name="Comma 2 3 3 3" xfId="234" xr:uid="{00000000-0005-0000-0000-0000B8020000}"/>
    <cellStyle name="Comma 2 3 3 3 2" xfId="630" xr:uid="{00000000-0005-0000-0000-0000B9020000}"/>
    <cellStyle name="Comma 2 3 3 3 2 2" xfId="631" xr:uid="{00000000-0005-0000-0000-0000BA020000}"/>
    <cellStyle name="Comma 2 3 3 3 3" xfId="632" xr:uid="{00000000-0005-0000-0000-0000BB020000}"/>
    <cellStyle name="Comma 2 3 3 3 4" xfId="633" xr:uid="{00000000-0005-0000-0000-0000BC020000}"/>
    <cellStyle name="Comma 2 3 3 3 5" xfId="2807" xr:uid="{00000000-0005-0000-0000-0000BD020000}"/>
    <cellStyle name="Comma 2 3 3 3 6" xfId="629" xr:uid="{00000000-0005-0000-0000-0000BE020000}"/>
    <cellStyle name="Comma 2 3 3 3 7" xfId="3947" xr:uid="{00000000-0005-0000-0000-0000BF020000}"/>
    <cellStyle name="Comma 2 3 3 4" xfId="634" xr:uid="{00000000-0005-0000-0000-0000C0020000}"/>
    <cellStyle name="Comma 2 3 3 4 2" xfId="635" xr:uid="{00000000-0005-0000-0000-0000C1020000}"/>
    <cellStyle name="Comma 2 3 3 4 2 2" xfId="636" xr:uid="{00000000-0005-0000-0000-0000C2020000}"/>
    <cellStyle name="Comma 2 3 3 4 3" xfId="637" xr:uid="{00000000-0005-0000-0000-0000C3020000}"/>
    <cellStyle name="Comma 2 3 3 4 4" xfId="638" xr:uid="{00000000-0005-0000-0000-0000C4020000}"/>
    <cellStyle name="Comma 2 3 3 5" xfId="639" xr:uid="{00000000-0005-0000-0000-0000C5020000}"/>
    <cellStyle name="Comma 2 3 3 5 2" xfId="640" xr:uid="{00000000-0005-0000-0000-0000C6020000}"/>
    <cellStyle name="Comma 2 3 3 5 2 2" xfId="641" xr:uid="{00000000-0005-0000-0000-0000C7020000}"/>
    <cellStyle name="Comma 2 3 3 5 3" xfId="642" xr:uid="{00000000-0005-0000-0000-0000C8020000}"/>
    <cellStyle name="Comma 2 3 3 5 4" xfId="643" xr:uid="{00000000-0005-0000-0000-0000C9020000}"/>
    <cellStyle name="Comma 2 3 3 6" xfId="644" xr:uid="{00000000-0005-0000-0000-0000CA020000}"/>
    <cellStyle name="Comma 2 3 3 6 2" xfId="645" xr:uid="{00000000-0005-0000-0000-0000CB020000}"/>
    <cellStyle name="Comma 2 3 3 6 2 2" xfId="646" xr:uid="{00000000-0005-0000-0000-0000CC020000}"/>
    <cellStyle name="Comma 2 3 3 6 3" xfId="647" xr:uid="{00000000-0005-0000-0000-0000CD020000}"/>
    <cellStyle name="Comma 2 3 3 6 4" xfId="648" xr:uid="{00000000-0005-0000-0000-0000CE020000}"/>
    <cellStyle name="Comma 2 3 3 7" xfId="649" xr:uid="{00000000-0005-0000-0000-0000CF020000}"/>
    <cellStyle name="Comma 2 3 3 7 2" xfId="650" xr:uid="{00000000-0005-0000-0000-0000D0020000}"/>
    <cellStyle name="Comma 2 3 3 7 3" xfId="651" xr:uid="{00000000-0005-0000-0000-0000D1020000}"/>
    <cellStyle name="Comma 2 3 3 8" xfId="652" xr:uid="{00000000-0005-0000-0000-0000D2020000}"/>
    <cellStyle name="Comma 2 3 3 8 2" xfId="653" xr:uid="{00000000-0005-0000-0000-0000D3020000}"/>
    <cellStyle name="Comma 2 3 3 9" xfId="654" xr:uid="{00000000-0005-0000-0000-0000D4020000}"/>
    <cellStyle name="Comma 2 3 4" xfId="194" xr:uid="{00000000-0005-0000-0000-0000D5020000}"/>
    <cellStyle name="Comma 2 3 4 10" xfId="656" xr:uid="{00000000-0005-0000-0000-0000D6020000}"/>
    <cellStyle name="Comma 2 3 4 11" xfId="2708" xr:uid="{00000000-0005-0000-0000-0000D7020000}"/>
    <cellStyle name="Comma 2 3 4 12" xfId="2767" xr:uid="{00000000-0005-0000-0000-0000D8020000}"/>
    <cellStyle name="Comma 2 3 4 13" xfId="655" xr:uid="{00000000-0005-0000-0000-0000D9020000}"/>
    <cellStyle name="Comma 2 3 4 14" xfId="3918" xr:uid="{00000000-0005-0000-0000-0000DA020000}"/>
    <cellStyle name="Comma 2 3 4 2" xfId="248" xr:uid="{00000000-0005-0000-0000-0000DB020000}"/>
    <cellStyle name="Comma 2 3 4 2 10" xfId="2821" xr:uid="{00000000-0005-0000-0000-0000DC020000}"/>
    <cellStyle name="Comma 2 3 4 2 11" xfId="657" xr:uid="{00000000-0005-0000-0000-0000DD020000}"/>
    <cellStyle name="Comma 2 3 4 2 12" xfId="3970" xr:uid="{00000000-0005-0000-0000-0000DE020000}"/>
    <cellStyle name="Comma 2 3 4 2 2" xfId="658" xr:uid="{00000000-0005-0000-0000-0000DF020000}"/>
    <cellStyle name="Comma 2 3 4 2 2 2" xfId="659" xr:uid="{00000000-0005-0000-0000-0000E0020000}"/>
    <cellStyle name="Comma 2 3 4 2 2 2 2" xfId="660" xr:uid="{00000000-0005-0000-0000-0000E1020000}"/>
    <cellStyle name="Comma 2 3 4 2 2 3" xfId="661" xr:uid="{00000000-0005-0000-0000-0000E2020000}"/>
    <cellStyle name="Comma 2 3 4 2 2 4" xfId="662" xr:uid="{00000000-0005-0000-0000-0000E3020000}"/>
    <cellStyle name="Comma 2 3 4 2 3" xfId="663" xr:uid="{00000000-0005-0000-0000-0000E4020000}"/>
    <cellStyle name="Comma 2 3 4 2 3 2" xfId="664" xr:uid="{00000000-0005-0000-0000-0000E5020000}"/>
    <cellStyle name="Comma 2 3 4 2 3 2 2" xfId="665" xr:uid="{00000000-0005-0000-0000-0000E6020000}"/>
    <cellStyle name="Comma 2 3 4 2 3 3" xfId="666" xr:uid="{00000000-0005-0000-0000-0000E7020000}"/>
    <cellStyle name="Comma 2 3 4 2 3 4" xfId="667" xr:uid="{00000000-0005-0000-0000-0000E8020000}"/>
    <cellStyle name="Comma 2 3 4 2 4" xfId="668" xr:uid="{00000000-0005-0000-0000-0000E9020000}"/>
    <cellStyle name="Comma 2 3 4 2 4 2" xfId="669" xr:uid="{00000000-0005-0000-0000-0000EA020000}"/>
    <cellStyle name="Comma 2 3 4 2 4 2 2" xfId="670" xr:uid="{00000000-0005-0000-0000-0000EB020000}"/>
    <cellStyle name="Comma 2 3 4 2 4 3" xfId="671" xr:uid="{00000000-0005-0000-0000-0000EC020000}"/>
    <cellStyle name="Comma 2 3 4 2 4 4" xfId="672" xr:uid="{00000000-0005-0000-0000-0000ED020000}"/>
    <cellStyle name="Comma 2 3 4 2 5" xfId="673" xr:uid="{00000000-0005-0000-0000-0000EE020000}"/>
    <cellStyle name="Comma 2 3 4 2 5 2" xfId="674" xr:uid="{00000000-0005-0000-0000-0000EF020000}"/>
    <cellStyle name="Comma 2 3 4 2 5 2 2" xfId="675" xr:uid="{00000000-0005-0000-0000-0000F0020000}"/>
    <cellStyle name="Comma 2 3 4 2 5 3" xfId="676" xr:uid="{00000000-0005-0000-0000-0000F1020000}"/>
    <cellStyle name="Comma 2 3 4 2 5 4" xfId="677" xr:uid="{00000000-0005-0000-0000-0000F2020000}"/>
    <cellStyle name="Comma 2 3 4 2 6" xfId="678" xr:uid="{00000000-0005-0000-0000-0000F3020000}"/>
    <cellStyle name="Comma 2 3 4 2 6 2" xfId="679" xr:uid="{00000000-0005-0000-0000-0000F4020000}"/>
    <cellStyle name="Comma 2 3 4 2 6 3" xfId="680" xr:uid="{00000000-0005-0000-0000-0000F5020000}"/>
    <cellStyle name="Comma 2 3 4 2 7" xfId="681" xr:uid="{00000000-0005-0000-0000-0000F6020000}"/>
    <cellStyle name="Comma 2 3 4 2 7 2" xfId="682" xr:uid="{00000000-0005-0000-0000-0000F7020000}"/>
    <cellStyle name="Comma 2 3 4 2 8" xfId="683" xr:uid="{00000000-0005-0000-0000-0000F8020000}"/>
    <cellStyle name="Comma 2 3 4 2 9" xfId="684" xr:uid="{00000000-0005-0000-0000-0000F9020000}"/>
    <cellStyle name="Comma 2 3 4 3" xfId="685" xr:uid="{00000000-0005-0000-0000-0000FA020000}"/>
    <cellStyle name="Comma 2 3 4 3 2" xfId="686" xr:uid="{00000000-0005-0000-0000-0000FB020000}"/>
    <cellStyle name="Comma 2 3 4 3 2 2" xfId="687" xr:uid="{00000000-0005-0000-0000-0000FC020000}"/>
    <cellStyle name="Comma 2 3 4 3 3" xfId="688" xr:uid="{00000000-0005-0000-0000-0000FD020000}"/>
    <cellStyle name="Comma 2 3 4 3 4" xfId="689" xr:uid="{00000000-0005-0000-0000-0000FE020000}"/>
    <cellStyle name="Comma 2 3 4 4" xfId="690" xr:uid="{00000000-0005-0000-0000-0000FF020000}"/>
    <cellStyle name="Comma 2 3 4 4 2" xfId="691" xr:uid="{00000000-0005-0000-0000-000000030000}"/>
    <cellStyle name="Comma 2 3 4 4 2 2" xfId="692" xr:uid="{00000000-0005-0000-0000-000001030000}"/>
    <cellStyle name="Comma 2 3 4 4 3" xfId="693" xr:uid="{00000000-0005-0000-0000-000002030000}"/>
    <cellStyle name="Comma 2 3 4 4 4" xfId="694" xr:uid="{00000000-0005-0000-0000-000003030000}"/>
    <cellStyle name="Comma 2 3 4 5" xfId="695" xr:uid="{00000000-0005-0000-0000-000004030000}"/>
    <cellStyle name="Comma 2 3 4 5 2" xfId="696" xr:uid="{00000000-0005-0000-0000-000005030000}"/>
    <cellStyle name="Comma 2 3 4 5 2 2" xfId="697" xr:uid="{00000000-0005-0000-0000-000006030000}"/>
    <cellStyle name="Comma 2 3 4 5 3" xfId="698" xr:uid="{00000000-0005-0000-0000-000007030000}"/>
    <cellStyle name="Comma 2 3 4 5 4" xfId="699" xr:uid="{00000000-0005-0000-0000-000008030000}"/>
    <cellStyle name="Comma 2 3 4 6" xfId="700" xr:uid="{00000000-0005-0000-0000-000009030000}"/>
    <cellStyle name="Comma 2 3 4 6 2" xfId="701" xr:uid="{00000000-0005-0000-0000-00000A030000}"/>
    <cellStyle name="Comma 2 3 4 6 2 2" xfId="702" xr:uid="{00000000-0005-0000-0000-00000B030000}"/>
    <cellStyle name="Comma 2 3 4 6 3" xfId="703" xr:uid="{00000000-0005-0000-0000-00000C030000}"/>
    <cellStyle name="Comma 2 3 4 6 4" xfId="704" xr:uid="{00000000-0005-0000-0000-00000D030000}"/>
    <cellStyle name="Comma 2 3 4 7" xfId="705" xr:uid="{00000000-0005-0000-0000-00000E030000}"/>
    <cellStyle name="Comma 2 3 4 7 2" xfId="706" xr:uid="{00000000-0005-0000-0000-00000F030000}"/>
    <cellStyle name="Comma 2 3 4 7 3" xfId="707" xr:uid="{00000000-0005-0000-0000-000010030000}"/>
    <cellStyle name="Comma 2 3 4 8" xfId="708" xr:uid="{00000000-0005-0000-0000-000011030000}"/>
    <cellStyle name="Comma 2 3 4 8 2" xfId="709" xr:uid="{00000000-0005-0000-0000-000012030000}"/>
    <cellStyle name="Comma 2 3 4 9" xfId="710" xr:uid="{00000000-0005-0000-0000-000013030000}"/>
    <cellStyle name="Comma 2 3 5" xfId="221" xr:uid="{00000000-0005-0000-0000-000014030000}"/>
    <cellStyle name="Comma 2 3 5 10" xfId="2794" xr:uid="{00000000-0005-0000-0000-000015030000}"/>
    <cellStyle name="Comma 2 3 5 11" xfId="711" xr:uid="{00000000-0005-0000-0000-000016030000}"/>
    <cellStyle name="Comma 2 3 5 12" xfId="3944" xr:uid="{00000000-0005-0000-0000-000017030000}"/>
    <cellStyle name="Comma 2 3 5 2" xfId="712" xr:uid="{00000000-0005-0000-0000-000018030000}"/>
    <cellStyle name="Comma 2 3 5 2 2" xfId="713" xr:uid="{00000000-0005-0000-0000-000019030000}"/>
    <cellStyle name="Comma 2 3 5 2 2 2" xfId="714" xr:uid="{00000000-0005-0000-0000-00001A030000}"/>
    <cellStyle name="Comma 2 3 5 2 3" xfId="715" xr:uid="{00000000-0005-0000-0000-00001B030000}"/>
    <cellStyle name="Comma 2 3 5 2 4" xfId="716" xr:uid="{00000000-0005-0000-0000-00001C030000}"/>
    <cellStyle name="Comma 2 3 5 3" xfId="717" xr:uid="{00000000-0005-0000-0000-00001D030000}"/>
    <cellStyle name="Comma 2 3 5 3 2" xfId="718" xr:uid="{00000000-0005-0000-0000-00001E030000}"/>
    <cellStyle name="Comma 2 3 5 3 2 2" xfId="719" xr:uid="{00000000-0005-0000-0000-00001F030000}"/>
    <cellStyle name="Comma 2 3 5 3 3" xfId="720" xr:uid="{00000000-0005-0000-0000-000020030000}"/>
    <cellStyle name="Comma 2 3 5 3 4" xfId="721" xr:uid="{00000000-0005-0000-0000-000021030000}"/>
    <cellStyle name="Comma 2 3 5 4" xfId="722" xr:uid="{00000000-0005-0000-0000-000022030000}"/>
    <cellStyle name="Comma 2 3 5 4 2" xfId="723" xr:uid="{00000000-0005-0000-0000-000023030000}"/>
    <cellStyle name="Comma 2 3 5 4 2 2" xfId="724" xr:uid="{00000000-0005-0000-0000-000024030000}"/>
    <cellStyle name="Comma 2 3 5 4 3" xfId="725" xr:uid="{00000000-0005-0000-0000-000025030000}"/>
    <cellStyle name="Comma 2 3 5 4 4" xfId="726" xr:uid="{00000000-0005-0000-0000-000026030000}"/>
    <cellStyle name="Comma 2 3 5 5" xfId="727" xr:uid="{00000000-0005-0000-0000-000027030000}"/>
    <cellStyle name="Comma 2 3 5 5 2" xfId="728" xr:uid="{00000000-0005-0000-0000-000028030000}"/>
    <cellStyle name="Comma 2 3 5 5 2 2" xfId="729" xr:uid="{00000000-0005-0000-0000-000029030000}"/>
    <cellStyle name="Comma 2 3 5 5 3" xfId="730" xr:uid="{00000000-0005-0000-0000-00002A030000}"/>
    <cellStyle name="Comma 2 3 5 5 4" xfId="731" xr:uid="{00000000-0005-0000-0000-00002B030000}"/>
    <cellStyle name="Comma 2 3 5 6" xfId="732" xr:uid="{00000000-0005-0000-0000-00002C030000}"/>
    <cellStyle name="Comma 2 3 5 6 2" xfId="733" xr:uid="{00000000-0005-0000-0000-00002D030000}"/>
    <cellStyle name="Comma 2 3 5 6 3" xfId="734" xr:uid="{00000000-0005-0000-0000-00002E030000}"/>
    <cellStyle name="Comma 2 3 5 7" xfId="735" xr:uid="{00000000-0005-0000-0000-00002F030000}"/>
    <cellStyle name="Comma 2 3 5 7 2" xfId="736" xr:uid="{00000000-0005-0000-0000-000030030000}"/>
    <cellStyle name="Comma 2 3 5 8" xfId="737" xr:uid="{00000000-0005-0000-0000-000031030000}"/>
    <cellStyle name="Comma 2 3 5 9" xfId="738" xr:uid="{00000000-0005-0000-0000-000032030000}"/>
    <cellStyle name="Comma 2 3 6" xfId="739" xr:uid="{00000000-0005-0000-0000-000033030000}"/>
    <cellStyle name="Comma 2 3 6 2" xfId="740" xr:uid="{00000000-0005-0000-0000-000034030000}"/>
    <cellStyle name="Comma 2 3 6 2 2" xfId="741" xr:uid="{00000000-0005-0000-0000-000035030000}"/>
    <cellStyle name="Comma 2 3 6 3" xfId="742" xr:uid="{00000000-0005-0000-0000-000036030000}"/>
    <cellStyle name="Comma 2 3 6 4" xfId="743" xr:uid="{00000000-0005-0000-0000-000037030000}"/>
    <cellStyle name="Comma 2 3 7" xfId="744" xr:uid="{00000000-0005-0000-0000-000038030000}"/>
    <cellStyle name="Comma 2 3 7 2" xfId="745" xr:uid="{00000000-0005-0000-0000-000039030000}"/>
    <cellStyle name="Comma 2 3 7 2 2" xfId="746" xr:uid="{00000000-0005-0000-0000-00003A030000}"/>
    <cellStyle name="Comma 2 3 7 3" xfId="747" xr:uid="{00000000-0005-0000-0000-00003B030000}"/>
    <cellStyle name="Comma 2 3 7 4" xfId="748" xr:uid="{00000000-0005-0000-0000-00003C030000}"/>
    <cellStyle name="Comma 2 3 8" xfId="749" xr:uid="{00000000-0005-0000-0000-00003D030000}"/>
    <cellStyle name="Comma 2 3 8 2" xfId="750" xr:uid="{00000000-0005-0000-0000-00003E030000}"/>
    <cellStyle name="Comma 2 3 8 2 2" xfId="751" xr:uid="{00000000-0005-0000-0000-00003F030000}"/>
    <cellStyle name="Comma 2 3 8 3" xfId="752" xr:uid="{00000000-0005-0000-0000-000040030000}"/>
    <cellStyle name="Comma 2 3 8 4" xfId="753" xr:uid="{00000000-0005-0000-0000-000041030000}"/>
    <cellStyle name="Comma 2 3 9" xfId="754" xr:uid="{00000000-0005-0000-0000-000042030000}"/>
    <cellStyle name="Comma 2 3 9 2" xfId="755" xr:uid="{00000000-0005-0000-0000-000043030000}"/>
    <cellStyle name="Comma 2 3 9 2 2" xfId="756" xr:uid="{00000000-0005-0000-0000-000044030000}"/>
    <cellStyle name="Comma 2 3 9 3" xfId="757" xr:uid="{00000000-0005-0000-0000-000045030000}"/>
    <cellStyle name="Comma 2 3 9 4" xfId="758" xr:uid="{00000000-0005-0000-0000-000046030000}"/>
    <cellStyle name="Comma 2 4" xfId="169" xr:uid="{00000000-0005-0000-0000-000047030000}"/>
    <cellStyle name="Comma 2 4 10" xfId="760" xr:uid="{00000000-0005-0000-0000-000048030000}"/>
    <cellStyle name="Comma 2 4 10 2" xfId="761" xr:uid="{00000000-0005-0000-0000-000049030000}"/>
    <cellStyle name="Comma 2 4 10 3" xfId="762" xr:uid="{00000000-0005-0000-0000-00004A030000}"/>
    <cellStyle name="Comma 2 4 11" xfId="763" xr:uid="{00000000-0005-0000-0000-00004B030000}"/>
    <cellStyle name="Comma 2 4 11 2" xfId="764" xr:uid="{00000000-0005-0000-0000-00004C030000}"/>
    <cellStyle name="Comma 2 4 12" xfId="765" xr:uid="{00000000-0005-0000-0000-00004D030000}"/>
    <cellStyle name="Comma 2 4 13" xfId="766" xr:uid="{00000000-0005-0000-0000-00004E030000}"/>
    <cellStyle name="Comma 2 4 14" xfId="2684" xr:uid="{00000000-0005-0000-0000-00004F030000}"/>
    <cellStyle name="Comma 2 4 15" xfId="2744" xr:uid="{00000000-0005-0000-0000-000050030000}"/>
    <cellStyle name="Comma 2 4 16" xfId="759" xr:uid="{00000000-0005-0000-0000-000051030000}"/>
    <cellStyle name="Comma 2 4 17" xfId="3893" xr:uid="{00000000-0005-0000-0000-000052030000}"/>
    <cellStyle name="Comma 2 4 18" xfId="4001" xr:uid="{00000000-0005-0000-0000-000053030000}"/>
    <cellStyle name="Comma 2 4 2" xfId="182" xr:uid="{00000000-0005-0000-0000-000054030000}"/>
    <cellStyle name="Comma 2 4 2 10" xfId="768" xr:uid="{00000000-0005-0000-0000-000055030000}"/>
    <cellStyle name="Comma 2 4 2 11" xfId="2697" xr:uid="{00000000-0005-0000-0000-000056030000}"/>
    <cellStyle name="Comma 2 4 2 12" xfId="2757" xr:uid="{00000000-0005-0000-0000-000057030000}"/>
    <cellStyle name="Comma 2 4 2 13" xfId="767" xr:uid="{00000000-0005-0000-0000-000058030000}"/>
    <cellStyle name="Comma 2 4 2 14" xfId="3894" xr:uid="{00000000-0005-0000-0000-000059030000}"/>
    <cellStyle name="Comma 2 4 2 15" xfId="4002" xr:uid="{00000000-0005-0000-0000-00005A030000}"/>
    <cellStyle name="Comma 2 4 2 2" xfId="211" xr:uid="{00000000-0005-0000-0000-00005B030000}"/>
    <cellStyle name="Comma 2 4 2 2 10" xfId="2725" xr:uid="{00000000-0005-0000-0000-00005C030000}"/>
    <cellStyle name="Comma 2 4 2 2 11" xfId="2784" xr:uid="{00000000-0005-0000-0000-00005D030000}"/>
    <cellStyle name="Comma 2 4 2 2 12" xfId="769" xr:uid="{00000000-0005-0000-0000-00005E030000}"/>
    <cellStyle name="Comma 2 4 2 2 13" xfId="3923" xr:uid="{00000000-0005-0000-0000-00005F030000}"/>
    <cellStyle name="Comma 2 4 2 2 2" xfId="265" xr:uid="{00000000-0005-0000-0000-000060030000}"/>
    <cellStyle name="Comma 2 4 2 2 2 2" xfId="771" xr:uid="{00000000-0005-0000-0000-000061030000}"/>
    <cellStyle name="Comma 2 4 2 2 2 2 2" xfId="772" xr:uid="{00000000-0005-0000-0000-000062030000}"/>
    <cellStyle name="Comma 2 4 2 2 2 3" xfId="773" xr:uid="{00000000-0005-0000-0000-000063030000}"/>
    <cellStyle name="Comma 2 4 2 2 2 4" xfId="774" xr:uid="{00000000-0005-0000-0000-000064030000}"/>
    <cellStyle name="Comma 2 4 2 2 2 5" xfId="2838" xr:uid="{00000000-0005-0000-0000-000065030000}"/>
    <cellStyle name="Comma 2 4 2 2 2 6" xfId="770" xr:uid="{00000000-0005-0000-0000-000066030000}"/>
    <cellStyle name="Comma 2 4 2 2 2 7" xfId="3975" xr:uid="{00000000-0005-0000-0000-000067030000}"/>
    <cellStyle name="Comma 2 4 2 2 3" xfId="775" xr:uid="{00000000-0005-0000-0000-000068030000}"/>
    <cellStyle name="Comma 2 4 2 2 3 2" xfId="776" xr:uid="{00000000-0005-0000-0000-000069030000}"/>
    <cellStyle name="Comma 2 4 2 2 3 2 2" xfId="777" xr:uid="{00000000-0005-0000-0000-00006A030000}"/>
    <cellStyle name="Comma 2 4 2 2 3 3" xfId="778" xr:uid="{00000000-0005-0000-0000-00006B030000}"/>
    <cellStyle name="Comma 2 4 2 2 3 4" xfId="779" xr:uid="{00000000-0005-0000-0000-00006C030000}"/>
    <cellStyle name="Comma 2 4 2 2 4" xfId="780" xr:uid="{00000000-0005-0000-0000-00006D030000}"/>
    <cellStyle name="Comma 2 4 2 2 4 2" xfId="781" xr:uid="{00000000-0005-0000-0000-00006E030000}"/>
    <cellStyle name="Comma 2 4 2 2 4 2 2" xfId="782" xr:uid="{00000000-0005-0000-0000-00006F030000}"/>
    <cellStyle name="Comma 2 4 2 2 4 3" xfId="783" xr:uid="{00000000-0005-0000-0000-000070030000}"/>
    <cellStyle name="Comma 2 4 2 2 4 4" xfId="784" xr:uid="{00000000-0005-0000-0000-000071030000}"/>
    <cellStyle name="Comma 2 4 2 2 5" xfId="785" xr:uid="{00000000-0005-0000-0000-000072030000}"/>
    <cellStyle name="Comma 2 4 2 2 5 2" xfId="786" xr:uid="{00000000-0005-0000-0000-000073030000}"/>
    <cellStyle name="Comma 2 4 2 2 5 2 2" xfId="787" xr:uid="{00000000-0005-0000-0000-000074030000}"/>
    <cellStyle name="Comma 2 4 2 2 5 3" xfId="788" xr:uid="{00000000-0005-0000-0000-000075030000}"/>
    <cellStyle name="Comma 2 4 2 2 5 4" xfId="789" xr:uid="{00000000-0005-0000-0000-000076030000}"/>
    <cellStyle name="Comma 2 4 2 2 6" xfId="790" xr:uid="{00000000-0005-0000-0000-000077030000}"/>
    <cellStyle name="Comma 2 4 2 2 6 2" xfId="791" xr:uid="{00000000-0005-0000-0000-000078030000}"/>
    <cellStyle name="Comma 2 4 2 2 6 3" xfId="792" xr:uid="{00000000-0005-0000-0000-000079030000}"/>
    <cellStyle name="Comma 2 4 2 2 7" xfId="793" xr:uid="{00000000-0005-0000-0000-00007A030000}"/>
    <cellStyle name="Comma 2 4 2 2 7 2" xfId="794" xr:uid="{00000000-0005-0000-0000-00007B030000}"/>
    <cellStyle name="Comma 2 4 2 2 8" xfId="795" xr:uid="{00000000-0005-0000-0000-00007C030000}"/>
    <cellStyle name="Comma 2 4 2 2 9" xfId="796" xr:uid="{00000000-0005-0000-0000-00007D030000}"/>
    <cellStyle name="Comma 2 4 2 3" xfId="238" xr:uid="{00000000-0005-0000-0000-00007E030000}"/>
    <cellStyle name="Comma 2 4 2 3 2" xfId="798" xr:uid="{00000000-0005-0000-0000-00007F030000}"/>
    <cellStyle name="Comma 2 4 2 3 2 2" xfId="799" xr:uid="{00000000-0005-0000-0000-000080030000}"/>
    <cellStyle name="Comma 2 4 2 3 3" xfId="800" xr:uid="{00000000-0005-0000-0000-000081030000}"/>
    <cellStyle name="Comma 2 4 2 3 4" xfId="801" xr:uid="{00000000-0005-0000-0000-000082030000}"/>
    <cellStyle name="Comma 2 4 2 3 5" xfId="2811" xr:uid="{00000000-0005-0000-0000-000083030000}"/>
    <cellStyle name="Comma 2 4 2 3 6" xfId="797" xr:uid="{00000000-0005-0000-0000-000084030000}"/>
    <cellStyle name="Comma 2 4 2 3 7" xfId="3949" xr:uid="{00000000-0005-0000-0000-000085030000}"/>
    <cellStyle name="Comma 2 4 2 4" xfId="802" xr:uid="{00000000-0005-0000-0000-000086030000}"/>
    <cellStyle name="Comma 2 4 2 4 2" xfId="803" xr:uid="{00000000-0005-0000-0000-000087030000}"/>
    <cellStyle name="Comma 2 4 2 4 2 2" xfId="804" xr:uid="{00000000-0005-0000-0000-000088030000}"/>
    <cellStyle name="Comma 2 4 2 4 3" xfId="805" xr:uid="{00000000-0005-0000-0000-000089030000}"/>
    <cellStyle name="Comma 2 4 2 4 4" xfId="806" xr:uid="{00000000-0005-0000-0000-00008A030000}"/>
    <cellStyle name="Comma 2 4 2 5" xfId="807" xr:uid="{00000000-0005-0000-0000-00008B030000}"/>
    <cellStyle name="Comma 2 4 2 5 2" xfId="808" xr:uid="{00000000-0005-0000-0000-00008C030000}"/>
    <cellStyle name="Comma 2 4 2 5 2 2" xfId="809" xr:uid="{00000000-0005-0000-0000-00008D030000}"/>
    <cellStyle name="Comma 2 4 2 5 3" xfId="810" xr:uid="{00000000-0005-0000-0000-00008E030000}"/>
    <cellStyle name="Comma 2 4 2 5 4" xfId="811" xr:uid="{00000000-0005-0000-0000-00008F030000}"/>
    <cellStyle name="Comma 2 4 2 6" xfId="812" xr:uid="{00000000-0005-0000-0000-000090030000}"/>
    <cellStyle name="Comma 2 4 2 6 2" xfId="813" xr:uid="{00000000-0005-0000-0000-000091030000}"/>
    <cellStyle name="Comma 2 4 2 6 2 2" xfId="814" xr:uid="{00000000-0005-0000-0000-000092030000}"/>
    <cellStyle name="Comma 2 4 2 6 3" xfId="815" xr:uid="{00000000-0005-0000-0000-000093030000}"/>
    <cellStyle name="Comma 2 4 2 6 4" xfId="816" xr:uid="{00000000-0005-0000-0000-000094030000}"/>
    <cellStyle name="Comma 2 4 2 7" xfId="817" xr:uid="{00000000-0005-0000-0000-000095030000}"/>
    <cellStyle name="Comma 2 4 2 7 2" xfId="818" xr:uid="{00000000-0005-0000-0000-000096030000}"/>
    <cellStyle name="Comma 2 4 2 7 3" xfId="819" xr:uid="{00000000-0005-0000-0000-000097030000}"/>
    <cellStyle name="Comma 2 4 2 8" xfId="820" xr:uid="{00000000-0005-0000-0000-000098030000}"/>
    <cellStyle name="Comma 2 4 2 8 2" xfId="821" xr:uid="{00000000-0005-0000-0000-000099030000}"/>
    <cellStyle name="Comma 2 4 2 9" xfId="822" xr:uid="{00000000-0005-0000-0000-00009A030000}"/>
    <cellStyle name="Comma 2 4 3" xfId="198" xr:uid="{00000000-0005-0000-0000-00009B030000}"/>
    <cellStyle name="Comma 2 4 3 10" xfId="824" xr:uid="{00000000-0005-0000-0000-00009C030000}"/>
    <cellStyle name="Comma 2 4 3 11" xfId="2712" xr:uid="{00000000-0005-0000-0000-00009D030000}"/>
    <cellStyle name="Comma 2 4 3 12" xfId="2771" xr:uid="{00000000-0005-0000-0000-00009E030000}"/>
    <cellStyle name="Comma 2 4 3 13" xfId="823" xr:uid="{00000000-0005-0000-0000-00009F030000}"/>
    <cellStyle name="Comma 2 4 3 14" xfId="3922" xr:uid="{00000000-0005-0000-0000-0000A0030000}"/>
    <cellStyle name="Comma 2 4 3 2" xfId="252" xr:uid="{00000000-0005-0000-0000-0000A1030000}"/>
    <cellStyle name="Comma 2 4 3 2 10" xfId="2825" xr:uid="{00000000-0005-0000-0000-0000A2030000}"/>
    <cellStyle name="Comma 2 4 3 2 11" xfId="825" xr:uid="{00000000-0005-0000-0000-0000A3030000}"/>
    <cellStyle name="Comma 2 4 3 2 12" xfId="3974" xr:uid="{00000000-0005-0000-0000-0000A4030000}"/>
    <cellStyle name="Comma 2 4 3 2 2" xfId="826" xr:uid="{00000000-0005-0000-0000-0000A5030000}"/>
    <cellStyle name="Comma 2 4 3 2 2 2" xfId="827" xr:uid="{00000000-0005-0000-0000-0000A6030000}"/>
    <cellStyle name="Comma 2 4 3 2 2 2 2" xfId="828" xr:uid="{00000000-0005-0000-0000-0000A7030000}"/>
    <cellStyle name="Comma 2 4 3 2 2 3" xfId="829" xr:uid="{00000000-0005-0000-0000-0000A8030000}"/>
    <cellStyle name="Comma 2 4 3 2 2 4" xfId="830" xr:uid="{00000000-0005-0000-0000-0000A9030000}"/>
    <cellStyle name="Comma 2 4 3 2 3" xfId="831" xr:uid="{00000000-0005-0000-0000-0000AA030000}"/>
    <cellStyle name="Comma 2 4 3 2 3 2" xfId="832" xr:uid="{00000000-0005-0000-0000-0000AB030000}"/>
    <cellStyle name="Comma 2 4 3 2 3 2 2" xfId="833" xr:uid="{00000000-0005-0000-0000-0000AC030000}"/>
    <cellStyle name="Comma 2 4 3 2 3 3" xfId="834" xr:uid="{00000000-0005-0000-0000-0000AD030000}"/>
    <cellStyle name="Comma 2 4 3 2 3 4" xfId="835" xr:uid="{00000000-0005-0000-0000-0000AE030000}"/>
    <cellStyle name="Comma 2 4 3 2 4" xfId="836" xr:uid="{00000000-0005-0000-0000-0000AF030000}"/>
    <cellStyle name="Comma 2 4 3 2 4 2" xfId="837" xr:uid="{00000000-0005-0000-0000-0000B0030000}"/>
    <cellStyle name="Comma 2 4 3 2 4 2 2" xfId="838" xr:uid="{00000000-0005-0000-0000-0000B1030000}"/>
    <cellStyle name="Comma 2 4 3 2 4 3" xfId="839" xr:uid="{00000000-0005-0000-0000-0000B2030000}"/>
    <cellStyle name="Comma 2 4 3 2 4 4" xfId="840" xr:uid="{00000000-0005-0000-0000-0000B3030000}"/>
    <cellStyle name="Comma 2 4 3 2 5" xfId="841" xr:uid="{00000000-0005-0000-0000-0000B4030000}"/>
    <cellStyle name="Comma 2 4 3 2 5 2" xfId="842" xr:uid="{00000000-0005-0000-0000-0000B5030000}"/>
    <cellStyle name="Comma 2 4 3 2 5 2 2" xfId="843" xr:uid="{00000000-0005-0000-0000-0000B6030000}"/>
    <cellStyle name="Comma 2 4 3 2 5 3" xfId="844" xr:uid="{00000000-0005-0000-0000-0000B7030000}"/>
    <cellStyle name="Comma 2 4 3 2 5 4" xfId="845" xr:uid="{00000000-0005-0000-0000-0000B8030000}"/>
    <cellStyle name="Comma 2 4 3 2 6" xfId="846" xr:uid="{00000000-0005-0000-0000-0000B9030000}"/>
    <cellStyle name="Comma 2 4 3 2 6 2" xfId="847" xr:uid="{00000000-0005-0000-0000-0000BA030000}"/>
    <cellStyle name="Comma 2 4 3 2 6 3" xfId="848" xr:uid="{00000000-0005-0000-0000-0000BB030000}"/>
    <cellStyle name="Comma 2 4 3 2 7" xfId="849" xr:uid="{00000000-0005-0000-0000-0000BC030000}"/>
    <cellStyle name="Comma 2 4 3 2 7 2" xfId="850" xr:uid="{00000000-0005-0000-0000-0000BD030000}"/>
    <cellStyle name="Comma 2 4 3 2 8" xfId="851" xr:uid="{00000000-0005-0000-0000-0000BE030000}"/>
    <cellStyle name="Comma 2 4 3 2 9" xfId="852" xr:uid="{00000000-0005-0000-0000-0000BF030000}"/>
    <cellStyle name="Comma 2 4 3 3" xfId="853" xr:uid="{00000000-0005-0000-0000-0000C0030000}"/>
    <cellStyle name="Comma 2 4 3 3 2" xfId="854" xr:uid="{00000000-0005-0000-0000-0000C1030000}"/>
    <cellStyle name="Comma 2 4 3 3 2 2" xfId="855" xr:uid="{00000000-0005-0000-0000-0000C2030000}"/>
    <cellStyle name="Comma 2 4 3 3 3" xfId="856" xr:uid="{00000000-0005-0000-0000-0000C3030000}"/>
    <cellStyle name="Comma 2 4 3 3 4" xfId="857" xr:uid="{00000000-0005-0000-0000-0000C4030000}"/>
    <cellStyle name="Comma 2 4 3 4" xfId="858" xr:uid="{00000000-0005-0000-0000-0000C5030000}"/>
    <cellStyle name="Comma 2 4 3 4 2" xfId="859" xr:uid="{00000000-0005-0000-0000-0000C6030000}"/>
    <cellStyle name="Comma 2 4 3 4 2 2" xfId="860" xr:uid="{00000000-0005-0000-0000-0000C7030000}"/>
    <cellStyle name="Comma 2 4 3 4 3" xfId="861" xr:uid="{00000000-0005-0000-0000-0000C8030000}"/>
    <cellStyle name="Comma 2 4 3 4 4" xfId="862" xr:uid="{00000000-0005-0000-0000-0000C9030000}"/>
    <cellStyle name="Comma 2 4 3 5" xfId="863" xr:uid="{00000000-0005-0000-0000-0000CA030000}"/>
    <cellStyle name="Comma 2 4 3 5 2" xfId="864" xr:uid="{00000000-0005-0000-0000-0000CB030000}"/>
    <cellStyle name="Comma 2 4 3 5 2 2" xfId="865" xr:uid="{00000000-0005-0000-0000-0000CC030000}"/>
    <cellStyle name="Comma 2 4 3 5 3" xfId="866" xr:uid="{00000000-0005-0000-0000-0000CD030000}"/>
    <cellStyle name="Comma 2 4 3 5 4" xfId="867" xr:uid="{00000000-0005-0000-0000-0000CE030000}"/>
    <cellStyle name="Comma 2 4 3 6" xfId="868" xr:uid="{00000000-0005-0000-0000-0000CF030000}"/>
    <cellStyle name="Comma 2 4 3 6 2" xfId="869" xr:uid="{00000000-0005-0000-0000-0000D0030000}"/>
    <cellStyle name="Comma 2 4 3 6 2 2" xfId="870" xr:uid="{00000000-0005-0000-0000-0000D1030000}"/>
    <cellStyle name="Comma 2 4 3 6 3" xfId="871" xr:uid="{00000000-0005-0000-0000-0000D2030000}"/>
    <cellStyle name="Comma 2 4 3 6 4" xfId="872" xr:uid="{00000000-0005-0000-0000-0000D3030000}"/>
    <cellStyle name="Comma 2 4 3 7" xfId="873" xr:uid="{00000000-0005-0000-0000-0000D4030000}"/>
    <cellStyle name="Comma 2 4 3 7 2" xfId="874" xr:uid="{00000000-0005-0000-0000-0000D5030000}"/>
    <cellStyle name="Comma 2 4 3 7 3" xfId="875" xr:uid="{00000000-0005-0000-0000-0000D6030000}"/>
    <cellStyle name="Comma 2 4 3 8" xfId="876" xr:uid="{00000000-0005-0000-0000-0000D7030000}"/>
    <cellStyle name="Comma 2 4 3 8 2" xfId="877" xr:uid="{00000000-0005-0000-0000-0000D8030000}"/>
    <cellStyle name="Comma 2 4 3 9" xfId="878" xr:uid="{00000000-0005-0000-0000-0000D9030000}"/>
    <cellStyle name="Comma 2 4 4" xfId="225" xr:uid="{00000000-0005-0000-0000-0000DA030000}"/>
    <cellStyle name="Comma 2 4 4 10" xfId="880" xr:uid="{00000000-0005-0000-0000-0000DB030000}"/>
    <cellStyle name="Comma 2 4 4 11" xfId="2798" xr:uid="{00000000-0005-0000-0000-0000DC030000}"/>
    <cellStyle name="Comma 2 4 4 12" xfId="879" xr:uid="{00000000-0005-0000-0000-0000DD030000}"/>
    <cellStyle name="Comma 2 4 4 13" xfId="3825" xr:uid="{00000000-0005-0000-0000-0000DE030000}"/>
    <cellStyle name="Comma 2 4 4 14" xfId="3948" xr:uid="{00000000-0005-0000-0000-0000DF030000}"/>
    <cellStyle name="Comma 2 4 4 2" xfId="881" xr:uid="{00000000-0005-0000-0000-0000E0030000}"/>
    <cellStyle name="Comma 2 4 4 2 2" xfId="882" xr:uid="{00000000-0005-0000-0000-0000E1030000}"/>
    <cellStyle name="Comma 2 4 4 2 2 2" xfId="883" xr:uid="{00000000-0005-0000-0000-0000E2030000}"/>
    <cellStyle name="Comma 2 4 4 2 2 2 2" xfId="884" xr:uid="{00000000-0005-0000-0000-0000E3030000}"/>
    <cellStyle name="Comma 2 4 4 2 2 3" xfId="885" xr:uid="{00000000-0005-0000-0000-0000E4030000}"/>
    <cellStyle name="Comma 2 4 4 2 2 4" xfId="886" xr:uid="{00000000-0005-0000-0000-0000E5030000}"/>
    <cellStyle name="Comma 2 4 4 2 3" xfId="887" xr:uid="{00000000-0005-0000-0000-0000E6030000}"/>
    <cellStyle name="Comma 2 4 4 2 3 2" xfId="888" xr:uid="{00000000-0005-0000-0000-0000E7030000}"/>
    <cellStyle name="Comma 2 4 4 2 3 2 2" xfId="889" xr:uid="{00000000-0005-0000-0000-0000E8030000}"/>
    <cellStyle name="Comma 2 4 4 2 3 3" xfId="890" xr:uid="{00000000-0005-0000-0000-0000E9030000}"/>
    <cellStyle name="Comma 2 4 4 2 3 4" xfId="891" xr:uid="{00000000-0005-0000-0000-0000EA030000}"/>
    <cellStyle name="Comma 2 4 4 2 4" xfId="892" xr:uid="{00000000-0005-0000-0000-0000EB030000}"/>
    <cellStyle name="Comma 2 4 4 2 4 2" xfId="893" xr:uid="{00000000-0005-0000-0000-0000EC030000}"/>
    <cellStyle name="Comma 2 4 4 2 4 2 2" xfId="894" xr:uid="{00000000-0005-0000-0000-0000ED030000}"/>
    <cellStyle name="Comma 2 4 4 2 4 3" xfId="895" xr:uid="{00000000-0005-0000-0000-0000EE030000}"/>
    <cellStyle name="Comma 2 4 4 2 4 4" xfId="896" xr:uid="{00000000-0005-0000-0000-0000EF030000}"/>
    <cellStyle name="Comma 2 4 4 2 5" xfId="897" xr:uid="{00000000-0005-0000-0000-0000F0030000}"/>
    <cellStyle name="Comma 2 4 4 2 5 2" xfId="898" xr:uid="{00000000-0005-0000-0000-0000F1030000}"/>
    <cellStyle name="Comma 2 4 4 2 5 2 2" xfId="899" xr:uid="{00000000-0005-0000-0000-0000F2030000}"/>
    <cellStyle name="Comma 2 4 4 2 5 3" xfId="900" xr:uid="{00000000-0005-0000-0000-0000F3030000}"/>
    <cellStyle name="Comma 2 4 4 2 5 4" xfId="901" xr:uid="{00000000-0005-0000-0000-0000F4030000}"/>
    <cellStyle name="Comma 2 4 4 2 6" xfId="902" xr:uid="{00000000-0005-0000-0000-0000F5030000}"/>
    <cellStyle name="Comma 2 4 4 2 6 2" xfId="903" xr:uid="{00000000-0005-0000-0000-0000F6030000}"/>
    <cellStyle name="Comma 2 4 4 2 6 3" xfId="904" xr:uid="{00000000-0005-0000-0000-0000F7030000}"/>
    <cellStyle name="Comma 2 4 4 2 7" xfId="905" xr:uid="{00000000-0005-0000-0000-0000F8030000}"/>
    <cellStyle name="Comma 2 4 4 2 7 2" xfId="906" xr:uid="{00000000-0005-0000-0000-0000F9030000}"/>
    <cellStyle name="Comma 2 4 4 2 8" xfId="907" xr:uid="{00000000-0005-0000-0000-0000FA030000}"/>
    <cellStyle name="Comma 2 4 4 2 9" xfId="908" xr:uid="{00000000-0005-0000-0000-0000FB030000}"/>
    <cellStyle name="Comma 2 4 4 3" xfId="909" xr:uid="{00000000-0005-0000-0000-0000FC030000}"/>
    <cellStyle name="Comma 2 4 4 3 2" xfId="910" xr:uid="{00000000-0005-0000-0000-0000FD030000}"/>
    <cellStyle name="Comma 2 4 4 3 2 2" xfId="911" xr:uid="{00000000-0005-0000-0000-0000FE030000}"/>
    <cellStyle name="Comma 2 4 4 3 3" xfId="912" xr:uid="{00000000-0005-0000-0000-0000FF030000}"/>
    <cellStyle name="Comma 2 4 4 3 4" xfId="913" xr:uid="{00000000-0005-0000-0000-000000040000}"/>
    <cellStyle name="Comma 2 4 4 4" xfId="914" xr:uid="{00000000-0005-0000-0000-000001040000}"/>
    <cellStyle name="Comma 2 4 4 4 2" xfId="915" xr:uid="{00000000-0005-0000-0000-000002040000}"/>
    <cellStyle name="Comma 2 4 4 4 2 2" xfId="916" xr:uid="{00000000-0005-0000-0000-000003040000}"/>
    <cellStyle name="Comma 2 4 4 4 3" xfId="917" xr:uid="{00000000-0005-0000-0000-000004040000}"/>
    <cellStyle name="Comma 2 4 4 4 4" xfId="918" xr:uid="{00000000-0005-0000-0000-000005040000}"/>
    <cellStyle name="Comma 2 4 4 5" xfId="919" xr:uid="{00000000-0005-0000-0000-000006040000}"/>
    <cellStyle name="Comma 2 4 4 5 2" xfId="920" xr:uid="{00000000-0005-0000-0000-000007040000}"/>
    <cellStyle name="Comma 2 4 4 5 2 2" xfId="921" xr:uid="{00000000-0005-0000-0000-000008040000}"/>
    <cellStyle name="Comma 2 4 4 5 3" xfId="922" xr:uid="{00000000-0005-0000-0000-000009040000}"/>
    <cellStyle name="Comma 2 4 4 5 4" xfId="923" xr:uid="{00000000-0005-0000-0000-00000A040000}"/>
    <cellStyle name="Comma 2 4 4 6" xfId="924" xr:uid="{00000000-0005-0000-0000-00000B040000}"/>
    <cellStyle name="Comma 2 4 4 6 2" xfId="925" xr:uid="{00000000-0005-0000-0000-00000C040000}"/>
    <cellStyle name="Comma 2 4 4 6 2 2" xfId="926" xr:uid="{00000000-0005-0000-0000-00000D040000}"/>
    <cellStyle name="Comma 2 4 4 6 3" xfId="927" xr:uid="{00000000-0005-0000-0000-00000E040000}"/>
    <cellStyle name="Comma 2 4 4 6 4" xfId="928" xr:uid="{00000000-0005-0000-0000-00000F040000}"/>
    <cellStyle name="Comma 2 4 4 7" xfId="929" xr:uid="{00000000-0005-0000-0000-000010040000}"/>
    <cellStyle name="Comma 2 4 4 7 2" xfId="930" xr:uid="{00000000-0005-0000-0000-000011040000}"/>
    <cellStyle name="Comma 2 4 4 7 3" xfId="931" xr:uid="{00000000-0005-0000-0000-000012040000}"/>
    <cellStyle name="Comma 2 4 4 8" xfId="932" xr:uid="{00000000-0005-0000-0000-000013040000}"/>
    <cellStyle name="Comma 2 4 4 8 2" xfId="933" xr:uid="{00000000-0005-0000-0000-000014040000}"/>
    <cellStyle name="Comma 2 4 4 9" xfId="934" xr:uid="{00000000-0005-0000-0000-000015040000}"/>
    <cellStyle name="Comma 2 4 5" xfId="935" xr:uid="{00000000-0005-0000-0000-000016040000}"/>
    <cellStyle name="Comma 2 4 5 2" xfId="936" xr:uid="{00000000-0005-0000-0000-000017040000}"/>
    <cellStyle name="Comma 2 4 5 2 2" xfId="937" xr:uid="{00000000-0005-0000-0000-000018040000}"/>
    <cellStyle name="Comma 2 4 5 2 2 2" xfId="938" xr:uid="{00000000-0005-0000-0000-000019040000}"/>
    <cellStyle name="Comma 2 4 5 2 3" xfId="939" xr:uid="{00000000-0005-0000-0000-00001A040000}"/>
    <cellStyle name="Comma 2 4 5 2 4" xfId="940" xr:uid="{00000000-0005-0000-0000-00001B040000}"/>
    <cellStyle name="Comma 2 4 5 3" xfId="941" xr:uid="{00000000-0005-0000-0000-00001C040000}"/>
    <cellStyle name="Comma 2 4 5 3 2" xfId="942" xr:uid="{00000000-0005-0000-0000-00001D040000}"/>
    <cellStyle name="Comma 2 4 5 3 2 2" xfId="943" xr:uid="{00000000-0005-0000-0000-00001E040000}"/>
    <cellStyle name="Comma 2 4 5 3 3" xfId="944" xr:uid="{00000000-0005-0000-0000-00001F040000}"/>
    <cellStyle name="Comma 2 4 5 3 4" xfId="945" xr:uid="{00000000-0005-0000-0000-000020040000}"/>
    <cellStyle name="Comma 2 4 5 4" xfId="946" xr:uid="{00000000-0005-0000-0000-000021040000}"/>
    <cellStyle name="Comma 2 4 5 4 2" xfId="947" xr:uid="{00000000-0005-0000-0000-000022040000}"/>
    <cellStyle name="Comma 2 4 5 4 2 2" xfId="948" xr:uid="{00000000-0005-0000-0000-000023040000}"/>
    <cellStyle name="Comma 2 4 5 4 3" xfId="949" xr:uid="{00000000-0005-0000-0000-000024040000}"/>
    <cellStyle name="Comma 2 4 5 4 4" xfId="950" xr:uid="{00000000-0005-0000-0000-000025040000}"/>
    <cellStyle name="Comma 2 4 5 5" xfId="951" xr:uid="{00000000-0005-0000-0000-000026040000}"/>
    <cellStyle name="Comma 2 4 5 5 2" xfId="952" xr:uid="{00000000-0005-0000-0000-000027040000}"/>
    <cellStyle name="Comma 2 4 5 5 2 2" xfId="953" xr:uid="{00000000-0005-0000-0000-000028040000}"/>
    <cellStyle name="Comma 2 4 5 5 3" xfId="954" xr:uid="{00000000-0005-0000-0000-000029040000}"/>
    <cellStyle name="Comma 2 4 5 5 4" xfId="955" xr:uid="{00000000-0005-0000-0000-00002A040000}"/>
    <cellStyle name="Comma 2 4 5 6" xfId="956" xr:uid="{00000000-0005-0000-0000-00002B040000}"/>
    <cellStyle name="Comma 2 4 5 6 2" xfId="957" xr:uid="{00000000-0005-0000-0000-00002C040000}"/>
    <cellStyle name="Comma 2 4 5 6 3" xfId="958" xr:uid="{00000000-0005-0000-0000-00002D040000}"/>
    <cellStyle name="Comma 2 4 5 7" xfId="959" xr:uid="{00000000-0005-0000-0000-00002E040000}"/>
    <cellStyle name="Comma 2 4 5 7 2" xfId="960" xr:uid="{00000000-0005-0000-0000-00002F040000}"/>
    <cellStyle name="Comma 2 4 5 8" xfId="961" xr:uid="{00000000-0005-0000-0000-000030040000}"/>
    <cellStyle name="Comma 2 4 5 9" xfId="962" xr:uid="{00000000-0005-0000-0000-000031040000}"/>
    <cellStyle name="Comma 2 4 6" xfId="963" xr:uid="{00000000-0005-0000-0000-000032040000}"/>
    <cellStyle name="Comma 2 4 6 2" xfId="964" xr:uid="{00000000-0005-0000-0000-000033040000}"/>
    <cellStyle name="Comma 2 4 6 2 2" xfId="965" xr:uid="{00000000-0005-0000-0000-000034040000}"/>
    <cellStyle name="Comma 2 4 6 3" xfId="966" xr:uid="{00000000-0005-0000-0000-000035040000}"/>
    <cellStyle name="Comma 2 4 6 4" xfId="967" xr:uid="{00000000-0005-0000-0000-000036040000}"/>
    <cellStyle name="Comma 2 4 7" xfId="968" xr:uid="{00000000-0005-0000-0000-000037040000}"/>
    <cellStyle name="Comma 2 4 7 2" xfId="969" xr:uid="{00000000-0005-0000-0000-000038040000}"/>
    <cellStyle name="Comma 2 4 7 2 2" xfId="970" xr:uid="{00000000-0005-0000-0000-000039040000}"/>
    <cellStyle name="Comma 2 4 7 3" xfId="971" xr:uid="{00000000-0005-0000-0000-00003A040000}"/>
    <cellStyle name="Comma 2 4 7 4" xfId="972" xr:uid="{00000000-0005-0000-0000-00003B040000}"/>
    <cellStyle name="Comma 2 4 8" xfId="973" xr:uid="{00000000-0005-0000-0000-00003C040000}"/>
    <cellStyle name="Comma 2 4 8 2" xfId="974" xr:uid="{00000000-0005-0000-0000-00003D040000}"/>
    <cellStyle name="Comma 2 4 8 2 2" xfId="975" xr:uid="{00000000-0005-0000-0000-00003E040000}"/>
    <cellStyle name="Comma 2 4 8 3" xfId="976" xr:uid="{00000000-0005-0000-0000-00003F040000}"/>
    <cellStyle name="Comma 2 4 8 4" xfId="977" xr:uid="{00000000-0005-0000-0000-000040040000}"/>
    <cellStyle name="Comma 2 4 9" xfId="978" xr:uid="{00000000-0005-0000-0000-000041040000}"/>
    <cellStyle name="Comma 2 4 9 2" xfId="979" xr:uid="{00000000-0005-0000-0000-000042040000}"/>
    <cellStyle name="Comma 2 4 9 2 2" xfId="980" xr:uid="{00000000-0005-0000-0000-000043040000}"/>
    <cellStyle name="Comma 2 4 9 3" xfId="981" xr:uid="{00000000-0005-0000-0000-000044040000}"/>
    <cellStyle name="Comma 2 4 9 4" xfId="982" xr:uid="{00000000-0005-0000-0000-000045040000}"/>
    <cellStyle name="Comma 2 5" xfId="175" xr:uid="{00000000-0005-0000-0000-000046040000}"/>
    <cellStyle name="Comma 2 5 10" xfId="984" xr:uid="{00000000-0005-0000-0000-000047040000}"/>
    <cellStyle name="Comma 2 5 10 2" xfId="985" xr:uid="{00000000-0005-0000-0000-000048040000}"/>
    <cellStyle name="Comma 2 5 10 3" xfId="986" xr:uid="{00000000-0005-0000-0000-000049040000}"/>
    <cellStyle name="Comma 2 5 11" xfId="987" xr:uid="{00000000-0005-0000-0000-00004A040000}"/>
    <cellStyle name="Comma 2 5 11 2" xfId="988" xr:uid="{00000000-0005-0000-0000-00004B040000}"/>
    <cellStyle name="Comma 2 5 12" xfId="989" xr:uid="{00000000-0005-0000-0000-00004C040000}"/>
    <cellStyle name="Comma 2 5 13" xfId="990" xr:uid="{00000000-0005-0000-0000-00004D040000}"/>
    <cellStyle name="Comma 2 5 14" xfId="2690" xr:uid="{00000000-0005-0000-0000-00004E040000}"/>
    <cellStyle name="Comma 2 5 15" xfId="2750" xr:uid="{00000000-0005-0000-0000-00004F040000}"/>
    <cellStyle name="Comma 2 5 16" xfId="983" xr:uid="{00000000-0005-0000-0000-000050040000}"/>
    <cellStyle name="Comma 2 5 17" xfId="3895" xr:uid="{00000000-0005-0000-0000-000051040000}"/>
    <cellStyle name="Comma 2 5 18" xfId="4003" xr:uid="{00000000-0005-0000-0000-000052040000}"/>
    <cellStyle name="Comma 2 5 2" xfId="204" xr:uid="{00000000-0005-0000-0000-000053040000}"/>
    <cellStyle name="Comma 2 5 2 10" xfId="992" xr:uid="{00000000-0005-0000-0000-000054040000}"/>
    <cellStyle name="Comma 2 5 2 11" xfId="2718" xr:uid="{00000000-0005-0000-0000-000055040000}"/>
    <cellStyle name="Comma 2 5 2 12" xfId="2777" xr:uid="{00000000-0005-0000-0000-000056040000}"/>
    <cellStyle name="Comma 2 5 2 13" xfId="991" xr:uid="{00000000-0005-0000-0000-000057040000}"/>
    <cellStyle name="Comma 2 5 2 14" xfId="3924" xr:uid="{00000000-0005-0000-0000-000058040000}"/>
    <cellStyle name="Comma 2 5 2 2" xfId="258" xr:uid="{00000000-0005-0000-0000-000059040000}"/>
    <cellStyle name="Comma 2 5 2 2 10" xfId="2831" xr:uid="{00000000-0005-0000-0000-00005A040000}"/>
    <cellStyle name="Comma 2 5 2 2 11" xfId="993" xr:uid="{00000000-0005-0000-0000-00005B040000}"/>
    <cellStyle name="Comma 2 5 2 2 12" xfId="3976" xr:uid="{00000000-0005-0000-0000-00005C040000}"/>
    <cellStyle name="Comma 2 5 2 2 2" xfId="994" xr:uid="{00000000-0005-0000-0000-00005D040000}"/>
    <cellStyle name="Comma 2 5 2 2 2 2" xfId="995" xr:uid="{00000000-0005-0000-0000-00005E040000}"/>
    <cellStyle name="Comma 2 5 2 2 2 2 2" xfId="996" xr:uid="{00000000-0005-0000-0000-00005F040000}"/>
    <cellStyle name="Comma 2 5 2 2 2 3" xfId="997" xr:uid="{00000000-0005-0000-0000-000060040000}"/>
    <cellStyle name="Comma 2 5 2 2 2 4" xfId="998" xr:uid="{00000000-0005-0000-0000-000061040000}"/>
    <cellStyle name="Comma 2 5 2 2 3" xfId="999" xr:uid="{00000000-0005-0000-0000-000062040000}"/>
    <cellStyle name="Comma 2 5 2 2 3 2" xfId="1000" xr:uid="{00000000-0005-0000-0000-000063040000}"/>
    <cellStyle name="Comma 2 5 2 2 3 2 2" xfId="1001" xr:uid="{00000000-0005-0000-0000-000064040000}"/>
    <cellStyle name="Comma 2 5 2 2 3 3" xfId="1002" xr:uid="{00000000-0005-0000-0000-000065040000}"/>
    <cellStyle name="Comma 2 5 2 2 3 4" xfId="1003" xr:uid="{00000000-0005-0000-0000-000066040000}"/>
    <cellStyle name="Comma 2 5 2 2 4" xfId="1004" xr:uid="{00000000-0005-0000-0000-000067040000}"/>
    <cellStyle name="Comma 2 5 2 2 4 2" xfId="1005" xr:uid="{00000000-0005-0000-0000-000068040000}"/>
    <cellStyle name="Comma 2 5 2 2 4 2 2" xfId="1006" xr:uid="{00000000-0005-0000-0000-000069040000}"/>
    <cellStyle name="Comma 2 5 2 2 4 3" xfId="1007" xr:uid="{00000000-0005-0000-0000-00006A040000}"/>
    <cellStyle name="Comma 2 5 2 2 4 4" xfId="1008" xr:uid="{00000000-0005-0000-0000-00006B040000}"/>
    <cellStyle name="Comma 2 5 2 2 5" xfId="1009" xr:uid="{00000000-0005-0000-0000-00006C040000}"/>
    <cellStyle name="Comma 2 5 2 2 5 2" xfId="1010" xr:uid="{00000000-0005-0000-0000-00006D040000}"/>
    <cellStyle name="Comma 2 5 2 2 5 2 2" xfId="1011" xr:uid="{00000000-0005-0000-0000-00006E040000}"/>
    <cellStyle name="Comma 2 5 2 2 5 3" xfId="1012" xr:uid="{00000000-0005-0000-0000-00006F040000}"/>
    <cellStyle name="Comma 2 5 2 2 5 4" xfId="1013" xr:uid="{00000000-0005-0000-0000-000070040000}"/>
    <cellStyle name="Comma 2 5 2 2 6" xfId="1014" xr:uid="{00000000-0005-0000-0000-000071040000}"/>
    <cellStyle name="Comma 2 5 2 2 6 2" xfId="1015" xr:uid="{00000000-0005-0000-0000-000072040000}"/>
    <cellStyle name="Comma 2 5 2 2 6 3" xfId="1016" xr:uid="{00000000-0005-0000-0000-000073040000}"/>
    <cellStyle name="Comma 2 5 2 2 7" xfId="1017" xr:uid="{00000000-0005-0000-0000-000074040000}"/>
    <cellStyle name="Comma 2 5 2 2 7 2" xfId="1018" xr:uid="{00000000-0005-0000-0000-000075040000}"/>
    <cellStyle name="Comma 2 5 2 2 8" xfId="1019" xr:uid="{00000000-0005-0000-0000-000076040000}"/>
    <cellStyle name="Comma 2 5 2 2 9" xfId="1020" xr:uid="{00000000-0005-0000-0000-000077040000}"/>
    <cellStyle name="Comma 2 5 2 3" xfId="1021" xr:uid="{00000000-0005-0000-0000-000078040000}"/>
    <cellStyle name="Comma 2 5 2 3 2" xfId="1022" xr:uid="{00000000-0005-0000-0000-000079040000}"/>
    <cellStyle name="Comma 2 5 2 3 2 2" xfId="1023" xr:uid="{00000000-0005-0000-0000-00007A040000}"/>
    <cellStyle name="Comma 2 5 2 3 3" xfId="1024" xr:uid="{00000000-0005-0000-0000-00007B040000}"/>
    <cellStyle name="Comma 2 5 2 3 4" xfId="1025" xr:uid="{00000000-0005-0000-0000-00007C040000}"/>
    <cellStyle name="Comma 2 5 2 4" xfId="1026" xr:uid="{00000000-0005-0000-0000-00007D040000}"/>
    <cellStyle name="Comma 2 5 2 4 2" xfId="1027" xr:uid="{00000000-0005-0000-0000-00007E040000}"/>
    <cellStyle name="Comma 2 5 2 4 2 2" xfId="1028" xr:uid="{00000000-0005-0000-0000-00007F040000}"/>
    <cellStyle name="Comma 2 5 2 4 3" xfId="1029" xr:uid="{00000000-0005-0000-0000-000080040000}"/>
    <cellStyle name="Comma 2 5 2 4 4" xfId="1030" xr:uid="{00000000-0005-0000-0000-000081040000}"/>
    <cellStyle name="Comma 2 5 2 5" xfId="1031" xr:uid="{00000000-0005-0000-0000-000082040000}"/>
    <cellStyle name="Comma 2 5 2 5 2" xfId="1032" xr:uid="{00000000-0005-0000-0000-000083040000}"/>
    <cellStyle name="Comma 2 5 2 5 2 2" xfId="1033" xr:uid="{00000000-0005-0000-0000-000084040000}"/>
    <cellStyle name="Comma 2 5 2 5 3" xfId="1034" xr:uid="{00000000-0005-0000-0000-000085040000}"/>
    <cellStyle name="Comma 2 5 2 5 4" xfId="1035" xr:uid="{00000000-0005-0000-0000-000086040000}"/>
    <cellStyle name="Comma 2 5 2 6" xfId="1036" xr:uid="{00000000-0005-0000-0000-000087040000}"/>
    <cellStyle name="Comma 2 5 2 6 2" xfId="1037" xr:uid="{00000000-0005-0000-0000-000088040000}"/>
    <cellStyle name="Comma 2 5 2 6 2 2" xfId="1038" xr:uid="{00000000-0005-0000-0000-000089040000}"/>
    <cellStyle name="Comma 2 5 2 6 3" xfId="1039" xr:uid="{00000000-0005-0000-0000-00008A040000}"/>
    <cellStyle name="Comma 2 5 2 6 4" xfId="1040" xr:uid="{00000000-0005-0000-0000-00008B040000}"/>
    <cellStyle name="Comma 2 5 2 7" xfId="1041" xr:uid="{00000000-0005-0000-0000-00008C040000}"/>
    <cellStyle name="Comma 2 5 2 7 2" xfId="1042" xr:uid="{00000000-0005-0000-0000-00008D040000}"/>
    <cellStyle name="Comma 2 5 2 7 3" xfId="1043" xr:uid="{00000000-0005-0000-0000-00008E040000}"/>
    <cellStyle name="Comma 2 5 2 8" xfId="1044" xr:uid="{00000000-0005-0000-0000-00008F040000}"/>
    <cellStyle name="Comma 2 5 2 8 2" xfId="1045" xr:uid="{00000000-0005-0000-0000-000090040000}"/>
    <cellStyle name="Comma 2 5 2 9" xfId="1046" xr:uid="{00000000-0005-0000-0000-000091040000}"/>
    <cellStyle name="Comma 2 5 3" xfId="231" xr:uid="{00000000-0005-0000-0000-000092040000}"/>
    <cellStyle name="Comma 2 5 3 10" xfId="1048" xr:uid="{00000000-0005-0000-0000-000093040000}"/>
    <cellStyle name="Comma 2 5 3 11" xfId="2804" xr:uid="{00000000-0005-0000-0000-000094040000}"/>
    <cellStyle name="Comma 2 5 3 12" xfId="1047" xr:uid="{00000000-0005-0000-0000-000095040000}"/>
    <cellStyle name="Comma 2 5 3 13" xfId="3950" xr:uid="{00000000-0005-0000-0000-000096040000}"/>
    <cellStyle name="Comma 2 5 3 2" xfId="1049" xr:uid="{00000000-0005-0000-0000-000097040000}"/>
    <cellStyle name="Comma 2 5 3 2 2" xfId="1050" xr:uid="{00000000-0005-0000-0000-000098040000}"/>
    <cellStyle name="Comma 2 5 3 2 2 2" xfId="1051" xr:uid="{00000000-0005-0000-0000-000099040000}"/>
    <cellStyle name="Comma 2 5 3 2 2 2 2" xfId="1052" xr:uid="{00000000-0005-0000-0000-00009A040000}"/>
    <cellStyle name="Comma 2 5 3 2 2 3" xfId="1053" xr:uid="{00000000-0005-0000-0000-00009B040000}"/>
    <cellStyle name="Comma 2 5 3 2 2 4" xfId="1054" xr:uid="{00000000-0005-0000-0000-00009C040000}"/>
    <cellStyle name="Comma 2 5 3 2 3" xfId="1055" xr:uid="{00000000-0005-0000-0000-00009D040000}"/>
    <cellStyle name="Comma 2 5 3 2 3 2" xfId="1056" xr:uid="{00000000-0005-0000-0000-00009E040000}"/>
    <cellStyle name="Comma 2 5 3 2 3 2 2" xfId="1057" xr:uid="{00000000-0005-0000-0000-00009F040000}"/>
    <cellStyle name="Comma 2 5 3 2 3 3" xfId="1058" xr:uid="{00000000-0005-0000-0000-0000A0040000}"/>
    <cellStyle name="Comma 2 5 3 2 3 4" xfId="1059" xr:uid="{00000000-0005-0000-0000-0000A1040000}"/>
    <cellStyle name="Comma 2 5 3 2 4" xfId="1060" xr:uid="{00000000-0005-0000-0000-0000A2040000}"/>
    <cellStyle name="Comma 2 5 3 2 4 2" xfId="1061" xr:uid="{00000000-0005-0000-0000-0000A3040000}"/>
    <cellStyle name="Comma 2 5 3 2 4 2 2" xfId="1062" xr:uid="{00000000-0005-0000-0000-0000A4040000}"/>
    <cellStyle name="Comma 2 5 3 2 4 3" xfId="1063" xr:uid="{00000000-0005-0000-0000-0000A5040000}"/>
    <cellStyle name="Comma 2 5 3 2 4 4" xfId="1064" xr:uid="{00000000-0005-0000-0000-0000A6040000}"/>
    <cellStyle name="Comma 2 5 3 2 5" xfId="1065" xr:uid="{00000000-0005-0000-0000-0000A7040000}"/>
    <cellStyle name="Comma 2 5 3 2 5 2" xfId="1066" xr:uid="{00000000-0005-0000-0000-0000A8040000}"/>
    <cellStyle name="Comma 2 5 3 2 5 2 2" xfId="1067" xr:uid="{00000000-0005-0000-0000-0000A9040000}"/>
    <cellStyle name="Comma 2 5 3 2 5 3" xfId="1068" xr:uid="{00000000-0005-0000-0000-0000AA040000}"/>
    <cellStyle name="Comma 2 5 3 2 5 4" xfId="1069" xr:uid="{00000000-0005-0000-0000-0000AB040000}"/>
    <cellStyle name="Comma 2 5 3 2 6" xfId="1070" xr:uid="{00000000-0005-0000-0000-0000AC040000}"/>
    <cellStyle name="Comma 2 5 3 2 6 2" xfId="1071" xr:uid="{00000000-0005-0000-0000-0000AD040000}"/>
    <cellStyle name="Comma 2 5 3 2 6 3" xfId="1072" xr:uid="{00000000-0005-0000-0000-0000AE040000}"/>
    <cellStyle name="Comma 2 5 3 2 7" xfId="1073" xr:uid="{00000000-0005-0000-0000-0000AF040000}"/>
    <cellStyle name="Comma 2 5 3 2 7 2" xfId="1074" xr:uid="{00000000-0005-0000-0000-0000B0040000}"/>
    <cellStyle name="Comma 2 5 3 2 8" xfId="1075" xr:uid="{00000000-0005-0000-0000-0000B1040000}"/>
    <cellStyle name="Comma 2 5 3 2 9" xfId="1076" xr:uid="{00000000-0005-0000-0000-0000B2040000}"/>
    <cellStyle name="Comma 2 5 3 3" xfId="1077" xr:uid="{00000000-0005-0000-0000-0000B3040000}"/>
    <cellStyle name="Comma 2 5 3 3 2" xfId="1078" xr:uid="{00000000-0005-0000-0000-0000B4040000}"/>
    <cellStyle name="Comma 2 5 3 3 2 2" xfId="1079" xr:uid="{00000000-0005-0000-0000-0000B5040000}"/>
    <cellStyle name="Comma 2 5 3 3 3" xfId="1080" xr:uid="{00000000-0005-0000-0000-0000B6040000}"/>
    <cellStyle name="Comma 2 5 3 3 4" xfId="1081" xr:uid="{00000000-0005-0000-0000-0000B7040000}"/>
    <cellStyle name="Comma 2 5 3 4" xfId="1082" xr:uid="{00000000-0005-0000-0000-0000B8040000}"/>
    <cellStyle name="Comma 2 5 3 4 2" xfId="1083" xr:uid="{00000000-0005-0000-0000-0000B9040000}"/>
    <cellStyle name="Comma 2 5 3 4 2 2" xfId="1084" xr:uid="{00000000-0005-0000-0000-0000BA040000}"/>
    <cellStyle name="Comma 2 5 3 4 3" xfId="1085" xr:uid="{00000000-0005-0000-0000-0000BB040000}"/>
    <cellStyle name="Comma 2 5 3 4 4" xfId="1086" xr:uid="{00000000-0005-0000-0000-0000BC040000}"/>
    <cellStyle name="Comma 2 5 3 5" xfId="1087" xr:uid="{00000000-0005-0000-0000-0000BD040000}"/>
    <cellStyle name="Comma 2 5 3 5 2" xfId="1088" xr:uid="{00000000-0005-0000-0000-0000BE040000}"/>
    <cellStyle name="Comma 2 5 3 5 2 2" xfId="1089" xr:uid="{00000000-0005-0000-0000-0000BF040000}"/>
    <cellStyle name="Comma 2 5 3 5 3" xfId="1090" xr:uid="{00000000-0005-0000-0000-0000C0040000}"/>
    <cellStyle name="Comma 2 5 3 5 4" xfId="1091" xr:uid="{00000000-0005-0000-0000-0000C1040000}"/>
    <cellStyle name="Comma 2 5 3 6" xfId="1092" xr:uid="{00000000-0005-0000-0000-0000C2040000}"/>
    <cellStyle name="Comma 2 5 3 6 2" xfId="1093" xr:uid="{00000000-0005-0000-0000-0000C3040000}"/>
    <cellStyle name="Comma 2 5 3 6 2 2" xfId="1094" xr:uid="{00000000-0005-0000-0000-0000C4040000}"/>
    <cellStyle name="Comma 2 5 3 6 3" xfId="1095" xr:uid="{00000000-0005-0000-0000-0000C5040000}"/>
    <cellStyle name="Comma 2 5 3 6 4" xfId="1096" xr:uid="{00000000-0005-0000-0000-0000C6040000}"/>
    <cellStyle name="Comma 2 5 3 7" xfId="1097" xr:uid="{00000000-0005-0000-0000-0000C7040000}"/>
    <cellStyle name="Comma 2 5 3 7 2" xfId="1098" xr:uid="{00000000-0005-0000-0000-0000C8040000}"/>
    <cellStyle name="Comma 2 5 3 7 3" xfId="1099" xr:uid="{00000000-0005-0000-0000-0000C9040000}"/>
    <cellStyle name="Comma 2 5 3 8" xfId="1100" xr:uid="{00000000-0005-0000-0000-0000CA040000}"/>
    <cellStyle name="Comma 2 5 3 8 2" xfId="1101" xr:uid="{00000000-0005-0000-0000-0000CB040000}"/>
    <cellStyle name="Comma 2 5 3 9" xfId="1102" xr:uid="{00000000-0005-0000-0000-0000CC040000}"/>
    <cellStyle name="Comma 2 5 4" xfId="1103" xr:uid="{00000000-0005-0000-0000-0000CD040000}"/>
    <cellStyle name="Comma 2 5 4 10" xfId="1104" xr:uid="{00000000-0005-0000-0000-0000CE040000}"/>
    <cellStyle name="Comma 2 5 4 2" xfId="1105" xr:uid="{00000000-0005-0000-0000-0000CF040000}"/>
    <cellStyle name="Comma 2 5 4 2 2" xfId="1106" xr:uid="{00000000-0005-0000-0000-0000D0040000}"/>
    <cellStyle name="Comma 2 5 4 2 2 2" xfId="1107" xr:uid="{00000000-0005-0000-0000-0000D1040000}"/>
    <cellStyle name="Comma 2 5 4 2 2 2 2" xfId="1108" xr:uid="{00000000-0005-0000-0000-0000D2040000}"/>
    <cellStyle name="Comma 2 5 4 2 2 3" xfId="1109" xr:uid="{00000000-0005-0000-0000-0000D3040000}"/>
    <cellStyle name="Comma 2 5 4 2 2 4" xfId="1110" xr:uid="{00000000-0005-0000-0000-0000D4040000}"/>
    <cellStyle name="Comma 2 5 4 2 3" xfId="1111" xr:uid="{00000000-0005-0000-0000-0000D5040000}"/>
    <cellStyle name="Comma 2 5 4 2 3 2" xfId="1112" xr:uid="{00000000-0005-0000-0000-0000D6040000}"/>
    <cellStyle name="Comma 2 5 4 2 3 2 2" xfId="1113" xr:uid="{00000000-0005-0000-0000-0000D7040000}"/>
    <cellStyle name="Comma 2 5 4 2 3 3" xfId="1114" xr:uid="{00000000-0005-0000-0000-0000D8040000}"/>
    <cellStyle name="Comma 2 5 4 2 3 4" xfId="1115" xr:uid="{00000000-0005-0000-0000-0000D9040000}"/>
    <cellStyle name="Comma 2 5 4 2 4" xfId="1116" xr:uid="{00000000-0005-0000-0000-0000DA040000}"/>
    <cellStyle name="Comma 2 5 4 2 4 2" xfId="1117" xr:uid="{00000000-0005-0000-0000-0000DB040000}"/>
    <cellStyle name="Comma 2 5 4 2 4 2 2" xfId="1118" xr:uid="{00000000-0005-0000-0000-0000DC040000}"/>
    <cellStyle name="Comma 2 5 4 2 4 3" xfId="1119" xr:uid="{00000000-0005-0000-0000-0000DD040000}"/>
    <cellStyle name="Comma 2 5 4 2 4 4" xfId="1120" xr:uid="{00000000-0005-0000-0000-0000DE040000}"/>
    <cellStyle name="Comma 2 5 4 2 5" xfId="1121" xr:uid="{00000000-0005-0000-0000-0000DF040000}"/>
    <cellStyle name="Comma 2 5 4 2 5 2" xfId="1122" xr:uid="{00000000-0005-0000-0000-0000E0040000}"/>
    <cellStyle name="Comma 2 5 4 2 5 2 2" xfId="1123" xr:uid="{00000000-0005-0000-0000-0000E1040000}"/>
    <cellStyle name="Comma 2 5 4 2 5 3" xfId="1124" xr:uid="{00000000-0005-0000-0000-0000E2040000}"/>
    <cellStyle name="Comma 2 5 4 2 5 4" xfId="1125" xr:uid="{00000000-0005-0000-0000-0000E3040000}"/>
    <cellStyle name="Comma 2 5 4 2 6" xfId="1126" xr:uid="{00000000-0005-0000-0000-0000E4040000}"/>
    <cellStyle name="Comma 2 5 4 2 6 2" xfId="1127" xr:uid="{00000000-0005-0000-0000-0000E5040000}"/>
    <cellStyle name="Comma 2 5 4 2 6 3" xfId="1128" xr:uid="{00000000-0005-0000-0000-0000E6040000}"/>
    <cellStyle name="Comma 2 5 4 2 7" xfId="1129" xr:uid="{00000000-0005-0000-0000-0000E7040000}"/>
    <cellStyle name="Comma 2 5 4 2 7 2" xfId="1130" xr:uid="{00000000-0005-0000-0000-0000E8040000}"/>
    <cellStyle name="Comma 2 5 4 2 8" xfId="1131" xr:uid="{00000000-0005-0000-0000-0000E9040000}"/>
    <cellStyle name="Comma 2 5 4 2 9" xfId="1132" xr:uid="{00000000-0005-0000-0000-0000EA040000}"/>
    <cellStyle name="Comma 2 5 4 3" xfId="1133" xr:uid="{00000000-0005-0000-0000-0000EB040000}"/>
    <cellStyle name="Comma 2 5 4 3 2" xfId="1134" xr:uid="{00000000-0005-0000-0000-0000EC040000}"/>
    <cellStyle name="Comma 2 5 4 3 2 2" xfId="1135" xr:uid="{00000000-0005-0000-0000-0000ED040000}"/>
    <cellStyle name="Comma 2 5 4 3 3" xfId="1136" xr:uid="{00000000-0005-0000-0000-0000EE040000}"/>
    <cellStyle name="Comma 2 5 4 3 4" xfId="1137" xr:uid="{00000000-0005-0000-0000-0000EF040000}"/>
    <cellStyle name="Comma 2 5 4 4" xfId="1138" xr:uid="{00000000-0005-0000-0000-0000F0040000}"/>
    <cellStyle name="Comma 2 5 4 4 2" xfId="1139" xr:uid="{00000000-0005-0000-0000-0000F1040000}"/>
    <cellStyle name="Comma 2 5 4 4 2 2" xfId="1140" xr:uid="{00000000-0005-0000-0000-0000F2040000}"/>
    <cellStyle name="Comma 2 5 4 4 3" xfId="1141" xr:uid="{00000000-0005-0000-0000-0000F3040000}"/>
    <cellStyle name="Comma 2 5 4 4 4" xfId="1142" xr:uid="{00000000-0005-0000-0000-0000F4040000}"/>
    <cellStyle name="Comma 2 5 4 5" xfId="1143" xr:uid="{00000000-0005-0000-0000-0000F5040000}"/>
    <cellStyle name="Comma 2 5 4 5 2" xfId="1144" xr:uid="{00000000-0005-0000-0000-0000F6040000}"/>
    <cellStyle name="Comma 2 5 4 5 2 2" xfId="1145" xr:uid="{00000000-0005-0000-0000-0000F7040000}"/>
    <cellStyle name="Comma 2 5 4 5 3" xfId="1146" xr:uid="{00000000-0005-0000-0000-0000F8040000}"/>
    <cellStyle name="Comma 2 5 4 5 4" xfId="1147" xr:uid="{00000000-0005-0000-0000-0000F9040000}"/>
    <cellStyle name="Comma 2 5 4 6" xfId="1148" xr:uid="{00000000-0005-0000-0000-0000FA040000}"/>
    <cellStyle name="Comma 2 5 4 6 2" xfId="1149" xr:uid="{00000000-0005-0000-0000-0000FB040000}"/>
    <cellStyle name="Comma 2 5 4 6 2 2" xfId="1150" xr:uid="{00000000-0005-0000-0000-0000FC040000}"/>
    <cellStyle name="Comma 2 5 4 6 3" xfId="1151" xr:uid="{00000000-0005-0000-0000-0000FD040000}"/>
    <cellStyle name="Comma 2 5 4 6 4" xfId="1152" xr:uid="{00000000-0005-0000-0000-0000FE040000}"/>
    <cellStyle name="Comma 2 5 4 7" xfId="1153" xr:uid="{00000000-0005-0000-0000-0000FF040000}"/>
    <cellStyle name="Comma 2 5 4 7 2" xfId="1154" xr:uid="{00000000-0005-0000-0000-000000050000}"/>
    <cellStyle name="Comma 2 5 4 7 3" xfId="1155" xr:uid="{00000000-0005-0000-0000-000001050000}"/>
    <cellStyle name="Comma 2 5 4 8" xfId="1156" xr:uid="{00000000-0005-0000-0000-000002050000}"/>
    <cellStyle name="Comma 2 5 4 8 2" xfId="1157" xr:uid="{00000000-0005-0000-0000-000003050000}"/>
    <cellStyle name="Comma 2 5 4 9" xfId="1158" xr:uid="{00000000-0005-0000-0000-000004050000}"/>
    <cellStyle name="Comma 2 5 5" xfId="1159" xr:uid="{00000000-0005-0000-0000-000005050000}"/>
    <cellStyle name="Comma 2 5 5 2" xfId="1160" xr:uid="{00000000-0005-0000-0000-000006050000}"/>
    <cellStyle name="Comma 2 5 5 2 2" xfId="1161" xr:uid="{00000000-0005-0000-0000-000007050000}"/>
    <cellStyle name="Comma 2 5 5 2 2 2" xfId="1162" xr:uid="{00000000-0005-0000-0000-000008050000}"/>
    <cellStyle name="Comma 2 5 5 2 3" xfId="1163" xr:uid="{00000000-0005-0000-0000-000009050000}"/>
    <cellStyle name="Comma 2 5 5 2 4" xfId="1164" xr:uid="{00000000-0005-0000-0000-00000A050000}"/>
    <cellStyle name="Comma 2 5 5 3" xfId="1165" xr:uid="{00000000-0005-0000-0000-00000B050000}"/>
    <cellStyle name="Comma 2 5 5 3 2" xfId="1166" xr:uid="{00000000-0005-0000-0000-00000C050000}"/>
    <cellStyle name="Comma 2 5 5 3 2 2" xfId="1167" xr:uid="{00000000-0005-0000-0000-00000D050000}"/>
    <cellStyle name="Comma 2 5 5 3 3" xfId="1168" xr:uid="{00000000-0005-0000-0000-00000E050000}"/>
    <cellStyle name="Comma 2 5 5 3 4" xfId="1169" xr:uid="{00000000-0005-0000-0000-00000F050000}"/>
    <cellStyle name="Comma 2 5 5 4" xfId="1170" xr:uid="{00000000-0005-0000-0000-000010050000}"/>
    <cellStyle name="Comma 2 5 5 4 2" xfId="1171" xr:uid="{00000000-0005-0000-0000-000011050000}"/>
    <cellStyle name="Comma 2 5 5 4 2 2" xfId="1172" xr:uid="{00000000-0005-0000-0000-000012050000}"/>
    <cellStyle name="Comma 2 5 5 4 3" xfId="1173" xr:uid="{00000000-0005-0000-0000-000013050000}"/>
    <cellStyle name="Comma 2 5 5 4 4" xfId="1174" xr:uid="{00000000-0005-0000-0000-000014050000}"/>
    <cellStyle name="Comma 2 5 5 5" xfId="1175" xr:uid="{00000000-0005-0000-0000-000015050000}"/>
    <cellStyle name="Comma 2 5 5 5 2" xfId="1176" xr:uid="{00000000-0005-0000-0000-000016050000}"/>
    <cellStyle name="Comma 2 5 5 5 2 2" xfId="1177" xr:uid="{00000000-0005-0000-0000-000017050000}"/>
    <cellStyle name="Comma 2 5 5 5 3" xfId="1178" xr:uid="{00000000-0005-0000-0000-000018050000}"/>
    <cellStyle name="Comma 2 5 5 5 4" xfId="1179" xr:uid="{00000000-0005-0000-0000-000019050000}"/>
    <cellStyle name="Comma 2 5 5 6" xfId="1180" xr:uid="{00000000-0005-0000-0000-00001A050000}"/>
    <cellStyle name="Comma 2 5 5 6 2" xfId="1181" xr:uid="{00000000-0005-0000-0000-00001B050000}"/>
    <cellStyle name="Comma 2 5 5 6 3" xfId="1182" xr:uid="{00000000-0005-0000-0000-00001C050000}"/>
    <cellStyle name="Comma 2 5 5 7" xfId="1183" xr:uid="{00000000-0005-0000-0000-00001D050000}"/>
    <cellStyle name="Comma 2 5 5 7 2" xfId="1184" xr:uid="{00000000-0005-0000-0000-00001E050000}"/>
    <cellStyle name="Comma 2 5 5 8" xfId="1185" xr:uid="{00000000-0005-0000-0000-00001F050000}"/>
    <cellStyle name="Comma 2 5 5 9" xfId="1186" xr:uid="{00000000-0005-0000-0000-000020050000}"/>
    <cellStyle name="Comma 2 5 6" xfId="1187" xr:uid="{00000000-0005-0000-0000-000021050000}"/>
    <cellStyle name="Comma 2 5 6 2" xfId="1188" xr:uid="{00000000-0005-0000-0000-000022050000}"/>
    <cellStyle name="Comma 2 5 6 2 2" xfId="1189" xr:uid="{00000000-0005-0000-0000-000023050000}"/>
    <cellStyle name="Comma 2 5 6 3" xfId="1190" xr:uid="{00000000-0005-0000-0000-000024050000}"/>
    <cellStyle name="Comma 2 5 6 4" xfId="1191" xr:uid="{00000000-0005-0000-0000-000025050000}"/>
    <cellStyle name="Comma 2 5 7" xfId="1192" xr:uid="{00000000-0005-0000-0000-000026050000}"/>
    <cellStyle name="Comma 2 5 7 2" xfId="1193" xr:uid="{00000000-0005-0000-0000-000027050000}"/>
    <cellStyle name="Comma 2 5 7 2 2" xfId="1194" xr:uid="{00000000-0005-0000-0000-000028050000}"/>
    <cellStyle name="Comma 2 5 7 3" xfId="1195" xr:uid="{00000000-0005-0000-0000-000029050000}"/>
    <cellStyle name="Comma 2 5 7 4" xfId="1196" xr:uid="{00000000-0005-0000-0000-00002A050000}"/>
    <cellStyle name="Comma 2 5 8" xfId="1197" xr:uid="{00000000-0005-0000-0000-00002B050000}"/>
    <cellStyle name="Comma 2 5 8 2" xfId="1198" xr:uid="{00000000-0005-0000-0000-00002C050000}"/>
    <cellStyle name="Comma 2 5 8 2 2" xfId="1199" xr:uid="{00000000-0005-0000-0000-00002D050000}"/>
    <cellStyle name="Comma 2 5 8 3" xfId="1200" xr:uid="{00000000-0005-0000-0000-00002E050000}"/>
    <cellStyle name="Comma 2 5 8 4" xfId="1201" xr:uid="{00000000-0005-0000-0000-00002F050000}"/>
    <cellStyle name="Comma 2 5 9" xfId="1202" xr:uid="{00000000-0005-0000-0000-000030050000}"/>
    <cellStyle name="Comma 2 5 9 2" xfId="1203" xr:uid="{00000000-0005-0000-0000-000031050000}"/>
    <cellStyle name="Comma 2 5 9 2 2" xfId="1204" xr:uid="{00000000-0005-0000-0000-000032050000}"/>
    <cellStyle name="Comma 2 5 9 3" xfId="1205" xr:uid="{00000000-0005-0000-0000-000033050000}"/>
    <cellStyle name="Comma 2 5 9 4" xfId="1206" xr:uid="{00000000-0005-0000-0000-000034050000}"/>
    <cellStyle name="Comma 2 6" xfId="191" xr:uid="{00000000-0005-0000-0000-000035050000}"/>
    <cellStyle name="Comma 2 6 10" xfId="1208" xr:uid="{00000000-0005-0000-0000-000036050000}"/>
    <cellStyle name="Comma 2 6 11" xfId="2705" xr:uid="{00000000-0005-0000-0000-000037050000}"/>
    <cellStyle name="Comma 2 6 12" xfId="2764" xr:uid="{00000000-0005-0000-0000-000038050000}"/>
    <cellStyle name="Comma 2 6 13" xfId="1207" xr:uid="{00000000-0005-0000-0000-000039050000}"/>
    <cellStyle name="Comma 2 6 14" xfId="2903" xr:uid="{00000000-0005-0000-0000-00003A050000}"/>
    <cellStyle name="Comma 2 6 15" xfId="3858" xr:uid="{00000000-0005-0000-0000-00003B050000}"/>
    <cellStyle name="Comma 2 6 16" xfId="3909" xr:uid="{00000000-0005-0000-0000-00003C050000}"/>
    <cellStyle name="Comma 2 6 2" xfId="245" xr:uid="{00000000-0005-0000-0000-00003D050000}"/>
    <cellStyle name="Comma 2 6 2 10" xfId="2818" xr:uid="{00000000-0005-0000-0000-00003E050000}"/>
    <cellStyle name="Comma 2 6 2 11" xfId="1209" xr:uid="{00000000-0005-0000-0000-00003F050000}"/>
    <cellStyle name="Comma 2 6 2 12" xfId="3961" xr:uid="{00000000-0005-0000-0000-000040050000}"/>
    <cellStyle name="Comma 2 6 2 2" xfId="1210" xr:uid="{00000000-0005-0000-0000-000041050000}"/>
    <cellStyle name="Comma 2 6 2 2 2" xfId="1211" xr:uid="{00000000-0005-0000-0000-000042050000}"/>
    <cellStyle name="Comma 2 6 2 2 2 2" xfId="1212" xr:uid="{00000000-0005-0000-0000-000043050000}"/>
    <cellStyle name="Comma 2 6 2 2 3" xfId="1213" xr:uid="{00000000-0005-0000-0000-000044050000}"/>
    <cellStyle name="Comma 2 6 2 2 4" xfId="1214" xr:uid="{00000000-0005-0000-0000-000045050000}"/>
    <cellStyle name="Comma 2 6 2 3" xfId="1215" xr:uid="{00000000-0005-0000-0000-000046050000}"/>
    <cellStyle name="Comma 2 6 2 3 2" xfId="1216" xr:uid="{00000000-0005-0000-0000-000047050000}"/>
    <cellStyle name="Comma 2 6 2 3 2 2" xfId="1217" xr:uid="{00000000-0005-0000-0000-000048050000}"/>
    <cellStyle name="Comma 2 6 2 3 3" xfId="1218" xr:uid="{00000000-0005-0000-0000-000049050000}"/>
    <cellStyle name="Comma 2 6 2 3 4" xfId="1219" xr:uid="{00000000-0005-0000-0000-00004A050000}"/>
    <cellStyle name="Comma 2 6 2 4" xfId="1220" xr:uid="{00000000-0005-0000-0000-00004B050000}"/>
    <cellStyle name="Comma 2 6 2 4 2" xfId="1221" xr:uid="{00000000-0005-0000-0000-00004C050000}"/>
    <cellStyle name="Comma 2 6 2 4 2 2" xfId="1222" xr:uid="{00000000-0005-0000-0000-00004D050000}"/>
    <cellStyle name="Comma 2 6 2 4 3" xfId="1223" xr:uid="{00000000-0005-0000-0000-00004E050000}"/>
    <cellStyle name="Comma 2 6 2 4 4" xfId="1224" xr:uid="{00000000-0005-0000-0000-00004F050000}"/>
    <cellStyle name="Comma 2 6 2 5" xfId="1225" xr:uid="{00000000-0005-0000-0000-000050050000}"/>
    <cellStyle name="Comma 2 6 2 5 2" xfId="1226" xr:uid="{00000000-0005-0000-0000-000051050000}"/>
    <cellStyle name="Comma 2 6 2 5 2 2" xfId="1227" xr:uid="{00000000-0005-0000-0000-000052050000}"/>
    <cellStyle name="Comma 2 6 2 5 3" xfId="1228" xr:uid="{00000000-0005-0000-0000-000053050000}"/>
    <cellStyle name="Comma 2 6 2 5 4" xfId="1229" xr:uid="{00000000-0005-0000-0000-000054050000}"/>
    <cellStyle name="Comma 2 6 2 6" xfId="1230" xr:uid="{00000000-0005-0000-0000-000055050000}"/>
    <cellStyle name="Comma 2 6 2 6 2" xfId="1231" xr:uid="{00000000-0005-0000-0000-000056050000}"/>
    <cellStyle name="Comma 2 6 2 6 3" xfId="1232" xr:uid="{00000000-0005-0000-0000-000057050000}"/>
    <cellStyle name="Comma 2 6 2 7" xfId="1233" xr:uid="{00000000-0005-0000-0000-000058050000}"/>
    <cellStyle name="Comma 2 6 2 7 2" xfId="1234" xr:uid="{00000000-0005-0000-0000-000059050000}"/>
    <cellStyle name="Comma 2 6 2 8" xfId="1235" xr:uid="{00000000-0005-0000-0000-00005A050000}"/>
    <cellStyle name="Comma 2 6 2 9" xfId="1236" xr:uid="{00000000-0005-0000-0000-00005B050000}"/>
    <cellStyle name="Comma 2 6 3" xfId="1237" xr:uid="{00000000-0005-0000-0000-00005C050000}"/>
    <cellStyle name="Comma 2 6 3 2" xfId="1238" xr:uid="{00000000-0005-0000-0000-00005D050000}"/>
    <cellStyle name="Comma 2 6 3 2 2" xfId="1239" xr:uid="{00000000-0005-0000-0000-00005E050000}"/>
    <cellStyle name="Comma 2 6 3 3" xfId="1240" xr:uid="{00000000-0005-0000-0000-00005F050000}"/>
    <cellStyle name="Comma 2 6 3 4" xfId="1241" xr:uid="{00000000-0005-0000-0000-000060050000}"/>
    <cellStyle name="Comma 2 6 4" xfId="1242" xr:uid="{00000000-0005-0000-0000-000061050000}"/>
    <cellStyle name="Comma 2 6 4 2" xfId="1243" xr:uid="{00000000-0005-0000-0000-000062050000}"/>
    <cellStyle name="Comma 2 6 4 2 2" xfId="1244" xr:uid="{00000000-0005-0000-0000-000063050000}"/>
    <cellStyle name="Comma 2 6 4 3" xfId="1245" xr:uid="{00000000-0005-0000-0000-000064050000}"/>
    <cellStyle name="Comma 2 6 4 4" xfId="1246" xr:uid="{00000000-0005-0000-0000-000065050000}"/>
    <cellStyle name="Comma 2 6 5" xfId="1247" xr:uid="{00000000-0005-0000-0000-000066050000}"/>
    <cellStyle name="Comma 2 6 5 2" xfId="1248" xr:uid="{00000000-0005-0000-0000-000067050000}"/>
    <cellStyle name="Comma 2 6 5 2 2" xfId="1249" xr:uid="{00000000-0005-0000-0000-000068050000}"/>
    <cellStyle name="Comma 2 6 5 3" xfId="1250" xr:uid="{00000000-0005-0000-0000-000069050000}"/>
    <cellStyle name="Comma 2 6 5 4" xfId="1251" xr:uid="{00000000-0005-0000-0000-00006A050000}"/>
    <cellStyle name="Comma 2 6 6" xfId="1252" xr:uid="{00000000-0005-0000-0000-00006B050000}"/>
    <cellStyle name="Comma 2 6 6 2" xfId="1253" xr:uid="{00000000-0005-0000-0000-00006C050000}"/>
    <cellStyle name="Comma 2 6 6 2 2" xfId="1254" xr:uid="{00000000-0005-0000-0000-00006D050000}"/>
    <cellStyle name="Comma 2 6 6 3" xfId="1255" xr:uid="{00000000-0005-0000-0000-00006E050000}"/>
    <cellStyle name="Comma 2 6 6 4" xfId="1256" xr:uid="{00000000-0005-0000-0000-00006F050000}"/>
    <cellStyle name="Comma 2 6 7" xfId="1257" xr:uid="{00000000-0005-0000-0000-000070050000}"/>
    <cellStyle name="Comma 2 6 7 2" xfId="1258" xr:uid="{00000000-0005-0000-0000-000071050000}"/>
    <cellStyle name="Comma 2 6 7 3" xfId="1259" xr:uid="{00000000-0005-0000-0000-000072050000}"/>
    <cellStyle name="Comma 2 6 8" xfId="1260" xr:uid="{00000000-0005-0000-0000-000073050000}"/>
    <cellStyle name="Comma 2 6 8 2" xfId="1261" xr:uid="{00000000-0005-0000-0000-000074050000}"/>
    <cellStyle name="Comma 2 6 9" xfId="1262" xr:uid="{00000000-0005-0000-0000-000075050000}"/>
    <cellStyle name="Comma 2 7" xfId="218" xr:uid="{00000000-0005-0000-0000-000076050000}"/>
    <cellStyle name="Comma 2 7 10" xfId="1264" xr:uid="{00000000-0005-0000-0000-000077050000}"/>
    <cellStyle name="Comma 2 7 11" xfId="2791" xr:uid="{00000000-0005-0000-0000-000078050000}"/>
    <cellStyle name="Comma 2 7 12" xfId="1263" xr:uid="{00000000-0005-0000-0000-000079050000}"/>
    <cellStyle name="Comma 2 7 13" xfId="3935" xr:uid="{00000000-0005-0000-0000-00007A050000}"/>
    <cellStyle name="Comma 2 7 2" xfId="1265" xr:uid="{00000000-0005-0000-0000-00007B050000}"/>
    <cellStyle name="Comma 2 7 2 2" xfId="1266" xr:uid="{00000000-0005-0000-0000-00007C050000}"/>
    <cellStyle name="Comma 2 7 2 2 2" xfId="1267" xr:uid="{00000000-0005-0000-0000-00007D050000}"/>
    <cellStyle name="Comma 2 7 2 2 2 2" xfId="1268" xr:uid="{00000000-0005-0000-0000-00007E050000}"/>
    <cellStyle name="Comma 2 7 2 2 3" xfId="1269" xr:uid="{00000000-0005-0000-0000-00007F050000}"/>
    <cellStyle name="Comma 2 7 2 2 4" xfId="1270" xr:uid="{00000000-0005-0000-0000-000080050000}"/>
    <cellStyle name="Comma 2 7 2 3" xfId="1271" xr:uid="{00000000-0005-0000-0000-000081050000}"/>
    <cellStyle name="Comma 2 7 2 3 2" xfId="1272" xr:uid="{00000000-0005-0000-0000-000082050000}"/>
    <cellStyle name="Comma 2 7 2 3 2 2" xfId="1273" xr:uid="{00000000-0005-0000-0000-000083050000}"/>
    <cellStyle name="Comma 2 7 2 3 3" xfId="1274" xr:uid="{00000000-0005-0000-0000-000084050000}"/>
    <cellStyle name="Comma 2 7 2 3 4" xfId="1275" xr:uid="{00000000-0005-0000-0000-000085050000}"/>
    <cellStyle name="Comma 2 7 2 4" xfId="1276" xr:uid="{00000000-0005-0000-0000-000086050000}"/>
    <cellStyle name="Comma 2 7 2 4 2" xfId="1277" xr:uid="{00000000-0005-0000-0000-000087050000}"/>
    <cellStyle name="Comma 2 7 2 4 2 2" xfId="1278" xr:uid="{00000000-0005-0000-0000-000088050000}"/>
    <cellStyle name="Comma 2 7 2 4 3" xfId="1279" xr:uid="{00000000-0005-0000-0000-000089050000}"/>
    <cellStyle name="Comma 2 7 2 4 4" xfId="1280" xr:uid="{00000000-0005-0000-0000-00008A050000}"/>
    <cellStyle name="Comma 2 7 2 5" xfId="1281" xr:uid="{00000000-0005-0000-0000-00008B050000}"/>
    <cellStyle name="Comma 2 7 2 5 2" xfId="1282" xr:uid="{00000000-0005-0000-0000-00008C050000}"/>
    <cellStyle name="Comma 2 7 2 5 2 2" xfId="1283" xr:uid="{00000000-0005-0000-0000-00008D050000}"/>
    <cellStyle name="Comma 2 7 2 5 3" xfId="1284" xr:uid="{00000000-0005-0000-0000-00008E050000}"/>
    <cellStyle name="Comma 2 7 2 5 4" xfId="1285" xr:uid="{00000000-0005-0000-0000-00008F050000}"/>
    <cellStyle name="Comma 2 7 2 6" xfId="1286" xr:uid="{00000000-0005-0000-0000-000090050000}"/>
    <cellStyle name="Comma 2 7 2 6 2" xfId="1287" xr:uid="{00000000-0005-0000-0000-000091050000}"/>
    <cellStyle name="Comma 2 7 2 6 3" xfId="1288" xr:uid="{00000000-0005-0000-0000-000092050000}"/>
    <cellStyle name="Comma 2 7 2 7" xfId="1289" xr:uid="{00000000-0005-0000-0000-000093050000}"/>
    <cellStyle name="Comma 2 7 2 7 2" xfId="1290" xr:uid="{00000000-0005-0000-0000-000094050000}"/>
    <cellStyle name="Comma 2 7 2 8" xfId="1291" xr:uid="{00000000-0005-0000-0000-000095050000}"/>
    <cellStyle name="Comma 2 7 2 9" xfId="1292" xr:uid="{00000000-0005-0000-0000-000096050000}"/>
    <cellStyle name="Comma 2 7 3" xfId="1293" xr:uid="{00000000-0005-0000-0000-000097050000}"/>
    <cellStyle name="Comma 2 7 3 2" xfId="1294" xr:uid="{00000000-0005-0000-0000-000098050000}"/>
    <cellStyle name="Comma 2 7 3 2 2" xfId="1295" xr:uid="{00000000-0005-0000-0000-000099050000}"/>
    <cellStyle name="Comma 2 7 3 3" xfId="1296" xr:uid="{00000000-0005-0000-0000-00009A050000}"/>
    <cellStyle name="Comma 2 7 3 4" xfId="1297" xr:uid="{00000000-0005-0000-0000-00009B050000}"/>
    <cellStyle name="Comma 2 7 4" xfId="1298" xr:uid="{00000000-0005-0000-0000-00009C050000}"/>
    <cellStyle name="Comma 2 7 4 2" xfId="1299" xr:uid="{00000000-0005-0000-0000-00009D050000}"/>
    <cellStyle name="Comma 2 7 4 2 2" xfId="1300" xr:uid="{00000000-0005-0000-0000-00009E050000}"/>
    <cellStyle name="Comma 2 7 4 3" xfId="1301" xr:uid="{00000000-0005-0000-0000-00009F050000}"/>
    <cellStyle name="Comma 2 7 4 4" xfId="1302" xr:uid="{00000000-0005-0000-0000-0000A0050000}"/>
    <cellStyle name="Comma 2 7 5" xfId="1303" xr:uid="{00000000-0005-0000-0000-0000A1050000}"/>
    <cellStyle name="Comma 2 7 5 2" xfId="1304" xr:uid="{00000000-0005-0000-0000-0000A2050000}"/>
    <cellStyle name="Comma 2 7 5 2 2" xfId="1305" xr:uid="{00000000-0005-0000-0000-0000A3050000}"/>
    <cellStyle name="Comma 2 7 5 3" xfId="1306" xr:uid="{00000000-0005-0000-0000-0000A4050000}"/>
    <cellStyle name="Comma 2 7 5 4" xfId="1307" xr:uid="{00000000-0005-0000-0000-0000A5050000}"/>
    <cellStyle name="Comma 2 7 6" xfId="1308" xr:uid="{00000000-0005-0000-0000-0000A6050000}"/>
    <cellStyle name="Comma 2 7 6 2" xfId="1309" xr:uid="{00000000-0005-0000-0000-0000A7050000}"/>
    <cellStyle name="Comma 2 7 6 2 2" xfId="1310" xr:uid="{00000000-0005-0000-0000-0000A8050000}"/>
    <cellStyle name="Comma 2 7 6 3" xfId="1311" xr:uid="{00000000-0005-0000-0000-0000A9050000}"/>
    <cellStyle name="Comma 2 7 6 4" xfId="1312" xr:uid="{00000000-0005-0000-0000-0000AA050000}"/>
    <cellStyle name="Comma 2 7 7" xfId="1313" xr:uid="{00000000-0005-0000-0000-0000AB050000}"/>
    <cellStyle name="Comma 2 7 7 2" xfId="1314" xr:uid="{00000000-0005-0000-0000-0000AC050000}"/>
    <cellStyle name="Comma 2 7 7 3" xfId="1315" xr:uid="{00000000-0005-0000-0000-0000AD050000}"/>
    <cellStyle name="Comma 2 7 8" xfId="1316" xr:uid="{00000000-0005-0000-0000-0000AE050000}"/>
    <cellStyle name="Comma 2 7 8 2" xfId="1317" xr:uid="{00000000-0005-0000-0000-0000AF050000}"/>
    <cellStyle name="Comma 2 7 9" xfId="1318" xr:uid="{00000000-0005-0000-0000-0000B0050000}"/>
    <cellStyle name="Comma 2 8" xfId="1319" xr:uid="{00000000-0005-0000-0000-0000B1050000}"/>
    <cellStyle name="Comma 2 8 10" xfId="1320" xr:uid="{00000000-0005-0000-0000-0000B2050000}"/>
    <cellStyle name="Comma 2 8 2" xfId="1321" xr:uid="{00000000-0005-0000-0000-0000B3050000}"/>
    <cellStyle name="Comma 2 8 2 2" xfId="1322" xr:uid="{00000000-0005-0000-0000-0000B4050000}"/>
    <cellStyle name="Comma 2 8 2 2 2" xfId="1323" xr:uid="{00000000-0005-0000-0000-0000B5050000}"/>
    <cellStyle name="Comma 2 8 2 2 2 2" xfId="1324" xr:uid="{00000000-0005-0000-0000-0000B6050000}"/>
    <cellStyle name="Comma 2 8 2 2 3" xfId="1325" xr:uid="{00000000-0005-0000-0000-0000B7050000}"/>
    <cellStyle name="Comma 2 8 2 2 4" xfId="1326" xr:uid="{00000000-0005-0000-0000-0000B8050000}"/>
    <cellStyle name="Comma 2 8 2 3" xfId="1327" xr:uid="{00000000-0005-0000-0000-0000B9050000}"/>
    <cellStyle name="Comma 2 8 2 3 2" xfId="1328" xr:uid="{00000000-0005-0000-0000-0000BA050000}"/>
    <cellStyle name="Comma 2 8 2 3 2 2" xfId="1329" xr:uid="{00000000-0005-0000-0000-0000BB050000}"/>
    <cellStyle name="Comma 2 8 2 3 3" xfId="1330" xr:uid="{00000000-0005-0000-0000-0000BC050000}"/>
    <cellStyle name="Comma 2 8 2 3 4" xfId="1331" xr:uid="{00000000-0005-0000-0000-0000BD050000}"/>
    <cellStyle name="Comma 2 8 2 4" xfId="1332" xr:uid="{00000000-0005-0000-0000-0000BE050000}"/>
    <cellStyle name="Comma 2 8 2 4 2" xfId="1333" xr:uid="{00000000-0005-0000-0000-0000BF050000}"/>
    <cellStyle name="Comma 2 8 2 4 2 2" xfId="1334" xr:uid="{00000000-0005-0000-0000-0000C0050000}"/>
    <cellStyle name="Comma 2 8 2 4 3" xfId="1335" xr:uid="{00000000-0005-0000-0000-0000C1050000}"/>
    <cellStyle name="Comma 2 8 2 4 4" xfId="1336" xr:uid="{00000000-0005-0000-0000-0000C2050000}"/>
    <cellStyle name="Comma 2 8 2 5" xfId="1337" xr:uid="{00000000-0005-0000-0000-0000C3050000}"/>
    <cellStyle name="Comma 2 8 2 5 2" xfId="1338" xr:uid="{00000000-0005-0000-0000-0000C4050000}"/>
    <cellStyle name="Comma 2 8 2 5 2 2" xfId="1339" xr:uid="{00000000-0005-0000-0000-0000C5050000}"/>
    <cellStyle name="Comma 2 8 2 5 3" xfId="1340" xr:uid="{00000000-0005-0000-0000-0000C6050000}"/>
    <cellStyle name="Comma 2 8 2 5 4" xfId="1341" xr:uid="{00000000-0005-0000-0000-0000C7050000}"/>
    <cellStyle name="Comma 2 8 2 6" xfId="1342" xr:uid="{00000000-0005-0000-0000-0000C8050000}"/>
    <cellStyle name="Comma 2 8 2 6 2" xfId="1343" xr:uid="{00000000-0005-0000-0000-0000C9050000}"/>
    <cellStyle name="Comma 2 8 2 6 3" xfId="1344" xr:uid="{00000000-0005-0000-0000-0000CA050000}"/>
    <cellStyle name="Comma 2 8 2 7" xfId="1345" xr:uid="{00000000-0005-0000-0000-0000CB050000}"/>
    <cellStyle name="Comma 2 8 2 7 2" xfId="1346" xr:uid="{00000000-0005-0000-0000-0000CC050000}"/>
    <cellStyle name="Comma 2 8 2 8" xfId="1347" xr:uid="{00000000-0005-0000-0000-0000CD050000}"/>
    <cellStyle name="Comma 2 8 2 9" xfId="1348" xr:uid="{00000000-0005-0000-0000-0000CE050000}"/>
    <cellStyle name="Comma 2 8 3" xfId="1349" xr:uid="{00000000-0005-0000-0000-0000CF050000}"/>
    <cellStyle name="Comma 2 8 3 2" xfId="1350" xr:uid="{00000000-0005-0000-0000-0000D0050000}"/>
    <cellStyle name="Comma 2 8 3 2 2" xfId="1351" xr:uid="{00000000-0005-0000-0000-0000D1050000}"/>
    <cellStyle name="Comma 2 8 3 3" xfId="1352" xr:uid="{00000000-0005-0000-0000-0000D2050000}"/>
    <cellStyle name="Comma 2 8 3 4" xfId="1353" xr:uid="{00000000-0005-0000-0000-0000D3050000}"/>
    <cellStyle name="Comma 2 8 4" xfId="1354" xr:uid="{00000000-0005-0000-0000-0000D4050000}"/>
    <cellStyle name="Comma 2 8 4 2" xfId="1355" xr:uid="{00000000-0005-0000-0000-0000D5050000}"/>
    <cellStyle name="Comma 2 8 4 2 2" xfId="1356" xr:uid="{00000000-0005-0000-0000-0000D6050000}"/>
    <cellStyle name="Comma 2 8 4 3" xfId="1357" xr:uid="{00000000-0005-0000-0000-0000D7050000}"/>
    <cellStyle name="Comma 2 8 4 4" xfId="1358" xr:uid="{00000000-0005-0000-0000-0000D8050000}"/>
    <cellStyle name="Comma 2 8 5" xfId="1359" xr:uid="{00000000-0005-0000-0000-0000D9050000}"/>
    <cellStyle name="Comma 2 8 5 2" xfId="1360" xr:uid="{00000000-0005-0000-0000-0000DA050000}"/>
    <cellStyle name="Comma 2 8 5 2 2" xfId="1361" xr:uid="{00000000-0005-0000-0000-0000DB050000}"/>
    <cellStyle name="Comma 2 8 5 3" xfId="1362" xr:uid="{00000000-0005-0000-0000-0000DC050000}"/>
    <cellStyle name="Comma 2 8 5 4" xfId="1363" xr:uid="{00000000-0005-0000-0000-0000DD050000}"/>
    <cellStyle name="Comma 2 8 6" xfId="1364" xr:uid="{00000000-0005-0000-0000-0000DE050000}"/>
    <cellStyle name="Comma 2 8 6 2" xfId="1365" xr:uid="{00000000-0005-0000-0000-0000DF050000}"/>
    <cellStyle name="Comma 2 8 6 2 2" xfId="1366" xr:uid="{00000000-0005-0000-0000-0000E0050000}"/>
    <cellStyle name="Comma 2 8 6 3" xfId="1367" xr:uid="{00000000-0005-0000-0000-0000E1050000}"/>
    <cellStyle name="Comma 2 8 6 4" xfId="1368" xr:uid="{00000000-0005-0000-0000-0000E2050000}"/>
    <cellStyle name="Comma 2 8 7" xfId="1369" xr:uid="{00000000-0005-0000-0000-0000E3050000}"/>
    <cellStyle name="Comma 2 8 7 2" xfId="1370" xr:uid="{00000000-0005-0000-0000-0000E4050000}"/>
    <cellStyle name="Comma 2 8 7 3" xfId="1371" xr:uid="{00000000-0005-0000-0000-0000E5050000}"/>
    <cellStyle name="Comma 2 8 8" xfId="1372" xr:uid="{00000000-0005-0000-0000-0000E6050000}"/>
    <cellStyle name="Comma 2 8 8 2" xfId="1373" xr:uid="{00000000-0005-0000-0000-0000E7050000}"/>
    <cellStyle name="Comma 2 8 9" xfId="1374" xr:uid="{00000000-0005-0000-0000-0000E8050000}"/>
    <cellStyle name="Comma 2 9" xfId="1375" xr:uid="{00000000-0005-0000-0000-0000E9050000}"/>
    <cellStyle name="Comma 2 9 2" xfId="1376" xr:uid="{00000000-0005-0000-0000-0000EA050000}"/>
    <cellStyle name="Comma 2 9 2 2" xfId="1377" xr:uid="{00000000-0005-0000-0000-0000EB050000}"/>
    <cellStyle name="Comma 2 9 2 2 2" xfId="1378" xr:uid="{00000000-0005-0000-0000-0000EC050000}"/>
    <cellStyle name="Comma 2 9 2 3" xfId="1379" xr:uid="{00000000-0005-0000-0000-0000ED050000}"/>
    <cellStyle name="Comma 2 9 2 4" xfId="1380" xr:uid="{00000000-0005-0000-0000-0000EE050000}"/>
    <cellStyle name="Comma 2 9 3" xfId="1381" xr:uid="{00000000-0005-0000-0000-0000EF050000}"/>
    <cellStyle name="Comma 2 9 3 2" xfId="1382" xr:uid="{00000000-0005-0000-0000-0000F0050000}"/>
    <cellStyle name="Comma 2 9 3 2 2" xfId="1383" xr:uid="{00000000-0005-0000-0000-0000F1050000}"/>
    <cellStyle name="Comma 2 9 3 3" xfId="1384" xr:uid="{00000000-0005-0000-0000-0000F2050000}"/>
    <cellStyle name="Comma 2 9 3 4" xfId="1385" xr:uid="{00000000-0005-0000-0000-0000F3050000}"/>
    <cellStyle name="Comma 2 9 4" xfId="1386" xr:uid="{00000000-0005-0000-0000-0000F4050000}"/>
    <cellStyle name="Comma 2 9 4 2" xfId="1387" xr:uid="{00000000-0005-0000-0000-0000F5050000}"/>
    <cellStyle name="Comma 2 9 4 2 2" xfId="1388" xr:uid="{00000000-0005-0000-0000-0000F6050000}"/>
    <cellStyle name="Comma 2 9 4 3" xfId="1389" xr:uid="{00000000-0005-0000-0000-0000F7050000}"/>
    <cellStyle name="Comma 2 9 4 4" xfId="1390" xr:uid="{00000000-0005-0000-0000-0000F8050000}"/>
    <cellStyle name="Comma 2 9 5" xfId="1391" xr:uid="{00000000-0005-0000-0000-0000F9050000}"/>
    <cellStyle name="Comma 2 9 5 2" xfId="1392" xr:uid="{00000000-0005-0000-0000-0000FA050000}"/>
    <cellStyle name="Comma 2 9 5 2 2" xfId="1393" xr:uid="{00000000-0005-0000-0000-0000FB050000}"/>
    <cellStyle name="Comma 2 9 5 3" xfId="1394" xr:uid="{00000000-0005-0000-0000-0000FC050000}"/>
    <cellStyle name="Comma 2 9 5 4" xfId="1395" xr:uid="{00000000-0005-0000-0000-0000FD050000}"/>
    <cellStyle name="Comma 2 9 6" xfId="1396" xr:uid="{00000000-0005-0000-0000-0000FE050000}"/>
    <cellStyle name="Comma 2 9 6 2" xfId="1397" xr:uid="{00000000-0005-0000-0000-0000FF050000}"/>
    <cellStyle name="Comma 2 9 6 3" xfId="1398" xr:uid="{00000000-0005-0000-0000-000000060000}"/>
    <cellStyle name="Comma 2 9 7" xfId="1399" xr:uid="{00000000-0005-0000-0000-000001060000}"/>
    <cellStyle name="Comma 2 9 7 2" xfId="1400" xr:uid="{00000000-0005-0000-0000-000002060000}"/>
    <cellStyle name="Comma 2 9 8" xfId="1401" xr:uid="{00000000-0005-0000-0000-000003060000}"/>
    <cellStyle name="Comma 2 9 9" xfId="1402" xr:uid="{00000000-0005-0000-0000-000004060000}"/>
    <cellStyle name="Comma 3" xfId="106" xr:uid="{00000000-0005-0000-0000-000024000000}"/>
    <cellStyle name="Comma 3 10" xfId="1404" xr:uid="{00000000-0005-0000-0000-000006060000}"/>
    <cellStyle name="Comma 3 10 2" xfId="1405" xr:uid="{00000000-0005-0000-0000-000007060000}"/>
    <cellStyle name="Comma 3 10 3" xfId="1406" xr:uid="{00000000-0005-0000-0000-000008060000}"/>
    <cellStyle name="Comma 3 11" xfId="1407" xr:uid="{00000000-0005-0000-0000-000009060000}"/>
    <cellStyle name="Comma 3 11 2" xfId="1408" xr:uid="{00000000-0005-0000-0000-00000A060000}"/>
    <cellStyle name="Comma 3 12" xfId="1409" xr:uid="{00000000-0005-0000-0000-00000B060000}"/>
    <cellStyle name="Comma 3 13" xfId="1410" xr:uid="{00000000-0005-0000-0000-00000C060000}"/>
    <cellStyle name="Comma 3 14" xfId="1411" xr:uid="{00000000-0005-0000-0000-00000D060000}"/>
    <cellStyle name="Comma 3 15" xfId="2683" xr:uid="{00000000-0005-0000-0000-00000E060000}"/>
    <cellStyle name="Comma 3 16" xfId="2743" xr:uid="{00000000-0005-0000-0000-00000F060000}"/>
    <cellStyle name="Comma 3 17" xfId="1403" xr:uid="{00000000-0005-0000-0000-000010060000}"/>
    <cellStyle name="Comma 3 18" xfId="3896" xr:uid="{00000000-0005-0000-0000-000011060000}"/>
    <cellStyle name="Comma 3 19" xfId="4004" xr:uid="{00000000-0005-0000-0000-000012060000}"/>
    <cellStyle name="Comma 3 2" xfId="110" xr:uid="{00000000-0005-0000-0000-000025000000}"/>
    <cellStyle name="Comma 3 2 10" xfId="1413" xr:uid="{00000000-0005-0000-0000-000014060000}"/>
    <cellStyle name="Comma 3 2 11" xfId="2696" xr:uid="{00000000-0005-0000-0000-000015060000}"/>
    <cellStyle name="Comma 3 2 12" xfId="2756" xr:uid="{00000000-0005-0000-0000-000016060000}"/>
    <cellStyle name="Comma 3 2 13" xfId="1412" xr:uid="{00000000-0005-0000-0000-000017060000}"/>
    <cellStyle name="Comma 3 2 14" xfId="3897" xr:uid="{00000000-0005-0000-0000-000018060000}"/>
    <cellStyle name="Comma 3 2 15" xfId="4005" xr:uid="{00000000-0005-0000-0000-000019060000}"/>
    <cellStyle name="Comma 3 2 16" xfId="181" xr:uid="{00000000-0005-0000-0000-000013060000}"/>
    <cellStyle name="Comma 3 2 2" xfId="114" xr:uid="{00000000-0005-0000-0000-000026000000}"/>
    <cellStyle name="Comma 3 2 2 10" xfId="2724" xr:uid="{00000000-0005-0000-0000-00001B060000}"/>
    <cellStyle name="Comma 3 2 2 11" xfId="2783" xr:uid="{00000000-0005-0000-0000-00001C060000}"/>
    <cellStyle name="Comma 3 2 2 12" xfId="1414" xr:uid="{00000000-0005-0000-0000-00001D060000}"/>
    <cellStyle name="Comma 3 2 2 13" xfId="3926" xr:uid="{00000000-0005-0000-0000-00001E060000}"/>
    <cellStyle name="Comma 3 2 2 14" xfId="210" xr:uid="{00000000-0005-0000-0000-00001A060000}"/>
    <cellStyle name="Comma 3 2 2 2" xfId="264" xr:uid="{00000000-0005-0000-0000-00001F060000}"/>
    <cellStyle name="Comma 3 2 2 2 2" xfId="1416" xr:uid="{00000000-0005-0000-0000-000020060000}"/>
    <cellStyle name="Comma 3 2 2 2 2 2" xfId="1417" xr:uid="{00000000-0005-0000-0000-000021060000}"/>
    <cellStyle name="Comma 3 2 2 2 3" xfId="1418" xr:uid="{00000000-0005-0000-0000-000022060000}"/>
    <cellStyle name="Comma 3 2 2 2 4" xfId="1419" xr:uid="{00000000-0005-0000-0000-000023060000}"/>
    <cellStyle name="Comma 3 2 2 2 5" xfId="2837" xr:uid="{00000000-0005-0000-0000-000024060000}"/>
    <cellStyle name="Comma 3 2 2 2 6" xfId="1415" xr:uid="{00000000-0005-0000-0000-000025060000}"/>
    <cellStyle name="Comma 3 2 2 2 7" xfId="3978" xr:uid="{00000000-0005-0000-0000-000026060000}"/>
    <cellStyle name="Comma 3 2 2 3" xfId="1420" xr:uid="{00000000-0005-0000-0000-000027060000}"/>
    <cellStyle name="Comma 3 2 2 3 2" xfId="1421" xr:uid="{00000000-0005-0000-0000-000028060000}"/>
    <cellStyle name="Comma 3 2 2 3 2 2" xfId="1422" xr:uid="{00000000-0005-0000-0000-000029060000}"/>
    <cellStyle name="Comma 3 2 2 3 3" xfId="1423" xr:uid="{00000000-0005-0000-0000-00002A060000}"/>
    <cellStyle name="Comma 3 2 2 3 4" xfId="1424" xr:uid="{00000000-0005-0000-0000-00002B060000}"/>
    <cellStyle name="Comma 3 2 2 4" xfId="1425" xr:uid="{00000000-0005-0000-0000-00002C060000}"/>
    <cellStyle name="Comma 3 2 2 4 2" xfId="1426" xr:uid="{00000000-0005-0000-0000-00002D060000}"/>
    <cellStyle name="Comma 3 2 2 4 2 2" xfId="1427" xr:uid="{00000000-0005-0000-0000-00002E060000}"/>
    <cellStyle name="Comma 3 2 2 4 3" xfId="1428" xr:uid="{00000000-0005-0000-0000-00002F060000}"/>
    <cellStyle name="Comma 3 2 2 4 4" xfId="1429" xr:uid="{00000000-0005-0000-0000-000030060000}"/>
    <cellStyle name="Comma 3 2 2 5" xfId="1430" xr:uid="{00000000-0005-0000-0000-000031060000}"/>
    <cellStyle name="Comma 3 2 2 5 2" xfId="1431" xr:uid="{00000000-0005-0000-0000-000032060000}"/>
    <cellStyle name="Comma 3 2 2 5 2 2" xfId="1432" xr:uid="{00000000-0005-0000-0000-000033060000}"/>
    <cellStyle name="Comma 3 2 2 5 3" xfId="1433" xr:uid="{00000000-0005-0000-0000-000034060000}"/>
    <cellStyle name="Comma 3 2 2 5 4" xfId="1434" xr:uid="{00000000-0005-0000-0000-000035060000}"/>
    <cellStyle name="Comma 3 2 2 6" xfId="1435" xr:uid="{00000000-0005-0000-0000-000036060000}"/>
    <cellStyle name="Comma 3 2 2 6 2" xfId="1436" xr:uid="{00000000-0005-0000-0000-000037060000}"/>
    <cellStyle name="Comma 3 2 2 6 3" xfId="1437" xr:uid="{00000000-0005-0000-0000-000038060000}"/>
    <cellStyle name="Comma 3 2 2 7" xfId="1438" xr:uid="{00000000-0005-0000-0000-000039060000}"/>
    <cellStyle name="Comma 3 2 2 7 2" xfId="1439" xr:uid="{00000000-0005-0000-0000-00003A060000}"/>
    <cellStyle name="Comma 3 2 2 8" xfId="1440" xr:uid="{00000000-0005-0000-0000-00003B060000}"/>
    <cellStyle name="Comma 3 2 2 9" xfId="1441" xr:uid="{00000000-0005-0000-0000-00003C060000}"/>
    <cellStyle name="Comma 3 2 3" xfId="237" xr:uid="{00000000-0005-0000-0000-00003D060000}"/>
    <cellStyle name="Comma 3 2 3 2" xfId="1443" xr:uid="{00000000-0005-0000-0000-00003E060000}"/>
    <cellStyle name="Comma 3 2 3 2 2" xfId="1444" xr:uid="{00000000-0005-0000-0000-00003F060000}"/>
    <cellStyle name="Comma 3 2 3 3" xfId="1445" xr:uid="{00000000-0005-0000-0000-000040060000}"/>
    <cellStyle name="Comma 3 2 3 4" xfId="1446" xr:uid="{00000000-0005-0000-0000-000041060000}"/>
    <cellStyle name="Comma 3 2 3 5" xfId="2810" xr:uid="{00000000-0005-0000-0000-000042060000}"/>
    <cellStyle name="Comma 3 2 3 6" xfId="1442" xr:uid="{00000000-0005-0000-0000-000043060000}"/>
    <cellStyle name="Comma 3 2 3 7" xfId="3952" xr:uid="{00000000-0005-0000-0000-000044060000}"/>
    <cellStyle name="Comma 3 2 4" xfId="1447" xr:uid="{00000000-0005-0000-0000-000045060000}"/>
    <cellStyle name="Comma 3 2 4 2" xfId="1448" xr:uid="{00000000-0005-0000-0000-000046060000}"/>
    <cellStyle name="Comma 3 2 4 2 2" xfId="1449" xr:uid="{00000000-0005-0000-0000-000047060000}"/>
    <cellStyle name="Comma 3 2 4 3" xfId="1450" xr:uid="{00000000-0005-0000-0000-000048060000}"/>
    <cellStyle name="Comma 3 2 4 4" xfId="1451" xr:uid="{00000000-0005-0000-0000-000049060000}"/>
    <cellStyle name="Comma 3 2 5" xfId="1452" xr:uid="{00000000-0005-0000-0000-00004A060000}"/>
    <cellStyle name="Comma 3 2 5 2" xfId="1453" xr:uid="{00000000-0005-0000-0000-00004B060000}"/>
    <cellStyle name="Comma 3 2 5 2 2" xfId="1454" xr:uid="{00000000-0005-0000-0000-00004C060000}"/>
    <cellStyle name="Comma 3 2 5 3" xfId="1455" xr:uid="{00000000-0005-0000-0000-00004D060000}"/>
    <cellStyle name="Comma 3 2 5 4" xfId="1456" xr:uid="{00000000-0005-0000-0000-00004E060000}"/>
    <cellStyle name="Comma 3 2 6" xfId="1457" xr:uid="{00000000-0005-0000-0000-00004F060000}"/>
    <cellStyle name="Comma 3 2 6 2" xfId="1458" xr:uid="{00000000-0005-0000-0000-000050060000}"/>
    <cellStyle name="Comma 3 2 6 2 2" xfId="1459" xr:uid="{00000000-0005-0000-0000-000051060000}"/>
    <cellStyle name="Comma 3 2 6 3" xfId="1460" xr:uid="{00000000-0005-0000-0000-000052060000}"/>
    <cellStyle name="Comma 3 2 6 4" xfId="1461" xr:uid="{00000000-0005-0000-0000-000053060000}"/>
    <cellStyle name="Comma 3 2 7" xfId="1462" xr:uid="{00000000-0005-0000-0000-000054060000}"/>
    <cellStyle name="Comma 3 2 7 2" xfId="1463" xr:uid="{00000000-0005-0000-0000-000055060000}"/>
    <cellStyle name="Comma 3 2 7 3" xfId="1464" xr:uid="{00000000-0005-0000-0000-000056060000}"/>
    <cellStyle name="Comma 3 2 8" xfId="1465" xr:uid="{00000000-0005-0000-0000-000057060000}"/>
    <cellStyle name="Comma 3 2 8 2" xfId="1466" xr:uid="{00000000-0005-0000-0000-000058060000}"/>
    <cellStyle name="Comma 3 2 9" xfId="1467" xr:uid="{00000000-0005-0000-0000-000059060000}"/>
    <cellStyle name="Comma 3 20" xfId="168" xr:uid="{00000000-0005-0000-0000-000005060000}"/>
    <cellStyle name="Comma 3 3" xfId="113" xr:uid="{00000000-0005-0000-0000-000027000000}"/>
    <cellStyle name="Comma 3 3 10" xfId="1469" xr:uid="{00000000-0005-0000-0000-00005B060000}"/>
    <cellStyle name="Comma 3 3 11" xfId="2711" xr:uid="{00000000-0005-0000-0000-00005C060000}"/>
    <cellStyle name="Comma 3 3 12" xfId="2770" xr:uid="{00000000-0005-0000-0000-00005D060000}"/>
    <cellStyle name="Comma 3 3 13" xfId="1468" xr:uid="{00000000-0005-0000-0000-00005E060000}"/>
    <cellStyle name="Comma 3 3 14" xfId="2919" xr:uid="{00000000-0005-0000-0000-00005F060000}"/>
    <cellStyle name="Comma 3 3 15" xfId="3925" xr:uid="{00000000-0005-0000-0000-000060060000}"/>
    <cellStyle name="Comma 3 3 16" xfId="197" xr:uid="{00000000-0005-0000-0000-00005A060000}"/>
    <cellStyle name="Comma 3 3 2" xfId="251" xr:uid="{00000000-0005-0000-0000-000061060000}"/>
    <cellStyle name="Comma 3 3 2 10" xfId="2824" xr:uid="{00000000-0005-0000-0000-000062060000}"/>
    <cellStyle name="Comma 3 3 2 11" xfId="1470" xr:uid="{00000000-0005-0000-0000-000063060000}"/>
    <cellStyle name="Comma 3 3 2 12" xfId="3977" xr:uid="{00000000-0005-0000-0000-000064060000}"/>
    <cellStyle name="Comma 3 3 2 2" xfId="1471" xr:uid="{00000000-0005-0000-0000-000065060000}"/>
    <cellStyle name="Comma 3 3 2 2 2" xfId="1472" xr:uid="{00000000-0005-0000-0000-000066060000}"/>
    <cellStyle name="Comma 3 3 2 2 2 2" xfId="1473" xr:uid="{00000000-0005-0000-0000-000067060000}"/>
    <cellStyle name="Comma 3 3 2 2 3" xfId="1474" xr:uid="{00000000-0005-0000-0000-000068060000}"/>
    <cellStyle name="Comma 3 3 2 2 4" xfId="1475" xr:uid="{00000000-0005-0000-0000-000069060000}"/>
    <cellStyle name="Comma 3 3 2 3" xfId="1476" xr:uid="{00000000-0005-0000-0000-00006A060000}"/>
    <cellStyle name="Comma 3 3 2 3 2" xfId="1477" xr:uid="{00000000-0005-0000-0000-00006B060000}"/>
    <cellStyle name="Comma 3 3 2 3 2 2" xfId="1478" xr:uid="{00000000-0005-0000-0000-00006C060000}"/>
    <cellStyle name="Comma 3 3 2 3 3" xfId="1479" xr:uid="{00000000-0005-0000-0000-00006D060000}"/>
    <cellStyle name="Comma 3 3 2 3 4" xfId="1480" xr:uid="{00000000-0005-0000-0000-00006E060000}"/>
    <cellStyle name="Comma 3 3 2 4" xfId="1481" xr:uid="{00000000-0005-0000-0000-00006F060000}"/>
    <cellStyle name="Comma 3 3 2 4 2" xfId="1482" xr:uid="{00000000-0005-0000-0000-000070060000}"/>
    <cellStyle name="Comma 3 3 2 4 2 2" xfId="1483" xr:uid="{00000000-0005-0000-0000-000071060000}"/>
    <cellStyle name="Comma 3 3 2 4 3" xfId="1484" xr:uid="{00000000-0005-0000-0000-000072060000}"/>
    <cellStyle name="Comma 3 3 2 4 4" xfId="1485" xr:uid="{00000000-0005-0000-0000-000073060000}"/>
    <cellStyle name="Comma 3 3 2 5" xfId="1486" xr:uid="{00000000-0005-0000-0000-000074060000}"/>
    <cellStyle name="Comma 3 3 2 5 2" xfId="1487" xr:uid="{00000000-0005-0000-0000-000075060000}"/>
    <cellStyle name="Comma 3 3 2 5 2 2" xfId="1488" xr:uid="{00000000-0005-0000-0000-000076060000}"/>
    <cellStyle name="Comma 3 3 2 5 3" xfId="1489" xr:uid="{00000000-0005-0000-0000-000077060000}"/>
    <cellStyle name="Comma 3 3 2 5 4" xfId="1490" xr:uid="{00000000-0005-0000-0000-000078060000}"/>
    <cellStyle name="Comma 3 3 2 6" xfId="1491" xr:uid="{00000000-0005-0000-0000-000079060000}"/>
    <cellStyle name="Comma 3 3 2 6 2" xfId="1492" xr:uid="{00000000-0005-0000-0000-00007A060000}"/>
    <cellStyle name="Comma 3 3 2 6 3" xfId="1493" xr:uid="{00000000-0005-0000-0000-00007B060000}"/>
    <cellStyle name="Comma 3 3 2 7" xfId="1494" xr:uid="{00000000-0005-0000-0000-00007C060000}"/>
    <cellStyle name="Comma 3 3 2 7 2" xfId="1495" xr:uid="{00000000-0005-0000-0000-00007D060000}"/>
    <cellStyle name="Comma 3 3 2 8" xfId="1496" xr:uid="{00000000-0005-0000-0000-00007E060000}"/>
    <cellStyle name="Comma 3 3 2 9" xfId="1497" xr:uid="{00000000-0005-0000-0000-00007F060000}"/>
    <cellStyle name="Comma 3 3 3" xfId="1498" xr:uid="{00000000-0005-0000-0000-000080060000}"/>
    <cellStyle name="Comma 3 3 3 2" xfId="1499" xr:uid="{00000000-0005-0000-0000-000081060000}"/>
    <cellStyle name="Comma 3 3 3 2 2" xfId="1500" xr:uid="{00000000-0005-0000-0000-000082060000}"/>
    <cellStyle name="Comma 3 3 3 3" xfId="1501" xr:uid="{00000000-0005-0000-0000-000083060000}"/>
    <cellStyle name="Comma 3 3 3 4" xfId="1502" xr:uid="{00000000-0005-0000-0000-000084060000}"/>
    <cellStyle name="Comma 3 3 4" xfId="1503" xr:uid="{00000000-0005-0000-0000-000085060000}"/>
    <cellStyle name="Comma 3 3 4 2" xfId="1504" xr:uid="{00000000-0005-0000-0000-000086060000}"/>
    <cellStyle name="Comma 3 3 4 2 2" xfId="1505" xr:uid="{00000000-0005-0000-0000-000087060000}"/>
    <cellStyle name="Comma 3 3 4 3" xfId="1506" xr:uid="{00000000-0005-0000-0000-000088060000}"/>
    <cellStyle name="Comma 3 3 4 4" xfId="1507" xr:uid="{00000000-0005-0000-0000-000089060000}"/>
    <cellStyle name="Comma 3 3 5" xfId="1508" xr:uid="{00000000-0005-0000-0000-00008A060000}"/>
    <cellStyle name="Comma 3 3 5 2" xfId="1509" xr:uid="{00000000-0005-0000-0000-00008B060000}"/>
    <cellStyle name="Comma 3 3 5 2 2" xfId="1510" xr:uid="{00000000-0005-0000-0000-00008C060000}"/>
    <cellStyle name="Comma 3 3 5 3" xfId="1511" xr:uid="{00000000-0005-0000-0000-00008D060000}"/>
    <cellStyle name="Comma 3 3 5 4" xfId="1512" xr:uid="{00000000-0005-0000-0000-00008E060000}"/>
    <cellStyle name="Comma 3 3 6" xfId="1513" xr:uid="{00000000-0005-0000-0000-00008F060000}"/>
    <cellStyle name="Comma 3 3 6 2" xfId="1514" xr:uid="{00000000-0005-0000-0000-000090060000}"/>
    <cellStyle name="Comma 3 3 6 2 2" xfId="1515" xr:uid="{00000000-0005-0000-0000-000091060000}"/>
    <cellStyle name="Comma 3 3 6 3" xfId="1516" xr:uid="{00000000-0005-0000-0000-000092060000}"/>
    <cellStyle name="Comma 3 3 6 4" xfId="1517" xr:uid="{00000000-0005-0000-0000-000093060000}"/>
    <cellStyle name="Comma 3 3 7" xfId="1518" xr:uid="{00000000-0005-0000-0000-000094060000}"/>
    <cellStyle name="Comma 3 3 7 2" xfId="1519" xr:uid="{00000000-0005-0000-0000-000095060000}"/>
    <cellStyle name="Comma 3 3 7 3" xfId="1520" xr:uid="{00000000-0005-0000-0000-000096060000}"/>
    <cellStyle name="Comma 3 3 8" xfId="1521" xr:uid="{00000000-0005-0000-0000-000097060000}"/>
    <cellStyle name="Comma 3 3 8 2" xfId="1522" xr:uid="{00000000-0005-0000-0000-000098060000}"/>
    <cellStyle name="Comma 3 3 9" xfId="1523" xr:uid="{00000000-0005-0000-0000-000099060000}"/>
    <cellStyle name="Comma 3 4" xfId="224" xr:uid="{00000000-0005-0000-0000-00009A060000}"/>
    <cellStyle name="Comma 3 4 10" xfId="1525" xr:uid="{00000000-0005-0000-0000-00009B060000}"/>
    <cellStyle name="Comma 3 4 11" xfId="2797" xr:uid="{00000000-0005-0000-0000-00009C060000}"/>
    <cellStyle name="Comma 3 4 12" xfId="1524" xr:uid="{00000000-0005-0000-0000-00009D060000}"/>
    <cellStyle name="Comma 3 4 13" xfId="3951" xr:uid="{00000000-0005-0000-0000-00009E060000}"/>
    <cellStyle name="Comma 3 4 2" xfId="1526" xr:uid="{00000000-0005-0000-0000-00009F060000}"/>
    <cellStyle name="Comma 3 4 2 2" xfId="1527" xr:uid="{00000000-0005-0000-0000-0000A0060000}"/>
    <cellStyle name="Comma 3 4 2 2 2" xfId="1528" xr:uid="{00000000-0005-0000-0000-0000A1060000}"/>
    <cellStyle name="Comma 3 4 2 2 2 2" xfId="1529" xr:uid="{00000000-0005-0000-0000-0000A2060000}"/>
    <cellStyle name="Comma 3 4 2 2 3" xfId="1530" xr:uid="{00000000-0005-0000-0000-0000A3060000}"/>
    <cellStyle name="Comma 3 4 2 2 4" xfId="1531" xr:uid="{00000000-0005-0000-0000-0000A4060000}"/>
    <cellStyle name="Comma 3 4 2 3" xfId="1532" xr:uid="{00000000-0005-0000-0000-0000A5060000}"/>
    <cellStyle name="Comma 3 4 2 3 2" xfId="1533" xr:uid="{00000000-0005-0000-0000-0000A6060000}"/>
    <cellStyle name="Comma 3 4 2 3 2 2" xfId="1534" xr:uid="{00000000-0005-0000-0000-0000A7060000}"/>
    <cellStyle name="Comma 3 4 2 3 3" xfId="1535" xr:uid="{00000000-0005-0000-0000-0000A8060000}"/>
    <cellStyle name="Comma 3 4 2 3 4" xfId="1536" xr:uid="{00000000-0005-0000-0000-0000A9060000}"/>
    <cellStyle name="Comma 3 4 2 4" xfId="1537" xr:uid="{00000000-0005-0000-0000-0000AA060000}"/>
    <cellStyle name="Comma 3 4 2 4 2" xfId="1538" xr:uid="{00000000-0005-0000-0000-0000AB060000}"/>
    <cellStyle name="Comma 3 4 2 4 2 2" xfId="1539" xr:uid="{00000000-0005-0000-0000-0000AC060000}"/>
    <cellStyle name="Comma 3 4 2 4 3" xfId="1540" xr:uid="{00000000-0005-0000-0000-0000AD060000}"/>
    <cellStyle name="Comma 3 4 2 4 4" xfId="1541" xr:uid="{00000000-0005-0000-0000-0000AE060000}"/>
    <cellStyle name="Comma 3 4 2 5" xfId="1542" xr:uid="{00000000-0005-0000-0000-0000AF060000}"/>
    <cellStyle name="Comma 3 4 2 5 2" xfId="1543" xr:uid="{00000000-0005-0000-0000-0000B0060000}"/>
    <cellStyle name="Comma 3 4 2 5 2 2" xfId="1544" xr:uid="{00000000-0005-0000-0000-0000B1060000}"/>
    <cellStyle name="Comma 3 4 2 5 3" xfId="1545" xr:uid="{00000000-0005-0000-0000-0000B2060000}"/>
    <cellStyle name="Comma 3 4 2 5 4" xfId="1546" xr:uid="{00000000-0005-0000-0000-0000B3060000}"/>
    <cellStyle name="Comma 3 4 2 6" xfId="1547" xr:uid="{00000000-0005-0000-0000-0000B4060000}"/>
    <cellStyle name="Comma 3 4 2 6 2" xfId="1548" xr:uid="{00000000-0005-0000-0000-0000B5060000}"/>
    <cellStyle name="Comma 3 4 2 6 3" xfId="1549" xr:uid="{00000000-0005-0000-0000-0000B6060000}"/>
    <cellStyle name="Comma 3 4 2 7" xfId="1550" xr:uid="{00000000-0005-0000-0000-0000B7060000}"/>
    <cellStyle name="Comma 3 4 2 7 2" xfId="1551" xr:uid="{00000000-0005-0000-0000-0000B8060000}"/>
    <cellStyle name="Comma 3 4 2 8" xfId="1552" xr:uid="{00000000-0005-0000-0000-0000B9060000}"/>
    <cellStyle name="Comma 3 4 2 9" xfId="1553" xr:uid="{00000000-0005-0000-0000-0000BA060000}"/>
    <cellStyle name="Comma 3 4 3" xfId="1554" xr:uid="{00000000-0005-0000-0000-0000BB060000}"/>
    <cellStyle name="Comma 3 4 3 2" xfId="1555" xr:uid="{00000000-0005-0000-0000-0000BC060000}"/>
    <cellStyle name="Comma 3 4 3 2 2" xfId="1556" xr:uid="{00000000-0005-0000-0000-0000BD060000}"/>
    <cellStyle name="Comma 3 4 3 3" xfId="1557" xr:uid="{00000000-0005-0000-0000-0000BE060000}"/>
    <cellStyle name="Comma 3 4 3 4" xfId="1558" xr:uid="{00000000-0005-0000-0000-0000BF060000}"/>
    <cellStyle name="Comma 3 4 4" xfId="1559" xr:uid="{00000000-0005-0000-0000-0000C0060000}"/>
    <cellStyle name="Comma 3 4 4 2" xfId="1560" xr:uid="{00000000-0005-0000-0000-0000C1060000}"/>
    <cellStyle name="Comma 3 4 4 2 2" xfId="1561" xr:uid="{00000000-0005-0000-0000-0000C2060000}"/>
    <cellStyle name="Comma 3 4 4 3" xfId="1562" xr:uid="{00000000-0005-0000-0000-0000C3060000}"/>
    <cellStyle name="Comma 3 4 4 4" xfId="1563" xr:uid="{00000000-0005-0000-0000-0000C4060000}"/>
    <cellStyle name="Comma 3 4 5" xfId="1564" xr:uid="{00000000-0005-0000-0000-0000C5060000}"/>
    <cellStyle name="Comma 3 4 5 2" xfId="1565" xr:uid="{00000000-0005-0000-0000-0000C6060000}"/>
    <cellStyle name="Comma 3 4 5 2 2" xfId="1566" xr:uid="{00000000-0005-0000-0000-0000C7060000}"/>
    <cellStyle name="Comma 3 4 5 3" xfId="1567" xr:uid="{00000000-0005-0000-0000-0000C8060000}"/>
    <cellStyle name="Comma 3 4 5 4" xfId="1568" xr:uid="{00000000-0005-0000-0000-0000C9060000}"/>
    <cellStyle name="Comma 3 4 6" xfId="1569" xr:uid="{00000000-0005-0000-0000-0000CA060000}"/>
    <cellStyle name="Comma 3 4 6 2" xfId="1570" xr:uid="{00000000-0005-0000-0000-0000CB060000}"/>
    <cellStyle name="Comma 3 4 6 2 2" xfId="1571" xr:uid="{00000000-0005-0000-0000-0000CC060000}"/>
    <cellStyle name="Comma 3 4 6 3" xfId="1572" xr:uid="{00000000-0005-0000-0000-0000CD060000}"/>
    <cellStyle name="Comma 3 4 6 4" xfId="1573" xr:uid="{00000000-0005-0000-0000-0000CE060000}"/>
    <cellStyle name="Comma 3 4 7" xfId="1574" xr:uid="{00000000-0005-0000-0000-0000CF060000}"/>
    <cellStyle name="Comma 3 4 7 2" xfId="1575" xr:uid="{00000000-0005-0000-0000-0000D0060000}"/>
    <cellStyle name="Comma 3 4 7 3" xfId="1576" xr:uid="{00000000-0005-0000-0000-0000D1060000}"/>
    <cellStyle name="Comma 3 4 8" xfId="1577" xr:uid="{00000000-0005-0000-0000-0000D2060000}"/>
    <cellStyle name="Comma 3 4 8 2" xfId="1578" xr:uid="{00000000-0005-0000-0000-0000D3060000}"/>
    <cellStyle name="Comma 3 4 9" xfId="1579" xr:uid="{00000000-0005-0000-0000-0000D4060000}"/>
    <cellStyle name="Comma 3 5" xfId="1580" xr:uid="{00000000-0005-0000-0000-0000D5060000}"/>
    <cellStyle name="Comma 3 5 2" xfId="1581" xr:uid="{00000000-0005-0000-0000-0000D6060000}"/>
    <cellStyle name="Comma 3 5 2 2" xfId="1582" xr:uid="{00000000-0005-0000-0000-0000D7060000}"/>
    <cellStyle name="Comma 3 5 2 2 2" xfId="1583" xr:uid="{00000000-0005-0000-0000-0000D8060000}"/>
    <cellStyle name="Comma 3 5 2 3" xfId="1584" xr:uid="{00000000-0005-0000-0000-0000D9060000}"/>
    <cellStyle name="Comma 3 5 2 4" xfId="1585" xr:uid="{00000000-0005-0000-0000-0000DA060000}"/>
    <cellStyle name="Comma 3 5 3" xfId="1586" xr:uid="{00000000-0005-0000-0000-0000DB060000}"/>
    <cellStyle name="Comma 3 5 3 2" xfId="1587" xr:uid="{00000000-0005-0000-0000-0000DC060000}"/>
    <cellStyle name="Comma 3 5 3 2 2" xfId="1588" xr:uid="{00000000-0005-0000-0000-0000DD060000}"/>
    <cellStyle name="Comma 3 5 3 3" xfId="1589" xr:uid="{00000000-0005-0000-0000-0000DE060000}"/>
    <cellStyle name="Comma 3 5 3 4" xfId="1590" xr:uid="{00000000-0005-0000-0000-0000DF060000}"/>
    <cellStyle name="Comma 3 5 4" xfId="1591" xr:uid="{00000000-0005-0000-0000-0000E0060000}"/>
    <cellStyle name="Comma 3 5 4 2" xfId="1592" xr:uid="{00000000-0005-0000-0000-0000E1060000}"/>
    <cellStyle name="Comma 3 5 4 2 2" xfId="1593" xr:uid="{00000000-0005-0000-0000-0000E2060000}"/>
    <cellStyle name="Comma 3 5 4 3" xfId="1594" xr:uid="{00000000-0005-0000-0000-0000E3060000}"/>
    <cellStyle name="Comma 3 5 4 4" xfId="1595" xr:uid="{00000000-0005-0000-0000-0000E4060000}"/>
    <cellStyle name="Comma 3 5 5" xfId="1596" xr:uid="{00000000-0005-0000-0000-0000E5060000}"/>
    <cellStyle name="Comma 3 5 5 2" xfId="1597" xr:uid="{00000000-0005-0000-0000-0000E6060000}"/>
    <cellStyle name="Comma 3 5 5 2 2" xfId="1598" xr:uid="{00000000-0005-0000-0000-0000E7060000}"/>
    <cellStyle name="Comma 3 5 5 3" xfId="1599" xr:uid="{00000000-0005-0000-0000-0000E8060000}"/>
    <cellStyle name="Comma 3 5 5 4" xfId="1600" xr:uid="{00000000-0005-0000-0000-0000E9060000}"/>
    <cellStyle name="Comma 3 5 6" xfId="1601" xr:uid="{00000000-0005-0000-0000-0000EA060000}"/>
    <cellStyle name="Comma 3 5 6 2" xfId="1602" xr:uid="{00000000-0005-0000-0000-0000EB060000}"/>
    <cellStyle name="Comma 3 5 6 3" xfId="1603" xr:uid="{00000000-0005-0000-0000-0000EC060000}"/>
    <cellStyle name="Comma 3 5 7" xfId="1604" xr:uid="{00000000-0005-0000-0000-0000ED060000}"/>
    <cellStyle name="Comma 3 5 7 2" xfId="1605" xr:uid="{00000000-0005-0000-0000-0000EE060000}"/>
    <cellStyle name="Comma 3 5 8" xfId="1606" xr:uid="{00000000-0005-0000-0000-0000EF060000}"/>
    <cellStyle name="Comma 3 5 9" xfId="1607" xr:uid="{00000000-0005-0000-0000-0000F0060000}"/>
    <cellStyle name="Comma 3 6" xfId="1608" xr:uid="{00000000-0005-0000-0000-0000F1060000}"/>
    <cellStyle name="Comma 3 6 2" xfId="1609" xr:uid="{00000000-0005-0000-0000-0000F2060000}"/>
    <cellStyle name="Comma 3 6 2 2" xfId="1610" xr:uid="{00000000-0005-0000-0000-0000F3060000}"/>
    <cellStyle name="Comma 3 6 3" xfId="1611" xr:uid="{00000000-0005-0000-0000-0000F4060000}"/>
    <cellStyle name="Comma 3 6 4" xfId="1612" xr:uid="{00000000-0005-0000-0000-0000F5060000}"/>
    <cellStyle name="Comma 3 7" xfId="1613" xr:uid="{00000000-0005-0000-0000-0000F6060000}"/>
    <cellStyle name="Comma 3 7 2" xfId="1614" xr:uid="{00000000-0005-0000-0000-0000F7060000}"/>
    <cellStyle name="Comma 3 7 2 2" xfId="1615" xr:uid="{00000000-0005-0000-0000-0000F8060000}"/>
    <cellStyle name="Comma 3 7 3" xfId="1616" xr:uid="{00000000-0005-0000-0000-0000F9060000}"/>
    <cellStyle name="Comma 3 7 4" xfId="1617" xr:uid="{00000000-0005-0000-0000-0000FA060000}"/>
    <cellStyle name="Comma 3 8" xfId="1618" xr:uid="{00000000-0005-0000-0000-0000FB060000}"/>
    <cellStyle name="Comma 3 8 2" xfId="1619" xr:uid="{00000000-0005-0000-0000-0000FC060000}"/>
    <cellStyle name="Comma 3 8 2 2" xfId="1620" xr:uid="{00000000-0005-0000-0000-0000FD060000}"/>
    <cellStyle name="Comma 3 8 3" xfId="1621" xr:uid="{00000000-0005-0000-0000-0000FE060000}"/>
    <cellStyle name="Comma 3 8 4" xfId="1622" xr:uid="{00000000-0005-0000-0000-0000FF060000}"/>
    <cellStyle name="Comma 3 9" xfId="1623" xr:uid="{00000000-0005-0000-0000-000000070000}"/>
    <cellStyle name="Comma 3 9 2" xfId="1624" xr:uid="{00000000-0005-0000-0000-000001070000}"/>
    <cellStyle name="Comma 3 9 2 2" xfId="1625" xr:uid="{00000000-0005-0000-0000-000002070000}"/>
    <cellStyle name="Comma 3 9 3" xfId="1626" xr:uid="{00000000-0005-0000-0000-000003070000}"/>
    <cellStyle name="Comma 3 9 4" xfId="1627" xr:uid="{00000000-0005-0000-0000-000004070000}"/>
    <cellStyle name="Comma 4" xfId="117" xr:uid="{00000000-0005-0000-0000-00004F000000}"/>
    <cellStyle name="Comma 4 10" xfId="1629" xr:uid="{00000000-0005-0000-0000-000006070000}"/>
    <cellStyle name="Comma 4 10 2" xfId="1630" xr:uid="{00000000-0005-0000-0000-000007070000}"/>
    <cellStyle name="Comma 4 10 3" xfId="1631" xr:uid="{00000000-0005-0000-0000-000008070000}"/>
    <cellStyle name="Comma 4 11" xfId="1632" xr:uid="{00000000-0005-0000-0000-000009070000}"/>
    <cellStyle name="Comma 4 11 2" xfId="1633" xr:uid="{00000000-0005-0000-0000-00000A070000}"/>
    <cellStyle name="Comma 4 12" xfId="1634" xr:uid="{00000000-0005-0000-0000-00000B070000}"/>
    <cellStyle name="Comma 4 13" xfId="1635" xr:uid="{00000000-0005-0000-0000-00000C070000}"/>
    <cellStyle name="Comma 4 14" xfId="2704" xr:uid="{00000000-0005-0000-0000-00000D070000}"/>
    <cellStyle name="Comma 4 15" xfId="2763" xr:uid="{00000000-0005-0000-0000-00000E070000}"/>
    <cellStyle name="Comma 4 16" xfId="1628" xr:uid="{00000000-0005-0000-0000-00000F070000}"/>
    <cellStyle name="Comma 4 17" xfId="2949" xr:uid="{00000000-0005-0000-0000-000010070000}"/>
    <cellStyle name="Comma 4 18" xfId="190" xr:uid="{00000000-0005-0000-0000-000005070000}"/>
    <cellStyle name="Comma 4 2" xfId="38" xr:uid="{00000000-0005-0000-0000-000028000000}"/>
    <cellStyle name="Comma 4 2 10" xfId="1637" xr:uid="{00000000-0005-0000-0000-000012070000}"/>
    <cellStyle name="Comma 4 2 10 2" xfId="1638" xr:uid="{00000000-0005-0000-0000-000013070000}"/>
    <cellStyle name="Comma 4 2 11" xfId="1639" xr:uid="{00000000-0005-0000-0000-000014070000}"/>
    <cellStyle name="Comma 4 2 12" xfId="1640" xr:uid="{00000000-0005-0000-0000-000015070000}"/>
    <cellStyle name="Comma 4 2 13" xfId="1641" xr:uid="{00000000-0005-0000-0000-000016070000}"/>
    <cellStyle name="Comma 4 2 14" xfId="2677" xr:uid="{00000000-0005-0000-0000-000017070000}"/>
    <cellStyle name="Comma 4 2 15" xfId="2739" xr:uid="{00000000-0005-0000-0000-000018070000}"/>
    <cellStyle name="Comma 4 2 16" xfId="1636" xr:uid="{00000000-0005-0000-0000-000019070000}"/>
    <cellStyle name="Comma 4 2 17" xfId="3898" xr:uid="{00000000-0005-0000-0000-00001A070000}"/>
    <cellStyle name="Comma 4 2 18" xfId="4006" xr:uid="{00000000-0005-0000-0000-00001B070000}"/>
    <cellStyle name="Comma 4 2 19" xfId="142" xr:uid="{00000000-0005-0000-0000-000011070000}"/>
    <cellStyle name="Comma 4 2 2" xfId="150" xr:uid="{00000000-0005-0000-0000-00001C070000}"/>
    <cellStyle name="Comma 4 2 2 10" xfId="1643" xr:uid="{00000000-0005-0000-0000-00001D070000}"/>
    <cellStyle name="Comma 4 2 2 11" xfId="2681" xr:uid="{00000000-0005-0000-0000-00001E070000}"/>
    <cellStyle name="Comma 4 2 2 12" xfId="2742" xr:uid="{00000000-0005-0000-0000-00001F070000}"/>
    <cellStyle name="Comma 4 2 2 13" xfId="1642" xr:uid="{00000000-0005-0000-0000-000020070000}"/>
    <cellStyle name="Comma 4 2 2 14" xfId="3899" xr:uid="{00000000-0005-0000-0000-000021070000}"/>
    <cellStyle name="Comma 4 2 2 15" xfId="4007" xr:uid="{00000000-0005-0000-0000-000022070000}"/>
    <cellStyle name="Comma 4 2 2 2" xfId="174" xr:uid="{00000000-0005-0000-0000-000023070000}"/>
    <cellStyle name="Comma 4 2 2 2 10" xfId="2689" xr:uid="{00000000-0005-0000-0000-000024070000}"/>
    <cellStyle name="Comma 4 2 2 2 11" xfId="2749" xr:uid="{00000000-0005-0000-0000-000025070000}"/>
    <cellStyle name="Comma 4 2 2 2 12" xfId="1644" xr:uid="{00000000-0005-0000-0000-000026070000}"/>
    <cellStyle name="Comma 4 2 2 2 13" xfId="3900" xr:uid="{00000000-0005-0000-0000-000027070000}"/>
    <cellStyle name="Comma 4 2 2 2 14" xfId="4008" xr:uid="{00000000-0005-0000-0000-000028070000}"/>
    <cellStyle name="Comma 4 2 2 2 2" xfId="187" xr:uid="{00000000-0005-0000-0000-000029070000}"/>
    <cellStyle name="Comma 4 2 2 2 2 2" xfId="216" xr:uid="{00000000-0005-0000-0000-00002A070000}"/>
    <cellStyle name="Comma 4 2 2 2 2 2 2" xfId="270" xr:uid="{00000000-0005-0000-0000-00002B070000}"/>
    <cellStyle name="Comma 4 2 2 2 2 2 2 2" xfId="2843" xr:uid="{00000000-0005-0000-0000-00002C070000}"/>
    <cellStyle name="Comma 4 2 2 2 2 2 2 3" xfId="1647" xr:uid="{00000000-0005-0000-0000-00002D070000}"/>
    <cellStyle name="Comma 4 2 2 2 2 2 2 4" xfId="3982" xr:uid="{00000000-0005-0000-0000-00002E070000}"/>
    <cellStyle name="Comma 4 2 2 2 2 2 3" xfId="2730" xr:uid="{00000000-0005-0000-0000-00002F070000}"/>
    <cellStyle name="Comma 4 2 2 2 2 2 4" xfId="2789" xr:uid="{00000000-0005-0000-0000-000030070000}"/>
    <cellStyle name="Comma 4 2 2 2 2 2 5" xfId="1646" xr:uid="{00000000-0005-0000-0000-000031070000}"/>
    <cellStyle name="Comma 4 2 2 2 2 2 6" xfId="3930" xr:uid="{00000000-0005-0000-0000-000032070000}"/>
    <cellStyle name="Comma 4 2 2 2 2 3" xfId="243" xr:uid="{00000000-0005-0000-0000-000033070000}"/>
    <cellStyle name="Comma 4 2 2 2 2 3 2" xfId="2816" xr:uid="{00000000-0005-0000-0000-000034070000}"/>
    <cellStyle name="Comma 4 2 2 2 2 3 3" xfId="1648" xr:uid="{00000000-0005-0000-0000-000035070000}"/>
    <cellStyle name="Comma 4 2 2 2 2 3 4" xfId="3956" xr:uid="{00000000-0005-0000-0000-000036070000}"/>
    <cellStyle name="Comma 4 2 2 2 2 4" xfId="1649" xr:uid="{00000000-0005-0000-0000-000037070000}"/>
    <cellStyle name="Comma 4 2 2 2 2 5" xfId="2702" xr:uid="{00000000-0005-0000-0000-000038070000}"/>
    <cellStyle name="Comma 4 2 2 2 2 6" xfId="2762" xr:uid="{00000000-0005-0000-0000-000039070000}"/>
    <cellStyle name="Comma 4 2 2 2 2 7" xfId="1645" xr:uid="{00000000-0005-0000-0000-00003A070000}"/>
    <cellStyle name="Comma 4 2 2 2 2 8" xfId="3901" xr:uid="{00000000-0005-0000-0000-00003B070000}"/>
    <cellStyle name="Comma 4 2 2 2 2 9" xfId="4009" xr:uid="{00000000-0005-0000-0000-00003C070000}"/>
    <cellStyle name="Comma 4 2 2 2 3" xfId="203" xr:uid="{00000000-0005-0000-0000-00003D070000}"/>
    <cellStyle name="Comma 4 2 2 2 3 2" xfId="257" xr:uid="{00000000-0005-0000-0000-00003E070000}"/>
    <cellStyle name="Comma 4 2 2 2 3 2 2" xfId="1652" xr:uid="{00000000-0005-0000-0000-00003F070000}"/>
    <cellStyle name="Comma 4 2 2 2 3 2 3" xfId="2830" xr:uid="{00000000-0005-0000-0000-000040070000}"/>
    <cellStyle name="Comma 4 2 2 2 3 2 4" xfId="1651" xr:uid="{00000000-0005-0000-0000-000041070000}"/>
    <cellStyle name="Comma 4 2 2 2 3 2 5" xfId="3981" xr:uid="{00000000-0005-0000-0000-000042070000}"/>
    <cellStyle name="Comma 4 2 2 2 3 3" xfId="1653" xr:uid="{00000000-0005-0000-0000-000043070000}"/>
    <cellStyle name="Comma 4 2 2 2 3 4" xfId="1654" xr:uid="{00000000-0005-0000-0000-000044070000}"/>
    <cellStyle name="Comma 4 2 2 2 3 5" xfId="2717" xr:uid="{00000000-0005-0000-0000-000045070000}"/>
    <cellStyle name="Comma 4 2 2 2 3 6" xfId="2776" xr:uid="{00000000-0005-0000-0000-000046070000}"/>
    <cellStyle name="Comma 4 2 2 2 3 7" xfId="1650" xr:uid="{00000000-0005-0000-0000-000047070000}"/>
    <cellStyle name="Comma 4 2 2 2 3 8" xfId="3929" xr:uid="{00000000-0005-0000-0000-000048070000}"/>
    <cellStyle name="Comma 4 2 2 2 4" xfId="230" xr:uid="{00000000-0005-0000-0000-000049070000}"/>
    <cellStyle name="Comma 4 2 2 2 4 2" xfId="1656" xr:uid="{00000000-0005-0000-0000-00004A070000}"/>
    <cellStyle name="Comma 4 2 2 2 4 2 2" xfId="1657" xr:uid="{00000000-0005-0000-0000-00004B070000}"/>
    <cellStyle name="Comma 4 2 2 2 4 3" xfId="1658" xr:uid="{00000000-0005-0000-0000-00004C070000}"/>
    <cellStyle name="Comma 4 2 2 2 4 4" xfId="1659" xr:uid="{00000000-0005-0000-0000-00004D070000}"/>
    <cellStyle name="Comma 4 2 2 2 4 5" xfId="2803" xr:uid="{00000000-0005-0000-0000-00004E070000}"/>
    <cellStyle name="Comma 4 2 2 2 4 6" xfId="1655" xr:uid="{00000000-0005-0000-0000-00004F070000}"/>
    <cellStyle name="Comma 4 2 2 2 4 7" xfId="3955" xr:uid="{00000000-0005-0000-0000-000050070000}"/>
    <cellStyle name="Comma 4 2 2 2 5" xfId="1660" xr:uid="{00000000-0005-0000-0000-000051070000}"/>
    <cellStyle name="Comma 4 2 2 2 5 2" xfId="1661" xr:uid="{00000000-0005-0000-0000-000052070000}"/>
    <cellStyle name="Comma 4 2 2 2 5 2 2" xfId="1662" xr:uid="{00000000-0005-0000-0000-000053070000}"/>
    <cellStyle name="Comma 4 2 2 2 5 3" xfId="1663" xr:uid="{00000000-0005-0000-0000-000054070000}"/>
    <cellStyle name="Comma 4 2 2 2 5 4" xfId="1664" xr:uid="{00000000-0005-0000-0000-000055070000}"/>
    <cellStyle name="Comma 4 2 2 2 6" xfId="1665" xr:uid="{00000000-0005-0000-0000-000056070000}"/>
    <cellStyle name="Comma 4 2 2 2 6 2" xfId="1666" xr:uid="{00000000-0005-0000-0000-000057070000}"/>
    <cellStyle name="Comma 4 2 2 2 6 3" xfId="1667" xr:uid="{00000000-0005-0000-0000-000058070000}"/>
    <cellStyle name="Comma 4 2 2 2 7" xfId="1668" xr:uid="{00000000-0005-0000-0000-000059070000}"/>
    <cellStyle name="Comma 4 2 2 2 7 2" xfId="1669" xr:uid="{00000000-0005-0000-0000-00005A070000}"/>
    <cellStyle name="Comma 4 2 2 2 8" xfId="1670" xr:uid="{00000000-0005-0000-0000-00005B070000}"/>
    <cellStyle name="Comma 4 2 2 2 9" xfId="1671" xr:uid="{00000000-0005-0000-0000-00005C070000}"/>
    <cellStyle name="Comma 4 2 2 3" xfId="180" xr:uid="{00000000-0005-0000-0000-00005D070000}"/>
    <cellStyle name="Comma 4 2 2 3 2" xfId="209" xr:uid="{00000000-0005-0000-0000-00005E070000}"/>
    <cellStyle name="Comma 4 2 2 3 2 2" xfId="263" xr:uid="{00000000-0005-0000-0000-00005F070000}"/>
    <cellStyle name="Comma 4 2 2 3 2 2 2" xfId="2836" xr:uid="{00000000-0005-0000-0000-000060070000}"/>
    <cellStyle name="Comma 4 2 2 3 2 2 3" xfId="1674" xr:uid="{00000000-0005-0000-0000-000061070000}"/>
    <cellStyle name="Comma 4 2 2 3 2 2 4" xfId="3983" xr:uid="{00000000-0005-0000-0000-000062070000}"/>
    <cellStyle name="Comma 4 2 2 3 2 3" xfId="2723" xr:uid="{00000000-0005-0000-0000-000063070000}"/>
    <cellStyle name="Comma 4 2 2 3 2 4" xfId="2782" xr:uid="{00000000-0005-0000-0000-000064070000}"/>
    <cellStyle name="Comma 4 2 2 3 2 5" xfId="1673" xr:uid="{00000000-0005-0000-0000-000065070000}"/>
    <cellStyle name="Comma 4 2 2 3 2 6" xfId="3931" xr:uid="{00000000-0005-0000-0000-000066070000}"/>
    <cellStyle name="Comma 4 2 2 3 3" xfId="236" xr:uid="{00000000-0005-0000-0000-000067070000}"/>
    <cellStyle name="Comma 4 2 2 3 3 2" xfId="2809" xr:uid="{00000000-0005-0000-0000-000068070000}"/>
    <cellStyle name="Comma 4 2 2 3 3 3" xfId="1675" xr:uid="{00000000-0005-0000-0000-000069070000}"/>
    <cellStyle name="Comma 4 2 2 3 3 4" xfId="3957" xr:uid="{00000000-0005-0000-0000-00006A070000}"/>
    <cellStyle name="Comma 4 2 2 3 4" xfId="1676" xr:uid="{00000000-0005-0000-0000-00006B070000}"/>
    <cellStyle name="Comma 4 2 2 3 5" xfId="2695" xr:uid="{00000000-0005-0000-0000-00006C070000}"/>
    <cellStyle name="Comma 4 2 2 3 6" xfId="2755" xr:uid="{00000000-0005-0000-0000-00006D070000}"/>
    <cellStyle name="Comma 4 2 2 3 7" xfId="1672" xr:uid="{00000000-0005-0000-0000-00006E070000}"/>
    <cellStyle name="Comma 4 2 2 3 8" xfId="3902" xr:uid="{00000000-0005-0000-0000-00006F070000}"/>
    <cellStyle name="Comma 4 2 2 3 9" xfId="4010" xr:uid="{00000000-0005-0000-0000-000070070000}"/>
    <cellStyle name="Comma 4 2 2 4" xfId="196" xr:uid="{00000000-0005-0000-0000-000071070000}"/>
    <cellStyle name="Comma 4 2 2 4 2" xfId="250" xr:uid="{00000000-0005-0000-0000-000072070000}"/>
    <cellStyle name="Comma 4 2 2 4 2 2" xfId="1679" xr:uid="{00000000-0005-0000-0000-000073070000}"/>
    <cellStyle name="Comma 4 2 2 4 2 3" xfId="2823" xr:uid="{00000000-0005-0000-0000-000074070000}"/>
    <cellStyle name="Comma 4 2 2 4 2 4" xfId="1678" xr:uid="{00000000-0005-0000-0000-000075070000}"/>
    <cellStyle name="Comma 4 2 2 4 2 5" xfId="3980" xr:uid="{00000000-0005-0000-0000-000076070000}"/>
    <cellStyle name="Comma 4 2 2 4 3" xfId="1680" xr:uid="{00000000-0005-0000-0000-000077070000}"/>
    <cellStyle name="Comma 4 2 2 4 4" xfId="1681" xr:uid="{00000000-0005-0000-0000-000078070000}"/>
    <cellStyle name="Comma 4 2 2 4 5" xfId="2710" xr:uid="{00000000-0005-0000-0000-000079070000}"/>
    <cellStyle name="Comma 4 2 2 4 6" xfId="2769" xr:uid="{00000000-0005-0000-0000-00007A070000}"/>
    <cellStyle name="Comma 4 2 2 4 7" xfId="1677" xr:uid="{00000000-0005-0000-0000-00007B070000}"/>
    <cellStyle name="Comma 4 2 2 4 8" xfId="3928" xr:uid="{00000000-0005-0000-0000-00007C070000}"/>
    <cellStyle name="Comma 4 2 2 5" xfId="223" xr:uid="{00000000-0005-0000-0000-00007D070000}"/>
    <cellStyle name="Comma 4 2 2 5 2" xfId="1683" xr:uid="{00000000-0005-0000-0000-00007E070000}"/>
    <cellStyle name="Comma 4 2 2 5 2 2" xfId="1684" xr:uid="{00000000-0005-0000-0000-00007F070000}"/>
    <cellStyle name="Comma 4 2 2 5 3" xfId="1685" xr:uid="{00000000-0005-0000-0000-000080070000}"/>
    <cellStyle name="Comma 4 2 2 5 4" xfId="1686" xr:uid="{00000000-0005-0000-0000-000081070000}"/>
    <cellStyle name="Comma 4 2 2 5 5" xfId="2796" xr:uid="{00000000-0005-0000-0000-000082070000}"/>
    <cellStyle name="Comma 4 2 2 5 6" xfId="1682" xr:uid="{00000000-0005-0000-0000-000083070000}"/>
    <cellStyle name="Comma 4 2 2 5 7" xfId="3954" xr:uid="{00000000-0005-0000-0000-000084070000}"/>
    <cellStyle name="Comma 4 2 2 6" xfId="1687" xr:uid="{00000000-0005-0000-0000-000085070000}"/>
    <cellStyle name="Comma 4 2 2 6 2" xfId="1688" xr:uid="{00000000-0005-0000-0000-000086070000}"/>
    <cellStyle name="Comma 4 2 2 6 2 2" xfId="1689" xr:uid="{00000000-0005-0000-0000-000087070000}"/>
    <cellStyle name="Comma 4 2 2 6 3" xfId="1690" xr:uid="{00000000-0005-0000-0000-000088070000}"/>
    <cellStyle name="Comma 4 2 2 6 4" xfId="1691" xr:uid="{00000000-0005-0000-0000-000089070000}"/>
    <cellStyle name="Comma 4 2 2 7" xfId="1692" xr:uid="{00000000-0005-0000-0000-00008A070000}"/>
    <cellStyle name="Comma 4 2 2 7 2" xfId="1693" xr:uid="{00000000-0005-0000-0000-00008B070000}"/>
    <cellStyle name="Comma 4 2 2 7 3" xfId="1694" xr:uid="{00000000-0005-0000-0000-00008C070000}"/>
    <cellStyle name="Comma 4 2 2 8" xfId="1695" xr:uid="{00000000-0005-0000-0000-00008D070000}"/>
    <cellStyle name="Comma 4 2 2 8 2" xfId="1696" xr:uid="{00000000-0005-0000-0000-00008E070000}"/>
    <cellStyle name="Comma 4 2 2 9" xfId="1697" xr:uid="{00000000-0005-0000-0000-00008F070000}"/>
    <cellStyle name="Comma 4 2 3" xfId="171" xr:uid="{00000000-0005-0000-0000-000090070000}"/>
    <cellStyle name="Comma 4 2 3 10" xfId="1699" xr:uid="{00000000-0005-0000-0000-000091070000}"/>
    <cellStyle name="Comma 4 2 3 11" xfId="2686" xr:uid="{00000000-0005-0000-0000-000092070000}"/>
    <cellStyle name="Comma 4 2 3 12" xfId="2746" xr:uid="{00000000-0005-0000-0000-000093070000}"/>
    <cellStyle name="Comma 4 2 3 13" xfId="1698" xr:uid="{00000000-0005-0000-0000-000094070000}"/>
    <cellStyle name="Comma 4 2 3 14" xfId="3903" xr:uid="{00000000-0005-0000-0000-000095070000}"/>
    <cellStyle name="Comma 4 2 3 15" xfId="4011" xr:uid="{00000000-0005-0000-0000-000096070000}"/>
    <cellStyle name="Comma 4 2 3 2" xfId="184" xr:uid="{00000000-0005-0000-0000-000097070000}"/>
    <cellStyle name="Comma 4 2 3 2 10" xfId="2699" xr:uid="{00000000-0005-0000-0000-000098070000}"/>
    <cellStyle name="Comma 4 2 3 2 11" xfId="2759" xr:uid="{00000000-0005-0000-0000-000099070000}"/>
    <cellStyle name="Comma 4 2 3 2 12" xfId="1700" xr:uid="{00000000-0005-0000-0000-00009A070000}"/>
    <cellStyle name="Comma 4 2 3 2 13" xfId="3904" xr:uid="{00000000-0005-0000-0000-00009B070000}"/>
    <cellStyle name="Comma 4 2 3 2 14" xfId="4012" xr:uid="{00000000-0005-0000-0000-00009C070000}"/>
    <cellStyle name="Comma 4 2 3 2 2" xfId="213" xr:uid="{00000000-0005-0000-0000-00009D070000}"/>
    <cellStyle name="Comma 4 2 3 2 2 2" xfId="267" xr:uid="{00000000-0005-0000-0000-00009E070000}"/>
    <cellStyle name="Comma 4 2 3 2 2 2 2" xfId="1703" xr:uid="{00000000-0005-0000-0000-00009F070000}"/>
    <cellStyle name="Comma 4 2 3 2 2 2 3" xfId="2840" xr:uid="{00000000-0005-0000-0000-0000A0070000}"/>
    <cellStyle name="Comma 4 2 3 2 2 2 4" xfId="1702" xr:uid="{00000000-0005-0000-0000-0000A1070000}"/>
    <cellStyle name="Comma 4 2 3 2 2 2 5" xfId="3985" xr:uid="{00000000-0005-0000-0000-0000A2070000}"/>
    <cellStyle name="Comma 4 2 3 2 2 3" xfId="1704" xr:uid="{00000000-0005-0000-0000-0000A3070000}"/>
    <cellStyle name="Comma 4 2 3 2 2 4" xfId="1705" xr:uid="{00000000-0005-0000-0000-0000A4070000}"/>
    <cellStyle name="Comma 4 2 3 2 2 5" xfId="2727" xr:uid="{00000000-0005-0000-0000-0000A5070000}"/>
    <cellStyle name="Comma 4 2 3 2 2 6" xfId="2786" xr:uid="{00000000-0005-0000-0000-0000A6070000}"/>
    <cellStyle name="Comma 4 2 3 2 2 7" xfId="1701" xr:uid="{00000000-0005-0000-0000-0000A7070000}"/>
    <cellStyle name="Comma 4 2 3 2 2 8" xfId="3933" xr:uid="{00000000-0005-0000-0000-0000A8070000}"/>
    <cellStyle name="Comma 4 2 3 2 3" xfId="240" xr:uid="{00000000-0005-0000-0000-0000A9070000}"/>
    <cellStyle name="Comma 4 2 3 2 3 2" xfId="1707" xr:uid="{00000000-0005-0000-0000-0000AA070000}"/>
    <cellStyle name="Comma 4 2 3 2 3 2 2" xfId="1708" xr:uid="{00000000-0005-0000-0000-0000AB070000}"/>
    <cellStyle name="Comma 4 2 3 2 3 3" xfId="1709" xr:uid="{00000000-0005-0000-0000-0000AC070000}"/>
    <cellStyle name="Comma 4 2 3 2 3 4" xfId="1710" xr:uid="{00000000-0005-0000-0000-0000AD070000}"/>
    <cellStyle name="Comma 4 2 3 2 3 5" xfId="2813" xr:uid="{00000000-0005-0000-0000-0000AE070000}"/>
    <cellStyle name="Comma 4 2 3 2 3 6" xfId="1706" xr:uid="{00000000-0005-0000-0000-0000AF070000}"/>
    <cellStyle name="Comma 4 2 3 2 3 7" xfId="3959" xr:uid="{00000000-0005-0000-0000-0000B0070000}"/>
    <cellStyle name="Comma 4 2 3 2 4" xfId="1711" xr:uid="{00000000-0005-0000-0000-0000B1070000}"/>
    <cellStyle name="Comma 4 2 3 2 4 2" xfId="1712" xr:uid="{00000000-0005-0000-0000-0000B2070000}"/>
    <cellStyle name="Comma 4 2 3 2 4 2 2" xfId="1713" xr:uid="{00000000-0005-0000-0000-0000B3070000}"/>
    <cellStyle name="Comma 4 2 3 2 4 3" xfId="1714" xr:uid="{00000000-0005-0000-0000-0000B4070000}"/>
    <cellStyle name="Comma 4 2 3 2 4 4" xfId="1715" xr:uid="{00000000-0005-0000-0000-0000B5070000}"/>
    <cellStyle name="Comma 4 2 3 2 5" xfId="1716" xr:uid="{00000000-0005-0000-0000-0000B6070000}"/>
    <cellStyle name="Comma 4 2 3 2 5 2" xfId="1717" xr:uid="{00000000-0005-0000-0000-0000B7070000}"/>
    <cellStyle name="Comma 4 2 3 2 5 2 2" xfId="1718" xr:uid="{00000000-0005-0000-0000-0000B8070000}"/>
    <cellStyle name="Comma 4 2 3 2 5 3" xfId="1719" xr:uid="{00000000-0005-0000-0000-0000B9070000}"/>
    <cellStyle name="Comma 4 2 3 2 5 4" xfId="1720" xr:uid="{00000000-0005-0000-0000-0000BA070000}"/>
    <cellStyle name="Comma 4 2 3 2 6" xfId="1721" xr:uid="{00000000-0005-0000-0000-0000BB070000}"/>
    <cellStyle name="Comma 4 2 3 2 6 2" xfId="1722" xr:uid="{00000000-0005-0000-0000-0000BC070000}"/>
    <cellStyle name="Comma 4 2 3 2 6 3" xfId="1723" xr:uid="{00000000-0005-0000-0000-0000BD070000}"/>
    <cellStyle name="Comma 4 2 3 2 7" xfId="1724" xr:uid="{00000000-0005-0000-0000-0000BE070000}"/>
    <cellStyle name="Comma 4 2 3 2 7 2" xfId="1725" xr:uid="{00000000-0005-0000-0000-0000BF070000}"/>
    <cellStyle name="Comma 4 2 3 2 8" xfId="1726" xr:uid="{00000000-0005-0000-0000-0000C0070000}"/>
    <cellStyle name="Comma 4 2 3 2 9" xfId="1727" xr:uid="{00000000-0005-0000-0000-0000C1070000}"/>
    <cellStyle name="Comma 4 2 3 3" xfId="200" xr:uid="{00000000-0005-0000-0000-0000C2070000}"/>
    <cellStyle name="Comma 4 2 3 3 2" xfId="254" xr:uid="{00000000-0005-0000-0000-0000C3070000}"/>
    <cellStyle name="Comma 4 2 3 3 2 2" xfId="1730" xr:uid="{00000000-0005-0000-0000-0000C4070000}"/>
    <cellStyle name="Comma 4 2 3 3 2 3" xfId="2827" xr:uid="{00000000-0005-0000-0000-0000C5070000}"/>
    <cellStyle name="Comma 4 2 3 3 2 4" xfId="1729" xr:uid="{00000000-0005-0000-0000-0000C6070000}"/>
    <cellStyle name="Comma 4 2 3 3 2 5" xfId="3984" xr:uid="{00000000-0005-0000-0000-0000C7070000}"/>
    <cellStyle name="Comma 4 2 3 3 3" xfId="1731" xr:uid="{00000000-0005-0000-0000-0000C8070000}"/>
    <cellStyle name="Comma 4 2 3 3 4" xfId="1732" xr:uid="{00000000-0005-0000-0000-0000C9070000}"/>
    <cellStyle name="Comma 4 2 3 3 5" xfId="2714" xr:uid="{00000000-0005-0000-0000-0000CA070000}"/>
    <cellStyle name="Comma 4 2 3 3 6" xfId="2773" xr:uid="{00000000-0005-0000-0000-0000CB070000}"/>
    <cellStyle name="Comma 4 2 3 3 7" xfId="1728" xr:uid="{00000000-0005-0000-0000-0000CC070000}"/>
    <cellStyle name="Comma 4 2 3 3 8" xfId="3932" xr:uid="{00000000-0005-0000-0000-0000CD070000}"/>
    <cellStyle name="Comma 4 2 3 4" xfId="227" xr:uid="{00000000-0005-0000-0000-0000CE070000}"/>
    <cellStyle name="Comma 4 2 3 4 2" xfId="1734" xr:uid="{00000000-0005-0000-0000-0000CF070000}"/>
    <cellStyle name="Comma 4 2 3 4 2 2" xfId="1735" xr:uid="{00000000-0005-0000-0000-0000D0070000}"/>
    <cellStyle name="Comma 4 2 3 4 3" xfId="1736" xr:uid="{00000000-0005-0000-0000-0000D1070000}"/>
    <cellStyle name="Comma 4 2 3 4 4" xfId="1737" xr:uid="{00000000-0005-0000-0000-0000D2070000}"/>
    <cellStyle name="Comma 4 2 3 4 5" xfId="2800" xr:uid="{00000000-0005-0000-0000-0000D3070000}"/>
    <cellStyle name="Comma 4 2 3 4 6" xfId="1733" xr:uid="{00000000-0005-0000-0000-0000D4070000}"/>
    <cellStyle name="Comma 4 2 3 4 7" xfId="3958" xr:uid="{00000000-0005-0000-0000-0000D5070000}"/>
    <cellStyle name="Comma 4 2 3 5" xfId="1738" xr:uid="{00000000-0005-0000-0000-0000D6070000}"/>
    <cellStyle name="Comma 4 2 3 5 2" xfId="1739" xr:uid="{00000000-0005-0000-0000-0000D7070000}"/>
    <cellStyle name="Comma 4 2 3 5 2 2" xfId="1740" xr:uid="{00000000-0005-0000-0000-0000D8070000}"/>
    <cellStyle name="Comma 4 2 3 5 3" xfId="1741" xr:uid="{00000000-0005-0000-0000-0000D9070000}"/>
    <cellStyle name="Comma 4 2 3 5 4" xfId="1742" xr:uid="{00000000-0005-0000-0000-0000DA070000}"/>
    <cellStyle name="Comma 4 2 3 6" xfId="1743" xr:uid="{00000000-0005-0000-0000-0000DB070000}"/>
    <cellStyle name="Comma 4 2 3 6 2" xfId="1744" xr:uid="{00000000-0005-0000-0000-0000DC070000}"/>
    <cellStyle name="Comma 4 2 3 6 2 2" xfId="1745" xr:uid="{00000000-0005-0000-0000-0000DD070000}"/>
    <cellStyle name="Comma 4 2 3 6 3" xfId="1746" xr:uid="{00000000-0005-0000-0000-0000DE070000}"/>
    <cellStyle name="Comma 4 2 3 6 4" xfId="1747" xr:uid="{00000000-0005-0000-0000-0000DF070000}"/>
    <cellStyle name="Comma 4 2 3 7" xfId="1748" xr:uid="{00000000-0005-0000-0000-0000E0070000}"/>
    <cellStyle name="Comma 4 2 3 7 2" xfId="1749" xr:uid="{00000000-0005-0000-0000-0000E1070000}"/>
    <cellStyle name="Comma 4 2 3 7 3" xfId="1750" xr:uid="{00000000-0005-0000-0000-0000E2070000}"/>
    <cellStyle name="Comma 4 2 3 8" xfId="1751" xr:uid="{00000000-0005-0000-0000-0000E3070000}"/>
    <cellStyle name="Comma 4 2 3 8 2" xfId="1752" xr:uid="{00000000-0005-0000-0000-0000E4070000}"/>
    <cellStyle name="Comma 4 2 3 9" xfId="1753" xr:uid="{00000000-0005-0000-0000-0000E5070000}"/>
    <cellStyle name="Comma 4 2 4" xfId="177" xr:uid="{00000000-0005-0000-0000-0000E6070000}"/>
    <cellStyle name="Comma 4 2 4 10" xfId="2692" xr:uid="{00000000-0005-0000-0000-0000E7070000}"/>
    <cellStyle name="Comma 4 2 4 11" xfId="2752" xr:uid="{00000000-0005-0000-0000-0000E8070000}"/>
    <cellStyle name="Comma 4 2 4 12" xfId="1754" xr:uid="{00000000-0005-0000-0000-0000E9070000}"/>
    <cellStyle name="Comma 4 2 4 13" xfId="3905" xr:uid="{00000000-0005-0000-0000-0000EA070000}"/>
    <cellStyle name="Comma 4 2 4 14" xfId="4013" xr:uid="{00000000-0005-0000-0000-0000EB070000}"/>
    <cellStyle name="Comma 4 2 4 2" xfId="206" xr:uid="{00000000-0005-0000-0000-0000EC070000}"/>
    <cellStyle name="Comma 4 2 4 2 2" xfId="260" xr:uid="{00000000-0005-0000-0000-0000ED070000}"/>
    <cellStyle name="Comma 4 2 4 2 2 2" xfId="1757" xr:uid="{00000000-0005-0000-0000-0000EE070000}"/>
    <cellStyle name="Comma 4 2 4 2 2 3" xfId="2833" xr:uid="{00000000-0005-0000-0000-0000EF070000}"/>
    <cellStyle name="Comma 4 2 4 2 2 4" xfId="1756" xr:uid="{00000000-0005-0000-0000-0000F0070000}"/>
    <cellStyle name="Comma 4 2 4 2 2 5" xfId="3986" xr:uid="{00000000-0005-0000-0000-0000F1070000}"/>
    <cellStyle name="Comma 4 2 4 2 3" xfId="1758" xr:uid="{00000000-0005-0000-0000-0000F2070000}"/>
    <cellStyle name="Comma 4 2 4 2 4" xfId="1759" xr:uid="{00000000-0005-0000-0000-0000F3070000}"/>
    <cellStyle name="Comma 4 2 4 2 5" xfId="2720" xr:uid="{00000000-0005-0000-0000-0000F4070000}"/>
    <cellStyle name="Comma 4 2 4 2 6" xfId="2779" xr:uid="{00000000-0005-0000-0000-0000F5070000}"/>
    <cellStyle name="Comma 4 2 4 2 7" xfId="1755" xr:uid="{00000000-0005-0000-0000-0000F6070000}"/>
    <cellStyle name="Comma 4 2 4 2 8" xfId="3934" xr:uid="{00000000-0005-0000-0000-0000F7070000}"/>
    <cellStyle name="Comma 4 2 4 3" xfId="233" xr:uid="{00000000-0005-0000-0000-0000F8070000}"/>
    <cellStyle name="Comma 4 2 4 3 2" xfId="1761" xr:uid="{00000000-0005-0000-0000-0000F9070000}"/>
    <cellStyle name="Comma 4 2 4 3 2 2" xfId="1762" xr:uid="{00000000-0005-0000-0000-0000FA070000}"/>
    <cellStyle name="Comma 4 2 4 3 3" xfId="1763" xr:uid="{00000000-0005-0000-0000-0000FB070000}"/>
    <cellStyle name="Comma 4 2 4 3 4" xfId="1764" xr:uid="{00000000-0005-0000-0000-0000FC070000}"/>
    <cellStyle name="Comma 4 2 4 3 5" xfId="2806" xr:uid="{00000000-0005-0000-0000-0000FD070000}"/>
    <cellStyle name="Comma 4 2 4 3 6" xfId="1760" xr:uid="{00000000-0005-0000-0000-0000FE070000}"/>
    <cellStyle name="Comma 4 2 4 3 7" xfId="3960" xr:uid="{00000000-0005-0000-0000-0000FF070000}"/>
    <cellStyle name="Comma 4 2 4 4" xfId="1765" xr:uid="{00000000-0005-0000-0000-000000080000}"/>
    <cellStyle name="Comma 4 2 4 4 2" xfId="1766" xr:uid="{00000000-0005-0000-0000-000001080000}"/>
    <cellStyle name="Comma 4 2 4 4 2 2" xfId="1767" xr:uid="{00000000-0005-0000-0000-000002080000}"/>
    <cellStyle name="Comma 4 2 4 4 3" xfId="1768" xr:uid="{00000000-0005-0000-0000-000003080000}"/>
    <cellStyle name="Comma 4 2 4 4 4" xfId="1769" xr:uid="{00000000-0005-0000-0000-000004080000}"/>
    <cellStyle name="Comma 4 2 4 5" xfId="1770" xr:uid="{00000000-0005-0000-0000-000005080000}"/>
    <cellStyle name="Comma 4 2 4 5 2" xfId="1771" xr:uid="{00000000-0005-0000-0000-000006080000}"/>
    <cellStyle name="Comma 4 2 4 5 2 2" xfId="1772" xr:uid="{00000000-0005-0000-0000-000007080000}"/>
    <cellStyle name="Comma 4 2 4 5 3" xfId="1773" xr:uid="{00000000-0005-0000-0000-000008080000}"/>
    <cellStyle name="Comma 4 2 4 5 4" xfId="1774" xr:uid="{00000000-0005-0000-0000-000009080000}"/>
    <cellStyle name="Comma 4 2 4 6" xfId="1775" xr:uid="{00000000-0005-0000-0000-00000A080000}"/>
    <cellStyle name="Comma 4 2 4 6 2" xfId="1776" xr:uid="{00000000-0005-0000-0000-00000B080000}"/>
    <cellStyle name="Comma 4 2 4 6 3" xfId="1777" xr:uid="{00000000-0005-0000-0000-00000C080000}"/>
    <cellStyle name="Comma 4 2 4 7" xfId="1778" xr:uid="{00000000-0005-0000-0000-00000D080000}"/>
    <cellStyle name="Comma 4 2 4 7 2" xfId="1779" xr:uid="{00000000-0005-0000-0000-00000E080000}"/>
    <cellStyle name="Comma 4 2 4 8" xfId="1780" xr:uid="{00000000-0005-0000-0000-00000F080000}"/>
    <cellStyle name="Comma 4 2 4 9" xfId="1781" xr:uid="{00000000-0005-0000-0000-000010080000}"/>
    <cellStyle name="Comma 4 2 5" xfId="193" xr:uid="{00000000-0005-0000-0000-000011080000}"/>
    <cellStyle name="Comma 4 2 5 2" xfId="247" xr:uid="{00000000-0005-0000-0000-000012080000}"/>
    <cellStyle name="Comma 4 2 5 2 2" xfId="1784" xr:uid="{00000000-0005-0000-0000-000013080000}"/>
    <cellStyle name="Comma 4 2 5 2 3" xfId="2820" xr:uid="{00000000-0005-0000-0000-000014080000}"/>
    <cellStyle name="Comma 4 2 5 2 4" xfId="1783" xr:uid="{00000000-0005-0000-0000-000015080000}"/>
    <cellStyle name="Comma 4 2 5 2 5" xfId="3979" xr:uid="{00000000-0005-0000-0000-000016080000}"/>
    <cellStyle name="Comma 4 2 5 3" xfId="1785" xr:uid="{00000000-0005-0000-0000-000017080000}"/>
    <cellStyle name="Comma 4 2 5 4" xfId="1786" xr:uid="{00000000-0005-0000-0000-000018080000}"/>
    <cellStyle name="Comma 4 2 5 5" xfId="2707" xr:uid="{00000000-0005-0000-0000-000019080000}"/>
    <cellStyle name="Comma 4 2 5 6" xfId="2766" xr:uid="{00000000-0005-0000-0000-00001A080000}"/>
    <cellStyle name="Comma 4 2 5 7" xfId="1782" xr:uid="{00000000-0005-0000-0000-00001B080000}"/>
    <cellStyle name="Comma 4 2 5 8" xfId="3927" xr:uid="{00000000-0005-0000-0000-00001C080000}"/>
    <cellStyle name="Comma 4 2 6" xfId="220" xr:uid="{00000000-0005-0000-0000-00001D080000}"/>
    <cellStyle name="Comma 4 2 6 2" xfId="1788" xr:uid="{00000000-0005-0000-0000-00001E080000}"/>
    <cellStyle name="Comma 4 2 6 2 2" xfId="1789" xr:uid="{00000000-0005-0000-0000-00001F080000}"/>
    <cellStyle name="Comma 4 2 6 3" xfId="1790" xr:uid="{00000000-0005-0000-0000-000020080000}"/>
    <cellStyle name="Comma 4 2 6 4" xfId="1791" xr:uid="{00000000-0005-0000-0000-000021080000}"/>
    <cellStyle name="Comma 4 2 6 5" xfId="2793" xr:uid="{00000000-0005-0000-0000-000022080000}"/>
    <cellStyle name="Comma 4 2 6 6" xfId="1787" xr:uid="{00000000-0005-0000-0000-000023080000}"/>
    <cellStyle name="Comma 4 2 6 7" xfId="3953" xr:uid="{00000000-0005-0000-0000-000024080000}"/>
    <cellStyle name="Comma 4 2 7" xfId="1792" xr:uid="{00000000-0005-0000-0000-000025080000}"/>
    <cellStyle name="Comma 4 2 7 2" xfId="1793" xr:uid="{00000000-0005-0000-0000-000026080000}"/>
    <cellStyle name="Comma 4 2 7 2 2" xfId="1794" xr:uid="{00000000-0005-0000-0000-000027080000}"/>
    <cellStyle name="Comma 4 2 7 3" xfId="1795" xr:uid="{00000000-0005-0000-0000-000028080000}"/>
    <cellStyle name="Comma 4 2 7 4" xfId="1796" xr:uid="{00000000-0005-0000-0000-000029080000}"/>
    <cellStyle name="Comma 4 2 8" xfId="1797" xr:uid="{00000000-0005-0000-0000-00002A080000}"/>
    <cellStyle name="Comma 4 2 8 2" xfId="1798" xr:uid="{00000000-0005-0000-0000-00002B080000}"/>
    <cellStyle name="Comma 4 2 8 2 2" xfId="1799" xr:uid="{00000000-0005-0000-0000-00002C080000}"/>
    <cellStyle name="Comma 4 2 8 3" xfId="1800" xr:uid="{00000000-0005-0000-0000-00002D080000}"/>
    <cellStyle name="Comma 4 2 8 4" xfId="1801" xr:uid="{00000000-0005-0000-0000-00002E080000}"/>
    <cellStyle name="Comma 4 2 9" xfId="1802" xr:uid="{00000000-0005-0000-0000-00002F080000}"/>
    <cellStyle name="Comma 4 2 9 2" xfId="1803" xr:uid="{00000000-0005-0000-0000-000030080000}"/>
    <cellStyle name="Comma 4 2 9 3" xfId="1804" xr:uid="{00000000-0005-0000-0000-000031080000}"/>
    <cellStyle name="Comma 4 3" xfId="244" xr:uid="{00000000-0005-0000-0000-000032080000}"/>
    <cellStyle name="Comma 4 3 10" xfId="1806" xr:uid="{00000000-0005-0000-0000-000033080000}"/>
    <cellStyle name="Comma 4 3 11" xfId="2817" xr:uid="{00000000-0005-0000-0000-000034080000}"/>
    <cellStyle name="Comma 4 3 12" xfId="1805" xr:uid="{00000000-0005-0000-0000-000035080000}"/>
    <cellStyle name="Comma 4 3 2" xfId="1807" xr:uid="{00000000-0005-0000-0000-000036080000}"/>
    <cellStyle name="Comma 4 3 2 2" xfId="1808" xr:uid="{00000000-0005-0000-0000-000037080000}"/>
    <cellStyle name="Comma 4 3 2 2 2" xfId="1809" xr:uid="{00000000-0005-0000-0000-000038080000}"/>
    <cellStyle name="Comma 4 3 2 2 2 2" xfId="1810" xr:uid="{00000000-0005-0000-0000-000039080000}"/>
    <cellStyle name="Comma 4 3 2 2 3" xfId="1811" xr:uid="{00000000-0005-0000-0000-00003A080000}"/>
    <cellStyle name="Comma 4 3 2 2 4" xfId="1812" xr:uid="{00000000-0005-0000-0000-00003B080000}"/>
    <cellStyle name="Comma 4 3 2 3" xfId="1813" xr:uid="{00000000-0005-0000-0000-00003C080000}"/>
    <cellStyle name="Comma 4 3 2 3 2" xfId="1814" xr:uid="{00000000-0005-0000-0000-00003D080000}"/>
    <cellStyle name="Comma 4 3 2 3 2 2" xfId="1815" xr:uid="{00000000-0005-0000-0000-00003E080000}"/>
    <cellStyle name="Comma 4 3 2 3 3" xfId="1816" xr:uid="{00000000-0005-0000-0000-00003F080000}"/>
    <cellStyle name="Comma 4 3 2 3 4" xfId="1817" xr:uid="{00000000-0005-0000-0000-000040080000}"/>
    <cellStyle name="Comma 4 3 2 4" xfId="1818" xr:uid="{00000000-0005-0000-0000-000041080000}"/>
    <cellStyle name="Comma 4 3 2 4 2" xfId="1819" xr:uid="{00000000-0005-0000-0000-000042080000}"/>
    <cellStyle name="Comma 4 3 2 4 2 2" xfId="1820" xr:uid="{00000000-0005-0000-0000-000043080000}"/>
    <cellStyle name="Comma 4 3 2 4 3" xfId="1821" xr:uid="{00000000-0005-0000-0000-000044080000}"/>
    <cellStyle name="Comma 4 3 2 4 4" xfId="1822" xr:uid="{00000000-0005-0000-0000-000045080000}"/>
    <cellStyle name="Comma 4 3 2 5" xfId="1823" xr:uid="{00000000-0005-0000-0000-000046080000}"/>
    <cellStyle name="Comma 4 3 2 5 2" xfId="1824" xr:uid="{00000000-0005-0000-0000-000047080000}"/>
    <cellStyle name="Comma 4 3 2 5 2 2" xfId="1825" xr:uid="{00000000-0005-0000-0000-000048080000}"/>
    <cellStyle name="Comma 4 3 2 5 3" xfId="1826" xr:uid="{00000000-0005-0000-0000-000049080000}"/>
    <cellStyle name="Comma 4 3 2 5 4" xfId="1827" xr:uid="{00000000-0005-0000-0000-00004A080000}"/>
    <cellStyle name="Comma 4 3 2 6" xfId="1828" xr:uid="{00000000-0005-0000-0000-00004B080000}"/>
    <cellStyle name="Comma 4 3 2 6 2" xfId="1829" xr:uid="{00000000-0005-0000-0000-00004C080000}"/>
    <cellStyle name="Comma 4 3 2 6 3" xfId="1830" xr:uid="{00000000-0005-0000-0000-00004D080000}"/>
    <cellStyle name="Comma 4 3 2 7" xfId="1831" xr:uid="{00000000-0005-0000-0000-00004E080000}"/>
    <cellStyle name="Comma 4 3 2 7 2" xfId="1832" xr:uid="{00000000-0005-0000-0000-00004F080000}"/>
    <cellStyle name="Comma 4 3 2 8" xfId="1833" xr:uid="{00000000-0005-0000-0000-000050080000}"/>
    <cellStyle name="Comma 4 3 2 9" xfId="1834" xr:uid="{00000000-0005-0000-0000-000051080000}"/>
    <cellStyle name="Comma 4 3 3" xfId="1835" xr:uid="{00000000-0005-0000-0000-000052080000}"/>
    <cellStyle name="Comma 4 3 3 2" xfId="1836" xr:uid="{00000000-0005-0000-0000-000053080000}"/>
    <cellStyle name="Comma 4 3 3 2 2" xfId="1837" xr:uid="{00000000-0005-0000-0000-000054080000}"/>
    <cellStyle name="Comma 4 3 3 3" xfId="1838" xr:uid="{00000000-0005-0000-0000-000055080000}"/>
    <cellStyle name="Comma 4 3 3 4" xfId="1839" xr:uid="{00000000-0005-0000-0000-000056080000}"/>
    <cellStyle name="Comma 4 3 4" xfId="1840" xr:uid="{00000000-0005-0000-0000-000057080000}"/>
    <cellStyle name="Comma 4 3 4 2" xfId="1841" xr:uid="{00000000-0005-0000-0000-000058080000}"/>
    <cellStyle name="Comma 4 3 4 2 2" xfId="1842" xr:uid="{00000000-0005-0000-0000-000059080000}"/>
    <cellStyle name="Comma 4 3 4 3" xfId="1843" xr:uid="{00000000-0005-0000-0000-00005A080000}"/>
    <cellStyle name="Comma 4 3 4 4" xfId="1844" xr:uid="{00000000-0005-0000-0000-00005B080000}"/>
    <cellStyle name="Comma 4 3 5" xfId="1845" xr:uid="{00000000-0005-0000-0000-00005C080000}"/>
    <cellStyle name="Comma 4 3 5 2" xfId="1846" xr:uid="{00000000-0005-0000-0000-00005D080000}"/>
    <cellStyle name="Comma 4 3 5 2 2" xfId="1847" xr:uid="{00000000-0005-0000-0000-00005E080000}"/>
    <cellStyle name="Comma 4 3 5 3" xfId="1848" xr:uid="{00000000-0005-0000-0000-00005F080000}"/>
    <cellStyle name="Comma 4 3 5 4" xfId="1849" xr:uid="{00000000-0005-0000-0000-000060080000}"/>
    <cellStyle name="Comma 4 3 6" xfId="1850" xr:uid="{00000000-0005-0000-0000-000061080000}"/>
    <cellStyle name="Comma 4 3 6 2" xfId="1851" xr:uid="{00000000-0005-0000-0000-000062080000}"/>
    <cellStyle name="Comma 4 3 6 2 2" xfId="1852" xr:uid="{00000000-0005-0000-0000-000063080000}"/>
    <cellStyle name="Comma 4 3 6 3" xfId="1853" xr:uid="{00000000-0005-0000-0000-000064080000}"/>
    <cellStyle name="Comma 4 3 6 4" xfId="1854" xr:uid="{00000000-0005-0000-0000-000065080000}"/>
    <cellStyle name="Comma 4 3 7" xfId="1855" xr:uid="{00000000-0005-0000-0000-000066080000}"/>
    <cellStyle name="Comma 4 3 7 2" xfId="1856" xr:uid="{00000000-0005-0000-0000-000067080000}"/>
    <cellStyle name="Comma 4 3 7 3" xfId="1857" xr:uid="{00000000-0005-0000-0000-000068080000}"/>
    <cellStyle name="Comma 4 3 8" xfId="1858" xr:uid="{00000000-0005-0000-0000-000069080000}"/>
    <cellStyle name="Comma 4 3 8 2" xfId="1859" xr:uid="{00000000-0005-0000-0000-00006A080000}"/>
    <cellStyle name="Comma 4 3 9" xfId="1860" xr:uid="{00000000-0005-0000-0000-00006B080000}"/>
    <cellStyle name="Comma 4 4" xfId="1861" xr:uid="{00000000-0005-0000-0000-00006C080000}"/>
    <cellStyle name="Comma 4 4 10" xfId="1862" xr:uid="{00000000-0005-0000-0000-00006D080000}"/>
    <cellStyle name="Comma 4 4 2" xfId="1863" xr:uid="{00000000-0005-0000-0000-00006E080000}"/>
    <cellStyle name="Comma 4 4 2 2" xfId="1864" xr:uid="{00000000-0005-0000-0000-00006F080000}"/>
    <cellStyle name="Comma 4 4 2 2 2" xfId="1865" xr:uid="{00000000-0005-0000-0000-000070080000}"/>
    <cellStyle name="Comma 4 4 2 2 2 2" xfId="1866" xr:uid="{00000000-0005-0000-0000-000071080000}"/>
    <cellStyle name="Comma 4 4 2 2 3" xfId="1867" xr:uid="{00000000-0005-0000-0000-000072080000}"/>
    <cellStyle name="Comma 4 4 2 2 4" xfId="1868" xr:uid="{00000000-0005-0000-0000-000073080000}"/>
    <cellStyle name="Comma 4 4 2 3" xfId="1869" xr:uid="{00000000-0005-0000-0000-000074080000}"/>
    <cellStyle name="Comma 4 4 2 3 2" xfId="1870" xr:uid="{00000000-0005-0000-0000-000075080000}"/>
    <cellStyle name="Comma 4 4 2 3 2 2" xfId="1871" xr:uid="{00000000-0005-0000-0000-000076080000}"/>
    <cellStyle name="Comma 4 4 2 3 3" xfId="1872" xr:uid="{00000000-0005-0000-0000-000077080000}"/>
    <cellStyle name="Comma 4 4 2 3 4" xfId="1873" xr:uid="{00000000-0005-0000-0000-000078080000}"/>
    <cellStyle name="Comma 4 4 2 4" xfId="1874" xr:uid="{00000000-0005-0000-0000-000079080000}"/>
    <cellStyle name="Comma 4 4 2 4 2" xfId="1875" xr:uid="{00000000-0005-0000-0000-00007A080000}"/>
    <cellStyle name="Comma 4 4 2 4 2 2" xfId="1876" xr:uid="{00000000-0005-0000-0000-00007B080000}"/>
    <cellStyle name="Comma 4 4 2 4 3" xfId="1877" xr:uid="{00000000-0005-0000-0000-00007C080000}"/>
    <cellStyle name="Comma 4 4 2 4 4" xfId="1878" xr:uid="{00000000-0005-0000-0000-00007D080000}"/>
    <cellStyle name="Comma 4 4 2 5" xfId="1879" xr:uid="{00000000-0005-0000-0000-00007E080000}"/>
    <cellStyle name="Comma 4 4 2 5 2" xfId="1880" xr:uid="{00000000-0005-0000-0000-00007F080000}"/>
    <cellStyle name="Comma 4 4 2 5 2 2" xfId="1881" xr:uid="{00000000-0005-0000-0000-000080080000}"/>
    <cellStyle name="Comma 4 4 2 5 3" xfId="1882" xr:uid="{00000000-0005-0000-0000-000081080000}"/>
    <cellStyle name="Comma 4 4 2 5 4" xfId="1883" xr:uid="{00000000-0005-0000-0000-000082080000}"/>
    <cellStyle name="Comma 4 4 2 6" xfId="1884" xr:uid="{00000000-0005-0000-0000-000083080000}"/>
    <cellStyle name="Comma 4 4 2 6 2" xfId="1885" xr:uid="{00000000-0005-0000-0000-000084080000}"/>
    <cellStyle name="Comma 4 4 2 6 3" xfId="1886" xr:uid="{00000000-0005-0000-0000-000085080000}"/>
    <cellStyle name="Comma 4 4 2 7" xfId="1887" xr:uid="{00000000-0005-0000-0000-000086080000}"/>
    <cellStyle name="Comma 4 4 2 7 2" xfId="1888" xr:uid="{00000000-0005-0000-0000-000087080000}"/>
    <cellStyle name="Comma 4 4 2 8" xfId="1889" xr:uid="{00000000-0005-0000-0000-000088080000}"/>
    <cellStyle name="Comma 4 4 2 9" xfId="1890" xr:uid="{00000000-0005-0000-0000-000089080000}"/>
    <cellStyle name="Comma 4 4 3" xfId="1891" xr:uid="{00000000-0005-0000-0000-00008A080000}"/>
    <cellStyle name="Comma 4 4 3 2" xfId="1892" xr:uid="{00000000-0005-0000-0000-00008B080000}"/>
    <cellStyle name="Comma 4 4 3 2 2" xfId="1893" xr:uid="{00000000-0005-0000-0000-00008C080000}"/>
    <cellStyle name="Comma 4 4 3 3" xfId="1894" xr:uid="{00000000-0005-0000-0000-00008D080000}"/>
    <cellStyle name="Comma 4 4 3 4" xfId="1895" xr:uid="{00000000-0005-0000-0000-00008E080000}"/>
    <cellStyle name="Comma 4 4 4" xfId="1896" xr:uid="{00000000-0005-0000-0000-00008F080000}"/>
    <cellStyle name="Comma 4 4 4 2" xfId="1897" xr:uid="{00000000-0005-0000-0000-000090080000}"/>
    <cellStyle name="Comma 4 4 4 2 2" xfId="1898" xr:uid="{00000000-0005-0000-0000-000091080000}"/>
    <cellStyle name="Comma 4 4 4 3" xfId="1899" xr:uid="{00000000-0005-0000-0000-000092080000}"/>
    <cellStyle name="Comma 4 4 4 4" xfId="1900" xr:uid="{00000000-0005-0000-0000-000093080000}"/>
    <cellStyle name="Comma 4 4 5" xfId="1901" xr:uid="{00000000-0005-0000-0000-000094080000}"/>
    <cellStyle name="Comma 4 4 5 2" xfId="1902" xr:uid="{00000000-0005-0000-0000-000095080000}"/>
    <cellStyle name="Comma 4 4 5 2 2" xfId="1903" xr:uid="{00000000-0005-0000-0000-000096080000}"/>
    <cellStyle name="Comma 4 4 5 3" xfId="1904" xr:uid="{00000000-0005-0000-0000-000097080000}"/>
    <cellStyle name="Comma 4 4 5 4" xfId="1905" xr:uid="{00000000-0005-0000-0000-000098080000}"/>
    <cellStyle name="Comma 4 4 6" xfId="1906" xr:uid="{00000000-0005-0000-0000-000099080000}"/>
    <cellStyle name="Comma 4 4 6 2" xfId="1907" xr:uid="{00000000-0005-0000-0000-00009A080000}"/>
    <cellStyle name="Comma 4 4 6 2 2" xfId="1908" xr:uid="{00000000-0005-0000-0000-00009B080000}"/>
    <cellStyle name="Comma 4 4 6 3" xfId="1909" xr:uid="{00000000-0005-0000-0000-00009C080000}"/>
    <cellStyle name="Comma 4 4 6 4" xfId="1910" xr:uid="{00000000-0005-0000-0000-00009D080000}"/>
    <cellStyle name="Comma 4 4 7" xfId="1911" xr:uid="{00000000-0005-0000-0000-00009E080000}"/>
    <cellStyle name="Comma 4 4 7 2" xfId="1912" xr:uid="{00000000-0005-0000-0000-00009F080000}"/>
    <cellStyle name="Comma 4 4 7 3" xfId="1913" xr:uid="{00000000-0005-0000-0000-0000A0080000}"/>
    <cellStyle name="Comma 4 4 8" xfId="1914" xr:uid="{00000000-0005-0000-0000-0000A1080000}"/>
    <cellStyle name="Comma 4 4 8 2" xfId="1915" xr:uid="{00000000-0005-0000-0000-0000A2080000}"/>
    <cellStyle name="Comma 4 4 9" xfId="1916" xr:uid="{00000000-0005-0000-0000-0000A3080000}"/>
    <cellStyle name="Comma 4 5" xfId="1917" xr:uid="{00000000-0005-0000-0000-0000A4080000}"/>
    <cellStyle name="Comma 4 5 2" xfId="1918" xr:uid="{00000000-0005-0000-0000-0000A5080000}"/>
    <cellStyle name="Comma 4 5 2 2" xfId="1919" xr:uid="{00000000-0005-0000-0000-0000A6080000}"/>
    <cellStyle name="Comma 4 5 2 2 2" xfId="1920" xr:uid="{00000000-0005-0000-0000-0000A7080000}"/>
    <cellStyle name="Comma 4 5 2 3" xfId="1921" xr:uid="{00000000-0005-0000-0000-0000A8080000}"/>
    <cellStyle name="Comma 4 5 2 4" xfId="1922" xr:uid="{00000000-0005-0000-0000-0000A9080000}"/>
    <cellStyle name="Comma 4 5 3" xfId="1923" xr:uid="{00000000-0005-0000-0000-0000AA080000}"/>
    <cellStyle name="Comma 4 5 3 2" xfId="1924" xr:uid="{00000000-0005-0000-0000-0000AB080000}"/>
    <cellStyle name="Comma 4 5 3 2 2" xfId="1925" xr:uid="{00000000-0005-0000-0000-0000AC080000}"/>
    <cellStyle name="Comma 4 5 3 3" xfId="1926" xr:uid="{00000000-0005-0000-0000-0000AD080000}"/>
    <cellStyle name="Comma 4 5 3 4" xfId="1927" xr:uid="{00000000-0005-0000-0000-0000AE080000}"/>
    <cellStyle name="Comma 4 5 4" xfId="1928" xr:uid="{00000000-0005-0000-0000-0000AF080000}"/>
    <cellStyle name="Comma 4 5 4 2" xfId="1929" xr:uid="{00000000-0005-0000-0000-0000B0080000}"/>
    <cellStyle name="Comma 4 5 4 2 2" xfId="1930" xr:uid="{00000000-0005-0000-0000-0000B1080000}"/>
    <cellStyle name="Comma 4 5 4 3" xfId="1931" xr:uid="{00000000-0005-0000-0000-0000B2080000}"/>
    <cellStyle name="Comma 4 5 4 4" xfId="1932" xr:uid="{00000000-0005-0000-0000-0000B3080000}"/>
    <cellStyle name="Comma 4 5 5" xfId="1933" xr:uid="{00000000-0005-0000-0000-0000B4080000}"/>
    <cellStyle name="Comma 4 5 5 2" xfId="1934" xr:uid="{00000000-0005-0000-0000-0000B5080000}"/>
    <cellStyle name="Comma 4 5 5 2 2" xfId="1935" xr:uid="{00000000-0005-0000-0000-0000B6080000}"/>
    <cellStyle name="Comma 4 5 5 3" xfId="1936" xr:uid="{00000000-0005-0000-0000-0000B7080000}"/>
    <cellStyle name="Comma 4 5 5 4" xfId="1937" xr:uid="{00000000-0005-0000-0000-0000B8080000}"/>
    <cellStyle name="Comma 4 5 6" xfId="1938" xr:uid="{00000000-0005-0000-0000-0000B9080000}"/>
    <cellStyle name="Comma 4 5 6 2" xfId="1939" xr:uid="{00000000-0005-0000-0000-0000BA080000}"/>
    <cellStyle name="Comma 4 5 6 3" xfId="1940" xr:uid="{00000000-0005-0000-0000-0000BB080000}"/>
    <cellStyle name="Comma 4 5 7" xfId="1941" xr:uid="{00000000-0005-0000-0000-0000BC080000}"/>
    <cellStyle name="Comma 4 5 7 2" xfId="1942" xr:uid="{00000000-0005-0000-0000-0000BD080000}"/>
    <cellStyle name="Comma 4 5 8" xfId="1943" xr:uid="{00000000-0005-0000-0000-0000BE080000}"/>
    <cellStyle name="Comma 4 5 9" xfId="1944" xr:uid="{00000000-0005-0000-0000-0000BF080000}"/>
    <cellStyle name="Comma 4 6" xfId="1945" xr:uid="{00000000-0005-0000-0000-0000C0080000}"/>
    <cellStyle name="Comma 4 6 2" xfId="1946" xr:uid="{00000000-0005-0000-0000-0000C1080000}"/>
    <cellStyle name="Comma 4 6 2 2" xfId="1947" xr:uid="{00000000-0005-0000-0000-0000C2080000}"/>
    <cellStyle name="Comma 4 6 3" xfId="1948" xr:uid="{00000000-0005-0000-0000-0000C3080000}"/>
    <cellStyle name="Comma 4 6 4" xfId="1949" xr:uid="{00000000-0005-0000-0000-0000C4080000}"/>
    <cellStyle name="Comma 4 7" xfId="1950" xr:uid="{00000000-0005-0000-0000-0000C5080000}"/>
    <cellStyle name="Comma 4 7 2" xfId="1951" xr:uid="{00000000-0005-0000-0000-0000C6080000}"/>
    <cellStyle name="Comma 4 7 2 2" xfId="1952" xr:uid="{00000000-0005-0000-0000-0000C7080000}"/>
    <cellStyle name="Comma 4 7 3" xfId="1953" xr:uid="{00000000-0005-0000-0000-0000C8080000}"/>
    <cellStyle name="Comma 4 7 4" xfId="1954" xr:uid="{00000000-0005-0000-0000-0000C9080000}"/>
    <cellStyle name="Comma 4 8" xfId="1955" xr:uid="{00000000-0005-0000-0000-0000CA080000}"/>
    <cellStyle name="Comma 4 8 2" xfId="1956" xr:uid="{00000000-0005-0000-0000-0000CB080000}"/>
    <cellStyle name="Comma 4 8 2 2" xfId="1957" xr:uid="{00000000-0005-0000-0000-0000CC080000}"/>
    <cellStyle name="Comma 4 8 3" xfId="1958" xr:uid="{00000000-0005-0000-0000-0000CD080000}"/>
    <cellStyle name="Comma 4 8 4" xfId="1959" xr:uid="{00000000-0005-0000-0000-0000CE080000}"/>
    <cellStyle name="Comma 4 9" xfId="1960" xr:uid="{00000000-0005-0000-0000-0000CF080000}"/>
    <cellStyle name="Comma 4 9 2" xfId="1961" xr:uid="{00000000-0005-0000-0000-0000D0080000}"/>
    <cellStyle name="Comma 4 9 2 2" xfId="1962" xr:uid="{00000000-0005-0000-0000-0000D1080000}"/>
    <cellStyle name="Comma 4 9 3" xfId="1963" xr:uid="{00000000-0005-0000-0000-0000D2080000}"/>
    <cellStyle name="Comma 4 9 4" xfId="1964" xr:uid="{00000000-0005-0000-0000-0000D3080000}"/>
    <cellStyle name="Comma 5" xfId="217" xr:uid="{00000000-0005-0000-0000-0000D4080000}"/>
    <cellStyle name="Comma 5 10" xfId="1966" xr:uid="{00000000-0005-0000-0000-0000D5080000}"/>
    <cellStyle name="Comma 5 10 2" xfId="1967" xr:uid="{00000000-0005-0000-0000-0000D6080000}"/>
    <cellStyle name="Comma 5 10 3" xfId="1968" xr:uid="{00000000-0005-0000-0000-0000D7080000}"/>
    <cellStyle name="Comma 5 11" xfId="1969" xr:uid="{00000000-0005-0000-0000-0000D8080000}"/>
    <cellStyle name="Comma 5 11 2" xfId="1970" xr:uid="{00000000-0005-0000-0000-0000D9080000}"/>
    <cellStyle name="Comma 5 12" xfId="1971" xr:uid="{00000000-0005-0000-0000-0000DA080000}"/>
    <cellStyle name="Comma 5 13" xfId="1972" xr:uid="{00000000-0005-0000-0000-0000DB080000}"/>
    <cellStyle name="Comma 5 14" xfId="2790" xr:uid="{00000000-0005-0000-0000-0000DC080000}"/>
    <cellStyle name="Comma 5 15" xfId="1965" xr:uid="{00000000-0005-0000-0000-0000DD080000}"/>
    <cellStyle name="Comma 5 16" xfId="2921" xr:uid="{00000000-0005-0000-0000-0000DE080000}"/>
    <cellStyle name="Comma 5 17" xfId="3856" xr:uid="{00000000-0005-0000-0000-0000DF080000}"/>
    <cellStyle name="Comma 5 2" xfId="1973" xr:uid="{00000000-0005-0000-0000-0000E0080000}"/>
    <cellStyle name="Comma 5 2 10" xfId="1974" xr:uid="{00000000-0005-0000-0000-0000E1080000}"/>
    <cellStyle name="Comma 5 2 11" xfId="3860" xr:uid="{00000000-0005-0000-0000-0000E2080000}"/>
    <cellStyle name="Comma 5 2 2" xfId="1975" xr:uid="{00000000-0005-0000-0000-0000E3080000}"/>
    <cellStyle name="Comma 5 2 2 2" xfId="1976" xr:uid="{00000000-0005-0000-0000-0000E4080000}"/>
    <cellStyle name="Comma 5 2 2 2 2" xfId="1977" xr:uid="{00000000-0005-0000-0000-0000E5080000}"/>
    <cellStyle name="Comma 5 2 2 2 2 2" xfId="1978" xr:uid="{00000000-0005-0000-0000-0000E6080000}"/>
    <cellStyle name="Comma 5 2 2 2 3" xfId="1979" xr:uid="{00000000-0005-0000-0000-0000E7080000}"/>
    <cellStyle name="Comma 5 2 2 2 4" xfId="1980" xr:uid="{00000000-0005-0000-0000-0000E8080000}"/>
    <cellStyle name="Comma 5 2 2 3" xfId="1981" xr:uid="{00000000-0005-0000-0000-0000E9080000}"/>
    <cellStyle name="Comma 5 2 2 3 2" xfId="1982" xr:uid="{00000000-0005-0000-0000-0000EA080000}"/>
    <cellStyle name="Comma 5 2 2 3 2 2" xfId="1983" xr:uid="{00000000-0005-0000-0000-0000EB080000}"/>
    <cellStyle name="Comma 5 2 2 3 3" xfId="1984" xr:uid="{00000000-0005-0000-0000-0000EC080000}"/>
    <cellStyle name="Comma 5 2 2 3 4" xfId="1985" xr:uid="{00000000-0005-0000-0000-0000ED080000}"/>
    <cellStyle name="Comma 5 2 2 4" xfId="1986" xr:uid="{00000000-0005-0000-0000-0000EE080000}"/>
    <cellStyle name="Comma 5 2 2 4 2" xfId="1987" xr:uid="{00000000-0005-0000-0000-0000EF080000}"/>
    <cellStyle name="Comma 5 2 2 4 2 2" xfId="1988" xr:uid="{00000000-0005-0000-0000-0000F0080000}"/>
    <cellStyle name="Comma 5 2 2 4 3" xfId="1989" xr:uid="{00000000-0005-0000-0000-0000F1080000}"/>
    <cellStyle name="Comma 5 2 2 4 4" xfId="1990" xr:uid="{00000000-0005-0000-0000-0000F2080000}"/>
    <cellStyle name="Comma 5 2 2 5" xfId="1991" xr:uid="{00000000-0005-0000-0000-0000F3080000}"/>
    <cellStyle name="Comma 5 2 2 5 2" xfId="1992" xr:uid="{00000000-0005-0000-0000-0000F4080000}"/>
    <cellStyle name="Comma 5 2 2 5 2 2" xfId="1993" xr:uid="{00000000-0005-0000-0000-0000F5080000}"/>
    <cellStyle name="Comma 5 2 2 5 3" xfId="1994" xr:uid="{00000000-0005-0000-0000-0000F6080000}"/>
    <cellStyle name="Comma 5 2 2 5 4" xfId="1995" xr:uid="{00000000-0005-0000-0000-0000F7080000}"/>
    <cellStyle name="Comma 5 2 2 6" xfId="1996" xr:uid="{00000000-0005-0000-0000-0000F8080000}"/>
    <cellStyle name="Comma 5 2 2 6 2" xfId="1997" xr:uid="{00000000-0005-0000-0000-0000F9080000}"/>
    <cellStyle name="Comma 5 2 2 6 3" xfId="1998" xr:uid="{00000000-0005-0000-0000-0000FA080000}"/>
    <cellStyle name="Comma 5 2 2 7" xfId="1999" xr:uid="{00000000-0005-0000-0000-0000FB080000}"/>
    <cellStyle name="Comma 5 2 2 7 2" xfId="2000" xr:uid="{00000000-0005-0000-0000-0000FC080000}"/>
    <cellStyle name="Comma 5 2 2 8" xfId="2001" xr:uid="{00000000-0005-0000-0000-0000FD080000}"/>
    <cellStyle name="Comma 5 2 2 9" xfId="2002" xr:uid="{00000000-0005-0000-0000-0000FE080000}"/>
    <cellStyle name="Comma 5 2 3" xfId="2003" xr:uid="{00000000-0005-0000-0000-0000FF080000}"/>
    <cellStyle name="Comma 5 2 3 2" xfId="2004" xr:uid="{00000000-0005-0000-0000-000000090000}"/>
    <cellStyle name="Comma 5 2 3 2 2" xfId="2005" xr:uid="{00000000-0005-0000-0000-000001090000}"/>
    <cellStyle name="Comma 5 2 3 3" xfId="2006" xr:uid="{00000000-0005-0000-0000-000002090000}"/>
    <cellStyle name="Comma 5 2 3 4" xfId="2007" xr:uid="{00000000-0005-0000-0000-000003090000}"/>
    <cellStyle name="Comma 5 2 4" xfId="2008" xr:uid="{00000000-0005-0000-0000-000004090000}"/>
    <cellStyle name="Comma 5 2 4 2" xfId="2009" xr:uid="{00000000-0005-0000-0000-000005090000}"/>
    <cellStyle name="Comma 5 2 4 2 2" xfId="2010" xr:uid="{00000000-0005-0000-0000-000006090000}"/>
    <cellStyle name="Comma 5 2 4 3" xfId="2011" xr:uid="{00000000-0005-0000-0000-000007090000}"/>
    <cellStyle name="Comma 5 2 4 4" xfId="2012" xr:uid="{00000000-0005-0000-0000-000008090000}"/>
    <cellStyle name="Comma 5 2 5" xfId="2013" xr:uid="{00000000-0005-0000-0000-000009090000}"/>
    <cellStyle name="Comma 5 2 5 2" xfId="2014" xr:uid="{00000000-0005-0000-0000-00000A090000}"/>
    <cellStyle name="Comma 5 2 5 2 2" xfId="2015" xr:uid="{00000000-0005-0000-0000-00000B090000}"/>
    <cellStyle name="Comma 5 2 5 3" xfId="2016" xr:uid="{00000000-0005-0000-0000-00000C090000}"/>
    <cellStyle name="Comma 5 2 5 4" xfId="2017" xr:uid="{00000000-0005-0000-0000-00000D090000}"/>
    <cellStyle name="Comma 5 2 6" xfId="2018" xr:uid="{00000000-0005-0000-0000-00000E090000}"/>
    <cellStyle name="Comma 5 2 6 2" xfId="2019" xr:uid="{00000000-0005-0000-0000-00000F090000}"/>
    <cellStyle name="Comma 5 2 6 2 2" xfId="2020" xr:uid="{00000000-0005-0000-0000-000010090000}"/>
    <cellStyle name="Comma 5 2 6 3" xfId="2021" xr:uid="{00000000-0005-0000-0000-000011090000}"/>
    <cellStyle name="Comma 5 2 6 4" xfId="2022" xr:uid="{00000000-0005-0000-0000-000012090000}"/>
    <cellStyle name="Comma 5 2 7" xfId="2023" xr:uid="{00000000-0005-0000-0000-000013090000}"/>
    <cellStyle name="Comma 5 2 7 2" xfId="2024" xr:uid="{00000000-0005-0000-0000-000014090000}"/>
    <cellStyle name="Comma 5 2 7 3" xfId="2025" xr:uid="{00000000-0005-0000-0000-000015090000}"/>
    <cellStyle name="Comma 5 2 8" xfId="2026" xr:uid="{00000000-0005-0000-0000-000016090000}"/>
    <cellStyle name="Comma 5 2 8 2" xfId="2027" xr:uid="{00000000-0005-0000-0000-000017090000}"/>
    <cellStyle name="Comma 5 2 9" xfId="2028" xr:uid="{00000000-0005-0000-0000-000018090000}"/>
    <cellStyle name="Comma 5 3" xfId="2029" xr:uid="{00000000-0005-0000-0000-000019090000}"/>
    <cellStyle name="Comma 5 3 10" xfId="2030" xr:uid="{00000000-0005-0000-0000-00001A090000}"/>
    <cellStyle name="Comma 5 3 2" xfId="2031" xr:uid="{00000000-0005-0000-0000-00001B090000}"/>
    <cellStyle name="Comma 5 3 2 2" xfId="2032" xr:uid="{00000000-0005-0000-0000-00001C090000}"/>
    <cellStyle name="Comma 5 3 2 2 2" xfId="2033" xr:uid="{00000000-0005-0000-0000-00001D090000}"/>
    <cellStyle name="Comma 5 3 2 2 2 2" xfId="2034" xr:uid="{00000000-0005-0000-0000-00001E090000}"/>
    <cellStyle name="Comma 5 3 2 2 3" xfId="2035" xr:uid="{00000000-0005-0000-0000-00001F090000}"/>
    <cellStyle name="Comma 5 3 2 2 4" xfId="2036" xr:uid="{00000000-0005-0000-0000-000020090000}"/>
    <cellStyle name="Comma 5 3 2 3" xfId="2037" xr:uid="{00000000-0005-0000-0000-000021090000}"/>
    <cellStyle name="Comma 5 3 2 3 2" xfId="2038" xr:uid="{00000000-0005-0000-0000-000022090000}"/>
    <cellStyle name="Comma 5 3 2 3 2 2" xfId="2039" xr:uid="{00000000-0005-0000-0000-000023090000}"/>
    <cellStyle name="Comma 5 3 2 3 3" xfId="2040" xr:uid="{00000000-0005-0000-0000-000024090000}"/>
    <cellStyle name="Comma 5 3 2 3 4" xfId="2041" xr:uid="{00000000-0005-0000-0000-000025090000}"/>
    <cellStyle name="Comma 5 3 2 4" xfId="2042" xr:uid="{00000000-0005-0000-0000-000026090000}"/>
    <cellStyle name="Comma 5 3 2 4 2" xfId="2043" xr:uid="{00000000-0005-0000-0000-000027090000}"/>
    <cellStyle name="Comma 5 3 2 4 2 2" xfId="2044" xr:uid="{00000000-0005-0000-0000-000028090000}"/>
    <cellStyle name="Comma 5 3 2 4 3" xfId="2045" xr:uid="{00000000-0005-0000-0000-000029090000}"/>
    <cellStyle name="Comma 5 3 2 4 4" xfId="2046" xr:uid="{00000000-0005-0000-0000-00002A090000}"/>
    <cellStyle name="Comma 5 3 2 5" xfId="2047" xr:uid="{00000000-0005-0000-0000-00002B090000}"/>
    <cellStyle name="Comma 5 3 2 5 2" xfId="2048" xr:uid="{00000000-0005-0000-0000-00002C090000}"/>
    <cellStyle name="Comma 5 3 2 5 2 2" xfId="2049" xr:uid="{00000000-0005-0000-0000-00002D090000}"/>
    <cellStyle name="Comma 5 3 2 5 3" xfId="2050" xr:uid="{00000000-0005-0000-0000-00002E090000}"/>
    <cellStyle name="Comma 5 3 2 5 4" xfId="2051" xr:uid="{00000000-0005-0000-0000-00002F090000}"/>
    <cellStyle name="Comma 5 3 2 6" xfId="2052" xr:uid="{00000000-0005-0000-0000-000030090000}"/>
    <cellStyle name="Comma 5 3 2 6 2" xfId="2053" xr:uid="{00000000-0005-0000-0000-000031090000}"/>
    <cellStyle name="Comma 5 3 2 6 3" xfId="2054" xr:uid="{00000000-0005-0000-0000-000032090000}"/>
    <cellStyle name="Comma 5 3 2 7" xfId="2055" xr:uid="{00000000-0005-0000-0000-000033090000}"/>
    <cellStyle name="Comma 5 3 2 7 2" xfId="2056" xr:uid="{00000000-0005-0000-0000-000034090000}"/>
    <cellStyle name="Comma 5 3 2 8" xfId="2057" xr:uid="{00000000-0005-0000-0000-000035090000}"/>
    <cellStyle name="Comma 5 3 2 9" xfId="2058" xr:uid="{00000000-0005-0000-0000-000036090000}"/>
    <cellStyle name="Comma 5 3 3" xfId="2059" xr:uid="{00000000-0005-0000-0000-000037090000}"/>
    <cellStyle name="Comma 5 3 3 2" xfId="2060" xr:uid="{00000000-0005-0000-0000-000038090000}"/>
    <cellStyle name="Comma 5 3 3 2 2" xfId="2061" xr:uid="{00000000-0005-0000-0000-000039090000}"/>
    <cellStyle name="Comma 5 3 3 3" xfId="2062" xr:uid="{00000000-0005-0000-0000-00003A090000}"/>
    <cellStyle name="Comma 5 3 3 4" xfId="2063" xr:uid="{00000000-0005-0000-0000-00003B090000}"/>
    <cellStyle name="Comma 5 3 4" xfId="2064" xr:uid="{00000000-0005-0000-0000-00003C090000}"/>
    <cellStyle name="Comma 5 3 4 2" xfId="2065" xr:uid="{00000000-0005-0000-0000-00003D090000}"/>
    <cellStyle name="Comma 5 3 4 2 2" xfId="2066" xr:uid="{00000000-0005-0000-0000-00003E090000}"/>
    <cellStyle name="Comma 5 3 4 3" xfId="2067" xr:uid="{00000000-0005-0000-0000-00003F090000}"/>
    <cellStyle name="Comma 5 3 4 4" xfId="2068" xr:uid="{00000000-0005-0000-0000-000040090000}"/>
    <cellStyle name="Comma 5 3 5" xfId="2069" xr:uid="{00000000-0005-0000-0000-000041090000}"/>
    <cellStyle name="Comma 5 3 5 2" xfId="2070" xr:uid="{00000000-0005-0000-0000-000042090000}"/>
    <cellStyle name="Comma 5 3 5 2 2" xfId="2071" xr:uid="{00000000-0005-0000-0000-000043090000}"/>
    <cellStyle name="Comma 5 3 5 3" xfId="2072" xr:uid="{00000000-0005-0000-0000-000044090000}"/>
    <cellStyle name="Comma 5 3 5 4" xfId="2073" xr:uid="{00000000-0005-0000-0000-000045090000}"/>
    <cellStyle name="Comma 5 3 6" xfId="2074" xr:uid="{00000000-0005-0000-0000-000046090000}"/>
    <cellStyle name="Comma 5 3 6 2" xfId="2075" xr:uid="{00000000-0005-0000-0000-000047090000}"/>
    <cellStyle name="Comma 5 3 6 2 2" xfId="2076" xr:uid="{00000000-0005-0000-0000-000048090000}"/>
    <cellStyle name="Comma 5 3 6 3" xfId="2077" xr:uid="{00000000-0005-0000-0000-000049090000}"/>
    <cellStyle name="Comma 5 3 6 4" xfId="2078" xr:uid="{00000000-0005-0000-0000-00004A090000}"/>
    <cellStyle name="Comma 5 3 7" xfId="2079" xr:uid="{00000000-0005-0000-0000-00004B090000}"/>
    <cellStyle name="Comma 5 3 7 2" xfId="2080" xr:uid="{00000000-0005-0000-0000-00004C090000}"/>
    <cellStyle name="Comma 5 3 7 3" xfId="2081" xr:uid="{00000000-0005-0000-0000-00004D090000}"/>
    <cellStyle name="Comma 5 3 8" xfId="2082" xr:uid="{00000000-0005-0000-0000-00004E090000}"/>
    <cellStyle name="Comma 5 3 8 2" xfId="2083" xr:uid="{00000000-0005-0000-0000-00004F090000}"/>
    <cellStyle name="Comma 5 3 9" xfId="2084" xr:uid="{00000000-0005-0000-0000-000050090000}"/>
    <cellStyle name="Comma 5 4" xfId="2085" xr:uid="{00000000-0005-0000-0000-000051090000}"/>
    <cellStyle name="Comma 5 4 10" xfId="2086" xr:uid="{00000000-0005-0000-0000-000052090000}"/>
    <cellStyle name="Comma 5 4 2" xfId="2087" xr:uid="{00000000-0005-0000-0000-000053090000}"/>
    <cellStyle name="Comma 5 4 2 2" xfId="2088" xr:uid="{00000000-0005-0000-0000-000054090000}"/>
    <cellStyle name="Comma 5 4 2 2 2" xfId="2089" xr:uid="{00000000-0005-0000-0000-000055090000}"/>
    <cellStyle name="Comma 5 4 2 2 2 2" xfId="2090" xr:uid="{00000000-0005-0000-0000-000056090000}"/>
    <cellStyle name="Comma 5 4 2 2 3" xfId="2091" xr:uid="{00000000-0005-0000-0000-000057090000}"/>
    <cellStyle name="Comma 5 4 2 2 4" xfId="2092" xr:uid="{00000000-0005-0000-0000-000058090000}"/>
    <cellStyle name="Comma 5 4 2 3" xfId="2093" xr:uid="{00000000-0005-0000-0000-000059090000}"/>
    <cellStyle name="Comma 5 4 2 3 2" xfId="2094" xr:uid="{00000000-0005-0000-0000-00005A090000}"/>
    <cellStyle name="Comma 5 4 2 3 2 2" xfId="2095" xr:uid="{00000000-0005-0000-0000-00005B090000}"/>
    <cellStyle name="Comma 5 4 2 3 3" xfId="2096" xr:uid="{00000000-0005-0000-0000-00005C090000}"/>
    <cellStyle name="Comma 5 4 2 3 4" xfId="2097" xr:uid="{00000000-0005-0000-0000-00005D090000}"/>
    <cellStyle name="Comma 5 4 2 4" xfId="2098" xr:uid="{00000000-0005-0000-0000-00005E090000}"/>
    <cellStyle name="Comma 5 4 2 4 2" xfId="2099" xr:uid="{00000000-0005-0000-0000-00005F090000}"/>
    <cellStyle name="Comma 5 4 2 4 2 2" xfId="2100" xr:uid="{00000000-0005-0000-0000-000060090000}"/>
    <cellStyle name="Comma 5 4 2 4 3" xfId="2101" xr:uid="{00000000-0005-0000-0000-000061090000}"/>
    <cellStyle name="Comma 5 4 2 4 4" xfId="2102" xr:uid="{00000000-0005-0000-0000-000062090000}"/>
    <cellStyle name="Comma 5 4 2 5" xfId="2103" xr:uid="{00000000-0005-0000-0000-000063090000}"/>
    <cellStyle name="Comma 5 4 2 5 2" xfId="2104" xr:uid="{00000000-0005-0000-0000-000064090000}"/>
    <cellStyle name="Comma 5 4 2 5 2 2" xfId="2105" xr:uid="{00000000-0005-0000-0000-000065090000}"/>
    <cellStyle name="Comma 5 4 2 5 3" xfId="2106" xr:uid="{00000000-0005-0000-0000-000066090000}"/>
    <cellStyle name="Comma 5 4 2 5 4" xfId="2107" xr:uid="{00000000-0005-0000-0000-000067090000}"/>
    <cellStyle name="Comma 5 4 2 6" xfId="2108" xr:uid="{00000000-0005-0000-0000-000068090000}"/>
    <cellStyle name="Comma 5 4 2 6 2" xfId="2109" xr:uid="{00000000-0005-0000-0000-000069090000}"/>
    <cellStyle name="Comma 5 4 2 6 3" xfId="2110" xr:uid="{00000000-0005-0000-0000-00006A090000}"/>
    <cellStyle name="Comma 5 4 2 7" xfId="2111" xr:uid="{00000000-0005-0000-0000-00006B090000}"/>
    <cellStyle name="Comma 5 4 2 7 2" xfId="2112" xr:uid="{00000000-0005-0000-0000-00006C090000}"/>
    <cellStyle name="Comma 5 4 2 8" xfId="2113" xr:uid="{00000000-0005-0000-0000-00006D090000}"/>
    <cellStyle name="Comma 5 4 2 9" xfId="2114" xr:uid="{00000000-0005-0000-0000-00006E090000}"/>
    <cellStyle name="Comma 5 4 3" xfId="2115" xr:uid="{00000000-0005-0000-0000-00006F090000}"/>
    <cellStyle name="Comma 5 4 3 2" xfId="2116" xr:uid="{00000000-0005-0000-0000-000070090000}"/>
    <cellStyle name="Comma 5 4 3 2 2" xfId="2117" xr:uid="{00000000-0005-0000-0000-000071090000}"/>
    <cellStyle name="Comma 5 4 3 3" xfId="2118" xr:uid="{00000000-0005-0000-0000-000072090000}"/>
    <cellStyle name="Comma 5 4 3 4" xfId="2119" xr:uid="{00000000-0005-0000-0000-000073090000}"/>
    <cellStyle name="Comma 5 4 4" xfId="2120" xr:uid="{00000000-0005-0000-0000-000074090000}"/>
    <cellStyle name="Comma 5 4 4 2" xfId="2121" xr:uid="{00000000-0005-0000-0000-000075090000}"/>
    <cellStyle name="Comma 5 4 4 2 2" xfId="2122" xr:uid="{00000000-0005-0000-0000-000076090000}"/>
    <cellStyle name="Comma 5 4 4 3" xfId="2123" xr:uid="{00000000-0005-0000-0000-000077090000}"/>
    <cellStyle name="Comma 5 4 4 4" xfId="2124" xr:uid="{00000000-0005-0000-0000-000078090000}"/>
    <cellStyle name="Comma 5 4 5" xfId="2125" xr:uid="{00000000-0005-0000-0000-000079090000}"/>
    <cellStyle name="Comma 5 4 5 2" xfId="2126" xr:uid="{00000000-0005-0000-0000-00007A090000}"/>
    <cellStyle name="Comma 5 4 5 2 2" xfId="2127" xr:uid="{00000000-0005-0000-0000-00007B090000}"/>
    <cellStyle name="Comma 5 4 5 3" xfId="2128" xr:uid="{00000000-0005-0000-0000-00007C090000}"/>
    <cellStyle name="Comma 5 4 5 4" xfId="2129" xr:uid="{00000000-0005-0000-0000-00007D090000}"/>
    <cellStyle name="Comma 5 4 6" xfId="2130" xr:uid="{00000000-0005-0000-0000-00007E090000}"/>
    <cellStyle name="Comma 5 4 6 2" xfId="2131" xr:uid="{00000000-0005-0000-0000-00007F090000}"/>
    <cellStyle name="Comma 5 4 6 2 2" xfId="2132" xr:uid="{00000000-0005-0000-0000-000080090000}"/>
    <cellStyle name="Comma 5 4 6 3" xfId="2133" xr:uid="{00000000-0005-0000-0000-000081090000}"/>
    <cellStyle name="Comma 5 4 6 4" xfId="2134" xr:uid="{00000000-0005-0000-0000-000082090000}"/>
    <cellStyle name="Comma 5 4 7" xfId="2135" xr:uid="{00000000-0005-0000-0000-000083090000}"/>
    <cellStyle name="Comma 5 4 7 2" xfId="2136" xr:uid="{00000000-0005-0000-0000-000084090000}"/>
    <cellStyle name="Comma 5 4 7 3" xfId="2137" xr:uid="{00000000-0005-0000-0000-000085090000}"/>
    <cellStyle name="Comma 5 4 8" xfId="2138" xr:uid="{00000000-0005-0000-0000-000086090000}"/>
    <cellStyle name="Comma 5 4 8 2" xfId="2139" xr:uid="{00000000-0005-0000-0000-000087090000}"/>
    <cellStyle name="Comma 5 4 9" xfId="2140" xr:uid="{00000000-0005-0000-0000-000088090000}"/>
    <cellStyle name="Comma 5 5" xfId="2141" xr:uid="{00000000-0005-0000-0000-000089090000}"/>
    <cellStyle name="Comma 5 5 2" xfId="2142" xr:uid="{00000000-0005-0000-0000-00008A090000}"/>
    <cellStyle name="Comma 5 5 2 2" xfId="2143" xr:uid="{00000000-0005-0000-0000-00008B090000}"/>
    <cellStyle name="Comma 5 5 2 2 2" xfId="2144" xr:uid="{00000000-0005-0000-0000-00008C090000}"/>
    <cellStyle name="Comma 5 5 2 3" xfId="2145" xr:uid="{00000000-0005-0000-0000-00008D090000}"/>
    <cellStyle name="Comma 5 5 2 4" xfId="2146" xr:uid="{00000000-0005-0000-0000-00008E090000}"/>
    <cellStyle name="Comma 5 5 3" xfId="2147" xr:uid="{00000000-0005-0000-0000-00008F090000}"/>
    <cellStyle name="Comma 5 5 3 2" xfId="2148" xr:uid="{00000000-0005-0000-0000-000090090000}"/>
    <cellStyle name="Comma 5 5 3 2 2" xfId="2149" xr:uid="{00000000-0005-0000-0000-000091090000}"/>
    <cellStyle name="Comma 5 5 3 3" xfId="2150" xr:uid="{00000000-0005-0000-0000-000092090000}"/>
    <cellStyle name="Comma 5 5 3 4" xfId="2151" xr:uid="{00000000-0005-0000-0000-000093090000}"/>
    <cellStyle name="Comma 5 5 4" xfId="2152" xr:uid="{00000000-0005-0000-0000-000094090000}"/>
    <cellStyle name="Comma 5 5 4 2" xfId="2153" xr:uid="{00000000-0005-0000-0000-000095090000}"/>
    <cellStyle name="Comma 5 5 4 2 2" xfId="2154" xr:uid="{00000000-0005-0000-0000-000096090000}"/>
    <cellStyle name="Comma 5 5 4 3" xfId="2155" xr:uid="{00000000-0005-0000-0000-000097090000}"/>
    <cellStyle name="Comma 5 5 4 4" xfId="2156" xr:uid="{00000000-0005-0000-0000-000098090000}"/>
    <cellStyle name="Comma 5 5 5" xfId="2157" xr:uid="{00000000-0005-0000-0000-000099090000}"/>
    <cellStyle name="Comma 5 5 5 2" xfId="2158" xr:uid="{00000000-0005-0000-0000-00009A090000}"/>
    <cellStyle name="Comma 5 5 5 2 2" xfId="2159" xr:uid="{00000000-0005-0000-0000-00009B090000}"/>
    <cellStyle name="Comma 5 5 5 3" xfId="2160" xr:uid="{00000000-0005-0000-0000-00009C090000}"/>
    <cellStyle name="Comma 5 5 5 4" xfId="2161" xr:uid="{00000000-0005-0000-0000-00009D090000}"/>
    <cellStyle name="Comma 5 5 6" xfId="2162" xr:uid="{00000000-0005-0000-0000-00009E090000}"/>
    <cellStyle name="Comma 5 5 6 2" xfId="2163" xr:uid="{00000000-0005-0000-0000-00009F090000}"/>
    <cellStyle name="Comma 5 5 6 3" xfId="2164" xr:uid="{00000000-0005-0000-0000-0000A0090000}"/>
    <cellStyle name="Comma 5 5 7" xfId="2165" xr:uid="{00000000-0005-0000-0000-0000A1090000}"/>
    <cellStyle name="Comma 5 5 7 2" xfId="2166" xr:uid="{00000000-0005-0000-0000-0000A2090000}"/>
    <cellStyle name="Comma 5 5 8" xfId="2167" xr:uid="{00000000-0005-0000-0000-0000A3090000}"/>
    <cellStyle name="Comma 5 5 9" xfId="2168" xr:uid="{00000000-0005-0000-0000-0000A4090000}"/>
    <cellStyle name="Comma 5 6" xfId="2169" xr:uid="{00000000-0005-0000-0000-0000A5090000}"/>
    <cellStyle name="Comma 5 6 2" xfId="2170" xr:uid="{00000000-0005-0000-0000-0000A6090000}"/>
    <cellStyle name="Comma 5 6 2 2" xfId="2171" xr:uid="{00000000-0005-0000-0000-0000A7090000}"/>
    <cellStyle name="Comma 5 6 3" xfId="2172" xr:uid="{00000000-0005-0000-0000-0000A8090000}"/>
    <cellStyle name="Comma 5 6 4" xfId="2173" xr:uid="{00000000-0005-0000-0000-0000A9090000}"/>
    <cellStyle name="Comma 5 7" xfId="2174" xr:uid="{00000000-0005-0000-0000-0000AA090000}"/>
    <cellStyle name="Comma 5 7 2" xfId="2175" xr:uid="{00000000-0005-0000-0000-0000AB090000}"/>
    <cellStyle name="Comma 5 7 2 2" xfId="2176" xr:uid="{00000000-0005-0000-0000-0000AC090000}"/>
    <cellStyle name="Comma 5 7 3" xfId="2177" xr:uid="{00000000-0005-0000-0000-0000AD090000}"/>
    <cellStyle name="Comma 5 7 4" xfId="2178" xr:uid="{00000000-0005-0000-0000-0000AE090000}"/>
    <cellStyle name="Comma 5 8" xfId="2179" xr:uid="{00000000-0005-0000-0000-0000AF090000}"/>
    <cellStyle name="Comma 5 8 2" xfId="2180" xr:uid="{00000000-0005-0000-0000-0000B0090000}"/>
    <cellStyle name="Comma 5 8 2 2" xfId="2181" xr:uid="{00000000-0005-0000-0000-0000B1090000}"/>
    <cellStyle name="Comma 5 8 3" xfId="2182" xr:uid="{00000000-0005-0000-0000-0000B2090000}"/>
    <cellStyle name="Comma 5 8 4" xfId="2183" xr:uid="{00000000-0005-0000-0000-0000B3090000}"/>
    <cellStyle name="Comma 5 9" xfId="2184" xr:uid="{00000000-0005-0000-0000-0000B4090000}"/>
    <cellStyle name="Comma 5 9 2" xfId="2185" xr:uid="{00000000-0005-0000-0000-0000B5090000}"/>
    <cellStyle name="Comma 5 9 2 2" xfId="2186" xr:uid="{00000000-0005-0000-0000-0000B6090000}"/>
    <cellStyle name="Comma 5 9 3" xfId="2187" xr:uid="{00000000-0005-0000-0000-0000B7090000}"/>
    <cellStyle name="Comma 5 9 4" xfId="2188" xr:uid="{00000000-0005-0000-0000-0000B8090000}"/>
    <cellStyle name="Comma 6" xfId="2189" xr:uid="{00000000-0005-0000-0000-0000B9090000}"/>
    <cellStyle name="Comma 6 10" xfId="2190" xr:uid="{00000000-0005-0000-0000-0000BA090000}"/>
    <cellStyle name="Comma 6 10 2" xfId="2191" xr:uid="{00000000-0005-0000-0000-0000BB090000}"/>
    <cellStyle name="Comma 6 10 3" xfId="2192" xr:uid="{00000000-0005-0000-0000-0000BC090000}"/>
    <cellStyle name="Comma 6 11" xfId="2193" xr:uid="{00000000-0005-0000-0000-0000BD090000}"/>
    <cellStyle name="Comma 6 11 2" xfId="2194" xr:uid="{00000000-0005-0000-0000-0000BE090000}"/>
    <cellStyle name="Comma 6 12" xfId="2195" xr:uid="{00000000-0005-0000-0000-0000BF090000}"/>
    <cellStyle name="Comma 6 13" xfId="2196" xr:uid="{00000000-0005-0000-0000-0000C0090000}"/>
    <cellStyle name="Comma 6 14" xfId="3857" xr:uid="{00000000-0005-0000-0000-0000C1090000}"/>
    <cellStyle name="Comma 6 2" xfId="2197" xr:uid="{00000000-0005-0000-0000-0000C2090000}"/>
    <cellStyle name="Comma 6 2 10" xfId="2198" xr:uid="{00000000-0005-0000-0000-0000C3090000}"/>
    <cellStyle name="Comma 6 2 2" xfId="2199" xr:uid="{00000000-0005-0000-0000-0000C4090000}"/>
    <cellStyle name="Comma 6 2 2 2" xfId="2200" xr:uid="{00000000-0005-0000-0000-0000C5090000}"/>
    <cellStyle name="Comma 6 2 2 2 2" xfId="2201" xr:uid="{00000000-0005-0000-0000-0000C6090000}"/>
    <cellStyle name="Comma 6 2 2 2 2 2" xfId="2202" xr:uid="{00000000-0005-0000-0000-0000C7090000}"/>
    <cellStyle name="Comma 6 2 2 2 3" xfId="2203" xr:uid="{00000000-0005-0000-0000-0000C8090000}"/>
    <cellStyle name="Comma 6 2 2 2 4" xfId="2204" xr:uid="{00000000-0005-0000-0000-0000C9090000}"/>
    <cellStyle name="Comma 6 2 2 3" xfId="2205" xr:uid="{00000000-0005-0000-0000-0000CA090000}"/>
    <cellStyle name="Comma 6 2 2 3 2" xfId="2206" xr:uid="{00000000-0005-0000-0000-0000CB090000}"/>
    <cellStyle name="Comma 6 2 2 3 2 2" xfId="2207" xr:uid="{00000000-0005-0000-0000-0000CC090000}"/>
    <cellStyle name="Comma 6 2 2 3 3" xfId="2208" xr:uid="{00000000-0005-0000-0000-0000CD090000}"/>
    <cellStyle name="Comma 6 2 2 3 4" xfId="2209" xr:uid="{00000000-0005-0000-0000-0000CE090000}"/>
    <cellStyle name="Comma 6 2 2 4" xfId="2210" xr:uid="{00000000-0005-0000-0000-0000CF090000}"/>
    <cellStyle name="Comma 6 2 2 4 2" xfId="2211" xr:uid="{00000000-0005-0000-0000-0000D0090000}"/>
    <cellStyle name="Comma 6 2 2 4 2 2" xfId="2212" xr:uid="{00000000-0005-0000-0000-0000D1090000}"/>
    <cellStyle name="Comma 6 2 2 4 3" xfId="2213" xr:uid="{00000000-0005-0000-0000-0000D2090000}"/>
    <cellStyle name="Comma 6 2 2 4 4" xfId="2214" xr:uid="{00000000-0005-0000-0000-0000D3090000}"/>
    <cellStyle name="Comma 6 2 2 5" xfId="2215" xr:uid="{00000000-0005-0000-0000-0000D4090000}"/>
    <cellStyle name="Comma 6 2 2 5 2" xfId="2216" xr:uid="{00000000-0005-0000-0000-0000D5090000}"/>
    <cellStyle name="Comma 6 2 2 5 2 2" xfId="2217" xr:uid="{00000000-0005-0000-0000-0000D6090000}"/>
    <cellStyle name="Comma 6 2 2 5 3" xfId="2218" xr:uid="{00000000-0005-0000-0000-0000D7090000}"/>
    <cellStyle name="Comma 6 2 2 5 4" xfId="2219" xr:uid="{00000000-0005-0000-0000-0000D8090000}"/>
    <cellStyle name="Comma 6 2 2 6" xfId="2220" xr:uid="{00000000-0005-0000-0000-0000D9090000}"/>
    <cellStyle name="Comma 6 2 2 6 2" xfId="2221" xr:uid="{00000000-0005-0000-0000-0000DA090000}"/>
    <cellStyle name="Comma 6 2 2 6 3" xfId="2222" xr:uid="{00000000-0005-0000-0000-0000DB090000}"/>
    <cellStyle name="Comma 6 2 2 7" xfId="2223" xr:uid="{00000000-0005-0000-0000-0000DC090000}"/>
    <cellStyle name="Comma 6 2 2 7 2" xfId="2224" xr:uid="{00000000-0005-0000-0000-0000DD090000}"/>
    <cellStyle name="Comma 6 2 2 8" xfId="2225" xr:uid="{00000000-0005-0000-0000-0000DE090000}"/>
    <cellStyle name="Comma 6 2 2 9" xfId="2226" xr:uid="{00000000-0005-0000-0000-0000DF090000}"/>
    <cellStyle name="Comma 6 2 3" xfId="2227" xr:uid="{00000000-0005-0000-0000-0000E0090000}"/>
    <cellStyle name="Comma 6 2 3 2" xfId="2228" xr:uid="{00000000-0005-0000-0000-0000E1090000}"/>
    <cellStyle name="Comma 6 2 3 2 2" xfId="2229" xr:uid="{00000000-0005-0000-0000-0000E2090000}"/>
    <cellStyle name="Comma 6 2 3 3" xfId="2230" xr:uid="{00000000-0005-0000-0000-0000E3090000}"/>
    <cellStyle name="Comma 6 2 3 4" xfId="2231" xr:uid="{00000000-0005-0000-0000-0000E4090000}"/>
    <cellStyle name="Comma 6 2 4" xfId="2232" xr:uid="{00000000-0005-0000-0000-0000E5090000}"/>
    <cellStyle name="Comma 6 2 4 2" xfId="2233" xr:uid="{00000000-0005-0000-0000-0000E6090000}"/>
    <cellStyle name="Comma 6 2 4 2 2" xfId="2234" xr:uid="{00000000-0005-0000-0000-0000E7090000}"/>
    <cellStyle name="Comma 6 2 4 3" xfId="2235" xr:uid="{00000000-0005-0000-0000-0000E8090000}"/>
    <cellStyle name="Comma 6 2 4 4" xfId="2236" xr:uid="{00000000-0005-0000-0000-0000E9090000}"/>
    <cellStyle name="Comma 6 2 5" xfId="2237" xr:uid="{00000000-0005-0000-0000-0000EA090000}"/>
    <cellStyle name="Comma 6 2 5 2" xfId="2238" xr:uid="{00000000-0005-0000-0000-0000EB090000}"/>
    <cellStyle name="Comma 6 2 5 2 2" xfId="2239" xr:uid="{00000000-0005-0000-0000-0000EC090000}"/>
    <cellStyle name="Comma 6 2 5 3" xfId="2240" xr:uid="{00000000-0005-0000-0000-0000ED090000}"/>
    <cellStyle name="Comma 6 2 5 4" xfId="2241" xr:uid="{00000000-0005-0000-0000-0000EE090000}"/>
    <cellStyle name="Comma 6 2 6" xfId="2242" xr:uid="{00000000-0005-0000-0000-0000EF090000}"/>
    <cellStyle name="Comma 6 2 6 2" xfId="2243" xr:uid="{00000000-0005-0000-0000-0000F0090000}"/>
    <cellStyle name="Comma 6 2 6 2 2" xfId="2244" xr:uid="{00000000-0005-0000-0000-0000F1090000}"/>
    <cellStyle name="Comma 6 2 6 3" xfId="2245" xr:uid="{00000000-0005-0000-0000-0000F2090000}"/>
    <cellStyle name="Comma 6 2 6 4" xfId="2246" xr:uid="{00000000-0005-0000-0000-0000F3090000}"/>
    <cellStyle name="Comma 6 2 7" xfId="2247" xr:uid="{00000000-0005-0000-0000-0000F4090000}"/>
    <cellStyle name="Comma 6 2 7 2" xfId="2248" xr:uid="{00000000-0005-0000-0000-0000F5090000}"/>
    <cellStyle name="Comma 6 2 7 3" xfId="2249" xr:uid="{00000000-0005-0000-0000-0000F6090000}"/>
    <cellStyle name="Comma 6 2 8" xfId="2250" xr:uid="{00000000-0005-0000-0000-0000F7090000}"/>
    <cellStyle name="Comma 6 2 8 2" xfId="2251" xr:uid="{00000000-0005-0000-0000-0000F8090000}"/>
    <cellStyle name="Comma 6 2 9" xfId="2252" xr:uid="{00000000-0005-0000-0000-0000F9090000}"/>
    <cellStyle name="Comma 6 3" xfId="2253" xr:uid="{00000000-0005-0000-0000-0000FA090000}"/>
    <cellStyle name="Comma 6 3 10" xfId="2254" xr:uid="{00000000-0005-0000-0000-0000FB090000}"/>
    <cellStyle name="Comma 6 3 2" xfId="2255" xr:uid="{00000000-0005-0000-0000-0000FC090000}"/>
    <cellStyle name="Comma 6 3 2 2" xfId="2256" xr:uid="{00000000-0005-0000-0000-0000FD090000}"/>
    <cellStyle name="Comma 6 3 2 2 2" xfId="2257" xr:uid="{00000000-0005-0000-0000-0000FE090000}"/>
    <cellStyle name="Comma 6 3 2 2 2 2" xfId="2258" xr:uid="{00000000-0005-0000-0000-0000FF090000}"/>
    <cellStyle name="Comma 6 3 2 2 3" xfId="2259" xr:uid="{00000000-0005-0000-0000-0000000A0000}"/>
    <cellStyle name="Comma 6 3 2 2 4" xfId="2260" xr:uid="{00000000-0005-0000-0000-0000010A0000}"/>
    <cellStyle name="Comma 6 3 2 3" xfId="2261" xr:uid="{00000000-0005-0000-0000-0000020A0000}"/>
    <cellStyle name="Comma 6 3 2 3 2" xfId="2262" xr:uid="{00000000-0005-0000-0000-0000030A0000}"/>
    <cellStyle name="Comma 6 3 2 3 2 2" xfId="2263" xr:uid="{00000000-0005-0000-0000-0000040A0000}"/>
    <cellStyle name="Comma 6 3 2 3 3" xfId="2264" xr:uid="{00000000-0005-0000-0000-0000050A0000}"/>
    <cellStyle name="Comma 6 3 2 3 4" xfId="2265" xr:uid="{00000000-0005-0000-0000-0000060A0000}"/>
    <cellStyle name="Comma 6 3 2 4" xfId="2266" xr:uid="{00000000-0005-0000-0000-0000070A0000}"/>
    <cellStyle name="Comma 6 3 2 4 2" xfId="2267" xr:uid="{00000000-0005-0000-0000-0000080A0000}"/>
    <cellStyle name="Comma 6 3 2 4 2 2" xfId="2268" xr:uid="{00000000-0005-0000-0000-0000090A0000}"/>
    <cellStyle name="Comma 6 3 2 4 3" xfId="2269" xr:uid="{00000000-0005-0000-0000-00000A0A0000}"/>
    <cellStyle name="Comma 6 3 2 4 4" xfId="2270" xr:uid="{00000000-0005-0000-0000-00000B0A0000}"/>
    <cellStyle name="Comma 6 3 2 5" xfId="2271" xr:uid="{00000000-0005-0000-0000-00000C0A0000}"/>
    <cellStyle name="Comma 6 3 2 5 2" xfId="2272" xr:uid="{00000000-0005-0000-0000-00000D0A0000}"/>
    <cellStyle name="Comma 6 3 2 5 2 2" xfId="2273" xr:uid="{00000000-0005-0000-0000-00000E0A0000}"/>
    <cellStyle name="Comma 6 3 2 5 3" xfId="2274" xr:uid="{00000000-0005-0000-0000-00000F0A0000}"/>
    <cellStyle name="Comma 6 3 2 5 4" xfId="2275" xr:uid="{00000000-0005-0000-0000-0000100A0000}"/>
    <cellStyle name="Comma 6 3 2 6" xfId="2276" xr:uid="{00000000-0005-0000-0000-0000110A0000}"/>
    <cellStyle name="Comma 6 3 2 6 2" xfId="2277" xr:uid="{00000000-0005-0000-0000-0000120A0000}"/>
    <cellStyle name="Comma 6 3 2 6 3" xfId="2278" xr:uid="{00000000-0005-0000-0000-0000130A0000}"/>
    <cellStyle name="Comma 6 3 2 7" xfId="2279" xr:uid="{00000000-0005-0000-0000-0000140A0000}"/>
    <cellStyle name="Comma 6 3 2 7 2" xfId="2280" xr:uid="{00000000-0005-0000-0000-0000150A0000}"/>
    <cellStyle name="Comma 6 3 2 8" xfId="2281" xr:uid="{00000000-0005-0000-0000-0000160A0000}"/>
    <cellStyle name="Comma 6 3 2 9" xfId="2282" xr:uid="{00000000-0005-0000-0000-0000170A0000}"/>
    <cellStyle name="Comma 6 3 3" xfId="2283" xr:uid="{00000000-0005-0000-0000-0000180A0000}"/>
    <cellStyle name="Comma 6 3 3 2" xfId="2284" xr:uid="{00000000-0005-0000-0000-0000190A0000}"/>
    <cellStyle name="Comma 6 3 3 2 2" xfId="2285" xr:uid="{00000000-0005-0000-0000-00001A0A0000}"/>
    <cellStyle name="Comma 6 3 3 3" xfId="2286" xr:uid="{00000000-0005-0000-0000-00001B0A0000}"/>
    <cellStyle name="Comma 6 3 3 4" xfId="2287" xr:uid="{00000000-0005-0000-0000-00001C0A0000}"/>
    <cellStyle name="Comma 6 3 4" xfId="2288" xr:uid="{00000000-0005-0000-0000-00001D0A0000}"/>
    <cellStyle name="Comma 6 3 4 2" xfId="2289" xr:uid="{00000000-0005-0000-0000-00001E0A0000}"/>
    <cellStyle name="Comma 6 3 4 2 2" xfId="2290" xr:uid="{00000000-0005-0000-0000-00001F0A0000}"/>
    <cellStyle name="Comma 6 3 4 3" xfId="2291" xr:uid="{00000000-0005-0000-0000-0000200A0000}"/>
    <cellStyle name="Comma 6 3 4 4" xfId="2292" xr:uid="{00000000-0005-0000-0000-0000210A0000}"/>
    <cellStyle name="Comma 6 3 5" xfId="2293" xr:uid="{00000000-0005-0000-0000-0000220A0000}"/>
    <cellStyle name="Comma 6 3 5 2" xfId="2294" xr:uid="{00000000-0005-0000-0000-0000230A0000}"/>
    <cellStyle name="Comma 6 3 5 2 2" xfId="2295" xr:uid="{00000000-0005-0000-0000-0000240A0000}"/>
    <cellStyle name="Comma 6 3 5 3" xfId="2296" xr:uid="{00000000-0005-0000-0000-0000250A0000}"/>
    <cellStyle name="Comma 6 3 5 4" xfId="2297" xr:uid="{00000000-0005-0000-0000-0000260A0000}"/>
    <cellStyle name="Comma 6 3 6" xfId="2298" xr:uid="{00000000-0005-0000-0000-0000270A0000}"/>
    <cellStyle name="Comma 6 3 6 2" xfId="2299" xr:uid="{00000000-0005-0000-0000-0000280A0000}"/>
    <cellStyle name="Comma 6 3 6 2 2" xfId="2300" xr:uid="{00000000-0005-0000-0000-0000290A0000}"/>
    <cellStyle name="Comma 6 3 6 3" xfId="2301" xr:uid="{00000000-0005-0000-0000-00002A0A0000}"/>
    <cellStyle name="Comma 6 3 6 4" xfId="2302" xr:uid="{00000000-0005-0000-0000-00002B0A0000}"/>
    <cellStyle name="Comma 6 3 7" xfId="2303" xr:uid="{00000000-0005-0000-0000-00002C0A0000}"/>
    <cellStyle name="Comma 6 3 7 2" xfId="2304" xr:uid="{00000000-0005-0000-0000-00002D0A0000}"/>
    <cellStyle name="Comma 6 3 7 3" xfId="2305" xr:uid="{00000000-0005-0000-0000-00002E0A0000}"/>
    <cellStyle name="Comma 6 3 8" xfId="2306" xr:uid="{00000000-0005-0000-0000-00002F0A0000}"/>
    <cellStyle name="Comma 6 3 8 2" xfId="2307" xr:uid="{00000000-0005-0000-0000-0000300A0000}"/>
    <cellStyle name="Comma 6 3 9" xfId="2308" xr:uid="{00000000-0005-0000-0000-0000310A0000}"/>
    <cellStyle name="Comma 6 4" xfId="2309" xr:uid="{00000000-0005-0000-0000-0000320A0000}"/>
    <cellStyle name="Comma 6 4 10" xfId="2310" xr:uid="{00000000-0005-0000-0000-0000330A0000}"/>
    <cellStyle name="Comma 6 4 2" xfId="2311" xr:uid="{00000000-0005-0000-0000-0000340A0000}"/>
    <cellStyle name="Comma 6 4 2 2" xfId="2312" xr:uid="{00000000-0005-0000-0000-0000350A0000}"/>
    <cellStyle name="Comma 6 4 2 2 2" xfId="2313" xr:uid="{00000000-0005-0000-0000-0000360A0000}"/>
    <cellStyle name="Comma 6 4 2 2 2 2" xfId="2314" xr:uid="{00000000-0005-0000-0000-0000370A0000}"/>
    <cellStyle name="Comma 6 4 2 2 3" xfId="2315" xr:uid="{00000000-0005-0000-0000-0000380A0000}"/>
    <cellStyle name="Comma 6 4 2 2 4" xfId="2316" xr:uid="{00000000-0005-0000-0000-0000390A0000}"/>
    <cellStyle name="Comma 6 4 2 3" xfId="2317" xr:uid="{00000000-0005-0000-0000-00003A0A0000}"/>
    <cellStyle name="Comma 6 4 2 3 2" xfId="2318" xr:uid="{00000000-0005-0000-0000-00003B0A0000}"/>
    <cellStyle name="Comma 6 4 2 3 2 2" xfId="2319" xr:uid="{00000000-0005-0000-0000-00003C0A0000}"/>
    <cellStyle name="Comma 6 4 2 3 3" xfId="2320" xr:uid="{00000000-0005-0000-0000-00003D0A0000}"/>
    <cellStyle name="Comma 6 4 2 3 4" xfId="2321" xr:uid="{00000000-0005-0000-0000-00003E0A0000}"/>
    <cellStyle name="Comma 6 4 2 4" xfId="2322" xr:uid="{00000000-0005-0000-0000-00003F0A0000}"/>
    <cellStyle name="Comma 6 4 2 4 2" xfId="2323" xr:uid="{00000000-0005-0000-0000-0000400A0000}"/>
    <cellStyle name="Comma 6 4 2 4 2 2" xfId="2324" xr:uid="{00000000-0005-0000-0000-0000410A0000}"/>
    <cellStyle name="Comma 6 4 2 4 3" xfId="2325" xr:uid="{00000000-0005-0000-0000-0000420A0000}"/>
    <cellStyle name="Comma 6 4 2 4 4" xfId="2326" xr:uid="{00000000-0005-0000-0000-0000430A0000}"/>
    <cellStyle name="Comma 6 4 2 5" xfId="2327" xr:uid="{00000000-0005-0000-0000-0000440A0000}"/>
    <cellStyle name="Comma 6 4 2 5 2" xfId="2328" xr:uid="{00000000-0005-0000-0000-0000450A0000}"/>
    <cellStyle name="Comma 6 4 2 5 2 2" xfId="2329" xr:uid="{00000000-0005-0000-0000-0000460A0000}"/>
    <cellStyle name="Comma 6 4 2 5 3" xfId="2330" xr:uid="{00000000-0005-0000-0000-0000470A0000}"/>
    <cellStyle name="Comma 6 4 2 5 4" xfId="2331" xr:uid="{00000000-0005-0000-0000-0000480A0000}"/>
    <cellStyle name="Comma 6 4 2 6" xfId="2332" xr:uid="{00000000-0005-0000-0000-0000490A0000}"/>
    <cellStyle name="Comma 6 4 2 6 2" xfId="2333" xr:uid="{00000000-0005-0000-0000-00004A0A0000}"/>
    <cellStyle name="Comma 6 4 2 6 3" xfId="2334" xr:uid="{00000000-0005-0000-0000-00004B0A0000}"/>
    <cellStyle name="Comma 6 4 2 7" xfId="2335" xr:uid="{00000000-0005-0000-0000-00004C0A0000}"/>
    <cellStyle name="Comma 6 4 2 7 2" xfId="2336" xr:uid="{00000000-0005-0000-0000-00004D0A0000}"/>
    <cellStyle name="Comma 6 4 2 8" xfId="2337" xr:uid="{00000000-0005-0000-0000-00004E0A0000}"/>
    <cellStyle name="Comma 6 4 2 9" xfId="2338" xr:uid="{00000000-0005-0000-0000-00004F0A0000}"/>
    <cellStyle name="Comma 6 4 3" xfId="2339" xr:uid="{00000000-0005-0000-0000-0000500A0000}"/>
    <cellStyle name="Comma 6 4 3 2" xfId="2340" xr:uid="{00000000-0005-0000-0000-0000510A0000}"/>
    <cellStyle name="Comma 6 4 3 2 2" xfId="2341" xr:uid="{00000000-0005-0000-0000-0000520A0000}"/>
    <cellStyle name="Comma 6 4 3 3" xfId="2342" xr:uid="{00000000-0005-0000-0000-0000530A0000}"/>
    <cellStyle name="Comma 6 4 3 4" xfId="2343" xr:uid="{00000000-0005-0000-0000-0000540A0000}"/>
    <cellStyle name="Comma 6 4 4" xfId="2344" xr:uid="{00000000-0005-0000-0000-0000550A0000}"/>
    <cellStyle name="Comma 6 4 4 2" xfId="2345" xr:uid="{00000000-0005-0000-0000-0000560A0000}"/>
    <cellStyle name="Comma 6 4 4 2 2" xfId="2346" xr:uid="{00000000-0005-0000-0000-0000570A0000}"/>
    <cellStyle name="Comma 6 4 4 3" xfId="2347" xr:uid="{00000000-0005-0000-0000-0000580A0000}"/>
    <cellStyle name="Comma 6 4 4 4" xfId="2348" xr:uid="{00000000-0005-0000-0000-0000590A0000}"/>
    <cellStyle name="Comma 6 4 5" xfId="2349" xr:uid="{00000000-0005-0000-0000-00005A0A0000}"/>
    <cellStyle name="Comma 6 4 5 2" xfId="2350" xr:uid="{00000000-0005-0000-0000-00005B0A0000}"/>
    <cellStyle name="Comma 6 4 5 2 2" xfId="2351" xr:uid="{00000000-0005-0000-0000-00005C0A0000}"/>
    <cellStyle name="Comma 6 4 5 3" xfId="2352" xr:uid="{00000000-0005-0000-0000-00005D0A0000}"/>
    <cellStyle name="Comma 6 4 5 4" xfId="2353" xr:uid="{00000000-0005-0000-0000-00005E0A0000}"/>
    <cellStyle name="Comma 6 4 6" xfId="2354" xr:uid="{00000000-0005-0000-0000-00005F0A0000}"/>
    <cellStyle name="Comma 6 4 6 2" xfId="2355" xr:uid="{00000000-0005-0000-0000-0000600A0000}"/>
    <cellStyle name="Comma 6 4 6 2 2" xfId="2356" xr:uid="{00000000-0005-0000-0000-0000610A0000}"/>
    <cellStyle name="Comma 6 4 6 3" xfId="2357" xr:uid="{00000000-0005-0000-0000-0000620A0000}"/>
    <cellStyle name="Comma 6 4 6 4" xfId="2358" xr:uid="{00000000-0005-0000-0000-0000630A0000}"/>
    <cellStyle name="Comma 6 4 7" xfId="2359" xr:uid="{00000000-0005-0000-0000-0000640A0000}"/>
    <cellStyle name="Comma 6 4 7 2" xfId="2360" xr:uid="{00000000-0005-0000-0000-0000650A0000}"/>
    <cellStyle name="Comma 6 4 7 3" xfId="2361" xr:uid="{00000000-0005-0000-0000-0000660A0000}"/>
    <cellStyle name="Comma 6 4 8" xfId="2362" xr:uid="{00000000-0005-0000-0000-0000670A0000}"/>
    <cellStyle name="Comma 6 4 8 2" xfId="2363" xr:uid="{00000000-0005-0000-0000-0000680A0000}"/>
    <cellStyle name="Comma 6 4 9" xfId="2364" xr:uid="{00000000-0005-0000-0000-0000690A0000}"/>
    <cellStyle name="Comma 6 5" xfId="2365" xr:uid="{00000000-0005-0000-0000-00006A0A0000}"/>
    <cellStyle name="Comma 6 5 2" xfId="2366" xr:uid="{00000000-0005-0000-0000-00006B0A0000}"/>
    <cellStyle name="Comma 6 5 2 2" xfId="2367" xr:uid="{00000000-0005-0000-0000-00006C0A0000}"/>
    <cellStyle name="Comma 6 5 2 2 2" xfId="2368" xr:uid="{00000000-0005-0000-0000-00006D0A0000}"/>
    <cellStyle name="Comma 6 5 2 3" xfId="2369" xr:uid="{00000000-0005-0000-0000-00006E0A0000}"/>
    <cellStyle name="Comma 6 5 2 4" xfId="2370" xr:uid="{00000000-0005-0000-0000-00006F0A0000}"/>
    <cellStyle name="Comma 6 5 3" xfId="2371" xr:uid="{00000000-0005-0000-0000-0000700A0000}"/>
    <cellStyle name="Comma 6 5 3 2" xfId="2372" xr:uid="{00000000-0005-0000-0000-0000710A0000}"/>
    <cellStyle name="Comma 6 5 3 2 2" xfId="2373" xr:uid="{00000000-0005-0000-0000-0000720A0000}"/>
    <cellStyle name="Comma 6 5 3 3" xfId="2374" xr:uid="{00000000-0005-0000-0000-0000730A0000}"/>
    <cellStyle name="Comma 6 5 3 4" xfId="2375" xr:uid="{00000000-0005-0000-0000-0000740A0000}"/>
    <cellStyle name="Comma 6 5 4" xfId="2376" xr:uid="{00000000-0005-0000-0000-0000750A0000}"/>
    <cellStyle name="Comma 6 5 4 2" xfId="2377" xr:uid="{00000000-0005-0000-0000-0000760A0000}"/>
    <cellStyle name="Comma 6 5 4 2 2" xfId="2378" xr:uid="{00000000-0005-0000-0000-0000770A0000}"/>
    <cellStyle name="Comma 6 5 4 3" xfId="2379" xr:uid="{00000000-0005-0000-0000-0000780A0000}"/>
    <cellStyle name="Comma 6 5 4 4" xfId="2380" xr:uid="{00000000-0005-0000-0000-0000790A0000}"/>
    <cellStyle name="Comma 6 5 5" xfId="2381" xr:uid="{00000000-0005-0000-0000-00007A0A0000}"/>
    <cellStyle name="Comma 6 5 5 2" xfId="2382" xr:uid="{00000000-0005-0000-0000-00007B0A0000}"/>
    <cellStyle name="Comma 6 5 5 2 2" xfId="2383" xr:uid="{00000000-0005-0000-0000-00007C0A0000}"/>
    <cellStyle name="Comma 6 5 5 3" xfId="2384" xr:uid="{00000000-0005-0000-0000-00007D0A0000}"/>
    <cellStyle name="Comma 6 5 5 4" xfId="2385" xr:uid="{00000000-0005-0000-0000-00007E0A0000}"/>
    <cellStyle name="Comma 6 5 6" xfId="2386" xr:uid="{00000000-0005-0000-0000-00007F0A0000}"/>
    <cellStyle name="Comma 6 5 6 2" xfId="2387" xr:uid="{00000000-0005-0000-0000-0000800A0000}"/>
    <cellStyle name="Comma 6 5 6 3" xfId="2388" xr:uid="{00000000-0005-0000-0000-0000810A0000}"/>
    <cellStyle name="Comma 6 5 7" xfId="2389" xr:uid="{00000000-0005-0000-0000-0000820A0000}"/>
    <cellStyle name="Comma 6 5 7 2" xfId="2390" xr:uid="{00000000-0005-0000-0000-0000830A0000}"/>
    <cellStyle name="Comma 6 5 8" xfId="2391" xr:uid="{00000000-0005-0000-0000-0000840A0000}"/>
    <cellStyle name="Comma 6 5 9" xfId="2392" xr:uid="{00000000-0005-0000-0000-0000850A0000}"/>
    <cellStyle name="Comma 6 6" xfId="2393" xr:uid="{00000000-0005-0000-0000-0000860A0000}"/>
    <cellStyle name="Comma 6 6 2" xfId="2394" xr:uid="{00000000-0005-0000-0000-0000870A0000}"/>
    <cellStyle name="Comma 6 6 2 2" xfId="2395" xr:uid="{00000000-0005-0000-0000-0000880A0000}"/>
    <cellStyle name="Comma 6 6 3" xfId="2396" xr:uid="{00000000-0005-0000-0000-0000890A0000}"/>
    <cellStyle name="Comma 6 6 4" xfId="2397" xr:uid="{00000000-0005-0000-0000-00008A0A0000}"/>
    <cellStyle name="Comma 6 7" xfId="2398" xr:uid="{00000000-0005-0000-0000-00008B0A0000}"/>
    <cellStyle name="Comma 6 7 2" xfId="2399" xr:uid="{00000000-0005-0000-0000-00008C0A0000}"/>
    <cellStyle name="Comma 6 7 2 2" xfId="2400" xr:uid="{00000000-0005-0000-0000-00008D0A0000}"/>
    <cellStyle name="Comma 6 7 3" xfId="2401" xr:uid="{00000000-0005-0000-0000-00008E0A0000}"/>
    <cellStyle name="Comma 6 7 4" xfId="2402" xr:uid="{00000000-0005-0000-0000-00008F0A0000}"/>
    <cellStyle name="Comma 6 8" xfId="2403" xr:uid="{00000000-0005-0000-0000-0000900A0000}"/>
    <cellStyle name="Comma 6 8 2" xfId="2404" xr:uid="{00000000-0005-0000-0000-0000910A0000}"/>
    <cellStyle name="Comma 6 8 2 2" xfId="2405" xr:uid="{00000000-0005-0000-0000-0000920A0000}"/>
    <cellStyle name="Comma 6 8 3" xfId="2406" xr:uid="{00000000-0005-0000-0000-0000930A0000}"/>
    <cellStyle name="Comma 6 8 4" xfId="2407" xr:uid="{00000000-0005-0000-0000-0000940A0000}"/>
    <cellStyle name="Comma 6 9" xfId="2408" xr:uid="{00000000-0005-0000-0000-0000950A0000}"/>
    <cellStyle name="Comma 6 9 2" xfId="2409" xr:uid="{00000000-0005-0000-0000-0000960A0000}"/>
    <cellStyle name="Comma 6 9 2 2" xfId="2410" xr:uid="{00000000-0005-0000-0000-0000970A0000}"/>
    <cellStyle name="Comma 6 9 3" xfId="2411" xr:uid="{00000000-0005-0000-0000-0000980A0000}"/>
    <cellStyle name="Comma 6 9 4" xfId="2412" xr:uid="{00000000-0005-0000-0000-0000990A0000}"/>
    <cellStyle name="Comma 7" xfId="2413" xr:uid="{00000000-0005-0000-0000-00009A0A0000}"/>
    <cellStyle name="Comma 7 10" xfId="2414" xr:uid="{00000000-0005-0000-0000-00009B0A0000}"/>
    <cellStyle name="Comma 7 10 2" xfId="2415" xr:uid="{00000000-0005-0000-0000-00009C0A0000}"/>
    <cellStyle name="Comma 7 10 3" xfId="2416" xr:uid="{00000000-0005-0000-0000-00009D0A0000}"/>
    <cellStyle name="Comma 7 11" xfId="2417" xr:uid="{00000000-0005-0000-0000-00009E0A0000}"/>
    <cellStyle name="Comma 7 11 2" xfId="2418" xr:uid="{00000000-0005-0000-0000-00009F0A0000}"/>
    <cellStyle name="Comma 7 12" xfId="2419" xr:uid="{00000000-0005-0000-0000-0000A00A0000}"/>
    <cellStyle name="Comma 7 13" xfId="2420" xr:uid="{00000000-0005-0000-0000-0000A10A0000}"/>
    <cellStyle name="Comma 7 2" xfId="2421" xr:uid="{00000000-0005-0000-0000-0000A20A0000}"/>
    <cellStyle name="Comma 7 2 10" xfId="2422" xr:uid="{00000000-0005-0000-0000-0000A30A0000}"/>
    <cellStyle name="Comma 7 2 2" xfId="2423" xr:uid="{00000000-0005-0000-0000-0000A40A0000}"/>
    <cellStyle name="Comma 7 2 2 2" xfId="2424" xr:uid="{00000000-0005-0000-0000-0000A50A0000}"/>
    <cellStyle name="Comma 7 2 2 2 2" xfId="2425" xr:uid="{00000000-0005-0000-0000-0000A60A0000}"/>
    <cellStyle name="Comma 7 2 2 2 2 2" xfId="2426" xr:uid="{00000000-0005-0000-0000-0000A70A0000}"/>
    <cellStyle name="Comma 7 2 2 2 3" xfId="2427" xr:uid="{00000000-0005-0000-0000-0000A80A0000}"/>
    <cellStyle name="Comma 7 2 2 2 4" xfId="2428" xr:uid="{00000000-0005-0000-0000-0000A90A0000}"/>
    <cellStyle name="Comma 7 2 2 3" xfId="2429" xr:uid="{00000000-0005-0000-0000-0000AA0A0000}"/>
    <cellStyle name="Comma 7 2 2 3 2" xfId="2430" xr:uid="{00000000-0005-0000-0000-0000AB0A0000}"/>
    <cellStyle name="Comma 7 2 2 3 2 2" xfId="2431" xr:uid="{00000000-0005-0000-0000-0000AC0A0000}"/>
    <cellStyle name="Comma 7 2 2 3 3" xfId="2432" xr:uid="{00000000-0005-0000-0000-0000AD0A0000}"/>
    <cellStyle name="Comma 7 2 2 3 4" xfId="2433" xr:uid="{00000000-0005-0000-0000-0000AE0A0000}"/>
    <cellStyle name="Comma 7 2 2 4" xfId="2434" xr:uid="{00000000-0005-0000-0000-0000AF0A0000}"/>
    <cellStyle name="Comma 7 2 2 4 2" xfId="2435" xr:uid="{00000000-0005-0000-0000-0000B00A0000}"/>
    <cellStyle name="Comma 7 2 2 4 2 2" xfId="2436" xr:uid="{00000000-0005-0000-0000-0000B10A0000}"/>
    <cellStyle name="Comma 7 2 2 4 3" xfId="2437" xr:uid="{00000000-0005-0000-0000-0000B20A0000}"/>
    <cellStyle name="Comma 7 2 2 4 4" xfId="2438" xr:uid="{00000000-0005-0000-0000-0000B30A0000}"/>
    <cellStyle name="Comma 7 2 2 5" xfId="2439" xr:uid="{00000000-0005-0000-0000-0000B40A0000}"/>
    <cellStyle name="Comma 7 2 2 5 2" xfId="2440" xr:uid="{00000000-0005-0000-0000-0000B50A0000}"/>
    <cellStyle name="Comma 7 2 2 5 2 2" xfId="2441" xr:uid="{00000000-0005-0000-0000-0000B60A0000}"/>
    <cellStyle name="Comma 7 2 2 5 3" xfId="2442" xr:uid="{00000000-0005-0000-0000-0000B70A0000}"/>
    <cellStyle name="Comma 7 2 2 5 4" xfId="2443" xr:uid="{00000000-0005-0000-0000-0000B80A0000}"/>
    <cellStyle name="Comma 7 2 2 6" xfId="2444" xr:uid="{00000000-0005-0000-0000-0000B90A0000}"/>
    <cellStyle name="Comma 7 2 2 6 2" xfId="2445" xr:uid="{00000000-0005-0000-0000-0000BA0A0000}"/>
    <cellStyle name="Comma 7 2 2 6 3" xfId="2446" xr:uid="{00000000-0005-0000-0000-0000BB0A0000}"/>
    <cellStyle name="Comma 7 2 2 7" xfId="2447" xr:uid="{00000000-0005-0000-0000-0000BC0A0000}"/>
    <cellStyle name="Comma 7 2 2 7 2" xfId="2448" xr:uid="{00000000-0005-0000-0000-0000BD0A0000}"/>
    <cellStyle name="Comma 7 2 2 8" xfId="2449" xr:uid="{00000000-0005-0000-0000-0000BE0A0000}"/>
    <cellStyle name="Comma 7 2 2 9" xfId="2450" xr:uid="{00000000-0005-0000-0000-0000BF0A0000}"/>
    <cellStyle name="Comma 7 2 3" xfId="2451" xr:uid="{00000000-0005-0000-0000-0000C00A0000}"/>
    <cellStyle name="Comma 7 2 3 2" xfId="2452" xr:uid="{00000000-0005-0000-0000-0000C10A0000}"/>
    <cellStyle name="Comma 7 2 3 2 2" xfId="2453" xr:uid="{00000000-0005-0000-0000-0000C20A0000}"/>
    <cellStyle name="Comma 7 2 3 3" xfId="2454" xr:uid="{00000000-0005-0000-0000-0000C30A0000}"/>
    <cellStyle name="Comma 7 2 3 4" xfId="2455" xr:uid="{00000000-0005-0000-0000-0000C40A0000}"/>
    <cellStyle name="Comma 7 2 4" xfId="2456" xr:uid="{00000000-0005-0000-0000-0000C50A0000}"/>
    <cellStyle name="Comma 7 2 4 2" xfId="2457" xr:uid="{00000000-0005-0000-0000-0000C60A0000}"/>
    <cellStyle name="Comma 7 2 4 2 2" xfId="2458" xr:uid="{00000000-0005-0000-0000-0000C70A0000}"/>
    <cellStyle name="Comma 7 2 4 3" xfId="2459" xr:uid="{00000000-0005-0000-0000-0000C80A0000}"/>
    <cellStyle name="Comma 7 2 4 4" xfId="2460" xr:uid="{00000000-0005-0000-0000-0000C90A0000}"/>
    <cellStyle name="Comma 7 2 5" xfId="2461" xr:uid="{00000000-0005-0000-0000-0000CA0A0000}"/>
    <cellStyle name="Comma 7 2 5 2" xfId="2462" xr:uid="{00000000-0005-0000-0000-0000CB0A0000}"/>
    <cellStyle name="Comma 7 2 5 2 2" xfId="2463" xr:uid="{00000000-0005-0000-0000-0000CC0A0000}"/>
    <cellStyle name="Comma 7 2 5 3" xfId="2464" xr:uid="{00000000-0005-0000-0000-0000CD0A0000}"/>
    <cellStyle name="Comma 7 2 5 4" xfId="2465" xr:uid="{00000000-0005-0000-0000-0000CE0A0000}"/>
    <cellStyle name="Comma 7 2 6" xfId="2466" xr:uid="{00000000-0005-0000-0000-0000CF0A0000}"/>
    <cellStyle name="Comma 7 2 6 2" xfId="2467" xr:uid="{00000000-0005-0000-0000-0000D00A0000}"/>
    <cellStyle name="Comma 7 2 6 2 2" xfId="2468" xr:uid="{00000000-0005-0000-0000-0000D10A0000}"/>
    <cellStyle name="Comma 7 2 6 3" xfId="2469" xr:uid="{00000000-0005-0000-0000-0000D20A0000}"/>
    <cellStyle name="Comma 7 2 6 4" xfId="2470" xr:uid="{00000000-0005-0000-0000-0000D30A0000}"/>
    <cellStyle name="Comma 7 2 7" xfId="2471" xr:uid="{00000000-0005-0000-0000-0000D40A0000}"/>
    <cellStyle name="Comma 7 2 7 2" xfId="2472" xr:uid="{00000000-0005-0000-0000-0000D50A0000}"/>
    <cellStyle name="Comma 7 2 7 3" xfId="2473" xr:uid="{00000000-0005-0000-0000-0000D60A0000}"/>
    <cellStyle name="Comma 7 2 8" xfId="2474" xr:uid="{00000000-0005-0000-0000-0000D70A0000}"/>
    <cellStyle name="Comma 7 2 8 2" xfId="2475" xr:uid="{00000000-0005-0000-0000-0000D80A0000}"/>
    <cellStyle name="Comma 7 2 9" xfId="2476" xr:uid="{00000000-0005-0000-0000-0000D90A0000}"/>
    <cellStyle name="Comma 7 3" xfId="2477" xr:uid="{00000000-0005-0000-0000-0000DA0A0000}"/>
    <cellStyle name="Comma 7 3 10" xfId="2478" xr:uid="{00000000-0005-0000-0000-0000DB0A0000}"/>
    <cellStyle name="Comma 7 3 2" xfId="2479" xr:uid="{00000000-0005-0000-0000-0000DC0A0000}"/>
    <cellStyle name="Comma 7 3 2 2" xfId="2480" xr:uid="{00000000-0005-0000-0000-0000DD0A0000}"/>
    <cellStyle name="Comma 7 3 2 2 2" xfId="2481" xr:uid="{00000000-0005-0000-0000-0000DE0A0000}"/>
    <cellStyle name="Comma 7 3 2 2 2 2" xfId="2482" xr:uid="{00000000-0005-0000-0000-0000DF0A0000}"/>
    <cellStyle name="Comma 7 3 2 2 3" xfId="2483" xr:uid="{00000000-0005-0000-0000-0000E00A0000}"/>
    <cellStyle name="Comma 7 3 2 2 4" xfId="2484" xr:uid="{00000000-0005-0000-0000-0000E10A0000}"/>
    <cellStyle name="Comma 7 3 2 3" xfId="2485" xr:uid="{00000000-0005-0000-0000-0000E20A0000}"/>
    <cellStyle name="Comma 7 3 2 3 2" xfId="2486" xr:uid="{00000000-0005-0000-0000-0000E30A0000}"/>
    <cellStyle name="Comma 7 3 2 3 2 2" xfId="2487" xr:uid="{00000000-0005-0000-0000-0000E40A0000}"/>
    <cellStyle name="Comma 7 3 2 3 3" xfId="2488" xr:uid="{00000000-0005-0000-0000-0000E50A0000}"/>
    <cellStyle name="Comma 7 3 2 3 4" xfId="2489" xr:uid="{00000000-0005-0000-0000-0000E60A0000}"/>
    <cellStyle name="Comma 7 3 2 4" xfId="2490" xr:uid="{00000000-0005-0000-0000-0000E70A0000}"/>
    <cellStyle name="Comma 7 3 2 4 2" xfId="2491" xr:uid="{00000000-0005-0000-0000-0000E80A0000}"/>
    <cellStyle name="Comma 7 3 2 4 2 2" xfId="2492" xr:uid="{00000000-0005-0000-0000-0000E90A0000}"/>
    <cellStyle name="Comma 7 3 2 4 3" xfId="2493" xr:uid="{00000000-0005-0000-0000-0000EA0A0000}"/>
    <cellStyle name="Comma 7 3 2 4 4" xfId="2494" xr:uid="{00000000-0005-0000-0000-0000EB0A0000}"/>
    <cellStyle name="Comma 7 3 2 5" xfId="2495" xr:uid="{00000000-0005-0000-0000-0000EC0A0000}"/>
    <cellStyle name="Comma 7 3 2 5 2" xfId="2496" xr:uid="{00000000-0005-0000-0000-0000ED0A0000}"/>
    <cellStyle name="Comma 7 3 2 5 2 2" xfId="2497" xr:uid="{00000000-0005-0000-0000-0000EE0A0000}"/>
    <cellStyle name="Comma 7 3 2 5 3" xfId="2498" xr:uid="{00000000-0005-0000-0000-0000EF0A0000}"/>
    <cellStyle name="Comma 7 3 2 5 4" xfId="2499" xr:uid="{00000000-0005-0000-0000-0000F00A0000}"/>
    <cellStyle name="Comma 7 3 2 6" xfId="2500" xr:uid="{00000000-0005-0000-0000-0000F10A0000}"/>
    <cellStyle name="Comma 7 3 2 6 2" xfId="2501" xr:uid="{00000000-0005-0000-0000-0000F20A0000}"/>
    <cellStyle name="Comma 7 3 2 6 3" xfId="2502" xr:uid="{00000000-0005-0000-0000-0000F30A0000}"/>
    <cellStyle name="Comma 7 3 2 7" xfId="2503" xr:uid="{00000000-0005-0000-0000-0000F40A0000}"/>
    <cellStyle name="Comma 7 3 2 7 2" xfId="2504" xr:uid="{00000000-0005-0000-0000-0000F50A0000}"/>
    <cellStyle name="Comma 7 3 2 8" xfId="2505" xr:uid="{00000000-0005-0000-0000-0000F60A0000}"/>
    <cellStyle name="Comma 7 3 2 9" xfId="2506" xr:uid="{00000000-0005-0000-0000-0000F70A0000}"/>
    <cellStyle name="Comma 7 3 3" xfId="2507" xr:uid="{00000000-0005-0000-0000-0000F80A0000}"/>
    <cellStyle name="Comma 7 3 3 2" xfId="2508" xr:uid="{00000000-0005-0000-0000-0000F90A0000}"/>
    <cellStyle name="Comma 7 3 3 2 2" xfId="2509" xr:uid="{00000000-0005-0000-0000-0000FA0A0000}"/>
    <cellStyle name="Comma 7 3 3 3" xfId="2510" xr:uid="{00000000-0005-0000-0000-0000FB0A0000}"/>
    <cellStyle name="Comma 7 3 3 4" xfId="2511" xr:uid="{00000000-0005-0000-0000-0000FC0A0000}"/>
    <cellStyle name="Comma 7 3 4" xfId="2512" xr:uid="{00000000-0005-0000-0000-0000FD0A0000}"/>
    <cellStyle name="Comma 7 3 4 2" xfId="2513" xr:uid="{00000000-0005-0000-0000-0000FE0A0000}"/>
    <cellStyle name="Comma 7 3 4 2 2" xfId="2514" xr:uid="{00000000-0005-0000-0000-0000FF0A0000}"/>
    <cellStyle name="Comma 7 3 4 3" xfId="2515" xr:uid="{00000000-0005-0000-0000-0000000B0000}"/>
    <cellStyle name="Comma 7 3 4 4" xfId="2516" xr:uid="{00000000-0005-0000-0000-0000010B0000}"/>
    <cellStyle name="Comma 7 3 5" xfId="2517" xr:uid="{00000000-0005-0000-0000-0000020B0000}"/>
    <cellStyle name="Comma 7 3 5 2" xfId="2518" xr:uid="{00000000-0005-0000-0000-0000030B0000}"/>
    <cellStyle name="Comma 7 3 5 2 2" xfId="2519" xr:uid="{00000000-0005-0000-0000-0000040B0000}"/>
    <cellStyle name="Comma 7 3 5 3" xfId="2520" xr:uid="{00000000-0005-0000-0000-0000050B0000}"/>
    <cellStyle name="Comma 7 3 5 4" xfId="2521" xr:uid="{00000000-0005-0000-0000-0000060B0000}"/>
    <cellStyle name="Comma 7 3 6" xfId="2522" xr:uid="{00000000-0005-0000-0000-0000070B0000}"/>
    <cellStyle name="Comma 7 3 6 2" xfId="2523" xr:uid="{00000000-0005-0000-0000-0000080B0000}"/>
    <cellStyle name="Comma 7 3 6 2 2" xfId="2524" xr:uid="{00000000-0005-0000-0000-0000090B0000}"/>
    <cellStyle name="Comma 7 3 6 3" xfId="2525" xr:uid="{00000000-0005-0000-0000-00000A0B0000}"/>
    <cellStyle name="Comma 7 3 6 4" xfId="2526" xr:uid="{00000000-0005-0000-0000-00000B0B0000}"/>
    <cellStyle name="Comma 7 3 7" xfId="2527" xr:uid="{00000000-0005-0000-0000-00000C0B0000}"/>
    <cellStyle name="Comma 7 3 7 2" xfId="2528" xr:uid="{00000000-0005-0000-0000-00000D0B0000}"/>
    <cellStyle name="Comma 7 3 7 3" xfId="2529" xr:uid="{00000000-0005-0000-0000-00000E0B0000}"/>
    <cellStyle name="Comma 7 3 8" xfId="2530" xr:uid="{00000000-0005-0000-0000-00000F0B0000}"/>
    <cellStyle name="Comma 7 3 8 2" xfId="2531" xr:uid="{00000000-0005-0000-0000-0000100B0000}"/>
    <cellStyle name="Comma 7 3 9" xfId="2532" xr:uid="{00000000-0005-0000-0000-0000110B0000}"/>
    <cellStyle name="Comma 7 4" xfId="2533" xr:uid="{00000000-0005-0000-0000-0000120B0000}"/>
    <cellStyle name="Comma 7 4 10" xfId="2534" xr:uid="{00000000-0005-0000-0000-0000130B0000}"/>
    <cellStyle name="Comma 7 4 2" xfId="2535" xr:uid="{00000000-0005-0000-0000-0000140B0000}"/>
    <cellStyle name="Comma 7 4 2 2" xfId="2536" xr:uid="{00000000-0005-0000-0000-0000150B0000}"/>
    <cellStyle name="Comma 7 4 2 2 2" xfId="2537" xr:uid="{00000000-0005-0000-0000-0000160B0000}"/>
    <cellStyle name="Comma 7 4 2 2 2 2" xfId="2538" xr:uid="{00000000-0005-0000-0000-0000170B0000}"/>
    <cellStyle name="Comma 7 4 2 2 3" xfId="2539" xr:uid="{00000000-0005-0000-0000-0000180B0000}"/>
    <cellStyle name="Comma 7 4 2 2 4" xfId="2540" xr:uid="{00000000-0005-0000-0000-0000190B0000}"/>
    <cellStyle name="Comma 7 4 2 3" xfId="2541" xr:uid="{00000000-0005-0000-0000-00001A0B0000}"/>
    <cellStyle name="Comma 7 4 2 3 2" xfId="2542" xr:uid="{00000000-0005-0000-0000-00001B0B0000}"/>
    <cellStyle name="Comma 7 4 2 3 2 2" xfId="2543" xr:uid="{00000000-0005-0000-0000-00001C0B0000}"/>
    <cellStyle name="Comma 7 4 2 3 3" xfId="2544" xr:uid="{00000000-0005-0000-0000-00001D0B0000}"/>
    <cellStyle name="Comma 7 4 2 3 4" xfId="2545" xr:uid="{00000000-0005-0000-0000-00001E0B0000}"/>
    <cellStyle name="Comma 7 4 2 4" xfId="2546" xr:uid="{00000000-0005-0000-0000-00001F0B0000}"/>
    <cellStyle name="Comma 7 4 2 4 2" xfId="2547" xr:uid="{00000000-0005-0000-0000-0000200B0000}"/>
    <cellStyle name="Comma 7 4 2 4 2 2" xfId="2548" xr:uid="{00000000-0005-0000-0000-0000210B0000}"/>
    <cellStyle name="Comma 7 4 2 4 3" xfId="2549" xr:uid="{00000000-0005-0000-0000-0000220B0000}"/>
    <cellStyle name="Comma 7 4 2 4 4" xfId="2550" xr:uid="{00000000-0005-0000-0000-0000230B0000}"/>
    <cellStyle name="Comma 7 4 2 5" xfId="2551" xr:uid="{00000000-0005-0000-0000-0000240B0000}"/>
    <cellStyle name="Comma 7 4 2 5 2" xfId="2552" xr:uid="{00000000-0005-0000-0000-0000250B0000}"/>
    <cellStyle name="Comma 7 4 2 5 2 2" xfId="2553" xr:uid="{00000000-0005-0000-0000-0000260B0000}"/>
    <cellStyle name="Comma 7 4 2 5 3" xfId="2554" xr:uid="{00000000-0005-0000-0000-0000270B0000}"/>
    <cellStyle name="Comma 7 4 2 5 4" xfId="2555" xr:uid="{00000000-0005-0000-0000-0000280B0000}"/>
    <cellStyle name="Comma 7 4 2 6" xfId="2556" xr:uid="{00000000-0005-0000-0000-0000290B0000}"/>
    <cellStyle name="Comma 7 4 2 6 2" xfId="2557" xr:uid="{00000000-0005-0000-0000-00002A0B0000}"/>
    <cellStyle name="Comma 7 4 2 6 3" xfId="2558" xr:uid="{00000000-0005-0000-0000-00002B0B0000}"/>
    <cellStyle name="Comma 7 4 2 7" xfId="2559" xr:uid="{00000000-0005-0000-0000-00002C0B0000}"/>
    <cellStyle name="Comma 7 4 2 7 2" xfId="2560" xr:uid="{00000000-0005-0000-0000-00002D0B0000}"/>
    <cellStyle name="Comma 7 4 2 8" xfId="2561" xr:uid="{00000000-0005-0000-0000-00002E0B0000}"/>
    <cellStyle name="Comma 7 4 2 9" xfId="2562" xr:uid="{00000000-0005-0000-0000-00002F0B0000}"/>
    <cellStyle name="Comma 7 4 3" xfId="2563" xr:uid="{00000000-0005-0000-0000-0000300B0000}"/>
    <cellStyle name="Comma 7 4 3 2" xfId="2564" xr:uid="{00000000-0005-0000-0000-0000310B0000}"/>
    <cellStyle name="Comma 7 4 3 2 2" xfId="2565" xr:uid="{00000000-0005-0000-0000-0000320B0000}"/>
    <cellStyle name="Comma 7 4 3 3" xfId="2566" xr:uid="{00000000-0005-0000-0000-0000330B0000}"/>
    <cellStyle name="Comma 7 4 3 4" xfId="2567" xr:uid="{00000000-0005-0000-0000-0000340B0000}"/>
    <cellStyle name="Comma 7 4 4" xfId="2568" xr:uid="{00000000-0005-0000-0000-0000350B0000}"/>
    <cellStyle name="Comma 7 4 4 2" xfId="2569" xr:uid="{00000000-0005-0000-0000-0000360B0000}"/>
    <cellStyle name="Comma 7 4 4 2 2" xfId="2570" xr:uid="{00000000-0005-0000-0000-0000370B0000}"/>
    <cellStyle name="Comma 7 4 4 3" xfId="2571" xr:uid="{00000000-0005-0000-0000-0000380B0000}"/>
    <cellStyle name="Comma 7 4 4 4" xfId="2572" xr:uid="{00000000-0005-0000-0000-0000390B0000}"/>
    <cellStyle name="Comma 7 4 5" xfId="2573" xr:uid="{00000000-0005-0000-0000-00003A0B0000}"/>
    <cellStyle name="Comma 7 4 5 2" xfId="2574" xr:uid="{00000000-0005-0000-0000-00003B0B0000}"/>
    <cellStyle name="Comma 7 4 5 2 2" xfId="2575" xr:uid="{00000000-0005-0000-0000-00003C0B0000}"/>
    <cellStyle name="Comma 7 4 5 3" xfId="2576" xr:uid="{00000000-0005-0000-0000-00003D0B0000}"/>
    <cellStyle name="Comma 7 4 5 4" xfId="2577" xr:uid="{00000000-0005-0000-0000-00003E0B0000}"/>
    <cellStyle name="Comma 7 4 6" xfId="2578" xr:uid="{00000000-0005-0000-0000-00003F0B0000}"/>
    <cellStyle name="Comma 7 4 6 2" xfId="2579" xr:uid="{00000000-0005-0000-0000-0000400B0000}"/>
    <cellStyle name="Comma 7 4 6 2 2" xfId="2580" xr:uid="{00000000-0005-0000-0000-0000410B0000}"/>
    <cellStyle name="Comma 7 4 6 3" xfId="2581" xr:uid="{00000000-0005-0000-0000-0000420B0000}"/>
    <cellStyle name="Comma 7 4 6 4" xfId="2582" xr:uid="{00000000-0005-0000-0000-0000430B0000}"/>
    <cellStyle name="Comma 7 4 7" xfId="2583" xr:uid="{00000000-0005-0000-0000-0000440B0000}"/>
    <cellStyle name="Comma 7 4 7 2" xfId="2584" xr:uid="{00000000-0005-0000-0000-0000450B0000}"/>
    <cellStyle name="Comma 7 4 7 3" xfId="2585" xr:uid="{00000000-0005-0000-0000-0000460B0000}"/>
    <cellStyle name="Comma 7 4 8" xfId="2586" xr:uid="{00000000-0005-0000-0000-0000470B0000}"/>
    <cellStyle name="Comma 7 4 8 2" xfId="2587" xr:uid="{00000000-0005-0000-0000-0000480B0000}"/>
    <cellStyle name="Comma 7 4 9" xfId="2588" xr:uid="{00000000-0005-0000-0000-0000490B0000}"/>
    <cellStyle name="Comma 7 5" xfId="2589" xr:uid="{00000000-0005-0000-0000-00004A0B0000}"/>
    <cellStyle name="Comma 7 5 2" xfId="2590" xr:uid="{00000000-0005-0000-0000-00004B0B0000}"/>
    <cellStyle name="Comma 7 5 2 2" xfId="2591" xr:uid="{00000000-0005-0000-0000-00004C0B0000}"/>
    <cellStyle name="Comma 7 5 2 2 2" xfId="2592" xr:uid="{00000000-0005-0000-0000-00004D0B0000}"/>
    <cellStyle name="Comma 7 5 2 3" xfId="2593" xr:uid="{00000000-0005-0000-0000-00004E0B0000}"/>
    <cellStyle name="Comma 7 5 2 4" xfId="2594" xr:uid="{00000000-0005-0000-0000-00004F0B0000}"/>
    <cellStyle name="Comma 7 5 3" xfId="2595" xr:uid="{00000000-0005-0000-0000-0000500B0000}"/>
    <cellStyle name="Comma 7 5 3 2" xfId="2596" xr:uid="{00000000-0005-0000-0000-0000510B0000}"/>
    <cellStyle name="Comma 7 5 3 2 2" xfId="2597" xr:uid="{00000000-0005-0000-0000-0000520B0000}"/>
    <cellStyle name="Comma 7 5 3 3" xfId="2598" xr:uid="{00000000-0005-0000-0000-0000530B0000}"/>
    <cellStyle name="Comma 7 5 3 4" xfId="2599" xr:uid="{00000000-0005-0000-0000-0000540B0000}"/>
    <cellStyle name="Comma 7 5 4" xfId="2600" xr:uid="{00000000-0005-0000-0000-0000550B0000}"/>
    <cellStyle name="Comma 7 5 4 2" xfId="2601" xr:uid="{00000000-0005-0000-0000-0000560B0000}"/>
    <cellStyle name="Comma 7 5 4 2 2" xfId="2602" xr:uid="{00000000-0005-0000-0000-0000570B0000}"/>
    <cellStyle name="Comma 7 5 4 3" xfId="2603" xr:uid="{00000000-0005-0000-0000-0000580B0000}"/>
    <cellStyle name="Comma 7 5 4 4" xfId="2604" xr:uid="{00000000-0005-0000-0000-0000590B0000}"/>
    <cellStyle name="Comma 7 5 5" xfId="2605" xr:uid="{00000000-0005-0000-0000-00005A0B0000}"/>
    <cellStyle name="Comma 7 5 5 2" xfId="2606" xr:uid="{00000000-0005-0000-0000-00005B0B0000}"/>
    <cellStyle name="Comma 7 5 5 2 2" xfId="2607" xr:uid="{00000000-0005-0000-0000-00005C0B0000}"/>
    <cellStyle name="Comma 7 5 5 3" xfId="2608" xr:uid="{00000000-0005-0000-0000-00005D0B0000}"/>
    <cellStyle name="Comma 7 5 5 4" xfId="2609" xr:uid="{00000000-0005-0000-0000-00005E0B0000}"/>
    <cellStyle name="Comma 7 5 6" xfId="2610" xr:uid="{00000000-0005-0000-0000-00005F0B0000}"/>
    <cellStyle name="Comma 7 5 6 2" xfId="2611" xr:uid="{00000000-0005-0000-0000-0000600B0000}"/>
    <cellStyle name="Comma 7 5 6 3" xfId="2612" xr:uid="{00000000-0005-0000-0000-0000610B0000}"/>
    <cellStyle name="Comma 7 5 7" xfId="2613" xr:uid="{00000000-0005-0000-0000-0000620B0000}"/>
    <cellStyle name="Comma 7 5 7 2" xfId="2614" xr:uid="{00000000-0005-0000-0000-0000630B0000}"/>
    <cellStyle name="Comma 7 5 8" xfId="2615" xr:uid="{00000000-0005-0000-0000-0000640B0000}"/>
    <cellStyle name="Comma 7 5 9" xfId="2616" xr:uid="{00000000-0005-0000-0000-0000650B0000}"/>
    <cellStyle name="Comma 7 6" xfId="2617" xr:uid="{00000000-0005-0000-0000-0000660B0000}"/>
    <cellStyle name="Comma 7 6 2" xfId="2618" xr:uid="{00000000-0005-0000-0000-0000670B0000}"/>
    <cellStyle name="Comma 7 6 2 2" xfId="2619" xr:uid="{00000000-0005-0000-0000-0000680B0000}"/>
    <cellStyle name="Comma 7 6 3" xfId="2620" xr:uid="{00000000-0005-0000-0000-0000690B0000}"/>
    <cellStyle name="Comma 7 6 4" xfId="2621" xr:uid="{00000000-0005-0000-0000-00006A0B0000}"/>
    <cellStyle name="Comma 7 7" xfId="2622" xr:uid="{00000000-0005-0000-0000-00006B0B0000}"/>
    <cellStyle name="Comma 7 7 2" xfId="2623" xr:uid="{00000000-0005-0000-0000-00006C0B0000}"/>
    <cellStyle name="Comma 7 7 2 2" xfId="2624" xr:uid="{00000000-0005-0000-0000-00006D0B0000}"/>
    <cellStyle name="Comma 7 7 3" xfId="2625" xr:uid="{00000000-0005-0000-0000-00006E0B0000}"/>
    <cellStyle name="Comma 7 7 4" xfId="2626" xr:uid="{00000000-0005-0000-0000-00006F0B0000}"/>
    <cellStyle name="Comma 7 8" xfId="2627" xr:uid="{00000000-0005-0000-0000-0000700B0000}"/>
    <cellStyle name="Comma 7 8 2" xfId="2628" xr:uid="{00000000-0005-0000-0000-0000710B0000}"/>
    <cellStyle name="Comma 7 8 2 2" xfId="2629" xr:uid="{00000000-0005-0000-0000-0000720B0000}"/>
    <cellStyle name="Comma 7 8 3" xfId="2630" xr:uid="{00000000-0005-0000-0000-0000730B0000}"/>
    <cellStyle name="Comma 7 8 4" xfId="2631" xr:uid="{00000000-0005-0000-0000-0000740B0000}"/>
    <cellStyle name="Comma 7 9" xfId="2632" xr:uid="{00000000-0005-0000-0000-0000750B0000}"/>
    <cellStyle name="Comma 7 9 2" xfId="2633" xr:uid="{00000000-0005-0000-0000-0000760B0000}"/>
    <cellStyle name="Comma 7 9 2 2" xfId="2634" xr:uid="{00000000-0005-0000-0000-0000770B0000}"/>
    <cellStyle name="Comma 7 9 3" xfId="2635" xr:uid="{00000000-0005-0000-0000-0000780B0000}"/>
    <cellStyle name="Comma 7 9 4" xfId="2636" xr:uid="{00000000-0005-0000-0000-0000790B0000}"/>
    <cellStyle name="Comma 8" xfId="2637" xr:uid="{00000000-0005-0000-0000-00007A0B0000}"/>
    <cellStyle name="Comma 9" xfId="2667" xr:uid="{00000000-0005-0000-0000-00007B0B0000}"/>
    <cellStyle name="Currency 2" xfId="3835" xr:uid="{00000000-0005-0000-0000-00007C0B0000}"/>
    <cellStyle name="Currency 2 2" xfId="3859" xr:uid="{00000000-0005-0000-0000-00007D0B0000}"/>
    <cellStyle name="Currency 2 3" xfId="3842" xr:uid="{00000000-0005-0000-0000-00007E0B0000}"/>
    <cellStyle name="Currency 3" xfId="3838" xr:uid="{00000000-0005-0000-0000-00007F0B0000}"/>
    <cellStyle name="DateLong" xfId="151" xr:uid="{00000000-0005-0000-0000-0000800B0000}"/>
    <cellStyle name="DateLong 2" xfId="2900" xr:uid="{00000000-0005-0000-0000-0000810B0000}"/>
    <cellStyle name="DateShort" xfId="152" xr:uid="{00000000-0005-0000-0000-0000820B0000}"/>
    <cellStyle name="DateShort 2" xfId="2901" xr:uid="{00000000-0005-0000-0000-0000830B0000}"/>
    <cellStyle name="Descriptor text" xfId="155" xr:uid="{00000000-0005-0000-0000-0000840B0000}"/>
    <cellStyle name="Explanatory Text" xfId="13" builtinId="53" customBuiltin="1"/>
    <cellStyle name="Explanatory Text 2" xfId="79" xr:uid="{00000000-0005-0000-0000-000029000000}"/>
    <cellStyle name="Explanatory Text 2 2" xfId="3042" xr:uid="{00000000-0005-0000-0000-0000860B0000}"/>
    <cellStyle name="Explanatory Text 3" xfId="3043" xr:uid="{00000000-0005-0000-0000-0000870B0000}"/>
    <cellStyle name="Explanatory Text 3 2" xfId="3044" xr:uid="{00000000-0005-0000-0000-0000880B0000}"/>
    <cellStyle name="Explanatory Text 3 3" xfId="3045" xr:uid="{00000000-0005-0000-0000-0000890B0000}"/>
    <cellStyle name="Factor" xfId="143" xr:uid="{00000000-0005-0000-0000-00008A0B0000}"/>
    <cellStyle name="Factor 2" xfId="2905" xr:uid="{00000000-0005-0000-0000-00008B0B0000}"/>
    <cellStyle name="Factor 3" xfId="2899" xr:uid="{00000000-0005-0000-0000-00008C0B0000}"/>
    <cellStyle name="Fountain Col Header" xfId="4049" xr:uid="{00000000-0005-0000-0000-000007000000}"/>
    <cellStyle name="Fountain Error" xfId="4050" xr:uid="{00000000-0005-0000-0000-000008000000}"/>
    <cellStyle name="Fountain Input" xfId="4051" xr:uid="{00000000-0005-0000-0000-000009000000}"/>
    <cellStyle name="Fountain Input 2" xfId="4054" xr:uid="{00000000-0005-0000-0000-000009000000}"/>
    <cellStyle name="Fountain Input 3" xfId="4055" xr:uid="{00000000-0005-0000-0000-000009000000}"/>
    <cellStyle name="Fountain Table Header" xfId="4052" xr:uid="{00000000-0005-0000-0000-00000A000000}"/>
    <cellStyle name="Fountain Text" xfId="4053" xr:uid="{00000000-0005-0000-0000-00000B000000}"/>
    <cellStyle name="Good" xfId="5" builtinId="26" customBuiltin="1"/>
    <cellStyle name="Good 2" xfId="80" xr:uid="{00000000-0005-0000-0000-00002A000000}"/>
    <cellStyle name="Good 2 2" xfId="3046" xr:uid="{00000000-0005-0000-0000-00008E0B0000}"/>
    <cellStyle name="Good 3" xfId="3047" xr:uid="{00000000-0005-0000-0000-00008F0B0000}"/>
    <cellStyle name="Good 3 2" xfId="3048" xr:uid="{00000000-0005-0000-0000-0000900B0000}"/>
    <cellStyle name="Good 3 3" xfId="3049" xr:uid="{00000000-0005-0000-0000-0000910B0000}"/>
    <cellStyle name="Header" xfId="81" xr:uid="{00000000-0005-0000-0000-00002B000000}"/>
    <cellStyle name="Header3rdlevel" xfId="82" xr:uid="{00000000-0005-0000-0000-00002C000000}"/>
    <cellStyle name="Header3rdlevel 2" xfId="4046" xr:uid="{00000000-0005-0000-0000-00000E000000}"/>
    <cellStyle name="headerStyle" xfId="2638" xr:uid="{00000000-0005-0000-0000-0000920B0000}"/>
    <cellStyle name="Heading" xfId="154" xr:uid="{00000000-0005-0000-0000-0000930B0000}"/>
    <cellStyle name="Heading 1" xfId="1" builtinId="16" customBuiltin="1"/>
    <cellStyle name="Heading 1 2" xfId="83" xr:uid="{00000000-0005-0000-0000-00002D000000}"/>
    <cellStyle name="Heading 1 2 2" xfId="3050" xr:uid="{00000000-0005-0000-0000-0000950B0000}"/>
    <cellStyle name="Heading 1 3" xfId="3051" xr:uid="{00000000-0005-0000-0000-0000960B0000}"/>
    <cellStyle name="Heading 1 3 2" xfId="3052" xr:uid="{00000000-0005-0000-0000-0000970B0000}"/>
    <cellStyle name="Heading 1 3 3" xfId="3053" xr:uid="{00000000-0005-0000-0000-0000980B0000}"/>
    <cellStyle name="Heading 2" xfId="2" builtinId="17" customBuiltin="1"/>
    <cellStyle name="Heading 2 2" xfId="84" xr:uid="{00000000-0005-0000-0000-00002E000000}"/>
    <cellStyle name="Heading 2 2 2" xfId="3054" xr:uid="{00000000-0005-0000-0000-00009A0B0000}"/>
    <cellStyle name="Heading 2 3" xfId="3055" xr:uid="{00000000-0005-0000-0000-00009B0B0000}"/>
    <cellStyle name="Heading 2 3 2" xfId="3056" xr:uid="{00000000-0005-0000-0000-00009C0B0000}"/>
    <cellStyle name="Heading 2 3 3" xfId="3057" xr:uid="{00000000-0005-0000-0000-00009D0B0000}"/>
    <cellStyle name="Heading 3" xfId="3" builtinId="18" customBuiltin="1"/>
    <cellStyle name="Heading 3 2" xfId="85" xr:uid="{00000000-0005-0000-0000-00002F000000}"/>
    <cellStyle name="Heading 3 2 2" xfId="3058" xr:uid="{00000000-0005-0000-0000-00009F0B0000}"/>
    <cellStyle name="Heading 3 2 3" xfId="4019" xr:uid="{00000000-0005-0000-0000-00009F0B0000}"/>
    <cellStyle name="Heading 3 3" xfId="3059" xr:uid="{00000000-0005-0000-0000-0000A00B0000}"/>
    <cellStyle name="Heading 3 3 2" xfId="3060" xr:uid="{00000000-0005-0000-0000-0000A10B0000}"/>
    <cellStyle name="Heading 3 3 2 2" xfId="4021" xr:uid="{00000000-0005-0000-0000-0000A10B0000}"/>
    <cellStyle name="Heading 3 3 3" xfId="3061" xr:uid="{00000000-0005-0000-0000-0000A20B0000}"/>
    <cellStyle name="Heading 3 3 4" xfId="4020" xr:uid="{00000000-0005-0000-0000-0000A00B0000}"/>
    <cellStyle name="Heading 4" xfId="4" builtinId="19" customBuiltin="1"/>
    <cellStyle name="Heading 4 2" xfId="86" xr:uid="{00000000-0005-0000-0000-000030000000}"/>
    <cellStyle name="Heading 4 2 2" xfId="3062" xr:uid="{00000000-0005-0000-0000-0000A40B0000}"/>
    <cellStyle name="Heading 4 3" xfId="3063" xr:uid="{00000000-0005-0000-0000-0000A50B0000}"/>
    <cellStyle name="Heading 4 3 2" xfId="3064" xr:uid="{00000000-0005-0000-0000-0000A60B0000}"/>
    <cellStyle name="Heading 4 3 3" xfId="3065" xr:uid="{00000000-0005-0000-0000-0000A70B0000}"/>
    <cellStyle name="Hyperlink 2" xfId="100" xr:uid="{00000000-0005-0000-0000-000031000000}"/>
    <cellStyle name="Hyperlink 2 2" xfId="116" xr:uid="{00000000-0005-0000-0000-000032000000}"/>
    <cellStyle name="Hyperlink 2 2 2" xfId="3067" xr:uid="{00000000-0005-0000-0000-0000AB0B0000}"/>
    <cellStyle name="Hyperlink 2 3" xfId="2908" xr:uid="{00000000-0005-0000-0000-0000AC0B0000}"/>
    <cellStyle name="Hyperlink 2 4" xfId="3066" xr:uid="{00000000-0005-0000-0000-0000AD0B0000}"/>
    <cellStyle name="Hyperlink 2 5" xfId="3855" xr:uid="{00000000-0005-0000-0000-0000AE0B0000}"/>
    <cellStyle name="Hyperlink 3" xfId="119" xr:uid="{00000000-0005-0000-0000-000033000000}"/>
    <cellStyle name="Hyperlink 3 2" xfId="2922" xr:uid="{00000000-0005-0000-0000-0000B00B0000}"/>
    <cellStyle name="Hyperlink 3 3" xfId="2906" xr:uid="{00000000-0005-0000-0000-0000AF0B0000}"/>
    <cellStyle name="Input" xfId="7" builtinId="20" customBuiltin="1"/>
    <cellStyle name="Input 2" xfId="87" xr:uid="{00000000-0005-0000-0000-000034000000}"/>
    <cellStyle name="Input 2 2" xfId="3068" xr:uid="{00000000-0005-0000-0000-0000B20B0000}"/>
    <cellStyle name="Input 2 3" xfId="4022" xr:uid="{00000000-0005-0000-0000-0000B20B0000}"/>
    <cellStyle name="Input 2 4" xfId="4042" xr:uid="{00000000-0005-0000-0000-000034000000}"/>
    <cellStyle name="Input 3" xfId="3069" xr:uid="{00000000-0005-0000-0000-0000B30B0000}"/>
    <cellStyle name="Input 3 2" xfId="3070" xr:uid="{00000000-0005-0000-0000-0000B40B0000}"/>
    <cellStyle name="Input 3 2 2" xfId="4024" xr:uid="{00000000-0005-0000-0000-0000B40B0000}"/>
    <cellStyle name="Input 3 3" xfId="3071" xr:uid="{00000000-0005-0000-0000-0000B50B0000}"/>
    <cellStyle name="Input 3 4" xfId="4023" xr:uid="{00000000-0005-0000-0000-0000B30B0000}"/>
    <cellStyle name="Linked Cell" xfId="10" builtinId="24" customBuiltin="1"/>
    <cellStyle name="Linked Cell 2" xfId="88" xr:uid="{00000000-0005-0000-0000-000035000000}"/>
    <cellStyle name="Linked Cell 2 2" xfId="3072" xr:uid="{00000000-0005-0000-0000-0000B70B0000}"/>
    <cellStyle name="Linked Cell 3" xfId="3073" xr:uid="{00000000-0005-0000-0000-0000B80B0000}"/>
    <cellStyle name="Linked Cell 3 2" xfId="3074" xr:uid="{00000000-0005-0000-0000-0000B90B0000}"/>
    <cellStyle name="Linked Cell 3 3" xfId="3075" xr:uid="{00000000-0005-0000-0000-0000BA0B0000}"/>
    <cellStyle name="Neutral 2" xfId="89" xr:uid="{00000000-0005-0000-0000-000036000000}"/>
    <cellStyle name="Neutral 2 2" xfId="3845" xr:uid="{00000000-0005-0000-0000-0000BC0B0000}"/>
    <cellStyle name="Neutral 2 3" xfId="3076" xr:uid="{00000000-0005-0000-0000-0000BB0B0000}"/>
    <cellStyle name="Neutral 2 4" xfId="4083" xr:uid="{12F6E2B2-5A44-4EAD-8FF4-618EA30A9E58}"/>
    <cellStyle name="Neutral 3" xfId="3077" xr:uid="{00000000-0005-0000-0000-0000BD0B0000}"/>
    <cellStyle name="Neutral 3 2" xfId="3078" xr:uid="{00000000-0005-0000-0000-0000BE0B0000}"/>
    <cellStyle name="Neutral 3 3" xfId="3079" xr:uid="{00000000-0005-0000-0000-0000BF0B0000}"/>
    <cellStyle name="Neutral 4" xfId="4084" xr:uid="{B5CD60D3-C36F-4D51-A3B2-E9AE3B0BC4F9}"/>
    <cellStyle name="NJS" xfId="90" xr:uid="{00000000-0005-0000-0000-000037000000}"/>
    <cellStyle name="Normal" xfId="0" builtinId="0"/>
    <cellStyle name="Normal 10" xfId="2682" xr:uid="{00000000-0005-0000-0000-0000C20B0000}"/>
    <cellStyle name="Normal 10 2" xfId="45" xr:uid="{00000000-0005-0000-0000-000039000000}"/>
    <cellStyle name="Normal 10 2 2" xfId="3081" xr:uid="{00000000-0005-0000-0000-0000C40B0000}"/>
    <cellStyle name="Normal 10 2 2 2" xfId="3082" xr:uid="{00000000-0005-0000-0000-0000C50B0000}"/>
    <cellStyle name="Normal 10 2 3" xfId="3083" xr:uid="{00000000-0005-0000-0000-0000C60B0000}"/>
    <cellStyle name="Normal 10 2 4" xfId="3084" xr:uid="{00000000-0005-0000-0000-0000C70B0000}"/>
    <cellStyle name="Normal 10 2 5" xfId="3080" xr:uid="{00000000-0005-0000-0000-0000C80B0000}"/>
    <cellStyle name="Normal 10 3" xfId="2895" xr:uid="{00000000-0005-0000-0000-0000C90B0000}"/>
    <cellStyle name="Normal 10 3 2" xfId="3086" xr:uid="{00000000-0005-0000-0000-0000CA0B0000}"/>
    <cellStyle name="Normal 10 3 3" xfId="3085" xr:uid="{00000000-0005-0000-0000-0000CB0B0000}"/>
    <cellStyle name="Normal 10 4" xfId="3087" xr:uid="{00000000-0005-0000-0000-0000CC0B0000}"/>
    <cellStyle name="Normal 10 4 2" xfId="3088" xr:uid="{00000000-0005-0000-0000-0000CD0B0000}"/>
    <cellStyle name="Normal 10 5" xfId="2879" xr:uid="{00000000-0005-0000-0000-0000CE0B0000}"/>
    <cellStyle name="Normal 10 6" xfId="2944" xr:uid="{00000000-0005-0000-0000-0000CF0B0000}"/>
    <cellStyle name="Normal 11" xfId="2733" xr:uid="{00000000-0005-0000-0000-0000D00B0000}"/>
    <cellStyle name="Normal 11 2" xfId="2886" xr:uid="{00000000-0005-0000-0000-0000D10B0000}"/>
    <cellStyle name="Normal 11 2 2" xfId="3091" xr:uid="{00000000-0005-0000-0000-0000D20B0000}"/>
    <cellStyle name="Normal 11 2 2 2" xfId="3092" xr:uid="{00000000-0005-0000-0000-0000D30B0000}"/>
    <cellStyle name="Normal 11 2 3" xfId="3093" xr:uid="{00000000-0005-0000-0000-0000D40B0000}"/>
    <cellStyle name="Normal 11 2 4" xfId="3094" xr:uid="{00000000-0005-0000-0000-0000D50B0000}"/>
    <cellStyle name="Normal 11 2 5" xfId="3090" xr:uid="{00000000-0005-0000-0000-0000D60B0000}"/>
    <cellStyle name="Normal 11 3" xfId="3095" xr:uid="{00000000-0005-0000-0000-0000D70B0000}"/>
    <cellStyle name="Normal 11 3 2" xfId="3096" xr:uid="{00000000-0005-0000-0000-0000D80B0000}"/>
    <cellStyle name="Normal 11 3 3" xfId="3097" xr:uid="{00000000-0005-0000-0000-0000D90B0000}"/>
    <cellStyle name="Normal 11 4" xfId="3098" xr:uid="{00000000-0005-0000-0000-0000DA0B0000}"/>
    <cellStyle name="Normal 11 4 2" xfId="3099" xr:uid="{00000000-0005-0000-0000-0000DB0B0000}"/>
    <cellStyle name="Normal 11 5" xfId="3100" xr:uid="{00000000-0005-0000-0000-0000DC0B0000}"/>
    <cellStyle name="Normal 11 6" xfId="3089" xr:uid="{00000000-0005-0000-0000-0000DD0B0000}"/>
    <cellStyle name="Normal 12" xfId="122" xr:uid="{00000000-0005-0000-0000-00003A000000}"/>
    <cellStyle name="Normal 12 2" xfId="3102" xr:uid="{00000000-0005-0000-0000-0000DF0B0000}"/>
    <cellStyle name="Normal 12 3" xfId="3103" xr:uid="{00000000-0005-0000-0000-0000E00B0000}"/>
    <cellStyle name="Normal 12 4" xfId="3101" xr:uid="{00000000-0005-0000-0000-0000E10B0000}"/>
    <cellStyle name="Normal 12 5" xfId="3832" xr:uid="{00000000-0005-0000-0000-0000E20B0000}"/>
    <cellStyle name="Normal 12 6" xfId="145" xr:uid="{00000000-0005-0000-0000-0000DE0B0000}"/>
    <cellStyle name="Normal 13" xfId="2670" xr:uid="{00000000-0005-0000-0000-0000E30B0000}"/>
    <cellStyle name="Normal 13 2" xfId="2885" xr:uid="{00000000-0005-0000-0000-0000E40B0000}"/>
    <cellStyle name="Normal 14" xfId="2734" xr:uid="{00000000-0005-0000-0000-0000E50B0000}"/>
    <cellStyle name="Normal 14 2" xfId="2939" xr:uid="{00000000-0005-0000-0000-0000E60B0000}"/>
    <cellStyle name="Normal 15" xfId="2731" xr:uid="{00000000-0005-0000-0000-0000E70B0000}"/>
    <cellStyle name="Normal 15 2" xfId="3104" xr:uid="{00000000-0005-0000-0000-0000E80B0000}"/>
    <cellStyle name="Normal 16" xfId="2732" xr:uid="{00000000-0005-0000-0000-0000E90B0000}"/>
    <cellStyle name="Normal 16 2" xfId="2945" xr:uid="{00000000-0005-0000-0000-0000EA0B0000}"/>
    <cellStyle name="Normal 16 3" xfId="4085" xr:uid="{79E42D59-19F8-4939-893D-BED3B92CA033}"/>
    <cellStyle name="Normal 17" xfId="2673" xr:uid="{00000000-0005-0000-0000-0000EB0B0000}"/>
    <cellStyle name="Normal 17 2" xfId="2891" xr:uid="{00000000-0005-0000-0000-0000EC0B0000}"/>
    <cellStyle name="Normal 18" xfId="2735" xr:uid="{00000000-0005-0000-0000-0000ED0B0000}"/>
    <cellStyle name="Normal 19" xfId="271" xr:uid="{00000000-0005-0000-0000-0000EE0B0000}"/>
    <cellStyle name="Normal 19 2" xfId="2970" xr:uid="{00000000-0005-0000-0000-0000EF0B0000}"/>
    <cellStyle name="Normal 2" xfId="34" xr:uid="{00000000-0005-0000-0000-00003B000000}"/>
    <cellStyle name="Normal 2 10" xfId="3105" xr:uid="{00000000-0005-0000-0000-0000F10B0000}"/>
    <cellStyle name="Normal 2 10 2" xfId="3106" xr:uid="{00000000-0005-0000-0000-0000F20B0000}"/>
    <cellStyle name="Normal 2 10 2 2" xfId="3107" xr:uid="{00000000-0005-0000-0000-0000F30B0000}"/>
    <cellStyle name="Normal 2 10 2 2 2" xfId="3108" xr:uid="{00000000-0005-0000-0000-0000F40B0000}"/>
    <cellStyle name="Normal 2 10 2 3" xfId="3109" xr:uid="{00000000-0005-0000-0000-0000F50B0000}"/>
    <cellStyle name="Normal 2 10 2 4" xfId="3110" xr:uid="{00000000-0005-0000-0000-0000F60B0000}"/>
    <cellStyle name="Normal 2 10 3" xfId="3111" xr:uid="{00000000-0005-0000-0000-0000F70B0000}"/>
    <cellStyle name="Normal 2 10 3 2" xfId="3112" xr:uid="{00000000-0005-0000-0000-0000F80B0000}"/>
    <cellStyle name="Normal 2 10 4" xfId="3113" xr:uid="{00000000-0005-0000-0000-0000F90B0000}"/>
    <cellStyle name="Normal 2 10 5" xfId="3114" xr:uid="{00000000-0005-0000-0000-0000FA0B0000}"/>
    <cellStyle name="Normal 2 11" xfId="3115" xr:uid="{00000000-0005-0000-0000-0000FB0B0000}"/>
    <cellStyle name="Normal 2 11 2" xfId="3116" xr:uid="{00000000-0005-0000-0000-0000FC0B0000}"/>
    <cellStyle name="Normal 2 12" xfId="3831" xr:uid="{00000000-0005-0000-0000-0000FD0B0000}"/>
    <cellStyle name="Normal 2 13" xfId="3879" xr:uid="{00000000-0005-0000-0000-0000FE0B0000}"/>
    <cellStyle name="Normal 2 2" xfId="36" xr:uid="{00000000-0005-0000-0000-00003C000000}"/>
    <cellStyle name="Normal 2 2 2" xfId="3117" xr:uid="{00000000-0005-0000-0000-0000000C0000}"/>
    <cellStyle name="Normal 2 2 3" xfId="2966" xr:uid="{00000000-0005-0000-0000-0000010C0000}"/>
    <cellStyle name="Normal 2 2 4" xfId="2893" xr:uid="{00000000-0005-0000-0000-0000020C0000}"/>
    <cellStyle name="Normal 2 2_Raw Water" xfId="3118" xr:uid="{00000000-0005-0000-0000-0000030C0000}"/>
    <cellStyle name="Normal 2 3" xfId="44" xr:uid="{00000000-0005-0000-0000-00003D000000}"/>
    <cellStyle name="Normal 2 3 10" xfId="3120" xr:uid="{00000000-0005-0000-0000-0000050C0000}"/>
    <cellStyle name="Normal 2 3 11" xfId="3121" xr:uid="{00000000-0005-0000-0000-0000060C0000}"/>
    <cellStyle name="Normal 2 3 12" xfId="3119" xr:uid="{00000000-0005-0000-0000-0000070C0000}"/>
    <cellStyle name="Normal 2 3 2" xfId="147" xr:uid="{00000000-0005-0000-0000-0000080C0000}"/>
    <cellStyle name="Normal 2 3 2 2" xfId="3123" xr:uid="{00000000-0005-0000-0000-0000090C0000}"/>
    <cellStyle name="Normal 2 3 2 2 2" xfId="2871" xr:uid="{00000000-0005-0000-0000-00000A0C0000}"/>
    <cellStyle name="Normal 2 3 2 2 2 2" xfId="3124" xr:uid="{00000000-0005-0000-0000-00000B0C0000}"/>
    <cellStyle name="Normal 2 3 2 2 2 2 2" xfId="3125" xr:uid="{00000000-0005-0000-0000-00000C0C0000}"/>
    <cellStyle name="Normal 2 3 2 2 2 3" xfId="3126" xr:uid="{00000000-0005-0000-0000-00000D0C0000}"/>
    <cellStyle name="Normal 2 3 2 2 2 4" xfId="3127" xr:uid="{00000000-0005-0000-0000-00000E0C0000}"/>
    <cellStyle name="Normal 2 3 2 2 3" xfId="3128" xr:uid="{00000000-0005-0000-0000-00000F0C0000}"/>
    <cellStyle name="Normal 2 3 2 2 3 2" xfId="3129" xr:uid="{00000000-0005-0000-0000-0000100C0000}"/>
    <cellStyle name="Normal 2 3 2 2 4" xfId="3130" xr:uid="{00000000-0005-0000-0000-0000110C0000}"/>
    <cellStyle name="Normal 2 3 2 2 5" xfId="3131" xr:uid="{00000000-0005-0000-0000-0000120C0000}"/>
    <cellStyle name="Normal 2 3 2 3" xfId="3132" xr:uid="{00000000-0005-0000-0000-0000130C0000}"/>
    <cellStyle name="Normal 2 3 2 3 2" xfId="3133" xr:uid="{00000000-0005-0000-0000-0000140C0000}"/>
    <cellStyle name="Normal 2 3 2 3 2 2" xfId="3134" xr:uid="{00000000-0005-0000-0000-0000150C0000}"/>
    <cellStyle name="Normal 2 3 2 3 3" xfId="3135" xr:uid="{00000000-0005-0000-0000-0000160C0000}"/>
    <cellStyle name="Normal 2 3 2 3 4" xfId="3136" xr:uid="{00000000-0005-0000-0000-0000170C0000}"/>
    <cellStyle name="Normal 2 3 2 4" xfId="3137" xr:uid="{00000000-0005-0000-0000-0000180C0000}"/>
    <cellStyle name="Normal 2 3 2 4 2" xfId="3138" xr:uid="{00000000-0005-0000-0000-0000190C0000}"/>
    <cellStyle name="Normal 2 3 2 5" xfId="3139" xr:uid="{00000000-0005-0000-0000-00001A0C0000}"/>
    <cellStyle name="Normal 2 3 2 6" xfId="3140" xr:uid="{00000000-0005-0000-0000-00001B0C0000}"/>
    <cellStyle name="Normal 2 3 2 7" xfId="3122" xr:uid="{00000000-0005-0000-0000-00001C0C0000}"/>
    <cellStyle name="Normal 2 3 3" xfId="3141" xr:uid="{00000000-0005-0000-0000-00001D0C0000}"/>
    <cellStyle name="Normal 2 3 3 2" xfId="3142" xr:uid="{00000000-0005-0000-0000-00001E0C0000}"/>
    <cellStyle name="Normal 2 3 3 2 2" xfId="3143" xr:uid="{00000000-0005-0000-0000-00001F0C0000}"/>
    <cellStyle name="Normal 2 3 3 2 2 2" xfId="3144" xr:uid="{00000000-0005-0000-0000-0000200C0000}"/>
    <cellStyle name="Normal 2 3 3 2 2 2 2" xfId="3145" xr:uid="{00000000-0005-0000-0000-0000210C0000}"/>
    <cellStyle name="Normal 2 3 3 2 2 3" xfId="3146" xr:uid="{00000000-0005-0000-0000-0000220C0000}"/>
    <cellStyle name="Normal 2 3 3 2 2 4" xfId="3147" xr:uid="{00000000-0005-0000-0000-0000230C0000}"/>
    <cellStyle name="Normal 2 3 3 2 3" xfId="3148" xr:uid="{00000000-0005-0000-0000-0000240C0000}"/>
    <cellStyle name="Normal 2 3 3 2 3 2" xfId="3149" xr:uid="{00000000-0005-0000-0000-0000250C0000}"/>
    <cellStyle name="Normal 2 3 3 2 4" xfId="3150" xr:uid="{00000000-0005-0000-0000-0000260C0000}"/>
    <cellStyle name="Normal 2 3 3 2 5" xfId="3151" xr:uid="{00000000-0005-0000-0000-0000270C0000}"/>
    <cellStyle name="Normal 2 3 3 3" xfId="3152" xr:uid="{00000000-0005-0000-0000-0000280C0000}"/>
    <cellStyle name="Normal 2 3 3 3 2" xfId="3153" xr:uid="{00000000-0005-0000-0000-0000290C0000}"/>
    <cellStyle name="Normal 2 3 3 3 2 2" xfId="3154" xr:uid="{00000000-0005-0000-0000-00002A0C0000}"/>
    <cellStyle name="Normal 2 3 3 3 3" xfId="3155" xr:uid="{00000000-0005-0000-0000-00002B0C0000}"/>
    <cellStyle name="Normal 2 3 3 3 4" xfId="3156" xr:uid="{00000000-0005-0000-0000-00002C0C0000}"/>
    <cellStyle name="Normal 2 3 3 4" xfId="3157" xr:uid="{00000000-0005-0000-0000-00002D0C0000}"/>
    <cellStyle name="Normal 2 3 3 4 2" xfId="3158" xr:uid="{00000000-0005-0000-0000-00002E0C0000}"/>
    <cellStyle name="Normal 2 3 3 5" xfId="3159" xr:uid="{00000000-0005-0000-0000-00002F0C0000}"/>
    <cellStyle name="Normal 2 3 3 6" xfId="3160" xr:uid="{00000000-0005-0000-0000-0000300C0000}"/>
    <cellStyle name="Normal 2 3 4" xfId="3161" xr:uid="{00000000-0005-0000-0000-0000310C0000}"/>
    <cellStyle name="Normal 2 3 4 2" xfId="3162" xr:uid="{00000000-0005-0000-0000-0000320C0000}"/>
    <cellStyle name="Normal 2 3 4 2 2" xfId="3163" xr:uid="{00000000-0005-0000-0000-0000330C0000}"/>
    <cellStyle name="Normal 2 3 4 2 2 2" xfId="3164" xr:uid="{00000000-0005-0000-0000-0000340C0000}"/>
    <cellStyle name="Normal 2 3 4 2 3" xfId="3165" xr:uid="{00000000-0005-0000-0000-0000350C0000}"/>
    <cellStyle name="Normal 2 3 4 2 4" xfId="3166" xr:uid="{00000000-0005-0000-0000-0000360C0000}"/>
    <cellStyle name="Normal 2 3 4 3" xfId="3167" xr:uid="{00000000-0005-0000-0000-0000370C0000}"/>
    <cellStyle name="Normal 2 3 4 3 2" xfId="3168" xr:uid="{00000000-0005-0000-0000-0000380C0000}"/>
    <cellStyle name="Normal 2 3 4 4" xfId="3169" xr:uid="{00000000-0005-0000-0000-0000390C0000}"/>
    <cellStyle name="Normal 2 3 4 5" xfId="3170" xr:uid="{00000000-0005-0000-0000-00003A0C0000}"/>
    <cellStyle name="Normal 2 3 5" xfId="3171" xr:uid="{00000000-0005-0000-0000-00003B0C0000}"/>
    <cellStyle name="Normal 2 3 5 2" xfId="3172" xr:uid="{00000000-0005-0000-0000-00003C0C0000}"/>
    <cellStyle name="Normal 2 3 5 2 2" xfId="3173" xr:uid="{00000000-0005-0000-0000-00003D0C0000}"/>
    <cellStyle name="Normal 2 3 5 2 2 2" xfId="3174" xr:uid="{00000000-0005-0000-0000-00003E0C0000}"/>
    <cellStyle name="Normal 2 3 5 2 3" xfId="3175" xr:uid="{00000000-0005-0000-0000-00003F0C0000}"/>
    <cellStyle name="Normal 2 3 5 2 4" xfId="3176" xr:uid="{00000000-0005-0000-0000-0000400C0000}"/>
    <cellStyle name="Normal 2 3 5 3" xfId="3177" xr:uid="{00000000-0005-0000-0000-0000410C0000}"/>
    <cellStyle name="Normal 2 3 5 3 2" xfId="3178" xr:uid="{00000000-0005-0000-0000-0000420C0000}"/>
    <cellStyle name="Normal 2 3 5 4" xfId="3179" xr:uid="{00000000-0005-0000-0000-0000430C0000}"/>
    <cellStyle name="Normal 2 3 5 5" xfId="3180" xr:uid="{00000000-0005-0000-0000-0000440C0000}"/>
    <cellStyle name="Normal 2 3 6" xfId="3181" xr:uid="{00000000-0005-0000-0000-0000450C0000}"/>
    <cellStyle name="Normal 2 3 6 2" xfId="3182" xr:uid="{00000000-0005-0000-0000-0000460C0000}"/>
    <cellStyle name="Normal 2 3 6 2 2" xfId="3183" xr:uid="{00000000-0005-0000-0000-0000470C0000}"/>
    <cellStyle name="Normal 2 3 6 2 2 2" xfId="3184" xr:uid="{00000000-0005-0000-0000-0000480C0000}"/>
    <cellStyle name="Normal 2 3 6 2 3" xfId="3185" xr:uid="{00000000-0005-0000-0000-0000490C0000}"/>
    <cellStyle name="Normal 2 3 6 2 4" xfId="3186" xr:uid="{00000000-0005-0000-0000-00004A0C0000}"/>
    <cellStyle name="Normal 2 3 6 3" xfId="3187" xr:uid="{00000000-0005-0000-0000-00004B0C0000}"/>
    <cellStyle name="Normal 2 3 6 3 2" xfId="3188" xr:uid="{00000000-0005-0000-0000-00004C0C0000}"/>
    <cellStyle name="Normal 2 3 6 4" xfId="3189" xr:uid="{00000000-0005-0000-0000-00004D0C0000}"/>
    <cellStyle name="Normal 2 3 6 5" xfId="3190" xr:uid="{00000000-0005-0000-0000-00004E0C0000}"/>
    <cellStyle name="Normal 2 3 7" xfId="3191" xr:uid="{00000000-0005-0000-0000-00004F0C0000}"/>
    <cellStyle name="Normal 2 3 7 2" xfId="3192" xr:uid="{00000000-0005-0000-0000-0000500C0000}"/>
    <cellStyle name="Normal 2 3 7 2 2" xfId="3193" xr:uid="{00000000-0005-0000-0000-0000510C0000}"/>
    <cellStyle name="Normal 2 3 7 2 2 2" xfId="3194" xr:uid="{00000000-0005-0000-0000-0000520C0000}"/>
    <cellStyle name="Normal 2 3 7 2 3" xfId="3195" xr:uid="{00000000-0005-0000-0000-0000530C0000}"/>
    <cellStyle name="Normal 2 3 7 2 4" xfId="3196" xr:uid="{00000000-0005-0000-0000-0000540C0000}"/>
    <cellStyle name="Normal 2 3 7 3" xfId="3197" xr:uid="{00000000-0005-0000-0000-0000550C0000}"/>
    <cellStyle name="Normal 2 3 7 3 2" xfId="3198" xr:uid="{00000000-0005-0000-0000-0000560C0000}"/>
    <cellStyle name="Normal 2 3 7 4" xfId="3199" xr:uid="{00000000-0005-0000-0000-0000570C0000}"/>
    <cellStyle name="Normal 2 3 7 5" xfId="3200" xr:uid="{00000000-0005-0000-0000-0000580C0000}"/>
    <cellStyle name="Normal 2 3 8" xfId="3201" xr:uid="{00000000-0005-0000-0000-0000590C0000}"/>
    <cellStyle name="Normal 2 3 8 2" xfId="3202" xr:uid="{00000000-0005-0000-0000-00005A0C0000}"/>
    <cellStyle name="Normal 2 3 9" xfId="3203" xr:uid="{00000000-0005-0000-0000-00005B0C0000}"/>
    <cellStyle name="Normal 2 4" xfId="188" xr:uid="{00000000-0005-0000-0000-00005C0C0000}"/>
    <cellStyle name="Normal 2 4 10" xfId="3829" xr:uid="{00000000-0005-0000-0000-00005D0C0000}"/>
    <cellStyle name="Normal 2 4 11" xfId="3204" xr:uid="{00000000-0005-0000-0000-00005E0C0000}"/>
    <cellStyle name="Normal 2 4 2" xfId="3205" xr:uid="{00000000-0005-0000-0000-00005F0C0000}"/>
    <cellStyle name="Normal 2 4 2 2" xfId="3206" xr:uid="{00000000-0005-0000-0000-0000600C0000}"/>
    <cellStyle name="Normal 2 4 2 2 2" xfId="3207" xr:uid="{00000000-0005-0000-0000-0000610C0000}"/>
    <cellStyle name="Normal 2 4 2 2 2 2" xfId="3208" xr:uid="{00000000-0005-0000-0000-0000620C0000}"/>
    <cellStyle name="Normal 2 4 2 2 2 2 2" xfId="3209" xr:uid="{00000000-0005-0000-0000-0000630C0000}"/>
    <cellStyle name="Normal 2 4 2 2 2 3" xfId="3210" xr:uid="{00000000-0005-0000-0000-0000640C0000}"/>
    <cellStyle name="Normal 2 4 2 2 2 4" xfId="3211" xr:uid="{00000000-0005-0000-0000-0000650C0000}"/>
    <cellStyle name="Normal 2 4 2 2 3" xfId="3212" xr:uid="{00000000-0005-0000-0000-0000660C0000}"/>
    <cellStyle name="Normal 2 4 2 2 3 2" xfId="3213" xr:uid="{00000000-0005-0000-0000-0000670C0000}"/>
    <cellStyle name="Normal 2 4 2 2 4" xfId="3214" xr:uid="{00000000-0005-0000-0000-0000680C0000}"/>
    <cellStyle name="Normal 2 4 2 2 5" xfId="3215" xr:uid="{00000000-0005-0000-0000-0000690C0000}"/>
    <cellStyle name="Normal 2 4 2 3" xfId="3216" xr:uid="{00000000-0005-0000-0000-00006A0C0000}"/>
    <cellStyle name="Normal 2 4 2 3 2" xfId="3217" xr:uid="{00000000-0005-0000-0000-00006B0C0000}"/>
    <cellStyle name="Normal 2 4 2 3 2 2" xfId="3218" xr:uid="{00000000-0005-0000-0000-00006C0C0000}"/>
    <cellStyle name="Normal 2 4 2 3 3" xfId="3219" xr:uid="{00000000-0005-0000-0000-00006D0C0000}"/>
    <cellStyle name="Normal 2 4 2 3 4" xfId="3220" xr:uid="{00000000-0005-0000-0000-00006E0C0000}"/>
    <cellStyle name="Normal 2 4 2 4" xfId="3221" xr:uid="{00000000-0005-0000-0000-00006F0C0000}"/>
    <cellStyle name="Normal 2 4 2 4 2" xfId="3222" xr:uid="{00000000-0005-0000-0000-0000700C0000}"/>
    <cellStyle name="Normal 2 4 2 5" xfId="3223" xr:uid="{00000000-0005-0000-0000-0000710C0000}"/>
    <cellStyle name="Normal 2 4 2 6" xfId="3224" xr:uid="{00000000-0005-0000-0000-0000720C0000}"/>
    <cellStyle name="Normal 2 4 3" xfId="3225" xr:uid="{00000000-0005-0000-0000-0000730C0000}"/>
    <cellStyle name="Normal 2 4 3 2" xfId="3226" xr:uid="{00000000-0005-0000-0000-0000740C0000}"/>
    <cellStyle name="Normal 2 4 3 2 2" xfId="3227" xr:uid="{00000000-0005-0000-0000-0000750C0000}"/>
    <cellStyle name="Normal 2 4 3 2 2 2" xfId="3228" xr:uid="{00000000-0005-0000-0000-0000760C0000}"/>
    <cellStyle name="Normal 2 4 3 2 3" xfId="3229" xr:uid="{00000000-0005-0000-0000-0000770C0000}"/>
    <cellStyle name="Normal 2 4 3 2 4" xfId="3230" xr:uid="{00000000-0005-0000-0000-0000780C0000}"/>
    <cellStyle name="Normal 2 4 3 3" xfId="3231" xr:uid="{00000000-0005-0000-0000-0000790C0000}"/>
    <cellStyle name="Normal 2 4 3 3 2" xfId="3232" xr:uid="{00000000-0005-0000-0000-00007A0C0000}"/>
    <cellStyle name="Normal 2 4 3 4" xfId="3233" xr:uid="{00000000-0005-0000-0000-00007B0C0000}"/>
    <cellStyle name="Normal 2 4 3 5" xfId="3234" xr:uid="{00000000-0005-0000-0000-00007C0C0000}"/>
    <cellStyle name="Normal 2 4 4" xfId="3235" xr:uid="{00000000-0005-0000-0000-00007D0C0000}"/>
    <cellStyle name="Normal 2 4 4 2" xfId="3236" xr:uid="{00000000-0005-0000-0000-00007E0C0000}"/>
    <cellStyle name="Normal 2 4 4 2 2" xfId="3237" xr:uid="{00000000-0005-0000-0000-00007F0C0000}"/>
    <cellStyle name="Normal 2 4 4 2 2 2" xfId="3238" xr:uid="{00000000-0005-0000-0000-0000800C0000}"/>
    <cellStyle name="Normal 2 4 4 2 3" xfId="3239" xr:uid="{00000000-0005-0000-0000-0000810C0000}"/>
    <cellStyle name="Normal 2 4 4 2 4" xfId="3240" xr:uid="{00000000-0005-0000-0000-0000820C0000}"/>
    <cellStyle name="Normal 2 4 4 3" xfId="3241" xr:uid="{00000000-0005-0000-0000-0000830C0000}"/>
    <cellStyle name="Normal 2 4 4 3 2" xfId="3242" xr:uid="{00000000-0005-0000-0000-0000840C0000}"/>
    <cellStyle name="Normal 2 4 4 4" xfId="3243" xr:uid="{00000000-0005-0000-0000-0000850C0000}"/>
    <cellStyle name="Normal 2 4 4 5" xfId="3244" xr:uid="{00000000-0005-0000-0000-0000860C0000}"/>
    <cellStyle name="Normal 2 4 5" xfId="3245" xr:uid="{00000000-0005-0000-0000-0000870C0000}"/>
    <cellStyle name="Normal 2 4 5 2" xfId="3246" xr:uid="{00000000-0005-0000-0000-0000880C0000}"/>
    <cellStyle name="Normal 2 4 5 2 2" xfId="3247" xr:uid="{00000000-0005-0000-0000-0000890C0000}"/>
    <cellStyle name="Normal 2 4 5 2 2 2" xfId="3248" xr:uid="{00000000-0005-0000-0000-00008A0C0000}"/>
    <cellStyle name="Normal 2 4 5 2 3" xfId="3249" xr:uid="{00000000-0005-0000-0000-00008B0C0000}"/>
    <cellStyle name="Normal 2 4 5 2 4" xfId="3250" xr:uid="{00000000-0005-0000-0000-00008C0C0000}"/>
    <cellStyle name="Normal 2 4 5 3" xfId="3251" xr:uid="{00000000-0005-0000-0000-00008D0C0000}"/>
    <cellStyle name="Normal 2 4 5 3 2" xfId="3252" xr:uid="{00000000-0005-0000-0000-00008E0C0000}"/>
    <cellStyle name="Normal 2 4 5 4" xfId="3253" xr:uid="{00000000-0005-0000-0000-00008F0C0000}"/>
    <cellStyle name="Normal 2 4 5 5" xfId="3254" xr:uid="{00000000-0005-0000-0000-0000900C0000}"/>
    <cellStyle name="Normal 2 4 6" xfId="3255" xr:uid="{00000000-0005-0000-0000-0000910C0000}"/>
    <cellStyle name="Normal 2 4 6 2" xfId="3256" xr:uid="{00000000-0005-0000-0000-0000920C0000}"/>
    <cellStyle name="Normal 2 4 6 2 2" xfId="3257" xr:uid="{00000000-0005-0000-0000-0000930C0000}"/>
    <cellStyle name="Normal 2 4 6 3" xfId="3258" xr:uid="{00000000-0005-0000-0000-0000940C0000}"/>
    <cellStyle name="Normal 2 4 6 4" xfId="3259" xr:uid="{00000000-0005-0000-0000-0000950C0000}"/>
    <cellStyle name="Normal 2 4 7" xfId="3260" xr:uid="{00000000-0005-0000-0000-0000960C0000}"/>
    <cellStyle name="Normal 2 4 7 2" xfId="3261" xr:uid="{00000000-0005-0000-0000-0000970C0000}"/>
    <cellStyle name="Normal 2 4 8" xfId="3262" xr:uid="{00000000-0005-0000-0000-0000980C0000}"/>
    <cellStyle name="Normal 2 4 9" xfId="3263" xr:uid="{00000000-0005-0000-0000-0000990C0000}"/>
    <cellStyle name="Normal 2 5" xfId="2898" xr:uid="{00000000-0005-0000-0000-00009A0C0000}"/>
    <cellStyle name="Normal 2 5 2" xfId="3265" xr:uid="{00000000-0005-0000-0000-00009B0C0000}"/>
    <cellStyle name="Normal 2 5 2 2" xfId="3266" xr:uid="{00000000-0005-0000-0000-00009C0C0000}"/>
    <cellStyle name="Normal 2 5 2 2 2" xfId="3267" xr:uid="{00000000-0005-0000-0000-00009D0C0000}"/>
    <cellStyle name="Normal 2 5 2 2 2 2" xfId="3268" xr:uid="{00000000-0005-0000-0000-00009E0C0000}"/>
    <cellStyle name="Normal 2 5 2 2 3" xfId="3269" xr:uid="{00000000-0005-0000-0000-00009F0C0000}"/>
    <cellStyle name="Normal 2 5 2 2 4" xfId="3270" xr:uid="{00000000-0005-0000-0000-0000A00C0000}"/>
    <cellStyle name="Normal 2 5 2 3" xfId="3271" xr:uid="{00000000-0005-0000-0000-0000A10C0000}"/>
    <cellStyle name="Normal 2 5 2 3 2" xfId="3272" xr:uid="{00000000-0005-0000-0000-0000A20C0000}"/>
    <cellStyle name="Normal 2 5 2 4" xfId="3273" xr:uid="{00000000-0005-0000-0000-0000A30C0000}"/>
    <cellStyle name="Normal 2 5 2 5" xfId="3274" xr:uid="{00000000-0005-0000-0000-0000A40C0000}"/>
    <cellStyle name="Normal 2 5 3" xfId="3275" xr:uid="{00000000-0005-0000-0000-0000A50C0000}"/>
    <cellStyle name="Normal 2 5 3 2" xfId="3276" xr:uid="{00000000-0005-0000-0000-0000A60C0000}"/>
    <cellStyle name="Normal 2 5 3 2 2" xfId="3277" xr:uid="{00000000-0005-0000-0000-0000A70C0000}"/>
    <cellStyle name="Normal 2 5 3 3" xfId="3278" xr:uid="{00000000-0005-0000-0000-0000A80C0000}"/>
    <cellStyle name="Normal 2 5 3 4" xfId="3279" xr:uid="{00000000-0005-0000-0000-0000A90C0000}"/>
    <cellStyle name="Normal 2 5 4" xfId="3280" xr:uid="{00000000-0005-0000-0000-0000AA0C0000}"/>
    <cellStyle name="Normal 2 5 4 2" xfId="3281" xr:uid="{00000000-0005-0000-0000-0000AB0C0000}"/>
    <cellStyle name="Normal 2 5 5" xfId="3282" xr:uid="{00000000-0005-0000-0000-0000AC0C0000}"/>
    <cellStyle name="Normal 2 5 6" xfId="3283" xr:uid="{00000000-0005-0000-0000-0000AD0C0000}"/>
    <cellStyle name="Normal 2 5 7" xfId="3264" xr:uid="{00000000-0005-0000-0000-0000AE0C0000}"/>
    <cellStyle name="Normal 2 5 8" xfId="3865" xr:uid="{00000000-0005-0000-0000-0000AF0C0000}"/>
    <cellStyle name="Normal 2 6" xfId="120" xr:uid="{00000000-0005-0000-0000-00003E000000}"/>
    <cellStyle name="Normal 2 6 2" xfId="3284" xr:uid="{00000000-0005-0000-0000-0000B10C0000}"/>
    <cellStyle name="Normal 2 6 2 2" xfId="3285" xr:uid="{00000000-0005-0000-0000-0000B20C0000}"/>
    <cellStyle name="Normal 2 6 2 2 2" xfId="3286" xr:uid="{00000000-0005-0000-0000-0000B30C0000}"/>
    <cellStyle name="Normal 2 6 2 2 2 2" xfId="3287" xr:uid="{00000000-0005-0000-0000-0000B40C0000}"/>
    <cellStyle name="Normal 2 6 2 2 3" xfId="3288" xr:uid="{00000000-0005-0000-0000-0000B50C0000}"/>
    <cellStyle name="Normal 2 6 2 2 4" xfId="3289" xr:uid="{00000000-0005-0000-0000-0000B60C0000}"/>
    <cellStyle name="Normal 2 6 2 3" xfId="3290" xr:uid="{00000000-0005-0000-0000-0000B70C0000}"/>
    <cellStyle name="Normal 2 6 2 3 2" xfId="3291" xr:uid="{00000000-0005-0000-0000-0000B80C0000}"/>
    <cellStyle name="Normal 2 6 2 4" xfId="3292" xr:uid="{00000000-0005-0000-0000-0000B90C0000}"/>
    <cellStyle name="Normal 2 6 2 5" xfId="3293" xr:uid="{00000000-0005-0000-0000-0000BA0C0000}"/>
    <cellStyle name="Normal 2 6 3" xfId="3294" xr:uid="{00000000-0005-0000-0000-0000BB0C0000}"/>
    <cellStyle name="Normal 2 6 3 2" xfId="3295" xr:uid="{00000000-0005-0000-0000-0000BC0C0000}"/>
    <cellStyle name="Normal 2 6 3 2 2" xfId="3296" xr:uid="{00000000-0005-0000-0000-0000BD0C0000}"/>
    <cellStyle name="Normal 2 6 3 3" xfId="3297" xr:uid="{00000000-0005-0000-0000-0000BE0C0000}"/>
    <cellStyle name="Normal 2 6 3 4" xfId="3298" xr:uid="{00000000-0005-0000-0000-0000BF0C0000}"/>
    <cellStyle name="Normal 2 6 4" xfId="3299" xr:uid="{00000000-0005-0000-0000-0000C00C0000}"/>
    <cellStyle name="Normal 2 6 4 2" xfId="3300" xr:uid="{00000000-0005-0000-0000-0000C10C0000}"/>
    <cellStyle name="Normal 2 6 5" xfId="3301" xr:uid="{00000000-0005-0000-0000-0000C20C0000}"/>
    <cellStyle name="Normal 2 6 6" xfId="3302" xr:uid="{00000000-0005-0000-0000-0000C30C0000}"/>
    <cellStyle name="Normal 2 7" xfId="3303" xr:uid="{00000000-0005-0000-0000-0000C40C0000}"/>
    <cellStyle name="Normal 2 7 2" xfId="3304" xr:uid="{00000000-0005-0000-0000-0000C50C0000}"/>
    <cellStyle name="Normal 2 7 2 2" xfId="3305" xr:uid="{00000000-0005-0000-0000-0000C60C0000}"/>
    <cellStyle name="Normal 2 7 2 2 2" xfId="3306" xr:uid="{00000000-0005-0000-0000-0000C70C0000}"/>
    <cellStyle name="Normal 2 7 2 3" xfId="3307" xr:uid="{00000000-0005-0000-0000-0000C80C0000}"/>
    <cellStyle name="Normal 2 7 2 4" xfId="3308" xr:uid="{00000000-0005-0000-0000-0000C90C0000}"/>
    <cellStyle name="Normal 2 7 3" xfId="3309" xr:uid="{00000000-0005-0000-0000-0000CA0C0000}"/>
    <cellStyle name="Normal 2 7 3 2" xfId="3310" xr:uid="{00000000-0005-0000-0000-0000CB0C0000}"/>
    <cellStyle name="Normal 2 7 4" xfId="3311" xr:uid="{00000000-0005-0000-0000-0000CC0C0000}"/>
    <cellStyle name="Normal 2 7 5" xfId="3312" xr:uid="{00000000-0005-0000-0000-0000CD0C0000}"/>
    <cellStyle name="Normal 2 8" xfId="3313" xr:uid="{00000000-0005-0000-0000-0000CE0C0000}"/>
    <cellStyle name="Normal 2 8 2" xfId="3314" xr:uid="{00000000-0005-0000-0000-0000CF0C0000}"/>
    <cellStyle name="Normal 2 8 2 2" xfId="3315" xr:uid="{00000000-0005-0000-0000-0000D00C0000}"/>
    <cellStyle name="Normal 2 8 2 2 2" xfId="3316" xr:uid="{00000000-0005-0000-0000-0000D10C0000}"/>
    <cellStyle name="Normal 2 8 2 3" xfId="3317" xr:uid="{00000000-0005-0000-0000-0000D20C0000}"/>
    <cellStyle name="Normal 2 8 2 4" xfId="3318" xr:uid="{00000000-0005-0000-0000-0000D30C0000}"/>
    <cellStyle name="Normal 2 8 3" xfId="3319" xr:uid="{00000000-0005-0000-0000-0000D40C0000}"/>
    <cellStyle name="Normal 2 8 3 2" xfId="3320" xr:uid="{00000000-0005-0000-0000-0000D50C0000}"/>
    <cellStyle name="Normal 2 8 4" xfId="3321" xr:uid="{00000000-0005-0000-0000-0000D60C0000}"/>
    <cellStyle name="Normal 2 8 5" xfId="3322" xr:uid="{00000000-0005-0000-0000-0000D70C0000}"/>
    <cellStyle name="Normal 2 9" xfId="3323" xr:uid="{00000000-0005-0000-0000-0000D80C0000}"/>
    <cellStyle name="Normal 2 9 2" xfId="3324" xr:uid="{00000000-0005-0000-0000-0000D90C0000}"/>
    <cellStyle name="Normal 2 9 2 2" xfId="3325" xr:uid="{00000000-0005-0000-0000-0000DA0C0000}"/>
    <cellStyle name="Normal 2 9 2 2 2" xfId="3326" xr:uid="{00000000-0005-0000-0000-0000DB0C0000}"/>
    <cellStyle name="Normal 2 9 2 3" xfId="3327" xr:uid="{00000000-0005-0000-0000-0000DC0C0000}"/>
    <cellStyle name="Normal 2 9 2 4" xfId="3328" xr:uid="{00000000-0005-0000-0000-0000DD0C0000}"/>
    <cellStyle name="Normal 2 9 3" xfId="3329" xr:uid="{00000000-0005-0000-0000-0000DE0C0000}"/>
    <cellStyle name="Normal 2 9 3 2" xfId="3330" xr:uid="{00000000-0005-0000-0000-0000DF0C0000}"/>
    <cellStyle name="Normal 2 9 4" xfId="3331" xr:uid="{00000000-0005-0000-0000-0000E00C0000}"/>
    <cellStyle name="Normal 2 9 5" xfId="3332" xr:uid="{00000000-0005-0000-0000-0000E10C0000}"/>
    <cellStyle name="Normal 20" xfId="3837" xr:uid="{00000000-0005-0000-0000-0000E20C0000}"/>
    <cellStyle name="Normal 20 2" xfId="3863" xr:uid="{00000000-0005-0000-0000-0000E30C0000}"/>
    <cellStyle name="Normal 20 3" xfId="3872" xr:uid="{00000000-0005-0000-0000-0000E40C0000}"/>
    <cellStyle name="Normal 20 4" xfId="3876" xr:uid="{00000000-0005-0000-0000-0000E50C0000}"/>
    <cellStyle name="Normal 21" xfId="3854" xr:uid="{00000000-0005-0000-0000-0000E60C0000}"/>
    <cellStyle name="Normal 22" xfId="3878" xr:uid="{00000000-0005-0000-0000-0000E70C0000}"/>
    <cellStyle name="Normal 23" xfId="3908" xr:uid="{00000000-0005-0000-0000-0000E80C0000}"/>
    <cellStyle name="Normal 24" xfId="137" xr:uid="{00000000-0005-0000-0000-0000E90C0000}"/>
    <cellStyle name="Normal 24 10" xfId="3906" xr:uid="{00000000-0005-0000-0000-0000EA0C0000}"/>
    <cellStyle name="Normal 24 11" xfId="4014" xr:uid="{00000000-0005-0000-0000-0000EB0C0000}"/>
    <cellStyle name="Normal 24 2" xfId="2896" xr:uid="{00000000-0005-0000-0000-0000EC0C0000}"/>
    <cellStyle name="Normal 24 3" xfId="2892" xr:uid="{00000000-0005-0000-0000-0000ED0C0000}"/>
    <cellStyle name="Normal 24 4" xfId="124" xr:uid="{00000000-0005-0000-0000-00003F000000}"/>
    <cellStyle name="Normal 24 4 2" xfId="2953" xr:uid="{00000000-0005-0000-0000-0000EE0C0000}"/>
    <cellStyle name="Normal 24 5" xfId="2854" xr:uid="{00000000-0005-0000-0000-0000EF0C0000}"/>
    <cellStyle name="Normal 24 6" xfId="3852" xr:uid="{00000000-0005-0000-0000-0000F00C0000}"/>
    <cellStyle name="Normal 24 7" xfId="3861" xr:uid="{00000000-0005-0000-0000-0000F10C0000}"/>
    <cellStyle name="Normal 24 8" xfId="3870" xr:uid="{00000000-0005-0000-0000-0000F20C0000}"/>
    <cellStyle name="Normal 24 9" xfId="3874" xr:uid="{00000000-0005-0000-0000-0000F30C0000}"/>
    <cellStyle name="Normal 25" xfId="3987" xr:uid="{00000000-0005-0000-0000-0000F40C0000}"/>
    <cellStyle name="Normal 26" xfId="125" xr:uid="{00000000-0005-0000-0000-00002C0C0000}"/>
    <cellStyle name="Normal 263" xfId="3826" xr:uid="{00000000-0005-0000-0000-0000F50C0000}"/>
    <cellStyle name="Normal 3" xfId="42" xr:uid="{00000000-0005-0000-0000-000040000000}"/>
    <cellStyle name="Normal 3 10" xfId="2861" xr:uid="{00000000-0005-0000-0000-0000F70C0000}"/>
    <cellStyle name="Normal 3 11" xfId="2846" xr:uid="{00000000-0005-0000-0000-0000F80C0000}"/>
    <cellStyle name="Normal 3 12" xfId="4047" xr:uid="{00000000-0005-0000-0000-000013000000}"/>
    <cellStyle name="Normal 3 2" xfId="37" xr:uid="{00000000-0005-0000-0000-000041000000}"/>
    <cellStyle name="Normal 3 2 2" xfId="39" xr:uid="{00000000-0005-0000-0000-000042000000}"/>
    <cellStyle name="Normal 3 2 2 2" xfId="2844" xr:uid="{00000000-0005-0000-0000-0000FB0C0000}"/>
    <cellStyle name="Normal 3 2 2 3" xfId="3336" xr:uid="{00000000-0005-0000-0000-0000FC0C0000}"/>
    <cellStyle name="Normal 3 2 2 3 2" xfId="3337" xr:uid="{00000000-0005-0000-0000-0000FD0C0000}"/>
    <cellStyle name="Normal 3 2 2 3 2 2" xfId="3338" xr:uid="{00000000-0005-0000-0000-0000FE0C0000}"/>
    <cellStyle name="Normal 3 2 2 3 2 2 2" xfId="3339" xr:uid="{00000000-0005-0000-0000-0000FF0C0000}"/>
    <cellStyle name="Normal 3 2 2 3 2 3" xfId="3340" xr:uid="{00000000-0005-0000-0000-0000000D0000}"/>
    <cellStyle name="Normal 3 2 2 3 2 4" xfId="3341" xr:uid="{00000000-0005-0000-0000-0000010D0000}"/>
    <cellStyle name="Normal 3 2 2 3 3" xfId="3342" xr:uid="{00000000-0005-0000-0000-0000020D0000}"/>
    <cellStyle name="Normal 3 2 2 3 3 2" xfId="3343" xr:uid="{00000000-0005-0000-0000-0000030D0000}"/>
    <cellStyle name="Normal 3 2 2 3 4" xfId="3344" xr:uid="{00000000-0005-0000-0000-0000040D0000}"/>
    <cellStyle name="Normal 3 2 2 3 5" xfId="3345" xr:uid="{00000000-0005-0000-0000-0000050D0000}"/>
    <cellStyle name="Normal 3 2 2 4" xfId="3346" xr:uid="{00000000-0005-0000-0000-0000060D0000}"/>
    <cellStyle name="Normal 3 2 2 5" xfId="3347" xr:uid="{00000000-0005-0000-0000-0000070D0000}"/>
    <cellStyle name="Normal 3 2 2 5 2" xfId="3348" xr:uid="{00000000-0005-0000-0000-0000080D0000}"/>
    <cellStyle name="Normal 3 2 2 5 2 2" xfId="3349" xr:uid="{00000000-0005-0000-0000-0000090D0000}"/>
    <cellStyle name="Normal 3 2 2 5 3" xfId="3350" xr:uid="{00000000-0005-0000-0000-00000A0D0000}"/>
    <cellStyle name="Normal 3 2 2 5 4" xfId="3351" xr:uid="{00000000-0005-0000-0000-00000B0D0000}"/>
    <cellStyle name="Normal 3 2 2 6" xfId="3352" xr:uid="{00000000-0005-0000-0000-00000C0D0000}"/>
    <cellStyle name="Normal 3 2 2 7" xfId="3335" xr:uid="{00000000-0005-0000-0000-00000D0D0000}"/>
    <cellStyle name="Normal 3 2 3" xfId="2639" xr:uid="{00000000-0005-0000-0000-00000E0D0000}"/>
    <cellStyle name="Normal 3 2 3 2" xfId="3354" xr:uid="{00000000-0005-0000-0000-00000F0D0000}"/>
    <cellStyle name="Normal 3 2 3 2 2" xfId="3355" xr:uid="{00000000-0005-0000-0000-0000100D0000}"/>
    <cellStyle name="Normal 3 2 3 2 2 2" xfId="3356" xr:uid="{00000000-0005-0000-0000-0000110D0000}"/>
    <cellStyle name="Normal 3 2 3 2 3" xfId="3357" xr:uid="{00000000-0005-0000-0000-0000120D0000}"/>
    <cellStyle name="Normal 3 2 3 2 4" xfId="3358" xr:uid="{00000000-0005-0000-0000-0000130D0000}"/>
    <cellStyle name="Normal 3 2 3 3" xfId="3359" xr:uid="{00000000-0005-0000-0000-0000140D0000}"/>
    <cellStyle name="Normal 3 2 3 3 2" xfId="3360" xr:uid="{00000000-0005-0000-0000-0000150D0000}"/>
    <cellStyle name="Normal 3 2 3 4" xfId="3361" xr:uid="{00000000-0005-0000-0000-0000160D0000}"/>
    <cellStyle name="Normal 3 2 3 5" xfId="3362" xr:uid="{00000000-0005-0000-0000-0000170D0000}"/>
    <cellStyle name="Normal 3 2 3 6" xfId="3353" xr:uid="{00000000-0005-0000-0000-0000180D0000}"/>
    <cellStyle name="Normal 3 2 3 7" xfId="2877" xr:uid="{00000000-0005-0000-0000-0000190D0000}"/>
    <cellStyle name="Normal 3 2 4" xfId="3363" xr:uid="{00000000-0005-0000-0000-00001A0D0000}"/>
    <cellStyle name="Normal 3 2 4 2" xfId="3364" xr:uid="{00000000-0005-0000-0000-00001B0D0000}"/>
    <cellStyle name="Normal 3 2 4 2 2" xfId="3365" xr:uid="{00000000-0005-0000-0000-00001C0D0000}"/>
    <cellStyle name="Normal 3 2 4 3" xfId="3366" xr:uid="{00000000-0005-0000-0000-00001D0D0000}"/>
    <cellStyle name="Normal 3 2 4 4" xfId="3367" xr:uid="{00000000-0005-0000-0000-00001E0D0000}"/>
    <cellStyle name="Normal 3 2 5" xfId="3368" xr:uid="{00000000-0005-0000-0000-00001F0D0000}"/>
    <cellStyle name="Normal 3 2 5 2" xfId="3369" xr:uid="{00000000-0005-0000-0000-0000200D0000}"/>
    <cellStyle name="Normal 3 2 5 2 2" xfId="3370" xr:uid="{00000000-0005-0000-0000-0000210D0000}"/>
    <cellStyle name="Normal 3 2 5 3" xfId="3371" xr:uid="{00000000-0005-0000-0000-0000220D0000}"/>
    <cellStyle name="Normal 3 2 5 4" xfId="3372" xr:uid="{00000000-0005-0000-0000-0000230D0000}"/>
    <cellStyle name="Normal 3 2 6" xfId="3373" xr:uid="{00000000-0005-0000-0000-0000240D0000}"/>
    <cellStyle name="Normal 3 2 7" xfId="3374" xr:uid="{00000000-0005-0000-0000-0000250D0000}"/>
    <cellStyle name="Normal 3 2 8" xfId="3334" xr:uid="{00000000-0005-0000-0000-0000260D0000}"/>
    <cellStyle name="Normal 3 2 9" xfId="2956" xr:uid="{00000000-0005-0000-0000-0000270D0000}"/>
    <cellStyle name="Normal 3 3" xfId="102" xr:uid="{00000000-0005-0000-0000-000043000000}"/>
    <cellStyle name="Normal 3 3 2" xfId="134" xr:uid="{00000000-0005-0000-0000-0000290D0000}"/>
    <cellStyle name="Normal 3 3 2 2" xfId="2910" xr:uid="{00000000-0005-0000-0000-00002A0D0000}"/>
    <cellStyle name="Normal 3 3 2 2 2" xfId="2915" xr:uid="{00000000-0005-0000-0000-00002B0D0000}"/>
    <cellStyle name="Normal 3 3 2 2 3" xfId="3377" xr:uid="{00000000-0005-0000-0000-00002C0D0000}"/>
    <cellStyle name="Normal 3 3 2 3" xfId="2914" xr:uid="{00000000-0005-0000-0000-00002D0D0000}"/>
    <cellStyle name="Normal 3 3 2 3 2" xfId="3376" xr:uid="{00000000-0005-0000-0000-00002E0D0000}"/>
    <cellStyle name="Normal 3 3 3" xfId="2913" xr:uid="{00000000-0005-0000-0000-00002F0D0000}"/>
    <cellStyle name="Normal 3 3 3 2" xfId="3378" xr:uid="{00000000-0005-0000-0000-0000300D0000}"/>
    <cellStyle name="Normal 3 3 4" xfId="3379" xr:uid="{00000000-0005-0000-0000-0000310D0000}"/>
    <cellStyle name="Normal 3 3 5" xfId="3380" xr:uid="{00000000-0005-0000-0000-0000320D0000}"/>
    <cellStyle name="Normal 3 3 6" xfId="3375" xr:uid="{00000000-0005-0000-0000-0000330D0000}"/>
    <cellStyle name="Normal 3 4" xfId="131" xr:uid="{00000000-0005-0000-0000-0000340D0000}"/>
    <cellStyle name="Normal 3 4 2" xfId="3382" xr:uid="{00000000-0005-0000-0000-0000350D0000}"/>
    <cellStyle name="Normal 3 4 2 2" xfId="3383" xr:uid="{00000000-0005-0000-0000-0000360D0000}"/>
    <cellStyle name="Normal 3 4 2 2 2" xfId="3384" xr:uid="{00000000-0005-0000-0000-0000370D0000}"/>
    <cellStyle name="Normal 3 4 2 3" xfId="3385" xr:uid="{00000000-0005-0000-0000-0000380D0000}"/>
    <cellStyle name="Normal 3 4 2 4" xfId="3386" xr:uid="{00000000-0005-0000-0000-0000390D0000}"/>
    <cellStyle name="Normal 3 4 3" xfId="3387" xr:uid="{00000000-0005-0000-0000-00003A0D0000}"/>
    <cellStyle name="Normal 3 4 3 2" xfId="3388" xr:uid="{00000000-0005-0000-0000-00003B0D0000}"/>
    <cellStyle name="Normal 3 4 4" xfId="3389" xr:uid="{00000000-0005-0000-0000-00003C0D0000}"/>
    <cellStyle name="Normal 3 4 4 2" xfId="3390" xr:uid="{00000000-0005-0000-0000-00003D0D0000}"/>
    <cellStyle name="Normal 3 4 4 3" xfId="3391" xr:uid="{00000000-0005-0000-0000-00003E0D0000}"/>
    <cellStyle name="Normal 3 4 5" xfId="3392" xr:uid="{00000000-0005-0000-0000-00003F0D0000}"/>
    <cellStyle name="Normal 3 4 6" xfId="3381" xr:uid="{00000000-0005-0000-0000-0000400D0000}"/>
    <cellStyle name="Normal 3 5" xfId="2863" xr:uid="{00000000-0005-0000-0000-0000410D0000}"/>
    <cellStyle name="Normal 3 5 2" xfId="3394" xr:uid="{00000000-0005-0000-0000-0000420D0000}"/>
    <cellStyle name="Normal 3 5 2 2" xfId="3395" xr:uid="{00000000-0005-0000-0000-0000430D0000}"/>
    <cellStyle name="Normal 3 5 2 2 2" xfId="3396" xr:uid="{00000000-0005-0000-0000-0000440D0000}"/>
    <cellStyle name="Normal 3 5 2 3" xfId="3397" xr:uid="{00000000-0005-0000-0000-0000450D0000}"/>
    <cellStyle name="Normal 3 5 2 4" xfId="3398" xr:uid="{00000000-0005-0000-0000-0000460D0000}"/>
    <cellStyle name="Normal 3 5 3" xfId="3399" xr:uid="{00000000-0005-0000-0000-0000470D0000}"/>
    <cellStyle name="Normal 3 5 3 2" xfId="3400" xr:uid="{00000000-0005-0000-0000-0000480D0000}"/>
    <cellStyle name="Normal 3 5 4" xfId="3401" xr:uid="{00000000-0005-0000-0000-0000490D0000}"/>
    <cellStyle name="Normal 3 5 5" xfId="3402" xr:uid="{00000000-0005-0000-0000-00004A0D0000}"/>
    <cellStyle name="Normal 3 5 6" xfId="3393" xr:uid="{00000000-0005-0000-0000-00004B0D0000}"/>
    <cellStyle name="Normal 3 5 7" xfId="3866" xr:uid="{00000000-0005-0000-0000-00004C0D0000}"/>
    <cellStyle name="Normal 3 6" xfId="3403" xr:uid="{00000000-0005-0000-0000-00004D0D0000}"/>
    <cellStyle name="Normal 3 6 2" xfId="3404" xr:uid="{00000000-0005-0000-0000-00004E0D0000}"/>
    <cellStyle name="Normal 3 7" xfId="129" xr:uid="{00000000-0005-0000-0000-00004F0D0000}"/>
    <cellStyle name="Normal 3 7 2" xfId="2641" xr:uid="{00000000-0005-0000-0000-0000500D0000}"/>
    <cellStyle name="Normal 3 7 2 2" xfId="3405" xr:uid="{00000000-0005-0000-0000-0000510D0000}"/>
    <cellStyle name="Normal 3 7 3" xfId="2642" xr:uid="{00000000-0005-0000-0000-0000520D0000}"/>
    <cellStyle name="Normal 3 7 4" xfId="2640" xr:uid="{00000000-0005-0000-0000-0000530D0000}"/>
    <cellStyle name="Normal 3 8" xfId="3406" xr:uid="{00000000-0005-0000-0000-0000540D0000}"/>
    <cellStyle name="Normal 3 9" xfId="3333" xr:uid="{00000000-0005-0000-0000-0000550D0000}"/>
    <cellStyle name="Normal 4" xfId="105" xr:uid="{00000000-0005-0000-0000-000044000000}"/>
    <cellStyle name="Normal 4 2" xfId="109" xr:uid="{00000000-0005-0000-0000-000045000000}"/>
    <cellStyle name="Normal 4 2 2" xfId="130" xr:uid="{00000000-0005-0000-0000-0000580D0000}"/>
    <cellStyle name="Normal 4 2 3" xfId="2671" xr:uid="{00000000-0005-0000-0000-0000590D0000}"/>
    <cellStyle name="Normal 4 2 3 2" xfId="3409" xr:uid="{00000000-0005-0000-0000-00005A0D0000}"/>
    <cellStyle name="Normal 4 2 4" xfId="3408" xr:uid="{00000000-0005-0000-0000-00005B0D0000}"/>
    <cellStyle name="Normal 4 2 5" xfId="132" xr:uid="{00000000-0005-0000-0000-0000570D0000}"/>
    <cellStyle name="Normal 4 3" xfId="2674" xr:uid="{00000000-0005-0000-0000-00005C0D0000}"/>
    <cellStyle name="Normal 4 3 2" xfId="3411" xr:uid="{00000000-0005-0000-0000-00005D0D0000}"/>
    <cellStyle name="Normal 4 3 3" xfId="3410" xr:uid="{00000000-0005-0000-0000-00005E0D0000}"/>
    <cellStyle name="Normal 4 4" xfId="3412" xr:uid="{00000000-0005-0000-0000-00005F0D0000}"/>
    <cellStyle name="Normal 4 4 2" xfId="3867" xr:uid="{00000000-0005-0000-0000-0000600D0000}"/>
    <cellStyle name="Normal 4 5" xfId="118" xr:uid="{00000000-0005-0000-0000-000046000000}"/>
    <cellStyle name="Normal 4 5 2" xfId="3407" xr:uid="{00000000-0005-0000-0000-0000610D0000}"/>
    <cellStyle name="Normal 4 6" xfId="2875" xr:uid="{00000000-0005-0000-0000-0000620D0000}"/>
    <cellStyle name="Normal 4 7" xfId="3833" xr:uid="{00000000-0005-0000-0000-0000630D0000}"/>
    <cellStyle name="Normal 4 8" xfId="133" xr:uid="{00000000-0005-0000-0000-0000560D0000}"/>
    <cellStyle name="Normal 5" xfId="107" xr:uid="{00000000-0005-0000-0000-000047000000}"/>
    <cellStyle name="Normal 5 10" xfId="2858" xr:uid="{00000000-0005-0000-0000-0000650D0000}"/>
    <cellStyle name="Normal 5 11" xfId="2917" xr:uid="{00000000-0005-0000-0000-0000660D0000}"/>
    <cellStyle name="Normal 5 12" xfId="3836" xr:uid="{00000000-0005-0000-0000-0000670D0000}"/>
    <cellStyle name="Normal 5 13" xfId="141" xr:uid="{00000000-0005-0000-0000-0000640D0000}"/>
    <cellStyle name="Normal 5 2" xfId="111" xr:uid="{00000000-0005-0000-0000-000048000000}"/>
    <cellStyle name="Normal 5 2 2" xfId="3415" xr:uid="{00000000-0005-0000-0000-0000690D0000}"/>
    <cellStyle name="Normal 5 2 3" xfId="3416" xr:uid="{00000000-0005-0000-0000-00006A0D0000}"/>
    <cellStyle name="Normal 5 2 3 2" xfId="3417" xr:uid="{00000000-0005-0000-0000-00006B0D0000}"/>
    <cellStyle name="Normal 5 2 3 2 2" xfId="3418" xr:uid="{00000000-0005-0000-0000-00006C0D0000}"/>
    <cellStyle name="Normal 5 2 3 3" xfId="3419" xr:uid="{00000000-0005-0000-0000-00006D0D0000}"/>
    <cellStyle name="Normal 5 2 3 4" xfId="3420" xr:uid="{00000000-0005-0000-0000-00006E0D0000}"/>
    <cellStyle name="Normal 5 2 4" xfId="3421" xr:uid="{00000000-0005-0000-0000-00006F0D0000}"/>
    <cellStyle name="Normal 5 2 4 2" xfId="3422" xr:uid="{00000000-0005-0000-0000-0000700D0000}"/>
    <cellStyle name="Normal 5 2 4 3" xfId="3423" xr:uid="{00000000-0005-0000-0000-0000710D0000}"/>
    <cellStyle name="Normal 5 2 5" xfId="3424" xr:uid="{00000000-0005-0000-0000-0000720D0000}"/>
    <cellStyle name="Normal 5 2 6" xfId="3414" xr:uid="{00000000-0005-0000-0000-0000730D0000}"/>
    <cellStyle name="Normal 5 2 7" xfId="2850" xr:uid="{00000000-0005-0000-0000-0000740D0000}"/>
    <cellStyle name="Normal 5 2 8" xfId="2644" xr:uid="{00000000-0005-0000-0000-0000680D0000}"/>
    <cellStyle name="Normal 5 3" xfId="2645" xr:uid="{00000000-0005-0000-0000-0000750D0000}"/>
    <cellStyle name="Normal 5 3 2" xfId="3426" xr:uid="{00000000-0005-0000-0000-0000760D0000}"/>
    <cellStyle name="Normal 5 3 3" xfId="3427" xr:uid="{00000000-0005-0000-0000-0000770D0000}"/>
    <cellStyle name="Normal 5 3 3 2" xfId="3428" xr:uid="{00000000-0005-0000-0000-0000780D0000}"/>
    <cellStyle name="Normal 5 3 3 2 2" xfId="3429" xr:uid="{00000000-0005-0000-0000-0000790D0000}"/>
    <cellStyle name="Normal 5 3 3 2 2 2" xfId="3430" xr:uid="{00000000-0005-0000-0000-00007A0D0000}"/>
    <cellStyle name="Normal 5 3 3 2 3" xfId="3431" xr:uid="{00000000-0005-0000-0000-00007B0D0000}"/>
    <cellStyle name="Normal 5 3 3 2 4" xfId="3432" xr:uid="{00000000-0005-0000-0000-00007C0D0000}"/>
    <cellStyle name="Normal 5 3 3 3" xfId="3433" xr:uid="{00000000-0005-0000-0000-00007D0D0000}"/>
    <cellStyle name="Normal 5 3 3 3 2" xfId="3434" xr:uid="{00000000-0005-0000-0000-00007E0D0000}"/>
    <cellStyle name="Normal 5 3 3 4" xfId="3435" xr:uid="{00000000-0005-0000-0000-00007F0D0000}"/>
    <cellStyle name="Normal 5 3 3 5" xfId="3436" xr:uid="{00000000-0005-0000-0000-0000800D0000}"/>
    <cellStyle name="Normal 5 3 4" xfId="3437" xr:uid="{00000000-0005-0000-0000-0000810D0000}"/>
    <cellStyle name="Normal 5 3 5" xfId="3438" xr:uid="{00000000-0005-0000-0000-0000820D0000}"/>
    <cellStyle name="Normal 5 3 5 2" xfId="3439" xr:uid="{00000000-0005-0000-0000-0000830D0000}"/>
    <cellStyle name="Normal 5 3 5 2 2" xfId="3440" xr:uid="{00000000-0005-0000-0000-0000840D0000}"/>
    <cellStyle name="Normal 5 3 5 3" xfId="3441" xr:uid="{00000000-0005-0000-0000-0000850D0000}"/>
    <cellStyle name="Normal 5 3 5 4" xfId="3442" xr:uid="{00000000-0005-0000-0000-0000860D0000}"/>
    <cellStyle name="Normal 5 3 6" xfId="3443" xr:uid="{00000000-0005-0000-0000-0000870D0000}"/>
    <cellStyle name="Normal 5 3 7" xfId="3425" xr:uid="{00000000-0005-0000-0000-0000880D0000}"/>
    <cellStyle name="Normal 5 4" xfId="2646" xr:uid="{00000000-0005-0000-0000-0000890D0000}"/>
    <cellStyle name="Normal 5 4 2" xfId="3445" xr:uid="{00000000-0005-0000-0000-00008A0D0000}"/>
    <cellStyle name="Normal 5 4 2 2" xfId="3446" xr:uid="{00000000-0005-0000-0000-00008B0D0000}"/>
    <cellStyle name="Normal 5 4 2 2 2" xfId="3447" xr:uid="{00000000-0005-0000-0000-00008C0D0000}"/>
    <cellStyle name="Normal 5 4 2 3" xfId="3448" xr:uid="{00000000-0005-0000-0000-00008D0D0000}"/>
    <cellStyle name="Normal 5 4 2 4" xfId="3449" xr:uid="{00000000-0005-0000-0000-00008E0D0000}"/>
    <cellStyle name="Normal 5 4 3" xfId="3450" xr:uid="{00000000-0005-0000-0000-00008F0D0000}"/>
    <cellStyle name="Normal 5 4 3 2" xfId="3451" xr:uid="{00000000-0005-0000-0000-0000900D0000}"/>
    <cellStyle name="Normal 5 4 4" xfId="3452" xr:uid="{00000000-0005-0000-0000-0000910D0000}"/>
    <cellStyle name="Normal 5 4 5" xfId="3453" xr:uid="{00000000-0005-0000-0000-0000920D0000}"/>
    <cellStyle name="Normal 5 4 6" xfId="3444" xr:uid="{00000000-0005-0000-0000-0000930D0000}"/>
    <cellStyle name="Normal 5 5" xfId="144" xr:uid="{00000000-0005-0000-0000-0000940D0000}"/>
    <cellStyle name="Normal 5 5 2" xfId="3455" xr:uid="{00000000-0005-0000-0000-0000950D0000}"/>
    <cellStyle name="Normal 5 5 2 2" xfId="3456" xr:uid="{00000000-0005-0000-0000-0000960D0000}"/>
    <cellStyle name="Normal 5 5 3" xfId="3457" xr:uid="{00000000-0005-0000-0000-0000970D0000}"/>
    <cellStyle name="Normal 5 5 4" xfId="3458" xr:uid="{00000000-0005-0000-0000-0000980D0000}"/>
    <cellStyle name="Normal 5 5 5" xfId="3454" xr:uid="{00000000-0005-0000-0000-0000990D0000}"/>
    <cellStyle name="Normal 5 6" xfId="2643" xr:uid="{00000000-0005-0000-0000-00009A0D0000}"/>
    <cellStyle name="Normal 5 6 2" xfId="3460" xr:uid="{00000000-0005-0000-0000-00009B0D0000}"/>
    <cellStyle name="Normal 5 6 2 2" xfId="3461" xr:uid="{00000000-0005-0000-0000-00009C0D0000}"/>
    <cellStyle name="Normal 5 6 3" xfId="3462" xr:uid="{00000000-0005-0000-0000-00009D0D0000}"/>
    <cellStyle name="Normal 5 6 4" xfId="3463" xr:uid="{00000000-0005-0000-0000-00009E0D0000}"/>
    <cellStyle name="Normal 5 6 5" xfId="3459" xr:uid="{00000000-0005-0000-0000-00009F0D0000}"/>
    <cellStyle name="Normal 5 7" xfId="3464" xr:uid="{00000000-0005-0000-0000-0000A00D0000}"/>
    <cellStyle name="Normal 5 8" xfId="3465" xr:uid="{00000000-0005-0000-0000-0000A10D0000}"/>
    <cellStyle name="Normal 5 9" xfId="3413" xr:uid="{00000000-0005-0000-0000-0000A20D0000}"/>
    <cellStyle name="Normal 6" xfId="47" xr:uid="{00000000-0005-0000-0000-000049000000}"/>
    <cellStyle name="Normal 6 10" xfId="2865" xr:uid="{00000000-0005-0000-0000-0000A40D0000}"/>
    <cellStyle name="Normal 6 11" xfId="146" xr:uid="{00000000-0005-0000-0000-0000A30D0000}"/>
    <cellStyle name="Normal 6 2" xfId="2916" xr:uid="{00000000-0005-0000-0000-0000A50D0000}"/>
    <cellStyle name="Normal 6 2 2" xfId="3468" xr:uid="{00000000-0005-0000-0000-0000A60D0000}"/>
    <cellStyle name="Normal 6 2 2 2" xfId="3469" xr:uid="{00000000-0005-0000-0000-0000A70D0000}"/>
    <cellStyle name="Normal 6 2 2 2 2" xfId="3470" xr:uid="{00000000-0005-0000-0000-0000A80D0000}"/>
    <cellStyle name="Normal 6 2 2 3" xfId="3471" xr:uid="{00000000-0005-0000-0000-0000A90D0000}"/>
    <cellStyle name="Normal 6 2 2 4" xfId="3472" xr:uid="{00000000-0005-0000-0000-0000AA0D0000}"/>
    <cellStyle name="Normal 6 2 3" xfId="3473" xr:uid="{00000000-0005-0000-0000-0000AB0D0000}"/>
    <cellStyle name="Normal 6 2 3 2" xfId="3474" xr:uid="{00000000-0005-0000-0000-0000AC0D0000}"/>
    <cellStyle name="Normal 6 2 3 3" xfId="3475" xr:uid="{00000000-0005-0000-0000-0000AD0D0000}"/>
    <cellStyle name="Normal 6 2 4" xfId="3476" xr:uid="{00000000-0005-0000-0000-0000AE0D0000}"/>
    <cellStyle name="Normal 6 2 5" xfId="3477" xr:uid="{00000000-0005-0000-0000-0000AF0D0000}"/>
    <cellStyle name="Normal 6 2 6" xfId="3824" xr:uid="{00000000-0005-0000-0000-0000B00D0000}"/>
    <cellStyle name="Normal 6 2 7" xfId="3467" xr:uid="{00000000-0005-0000-0000-0000B10D0000}"/>
    <cellStyle name="Normal 6 2 8" xfId="2930" xr:uid="{00000000-0005-0000-0000-0000B20D0000}"/>
    <cellStyle name="Normal 6 3" xfId="3478" xr:uid="{00000000-0005-0000-0000-0000B30D0000}"/>
    <cellStyle name="Normal 6 3 2" xfId="3479" xr:uid="{00000000-0005-0000-0000-0000B40D0000}"/>
    <cellStyle name="Normal 6 3 2 2" xfId="3480" xr:uid="{00000000-0005-0000-0000-0000B50D0000}"/>
    <cellStyle name="Normal 6 3 2 2 2" xfId="3481" xr:uid="{00000000-0005-0000-0000-0000B60D0000}"/>
    <cellStyle name="Normal 6 3 2 3" xfId="3482" xr:uid="{00000000-0005-0000-0000-0000B70D0000}"/>
    <cellStyle name="Normal 6 3 2 4" xfId="3483" xr:uid="{00000000-0005-0000-0000-0000B80D0000}"/>
    <cellStyle name="Normal 6 3 3" xfId="3484" xr:uid="{00000000-0005-0000-0000-0000B90D0000}"/>
    <cellStyle name="Normal 6 3 3 2" xfId="3485" xr:uid="{00000000-0005-0000-0000-0000BA0D0000}"/>
    <cellStyle name="Normal 6 3 4" xfId="3486" xr:uid="{00000000-0005-0000-0000-0000BB0D0000}"/>
    <cellStyle name="Normal 6 3 5" xfId="3487" xr:uid="{00000000-0005-0000-0000-0000BC0D0000}"/>
    <cellStyle name="Normal 6 4" xfId="3488" xr:uid="{00000000-0005-0000-0000-0000BD0D0000}"/>
    <cellStyle name="Normal 6 4 2" xfId="3489" xr:uid="{00000000-0005-0000-0000-0000BE0D0000}"/>
    <cellStyle name="Normal 6 4 2 2" xfId="3490" xr:uid="{00000000-0005-0000-0000-0000BF0D0000}"/>
    <cellStyle name="Normal 6 4 3" xfId="3491" xr:uid="{00000000-0005-0000-0000-0000C00D0000}"/>
    <cellStyle name="Normal 6 4 4" xfId="3492" xr:uid="{00000000-0005-0000-0000-0000C10D0000}"/>
    <cellStyle name="Normal 6 5" xfId="3493" xr:uid="{00000000-0005-0000-0000-0000C20D0000}"/>
    <cellStyle name="Normal 6 5 2" xfId="3494" xr:uid="{00000000-0005-0000-0000-0000C30D0000}"/>
    <cellStyle name="Normal 6 5 2 2" xfId="3495" xr:uid="{00000000-0005-0000-0000-0000C40D0000}"/>
    <cellStyle name="Normal 6 5 3" xfId="3496" xr:uid="{00000000-0005-0000-0000-0000C50D0000}"/>
    <cellStyle name="Normal 6 5 4" xfId="3497" xr:uid="{00000000-0005-0000-0000-0000C60D0000}"/>
    <cellStyle name="Normal 6 6" xfId="3498" xr:uid="{00000000-0005-0000-0000-0000C70D0000}"/>
    <cellStyle name="Normal 6 6 2" xfId="3499" xr:uid="{00000000-0005-0000-0000-0000C80D0000}"/>
    <cellStyle name="Normal 6 7" xfId="3500" xr:uid="{00000000-0005-0000-0000-0000C90D0000}"/>
    <cellStyle name="Normal 6 8" xfId="3466" xr:uid="{00000000-0005-0000-0000-0000CA0D0000}"/>
    <cellStyle name="Normal 6 9" xfId="2869" xr:uid="{00000000-0005-0000-0000-0000CB0D0000}"/>
    <cellStyle name="Normal 7" xfId="46" xr:uid="{00000000-0005-0000-0000-00004A000000}"/>
    <cellStyle name="Normal 7 2" xfId="2918" xr:uid="{00000000-0005-0000-0000-0000CD0D0000}"/>
    <cellStyle name="Normal 7 2 2" xfId="3503" xr:uid="{00000000-0005-0000-0000-0000CE0D0000}"/>
    <cellStyle name="Normal 7 2 2 2" xfId="3504" xr:uid="{00000000-0005-0000-0000-0000CF0D0000}"/>
    <cellStyle name="Normal 7 2 2 2 2" xfId="3505" xr:uid="{00000000-0005-0000-0000-0000D00D0000}"/>
    <cellStyle name="Normal 7 2 2 3" xfId="3506" xr:uid="{00000000-0005-0000-0000-0000D10D0000}"/>
    <cellStyle name="Normal 7 2 2 4" xfId="3507" xr:uid="{00000000-0005-0000-0000-0000D20D0000}"/>
    <cellStyle name="Normal 7 2 3" xfId="3508" xr:uid="{00000000-0005-0000-0000-0000D30D0000}"/>
    <cellStyle name="Normal 7 2 3 2" xfId="3509" xr:uid="{00000000-0005-0000-0000-0000D40D0000}"/>
    <cellStyle name="Normal 7 2 4" xfId="3510" xr:uid="{00000000-0005-0000-0000-0000D50D0000}"/>
    <cellStyle name="Normal 7 2 5" xfId="3511" xr:uid="{00000000-0005-0000-0000-0000D60D0000}"/>
    <cellStyle name="Normal 7 2 6" xfId="3502" xr:uid="{00000000-0005-0000-0000-0000D70D0000}"/>
    <cellStyle name="Normal 7 3" xfId="2912" xr:uid="{00000000-0005-0000-0000-0000D80D0000}"/>
    <cellStyle name="Normal 7 3 2" xfId="3513" xr:uid="{00000000-0005-0000-0000-0000D90D0000}"/>
    <cellStyle name="Normal 7 3 3" xfId="3512" xr:uid="{00000000-0005-0000-0000-0000DA0D0000}"/>
    <cellStyle name="Normal 7 4" xfId="2904" xr:uid="{00000000-0005-0000-0000-0000DB0D0000}"/>
    <cellStyle name="Normal 7 4 2" xfId="3514" xr:uid="{00000000-0005-0000-0000-0000DC0D0000}"/>
    <cellStyle name="Normal 7 5" xfId="3515" xr:uid="{00000000-0005-0000-0000-0000DD0D0000}"/>
    <cellStyle name="Normal 7 6" xfId="3516" xr:uid="{00000000-0005-0000-0000-0000DE0D0000}"/>
    <cellStyle name="Normal 7 7" xfId="3501" xr:uid="{00000000-0005-0000-0000-0000DF0D0000}"/>
    <cellStyle name="Normal 7 8" xfId="4086" xr:uid="{152D9B41-9753-4AA6-8953-FF738CE965C7}"/>
    <cellStyle name="Normal 8" xfId="33" xr:uid="{00000000-0005-0000-0000-000067000000}"/>
    <cellStyle name="Normal 8 2" xfId="2678" xr:uid="{00000000-0005-0000-0000-0000E10D0000}"/>
    <cellStyle name="Normal 8 2 2" xfId="2924" xr:uid="{00000000-0005-0000-0000-0000E20D0000}"/>
    <cellStyle name="Normal 8 2 2 2" xfId="3520" xr:uid="{00000000-0005-0000-0000-0000E30D0000}"/>
    <cellStyle name="Normal 8 2 2 3" xfId="3519" xr:uid="{00000000-0005-0000-0000-0000E40D0000}"/>
    <cellStyle name="Normal 8 2 3" xfId="3521" xr:uid="{00000000-0005-0000-0000-0000E50D0000}"/>
    <cellStyle name="Normal 8 2 4" xfId="3522" xr:uid="{00000000-0005-0000-0000-0000E60D0000}"/>
    <cellStyle name="Normal 8 2 5" xfId="3518" xr:uid="{00000000-0005-0000-0000-0000E70D0000}"/>
    <cellStyle name="Normal 8 3" xfId="272" xr:uid="{00000000-0005-0000-0000-0000E80D0000}"/>
    <cellStyle name="Normal 8 3 2" xfId="2907" xr:uid="{00000000-0005-0000-0000-0000E90D0000}"/>
    <cellStyle name="Normal 8 3 2 2" xfId="3524" xr:uid="{00000000-0005-0000-0000-0000EA0D0000}"/>
    <cellStyle name="Normal 8 3 3" xfId="3523" xr:uid="{00000000-0005-0000-0000-0000EB0D0000}"/>
    <cellStyle name="Normal 8 4" xfId="3525" xr:uid="{00000000-0005-0000-0000-0000EC0D0000}"/>
    <cellStyle name="Normal 8 4 2" xfId="3526" xr:uid="{00000000-0005-0000-0000-0000ED0D0000}"/>
    <cellStyle name="Normal 8 5" xfId="3517" xr:uid="{00000000-0005-0000-0000-0000EE0D0000}"/>
    <cellStyle name="Normal 8 6" xfId="4090" xr:uid="{73E1CAFE-8436-40FC-BC32-A9E9749108EC}"/>
    <cellStyle name="Normal 85" xfId="115" xr:uid="{00000000-0005-0000-0000-00004B000000}"/>
    <cellStyle name="Normal 87 2" xfId="123" xr:uid="{00000000-0005-0000-0000-00004C000000}"/>
    <cellStyle name="Normal 9" xfId="35" xr:uid="{00000000-0005-0000-0000-00004D000000}"/>
    <cellStyle name="Normal 9 2" xfId="2920" xr:uid="{00000000-0005-0000-0000-0000F00D0000}"/>
    <cellStyle name="Normal 9 2 2" xfId="3529" xr:uid="{00000000-0005-0000-0000-0000F10D0000}"/>
    <cellStyle name="Normal 9 2 2 2" xfId="3530" xr:uid="{00000000-0005-0000-0000-0000F20D0000}"/>
    <cellStyle name="Normal 9 2 3" xfId="3531" xr:uid="{00000000-0005-0000-0000-0000F30D0000}"/>
    <cellStyle name="Normal 9 2 4" xfId="3532" xr:uid="{00000000-0005-0000-0000-0000F40D0000}"/>
    <cellStyle name="Normal 9 2 5" xfId="3528" xr:uid="{00000000-0005-0000-0000-0000F50D0000}"/>
    <cellStyle name="Normal 9 3" xfId="2940" xr:uid="{00000000-0005-0000-0000-0000F60D0000}"/>
    <cellStyle name="Normal 9 3 2" xfId="3534" xr:uid="{00000000-0005-0000-0000-0000F70D0000}"/>
    <cellStyle name="Normal 9 3 3" xfId="3533" xr:uid="{00000000-0005-0000-0000-0000F80D0000}"/>
    <cellStyle name="Normal 9 4" xfId="2909" xr:uid="{00000000-0005-0000-0000-0000F90D0000}"/>
    <cellStyle name="Normal 9 4 2" xfId="3535" xr:uid="{00000000-0005-0000-0000-0000FA0D0000}"/>
    <cellStyle name="Normal 9 5" xfId="3527" xr:uid="{00000000-0005-0000-0000-0000FB0D0000}"/>
    <cellStyle name="Normal 9 6" xfId="2958" xr:uid="{00000000-0005-0000-0000-0000FC0D0000}"/>
    <cellStyle name="Normal 9 7" xfId="2666" xr:uid="{00000000-0005-0000-0000-0000EF0D0000}"/>
    <cellStyle name="Normal 9 8" xfId="4091" xr:uid="{C8F0B117-F61F-4C47-BA12-8B2D0BFA534E}"/>
    <cellStyle name="Note" xfId="4057" builtinId="10" customBuiltin="1"/>
    <cellStyle name="Note 2" xfId="91" xr:uid="{00000000-0005-0000-0000-00004E000000}"/>
    <cellStyle name="Note 2 2" xfId="3536" xr:uid="{00000000-0005-0000-0000-0000FE0D0000}"/>
    <cellStyle name="Note 2 2 2" xfId="3537" xr:uid="{00000000-0005-0000-0000-0000FF0D0000}"/>
    <cellStyle name="Note 2 2 2 2" xfId="3538" xr:uid="{00000000-0005-0000-0000-0000000E0000}"/>
    <cellStyle name="Note 2 2 2 3" xfId="4027" xr:uid="{00000000-0005-0000-0000-0000FF0D0000}"/>
    <cellStyle name="Note 2 2 3" xfId="3539" xr:uid="{00000000-0005-0000-0000-0000010E0000}"/>
    <cellStyle name="Note 2 2 4" xfId="4026" xr:uid="{00000000-0005-0000-0000-0000FE0D0000}"/>
    <cellStyle name="Note 2 3" xfId="3540" xr:uid="{00000000-0005-0000-0000-0000020E0000}"/>
    <cellStyle name="Note 2 3 2" xfId="4028" xr:uid="{00000000-0005-0000-0000-0000020E0000}"/>
    <cellStyle name="Note 2 4" xfId="3541" xr:uid="{00000000-0005-0000-0000-0000030E0000}"/>
    <cellStyle name="Note 2 4 2" xfId="4029" xr:uid="{00000000-0005-0000-0000-0000030E0000}"/>
    <cellStyle name="Note 2 5" xfId="3542" xr:uid="{00000000-0005-0000-0000-0000040E0000}"/>
    <cellStyle name="Note 2 5 2" xfId="4030" xr:uid="{00000000-0005-0000-0000-0000040E0000}"/>
    <cellStyle name="Note 2 6" xfId="4025" xr:uid="{00000000-0005-0000-0000-0000FD0D0000}"/>
    <cellStyle name="Note 3" xfId="3543" xr:uid="{00000000-0005-0000-0000-0000050E0000}"/>
    <cellStyle name="Note 3 2" xfId="3544" xr:uid="{00000000-0005-0000-0000-0000060E0000}"/>
    <cellStyle name="Note 3 2 2" xfId="4032" xr:uid="{00000000-0005-0000-0000-0000060E0000}"/>
    <cellStyle name="Note 3 3" xfId="4031" xr:uid="{00000000-0005-0000-0000-0000050E0000}"/>
    <cellStyle name="Note 3 4" xfId="4087" xr:uid="{B2D34D1C-9857-45D3-9A98-BDD9CA4CC754}"/>
    <cellStyle name="Note 4" xfId="3545" xr:uid="{00000000-0005-0000-0000-0000070E0000}"/>
    <cellStyle name="Note 4 2" xfId="4033" xr:uid="{00000000-0005-0000-0000-0000070E0000}"/>
    <cellStyle name="Note 5" xfId="3840" xr:uid="{00000000-0005-0000-0000-0000080E0000}"/>
    <cellStyle name="OfwatAmber" xfId="157" xr:uid="{00000000-0005-0000-0000-0000090E0000}"/>
    <cellStyle name="OfwatCalculation" xfId="158" xr:uid="{00000000-0005-0000-0000-00000A0E0000}"/>
    <cellStyle name="OfwatCopy" xfId="159" xr:uid="{00000000-0005-0000-0000-00000B0E0000}"/>
    <cellStyle name="OfwatDescTxt" xfId="160" xr:uid="{00000000-0005-0000-0000-00000C0E0000}"/>
    <cellStyle name="OfwatEmphasis" xfId="161" xr:uid="{00000000-0005-0000-0000-00000D0E0000}"/>
    <cellStyle name="OfwatGreen" xfId="162" xr:uid="{00000000-0005-0000-0000-00000E0E0000}"/>
    <cellStyle name="OfwatHeaderTxt" xfId="163" xr:uid="{00000000-0005-0000-0000-00000F0E0000}"/>
    <cellStyle name="OfwatInput" xfId="164" xr:uid="{00000000-0005-0000-0000-0000100E0000}"/>
    <cellStyle name="OfwatINVALID" xfId="165" xr:uid="{00000000-0005-0000-0000-0000110E0000}"/>
    <cellStyle name="OfwatNormal" xfId="166" xr:uid="{00000000-0005-0000-0000-0000120E0000}"/>
    <cellStyle name="OfwatRedPurple" xfId="167" xr:uid="{00000000-0005-0000-0000-0000130E0000}"/>
    <cellStyle name="Output" xfId="8" builtinId="21" customBuiltin="1"/>
    <cellStyle name="Output 2" xfId="92" xr:uid="{00000000-0005-0000-0000-00004F000000}"/>
    <cellStyle name="Output 2 2" xfId="3546" xr:uid="{00000000-0005-0000-0000-0000150E0000}"/>
    <cellStyle name="Output 2 3" xfId="4034" xr:uid="{00000000-0005-0000-0000-0000150E0000}"/>
    <cellStyle name="Output 2 4" xfId="4043" xr:uid="{00000000-0005-0000-0000-00004F000000}"/>
    <cellStyle name="Output 3" xfId="3547" xr:uid="{00000000-0005-0000-0000-0000160E0000}"/>
    <cellStyle name="Output 3 2" xfId="3548" xr:uid="{00000000-0005-0000-0000-0000170E0000}"/>
    <cellStyle name="Output 3 2 2" xfId="4036" xr:uid="{00000000-0005-0000-0000-0000170E0000}"/>
    <cellStyle name="Output 3 3" xfId="3549" xr:uid="{00000000-0005-0000-0000-0000180E0000}"/>
    <cellStyle name="Output 3 4" xfId="4035" xr:uid="{00000000-0005-0000-0000-0000160E0000}"/>
    <cellStyle name="Output Amounts" xfId="2647" xr:uid="{00000000-0005-0000-0000-0000190E0000}"/>
    <cellStyle name="Output Column Headings" xfId="2648" xr:uid="{00000000-0005-0000-0000-00001A0E0000}"/>
    <cellStyle name="Output Line Items" xfId="2649" xr:uid="{00000000-0005-0000-0000-00001B0E0000}"/>
    <cellStyle name="Output Line Items 2" xfId="4048" xr:uid="{00000000-0005-0000-0000-00001D000000}"/>
    <cellStyle name="Output Report Heading" xfId="2650" xr:uid="{00000000-0005-0000-0000-00001C0E0000}"/>
    <cellStyle name="Output Report Title" xfId="2651" xr:uid="{00000000-0005-0000-0000-00001D0E0000}"/>
    <cellStyle name="Percent" xfId="4040" builtinId="5"/>
    <cellStyle name="Percent 10" xfId="127" xr:uid="{00000000-0005-0000-0000-00007C0E0000}"/>
    <cellStyle name="Percent 2" xfId="43" xr:uid="{00000000-0005-0000-0000-000050000000}"/>
    <cellStyle name="Percent 2 2" xfId="41" xr:uid="{00000000-0005-0000-0000-000051000000}"/>
    <cellStyle name="Percent 2 2 2" xfId="108" xr:uid="{00000000-0005-0000-0000-000052000000}"/>
    <cellStyle name="Percent 2 2 2 2" xfId="2889" xr:uid="{00000000-0005-0000-0000-0000220E0000}"/>
    <cellStyle name="Percent 2 2 2 2 2" xfId="3553" xr:uid="{00000000-0005-0000-0000-0000230E0000}"/>
    <cellStyle name="Percent 2 2 2 3" xfId="3552" xr:uid="{00000000-0005-0000-0000-0000240E0000}"/>
    <cellStyle name="Percent 2 2 2 4" xfId="2654" xr:uid="{00000000-0005-0000-0000-0000210E0000}"/>
    <cellStyle name="Percent 2 2 3" xfId="2655" xr:uid="{00000000-0005-0000-0000-0000250E0000}"/>
    <cellStyle name="Percent 2 2 3 2" xfId="3554" xr:uid="{00000000-0005-0000-0000-0000260E0000}"/>
    <cellStyle name="Percent 2 2 4" xfId="2656" xr:uid="{00000000-0005-0000-0000-0000270E0000}"/>
    <cellStyle name="Percent 2 2 4 2" xfId="3551" xr:uid="{00000000-0005-0000-0000-0000280E0000}"/>
    <cellStyle name="Percent 2 2 5" xfId="2672" xr:uid="{00000000-0005-0000-0000-0000290E0000}"/>
    <cellStyle name="Percent 2 2 6" xfId="2653" xr:uid="{00000000-0005-0000-0000-00002A0E0000}"/>
    <cellStyle name="Percent 2 3" xfId="104" xr:uid="{00000000-0005-0000-0000-000053000000}"/>
    <cellStyle name="Percent 2 3 2" xfId="2658" xr:uid="{00000000-0005-0000-0000-00002C0E0000}"/>
    <cellStyle name="Percent 2 3 2 2" xfId="3555" xr:uid="{00000000-0005-0000-0000-00002D0E0000}"/>
    <cellStyle name="Percent 2 3 3" xfId="2659" xr:uid="{00000000-0005-0000-0000-00002E0E0000}"/>
    <cellStyle name="Percent 2 3 4" xfId="2676" xr:uid="{00000000-0005-0000-0000-00002F0E0000}"/>
    <cellStyle name="Percent 2 3 5" xfId="2657" xr:uid="{00000000-0005-0000-0000-0000300E0000}"/>
    <cellStyle name="Percent 2 4" xfId="121" xr:uid="{00000000-0005-0000-0000-000054000000}"/>
    <cellStyle name="Percent 2 4 2" xfId="2661" xr:uid="{00000000-0005-0000-0000-0000320E0000}"/>
    <cellStyle name="Percent 2 4 2 2" xfId="3830" xr:uid="{00000000-0005-0000-0000-0000330E0000}"/>
    <cellStyle name="Percent 2 4 3" xfId="2662" xr:uid="{00000000-0005-0000-0000-0000340E0000}"/>
    <cellStyle name="Percent 2 4 3 2" xfId="3556" xr:uid="{00000000-0005-0000-0000-0000350E0000}"/>
    <cellStyle name="Percent 2 4 4" xfId="2703" xr:uid="{00000000-0005-0000-0000-0000360E0000}"/>
    <cellStyle name="Percent 2 4 5" xfId="2660" xr:uid="{00000000-0005-0000-0000-0000370E0000}"/>
    <cellStyle name="Percent 2 4 6" xfId="189" xr:uid="{00000000-0005-0000-0000-0000310E0000}"/>
    <cellStyle name="Percent 2 5" xfId="2663" xr:uid="{00000000-0005-0000-0000-0000380E0000}"/>
    <cellStyle name="Percent 2 5 2" xfId="3550" xr:uid="{00000000-0005-0000-0000-0000390E0000}"/>
    <cellStyle name="Percent 2 6" xfId="2664" xr:uid="{00000000-0005-0000-0000-00003A0E0000}"/>
    <cellStyle name="Percent 2 6 2" xfId="2845" xr:uid="{00000000-0005-0000-0000-00003B0E0000}"/>
    <cellStyle name="Percent 2 7" xfId="2665" xr:uid="{00000000-0005-0000-0000-00003C0E0000}"/>
    <cellStyle name="Percent 2 7 2" xfId="3834" xr:uid="{00000000-0005-0000-0000-00003D0E0000}"/>
    <cellStyle name="Percent 2 8" xfId="2652" xr:uid="{00000000-0005-0000-0000-00003E0E0000}"/>
    <cellStyle name="Percent 3" xfId="93" xr:uid="{00000000-0005-0000-0000-000055000000}"/>
    <cellStyle name="Percent 3 10" xfId="3557" xr:uid="{00000000-0005-0000-0000-0000400E0000}"/>
    <cellStyle name="Percent 3 10 2" xfId="3558" xr:uid="{00000000-0005-0000-0000-0000410E0000}"/>
    <cellStyle name="Percent 3 10 2 2" xfId="3559" xr:uid="{00000000-0005-0000-0000-0000420E0000}"/>
    <cellStyle name="Percent 3 10 3" xfId="3560" xr:uid="{00000000-0005-0000-0000-0000430E0000}"/>
    <cellStyle name="Percent 3 10 4" xfId="3561" xr:uid="{00000000-0005-0000-0000-0000440E0000}"/>
    <cellStyle name="Percent 3 11" xfId="3562" xr:uid="{00000000-0005-0000-0000-0000450E0000}"/>
    <cellStyle name="Percent 3 11 2" xfId="3563" xr:uid="{00000000-0005-0000-0000-0000460E0000}"/>
    <cellStyle name="Percent 3 11 2 2" xfId="3564" xr:uid="{00000000-0005-0000-0000-0000470E0000}"/>
    <cellStyle name="Percent 3 11 3" xfId="3565" xr:uid="{00000000-0005-0000-0000-0000480E0000}"/>
    <cellStyle name="Percent 3 11 4" xfId="3566" xr:uid="{00000000-0005-0000-0000-0000490E0000}"/>
    <cellStyle name="Percent 3 12" xfId="3567" xr:uid="{00000000-0005-0000-0000-00004A0E0000}"/>
    <cellStyle name="Percent 3 12 2" xfId="3568" xr:uid="{00000000-0005-0000-0000-00004B0E0000}"/>
    <cellStyle name="Percent 3 12 3" xfId="3569" xr:uid="{00000000-0005-0000-0000-00004C0E0000}"/>
    <cellStyle name="Percent 3 13" xfId="3570" xr:uid="{00000000-0005-0000-0000-00004D0E0000}"/>
    <cellStyle name="Percent 3 13 2" xfId="3571" xr:uid="{00000000-0005-0000-0000-00004E0E0000}"/>
    <cellStyle name="Percent 3 14" xfId="3572" xr:uid="{00000000-0005-0000-0000-00004F0E0000}"/>
    <cellStyle name="Percent 3 15" xfId="2946" xr:uid="{00000000-0005-0000-0000-0000500E0000}"/>
    <cellStyle name="Percent 3 16" xfId="3853" xr:uid="{00000000-0005-0000-0000-0000510E0000}"/>
    <cellStyle name="Percent 3 17" xfId="3862" xr:uid="{00000000-0005-0000-0000-0000520E0000}"/>
    <cellStyle name="Percent 3 18" xfId="3871" xr:uid="{00000000-0005-0000-0000-0000530E0000}"/>
    <cellStyle name="Percent 3 19" xfId="3875" xr:uid="{00000000-0005-0000-0000-0000540E0000}"/>
    <cellStyle name="Percent 3 2" xfId="2925" xr:uid="{00000000-0005-0000-0000-0000550E0000}"/>
    <cellStyle name="Percent 3 2 2" xfId="3574" xr:uid="{00000000-0005-0000-0000-0000560E0000}"/>
    <cellStyle name="Percent 3 2 3" xfId="3575" xr:uid="{00000000-0005-0000-0000-0000570E0000}"/>
    <cellStyle name="Percent 3 2 4" xfId="3576" xr:uid="{00000000-0005-0000-0000-0000580E0000}"/>
    <cellStyle name="Percent 3 2 4 2" xfId="3577" xr:uid="{00000000-0005-0000-0000-0000590E0000}"/>
    <cellStyle name="Percent 3 2 4 2 2" xfId="3578" xr:uid="{00000000-0005-0000-0000-00005A0E0000}"/>
    <cellStyle name="Percent 3 2 4 3" xfId="3579" xr:uid="{00000000-0005-0000-0000-00005B0E0000}"/>
    <cellStyle name="Percent 3 2 4 4" xfId="3580" xr:uid="{00000000-0005-0000-0000-00005C0E0000}"/>
    <cellStyle name="Percent 3 2 5" xfId="3581" xr:uid="{00000000-0005-0000-0000-00005D0E0000}"/>
    <cellStyle name="Percent 3 2 5 2" xfId="3582" xr:uid="{00000000-0005-0000-0000-00005E0E0000}"/>
    <cellStyle name="Percent 3 2 5 3" xfId="3583" xr:uid="{00000000-0005-0000-0000-00005F0E0000}"/>
    <cellStyle name="Percent 3 2 6" xfId="3584" xr:uid="{00000000-0005-0000-0000-0000600E0000}"/>
    <cellStyle name="Percent 3 2 7" xfId="3573" xr:uid="{00000000-0005-0000-0000-0000610E0000}"/>
    <cellStyle name="Percent 3 20" xfId="3907" xr:uid="{00000000-0005-0000-0000-0000620E0000}"/>
    <cellStyle name="Percent 3 21" xfId="4015" xr:uid="{00000000-0005-0000-0000-0000630E0000}"/>
    <cellStyle name="Percent 3 22" xfId="139" xr:uid="{00000000-0005-0000-0000-00003F0E0000}"/>
    <cellStyle name="Percent 3 3" xfId="2897" xr:uid="{00000000-0005-0000-0000-0000640E0000}"/>
    <cellStyle name="Percent 3 3 10" xfId="3586" xr:uid="{00000000-0005-0000-0000-0000650E0000}"/>
    <cellStyle name="Percent 3 3 11" xfId="3587" xr:uid="{00000000-0005-0000-0000-0000660E0000}"/>
    <cellStyle name="Percent 3 3 12" xfId="3585" xr:uid="{00000000-0005-0000-0000-0000670E0000}"/>
    <cellStyle name="Percent 3 3 2" xfId="3588" xr:uid="{00000000-0005-0000-0000-0000680E0000}"/>
    <cellStyle name="Percent 3 3 2 2" xfId="3589" xr:uid="{00000000-0005-0000-0000-0000690E0000}"/>
    <cellStyle name="Percent 3 3 2 2 2" xfId="3590" xr:uid="{00000000-0005-0000-0000-00006A0E0000}"/>
    <cellStyle name="Percent 3 3 2 2 2 2" xfId="3591" xr:uid="{00000000-0005-0000-0000-00006B0E0000}"/>
    <cellStyle name="Percent 3 3 2 2 2 2 2" xfId="3592" xr:uid="{00000000-0005-0000-0000-00006C0E0000}"/>
    <cellStyle name="Percent 3 3 2 2 2 3" xfId="3593" xr:uid="{00000000-0005-0000-0000-00006D0E0000}"/>
    <cellStyle name="Percent 3 3 2 2 2 4" xfId="3594" xr:uid="{00000000-0005-0000-0000-00006E0E0000}"/>
    <cellStyle name="Percent 3 3 2 2 3" xfId="3595" xr:uid="{00000000-0005-0000-0000-00006F0E0000}"/>
    <cellStyle name="Percent 3 3 2 2 3 2" xfId="3596" xr:uid="{00000000-0005-0000-0000-0000700E0000}"/>
    <cellStyle name="Percent 3 3 2 2 4" xfId="3597" xr:uid="{00000000-0005-0000-0000-0000710E0000}"/>
    <cellStyle name="Percent 3 3 2 2 5" xfId="3598" xr:uid="{00000000-0005-0000-0000-0000720E0000}"/>
    <cellStyle name="Percent 3 3 2 3" xfId="3599" xr:uid="{00000000-0005-0000-0000-0000730E0000}"/>
    <cellStyle name="Percent 3 3 2 3 2" xfId="3600" xr:uid="{00000000-0005-0000-0000-0000740E0000}"/>
    <cellStyle name="Percent 3 3 2 3 2 2" xfId="3601" xr:uid="{00000000-0005-0000-0000-0000750E0000}"/>
    <cellStyle name="Percent 3 3 2 3 3" xfId="3602" xr:uid="{00000000-0005-0000-0000-0000760E0000}"/>
    <cellStyle name="Percent 3 3 2 3 4" xfId="3603" xr:uid="{00000000-0005-0000-0000-0000770E0000}"/>
    <cellStyle name="Percent 3 3 2 4" xfId="3604" xr:uid="{00000000-0005-0000-0000-0000780E0000}"/>
    <cellStyle name="Percent 3 3 2 4 2" xfId="3605" xr:uid="{00000000-0005-0000-0000-0000790E0000}"/>
    <cellStyle name="Percent 3 3 2 5" xfId="3606" xr:uid="{00000000-0005-0000-0000-00007A0E0000}"/>
    <cellStyle name="Percent 3 3 2 6" xfId="3607" xr:uid="{00000000-0005-0000-0000-00007B0E0000}"/>
    <cellStyle name="Percent 3 3 3" xfId="3608" xr:uid="{00000000-0005-0000-0000-00007C0E0000}"/>
    <cellStyle name="Percent 3 3 3 2" xfId="3609" xr:uid="{00000000-0005-0000-0000-00007D0E0000}"/>
    <cellStyle name="Percent 3 3 3 2 2" xfId="3610" xr:uid="{00000000-0005-0000-0000-00007E0E0000}"/>
    <cellStyle name="Percent 3 3 3 2 2 2" xfId="3611" xr:uid="{00000000-0005-0000-0000-00007F0E0000}"/>
    <cellStyle name="Percent 3 3 3 2 2 2 2" xfId="3612" xr:uid="{00000000-0005-0000-0000-0000800E0000}"/>
    <cellStyle name="Percent 3 3 3 2 2 3" xfId="3613" xr:uid="{00000000-0005-0000-0000-0000810E0000}"/>
    <cellStyle name="Percent 3 3 3 2 2 4" xfId="3614" xr:uid="{00000000-0005-0000-0000-0000820E0000}"/>
    <cellStyle name="Percent 3 3 3 2 3" xfId="3615" xr:uid="{00000000-0005-0000-0000-0000830E0000}"/>
    <cellStyle name="Percent 3 3 3 2 3 2" xfId="3616" xr:uid="{00000000-0005-0000-0000-0000840E0000}"/>
    <cellStyle name="Percent 3 3 3 2 4" xfId="3617" xr:uid="{00000000-0005-0000-0000-0000850E0000}"/>
    <cellStyle name="Percent 3 3 3 2 5" xfId="3618" xr:uid="{00000000-0005-0000-0000-0000860E0000}"/>
    <cellStyle name="Percent 3 3 3 3" xfId="3619" xr:uid="{00000000-0005-0000-0000-0000870E0000}"/>
    <cellStyle name="Percent 3 3 3 3 2" xfId="3620" xr:uid="{00000000-0005-0000-0000-0000880E0000}"/>
    <cellStyle name="Percent 3 3 3 3 2 2" xfId="3621" xr:uid="{00000000-0005-0000-0000-0000890E0000}"/>
    <cellStyle name="Percent 3 3 3 3 3" xfId="3622" xr:uid="{00000000-0005-0000-0000-00008A0E0000}"/>
    <cellStyle name="Percent 3 3 3 3 4" xfId="3623" xr:uid="{00000000-0005-0000-0000-00008B0E0000}"/>
    <cellStyle name="Percent 3 3 3 4" xfId="3624" xr:uid="{00000000-0005-0000-0000-00008C0E0000}"/>
    <cellStyle name="Percent 3 3 3 4 2" xfId="3625" xr:uid="{00000000-0005-0000-0000-00008D0E0000}"/>
    <cellStyle name="Percent 3 3 3 5" xfId="3626" xr:uid="{00000000-0005-0000-0000-00008E0E0000}"/>
    <cellStyle name="Percent 3 3 3 6" xfId="3627" xr:uid="{00000000-0005-0000-0000-00008F0E0000}"/>
    <cellStyle name="Percent 3 3 4" xfId="3628" xr:uid="{00000000-0005-0000-0000-0000900E0000}"/>
    <cellStyle name="Percent 3 3 4 2" xfId="3629" xr:uid="{00000000-0005-0000-0000-0000910E0000}"/>
    <cellStyle name="Percent 3 3 4 2 2" xfId="3630" xr:uid="{00000000-0005-0000-0000-0000920E0000}"/>
    <cellStyle name="Percent 3 3 4 2 2 2" xfId="3631" xr:uid="{00000000-0005-0000-0000-0000930E0000}"/>
    <cellStyle name="Percent 3 3 4 2 3" xfId="3632" xr:uid="{00000000-0005-0000-0000-0000940E0000}"/>
    <cellStyle name="Percent 3 3 4 2 4" xfId="3633" xr:uid="{00000000-0005-0000-0000-0000950E0000}"/>
    <cellStyle name="Percent 3 3 4 3" xfId="3634" xr:uid="{00000000-0005-0000-0000-0000960E0000}"/>
    <cellStyle name="Percent 3 3 4 3 2" xfId="3635" xr:uid="{00000000-0005-0000-0000-0000970E0000}"/>
    <cellStyle name="Percent 3 3 4 4" xfId="3636" xr:uid="{00000000-0005-0000-0000-0000980E0000}"/>
    <cellStyle name="Percent 3 3 4 5" xfId="3637" xr:uid="{00000000-0005-0000-0000-0000990E0000}"/>
    <cellStyle name="Percent 3 3 5" xfId="3638" xr:uid="{00000000-0005-0000-0000-00009A0E0000}"/>
    <cellStyle name="Percent 3 3 5 2" xfId="3639" xr:uid="{00000000-0005-0000-0000-00009B0E0000}"/>
    <cellStyle name="Percent 3 3 5 2 2" xfId="3640" xr:uid="{00000000-0005-0000-0000-00009C0E0000}"/>
    <cellStyle name="Percent 3 3 5 2 2 2" xfId="3641" xr:uid="{00000000-0005-0000-0000-00009D0E0000}"/>
    <cellStyle name="Percent 3 3 5 2 3" xfId="3642" xr:uid="{00000000-0005-0000-0000-00009E0E0000}"/>
    <cellStyle name="Percent 3 3 5 2 4" xfId="3643" xr:uid="{00000000-0005-0000-0000-00009F0E0000}"/>
    <cellStyle name="Percent 3 3 5 3" xfId="3644" xr:uid="{00000000-0005-0000-0000-0000A00E0000}"/>
    <cellStyle name="Percent 3 3 5 3 2" xfId="3645" xr:uid="{00000000-0005-0000-0000-0000A10E0000}"/>
    <cellStyle name="Percent 3 3 5 4" xfId="3646" xr:uid="{00000000-0005-0000-0000-0000A20E0000}"/>
    <cellStyle name="Percent 3 3 5 5" xfId="3647" xr:uid="{00000000-0005-0000-0000-0000A30E0000}"/>
    <cellStyle name="Percent 3 3 6" xfId="3648" xr:uid="{00000000-0005-0000-0000-0000A40E0000}"/>
    <cellStyle name="Percent 3 3 6 2" xfId="3649" xr:uid="{00000000-0005-0000-0000-0000A50E0000}"/>
    <cellStyle name="Percent 3 3 6 2 2" xfId="3650" xr:uid="{00000000-0005-0000-0000-0000A60E0000}"/>
    <cellStyle name="Percent 3 3 6 2 2 2" xfId="3651" xr:uid="{00000000-0005-0000-0000-0000A70E0000}"/>
    <cellStyle name="Percent 3 3 6 2 3" xfId="3652" xr:uid="{00000000-0005-0000-0000-0000A80E0000}"/>
    <cellStyle name="Percent 3 3 6 2 4" xfId="3653" xr:uid="{00000000-0005-0000-0000-0000A90E0000}"/>
    <cellStyle name="Percent 3 3 6 3" xfId="3654" xr:uid="{00000000-0005-0000-0000-0000AA0E0000}"/>
    <cellStyle name="Percent 3 3 6 3 2" xfId="3655" xr:uid="{00000000-0005-0000-0000-0000AB0E0000}"/>
    <cellStyle name="Percent 3 3 6 4" xfId="3656" xr:uid="{00000000-0005-0000-0000-0000AC0E0000}"/>
    <cellStyle name="Percent 3 3 6 5" xfId="3657" xr:uid="{00000000-0005-0000-0000-0000AD0E0000}"/>
    <cellStyle name="Percent 3 3 7" xfId="3658" xr:uid="{00000000-0005-0000-0000-0000AE0E0000}"/>
    <cellStyle name="Percent 3 3 7 2" xfId="3659" xr:uid="{00000000-0005-0000-0000-0000AF0E0000}"/>
    <cellStyle name="Percent 3 3 7 2 2" xfId="3660" xr:uid="{00000000-0005-0000-0000-0000B00E0000}"/>
    <cellStyle name="Percent 3 3 7 2 2 2" xfId="3661" xr:uid="{00000000-0005-0000-0000-0000B10E0000}"/>
    <cellStyle name="Percent 3 3 7 2 3" xfId="3662" xr:uid="{00000000-0005-0000-0000-0000B20E0000}"/>
    <cellStyle name="Percent 3 3 7 2 4" xfId="3663" xr:uid="{00000000-0005-0000-0000-0000B30E0000}"/>
    <cellStyle name="Percent 3 3 7 3" xfId="3664" xr:uid="{00000000-0005-0000-0000-0000B40E0000}"/>
    <cellStyle name="Percent 3 3 7 3 2" xfId="3665" xr:uid="{00000000-0005-0000-0000-0000B50E0000}"/>
    <cellStyle name="Percent 3 3 7 4" xfId="3666" xr:uid="{00000000-0005-0000-0000-0000B60E0000}"/>
    <cellStyle name="Percent 3 3 7 5" xfId="3667" xr:uid="{00000000-0005-0000-0000-0000B70E0000}"/>
    <cellStyle name="Percent 3 3 8" xfId="3668" xr:uid="{00000000-0005-0000-0000-0000B80E0000}"/>
    <cellStyle name="Percent 3 3 8 2" xfId="3669" xr:uid="{00000000-0005-0000-0000-0000B90E0000}"/>
    <cellStyle name="Percent 3 3 8 2 2" xfId="3670" xr:uid="{00000000-0005-0000-0000-0000BA0E0000}"/>
    <cellStyle name="Percent 3 3 8 3" xfId="3671" xr:uid="{00000000-0005-0000-0000-0000BB0E0000}"/>
    <cellStyle name="Percent 3 3 8 4" xfId="3672" xr:uid="{00000000-0005-0000-0000-0000BC0E0000}"/>
    <cellStyle name="Percent 3 3 9" xfId="3673" xr:uid="{00000000-0005-0000-0000-0000BD0E0000}"/>
    <cellStyle name="Percent 3 3 9 2" xfId="3674" xr:uid="{00000000-0005-0000-0000-0000BE0E0000}"/>
    <cellStyle name="Percent 3 3 9 3" xfId="3675" xr:uid="{00000000-0005-0000-0000-0000BF0E0000}"/>
    <cellStyle name="Percent 3 4" xfId="2938" xr:uid="{00000000-0005-0000-0000-0000C00E0000}"/>
    <cellStyle name="Percent 3 4 2" xfId="3676" xr:uid="{00000000-0005-0000-0000-0000C10E0000}"/>
    <cellStyle name="Percent 3 4 2 2" xfId="3677" xr:uid="{00000000-0005-0000-0000-0000C20E0000}"/>
    <cellStyle name="Percent 3 4 2 2 2" xfId="3678" xr:uid="{00000000-0005-0000-0000-0000C30E0000}"/>
    <cellStyle name="Percent 3 4 2 2 2 2" xfId="3679" xr:uid="{00000000-0005-0000-0000-0000C40E0000}"/>
    <cellStyle name="Percent 3 4 2 2 2 2 2" xfId="3680" xr:uid="{00000000-0005-0000-0000-0000C50E0000}"/>
    <cellStyle name="Percent 3 4 2 2 2 3" xfId="3681" xr:uid="{00000000-0005-0000-0000-0000C60E0000}"/>
    <cellStyle name="Percent 3 4 2 2 2 4" xfId="3682" xr:uid="{00000000-0005-0000-0000-0000C70E0000}"/>
    <cellStyle name="Percent 3 4 2 2 3" xfId="3683" xr:uid="{00000000-0005-0000-0000-0000C80E0000}"/>
    <cellStyle name="Percent 3 4 2 2 3 2" xfId="3684" xr:uid="{00000000-0005-0000-0000-0000C90E0000}"/>
    <cellStyle name="Percent 3 4 2 2 4" xfId="3685" xr:uid="{00000000-0005-0000-0000-0000CA0E0000}"/>
    <cellStyle name="Percent 3 4 2 2 5" xfId="3686" xr:uid="{00000000-0005-0000-0000-0000CB0E0000}"/>
    <cellStyle name="Percent 3 4 2 3" xfId="3687" xr:uid="{00000000-0005-0000-0000-0000CC0E0000}"/>
    <cellStyle name="Percent 3 4 2 3 2" xfId="3688" xr:uid="{00000000-0005-0000-0000-0000CD0E0000}"/>
    <cellStyle name="Percent 3 4 2 3 2 2" xfId="3689" xr:uid="{00000000-0005-0000-0000-0000CE0E0000}"/>
    <cellStyle name="Percent 3 4 2 3 3" xfId="3690" xr:uid="{00000000-0005-0000-0000-0000CF0E0000}"/>
    <cellStyle name="Percent 3 4 2 3 4" xfId="3691" xr:uid="{00000000-0005-0000-0000-0000D00E0000}"/>
    <cellStyle name="Percent 3 4 2 4" xfId="3692" xr:uid="{00000000-0005-0000-0000-0000D10E0000}"/>
    <cellStyle name="Percent 3 4 2 4 2" xfId="3693" xr:uid="{00000000-0005-0000-0000-0000D20E0000}"/>
    <cellStyle name="Percent 3 4 2 5" xfId="3694" xr:uid="{00000000-0005-0000-0000-0000D30E0000}"/>
    <cellStyle name="Percent 3 4 2 6" xfId="3695" xr:uid="{00000000-0005-0000-0000-0000D40E0000}"/>
    <cellStyle name="Percent 3 4 3" xfId="3696" xr:uid="{00000000-0005-0000-0000-0000D50E0000}"/>
    <cellStyle name="Percent 3 4 3 2" xfId="3697" xr:uid="{00000000-0005-0000-0000-0000D60E0000}"/>
    <cellStyle name="Percent 3 4 3 2 2" xfId="3698" xr:uid="{00000000-0005-0000-0000-0000D70E0000}"/>
    <cellStyle name="Percent 3 4 3 2 2 2" xfId="3699" xr:uid="{00000000-0005-0000-0000-0000D80E0000}"/>
    <cellStyle name="Percent 3 4 3 2 3" xfId="3700" xr:uid="{00000000-0005-0000-0000-0000D90E0000}"/>
    <cellStyle name="Percent 3 4 3 2 4" xfId="3701" xr:uid="{00000000-0005-0000-0000-0000DA0E0000}"/>
    <cellStyle name="Percent 3 4 3 3" xfId="3702" xr:uid="{00000000-0005-0000-0000-0000DB0E0000}"/>
    <cellStyle name="Percent 3 4 3 3 2" xfId="3703" xr:uid="{00000000-0005-0000-0000-0000DC0E0000}"/>
    <cellStyle name="Percent 3 4 3 4" xfId="3704" xr:uid="{00000000-0005-0000-0000-0000DD0E0000}"/>
    <cellStyle name="Percent 3 4 3 5" xfId="3705" xr:uid="{00000000-0005-0000-0000-0000DE0E0000}"/>
    <cellStyle name="Percent 3 4 4" xfId="3706" xr:uid="{00000000-0005-0000-0000-0000DF0E0000}"/>
    <cellStyle name="Percent 3 4 4 2" xfId="3707" xr:uid="{00000000-0005-0000-0000-0000E00E0000}"/>
    <cellStyle name="Percent 3 4 4 2 2" xfId="3708" xr:uid="{00000000-0005-0000-0000-0000E10E0000}"/>
    <cellStyle name="Percent 3 4 4 2 2 2" xfId="3709" xr:uid="{00000000-0005-0000-0000-0000E20E0000}"/>
    <cellStyle name="Percent 3 4 4 2 3" xfId="3710" xr:uid="{00000000-0005-0000-0000-0000E30E0000}"/>
    <cellStyle name="Percent 3 4 4 2 4" xfId="3711" xr:uid="{00000000-0005-0000-0000-0000E40E0000}"/>
    <cellStyle name="Percent 3 4 4 3" xfId="3712" xr:uid="{00000000-0005-0000-0000-0000E50E0000}"/>
    <cellStyle name="Percent 3 4 4 3 2" xfId="3713" xr:uid="{00000000-0005-0000-0000-0000E60E0000}"/>
    <cellStyle name="Percent 3 4 4 4" xfId="3714" xr:uid="{00000000-0005-0000-0000-0000E70E0000}"/>
    <cellStyle name="Percent 3 4 4 5" xfId="3715" xr:uid="{00000000-0005-0000-0000-0000E80E0000}"/>
    <cellStyle name="Percent 3 4 5" xfId="3716" xr:uid="{00000000-0005-0000-0000-0000E90E0000}"/>
    <cellStyle name="Percent 3 4 5 2" xfId="3717" xr:uid="{00000000-0005-0000-0000-0000EA0E0000}"/>
    <cellStyle name="Percent 3 4 5 2 2" xfId="3718" xr:uid="{00000000-0005-0000-0000-0000EB0E0000}"/>
    <cellStyle name="Percent 3 4 5 2 2 2" xfId="3719" xr:uid="{00000000-0005-0000-0000-0000EC0E0000}"/>
    <cellStyle name="Percent 3 4 5 2 3" xfId="3720" xr:uid="{00000000-0005-0000-0000-0000ED0E0000}"/>
    <cellStyle name="Percent 3 4 5 2 4" xfId="3721" xr:uid="{00000000-0005-0000-0000-0000EE0E0000}"/>
    <cellStyle name="Percent 3 4 5 3" xfId="3722" xr:uid="{00000000-0005-0000-0000-0000EF0E0000}"/>
    <cellStyle name="Percent 3 4 5 3 2" xfId="3723" xr:uid="{00000000-0005-0000-0000-0000F00E0000}"/>
    <cellStyle name="Percent 3 4 5 4" xfId="3724" xr:uid="{00000000-0005-0000-0000-0000F10E0000}"/>
    <cellStyle name="Percent 3 4 5 5" xfId="3725" xr:uid="{00000000-0005-0000-0000-0000F20E0000}"/>
    <cellStyle name="Percent 3 4 6" xfId="3726" xr:uid="{00000000-0005-0000-0000-0000F30E0000}"/>
    <cellStyle name="Percent 3 4 6 2" xfId="3727" xr:uid="{00000000-0005-0000-0000-0000F40E0000}"/>
    <cellStyle name="Percent 3 4 6 2 2" xfId="3728" xr:uid="{00000000-0005-0000-0000-0000F50E0000}"/>
    <cellStyle name="Percent 3 4 6 3" xfId="3729" xr:uid="{00000000-0005-0000-0000-0000F60E0000}"/>
    <cellStyle name="Percent 3 4 6 4" xfId="3730" xr:uid="{00000000-0005-0000-0000-0000F70E0000}"/>
    <cellStyle name="Percent 3 4 7" xfId="3731" xr:uid="{00000000-0005-0000-0000-0000F80E0000}"/>
    <cellStyle name="Percent 3 4 7 2" xfId="3732" xr:uid="{00000000-0005-0000-0000-0000F90E0000}"/>
    <cellStyle name="Percent 3 4 7 3" xfId="3733" xr:uid="{00000000-0005-0000-0000-0000FA0E0000}"/>
    <cellStyle name="Percent 3 4 8" xfId="3734" xr:uid="{00000000-0005-0000-0000-0000FB0E0000}"/>
    <cellStyle name="Percent 3 4 9" xfId="3735" xr:uid="{00000000-0005-0000-0000-0000FC0E0000}"/>
    <cellStyle name="Percent 3 5" xfId="2954" xr:uid="{00000000-0005-0000-0000-0000FD0E0000}"/>
    <cellStyle name="Percent 3 5 2" xfId="3736" xr:uid="{00000000-0005-0000-0000-0000FE0E0000}"/>
    <cellStyle name="Percent 3 5 2 2" xfId="3737" xr:uid="{00000000-0005-0000-0000-0000FF0E0000}"/>
    <cellStyle name="Percent 3 5 2 2 2" xfId="3738" xr:uid="{00000000-0005-0000-0000-0000000F0000}"/>
    <cellStyle name="Percent 3 5 2 2 2 2" xfId="3739" xr:uid="{00000000-0005-0000-0000-0000010F0000}"/>
    <cellStyle name="Percent 3 5 2 2 3" xfId="3740" xr:uid="{00000000-0005-0000-0000-0000020F0000}"/>
    <cellStyle name="Percent 3 5 2 2 4" xfId="3741" xr:uid="{00000000-0005-0000-0000-0000030F0000}"/>
    <cellStyle name="Percent 3 5 2 3" xfId="3742" xr:uid="{00000000-0005-0000-0000-0000040F0000}"/>
    <cellStyle name="Percent 3 5 2 3 2" xfId="3743" xr:uid="{00000000-0005-0000-0000-0000050F0000}"/>
    <cellStyle name="Percent 3 5 2 4" xfId="3744" xr:uid="{00000000-0005-0000-0000-0000060F0000}"/>
    <cellStyle name="Percent 3 5 2 5" xfId="3745" xr:uid="{00000000-0005-0000-0000-0000070F0000}"/>
    <cellStyle name="Percent 3 5 3" xfId="3746" xr:uid="{00000000-0005-0000-0000-0000080F0000}"/>
    <cellStyle name="Percent 3 5 3 2" xfId="3747" xr:uid="{00000000-0005-0000-0000-0000090F0000}"/>
    <cellStyle name="Percent 3 5 3 2 2" xfId="3748" xr:uid="{00000000-0005-0000-0000-00000A0F0000}"/>
    <cellStyle name="Percent 3 5 3 3" xfId="3749" xr:uid="{00000000-0005-0000-0000-00000B0F0000}"/>
    <cellStyle name="Percent 3 5 3 4" xfId="3750" xr:uid="{00000000-0005-0000-0000-00000C0F0000}"/>
    <cellStyle name="Percent 3 5 4" xfId="3751" xr:uid="{00000000-0005-0000-0000-00000D0F0000}"/>
    <cellStyle name="Percent 3 5 4 2" xfId="3752" xr:uid="{00000000-0005-0000-0000-00000E0F0000}"/>
    <cellStyle name="Percent 3 5 5" xfId="3753" xr:uid="{00000000-0005-0000-0000-00000F0F0000}"/>
    <cellStyle name="Percent 3 5 6" xfId="3754" xr:uid="{00000000-0005-0000-0000-0000100F0000}"/>
    <cellStyle name="Percent 3 6" xfId="2855" xr:uid="{00000000-0005-0000-0000-0000110F0000}"/>
    <cellStyle name="Percent 3 6 2" xfId="3755" xr:uid="{00000000-0005-0000-0000-0000120F0000}"/>
    <cellStyle name="Percent 3 6 2 2" xfId="3756" xr:uid="{00000000-0005-0000-0000-0000130F0000}"/>
    <cellStyle name="Percent 3 6 2 2 2" xfId="3757" xr:uid="{00000000-0005-0000-0000-0000140F0000}"/>
    <cellStyle name="Percent 3 6 2 2 2 2" xfId="3758" xr:uid="{00000000-0005-0000-0000-0000150F0000}"/>
    <cellStyle name="Percent 3 6 2 2 3" xfId="3759" xr:uid="{00000000-0005-0000-0000-0000160F0000}"/>
    <cellStyle name="Percent 3 6 2 2 4" xfId="3760" xr:uid="{00000000-0005-0000-0000-0000170F0000}"/>
    <cellStyle name="Percent 3 6 2 3" xfId="3761" xr:uid="{00000000-0005-0000-0000-0000180F0000}"/>
    <cellStyle name="Percent 3 6 2 3 2" xfId="3762" xr:uid="{00000000-0005-0000-0000-0000190F0000}"/>
    <cellStyle name="Percent 3 6 2 4" xfId="3763" xr:uid="{00000000-0005-0000-0000-00001A0F0000}"/>
    <cellStyle name="Percent 3 6 2 5" xfId="3764" xr:uid="{00000000-0005-0000-0000-00001B0F0000}"/>
    <cellStyle name="Percent 3 6 3" xfId="3765" xr:uid="{00000000-0005-0000-0000-00001C0F0000}"/>
    <cellStyle name="Percent 3 6 3 2" xfId="3766" xr:uid="{00000000-0005-0000-0000-00001D0F0000}"/>
    <cellStyle name="Percent 3 6 3 2 2" xfId="3767" xr:uid="{00000000-0005-0000-0000-00001E0F0000}"/>
    <cellStyle name="Percent 3 6 3 3" xfId="3768" xr:uid="{00000000-0005-0000-0000-00001F0F0000}"/>
    <cellStyle name="Percent 3 6 3 4" xfId="3769" xr:uid="{00000000-0005-0000-0000-0000200F0000}"/>
    <cellStyle name="Percent 3 6 4" xfId="3770" xr:uid="{00000000-0005-0000-0000-0000210F0000}"/>
    <cellStyle name="Percent 3 6 4 2" xfId="3771" xr:uid="{00000000-0005-0000-0000-0000220F0000}"/>
    <cellStyle name="Percent 3 6 5" xfId="3772" xr:uid="{00000000-0005-0000-0000-0000230F0000}"/>
    <cellStyle name="Percent 3 6 6" xfId="3773" xr:uid="{00000000-0005-0000-0000-0000240F0000}"/>
    <cellStyle name="Percent 3 7" xfId="3774" xr:uid="{00000000-0005-0000-0000-0000250F0000}"/>
    <cellStyle name="Percent 3 7 2" xfId="3775" xr:uid="{00000000-0005-0000-0000-0000260F0000}"/>
    <cellStyle name="Percent 3 7 2 2" xfId="3776" xr:uid="{00000000-0005-0000-0000-0000270F0000}"/>
    <cellStyle name="Percent 3 7 2 2 2" xfId="3777" xr:uid="{00000000-0005-0000-0000-0000280F0000}"/>
    <cellStyle name="Percent 3 7 2 3" xfId="3778" xr:uid="{00000000-0005-0000-0000-0000290F0000}"/>
    <cellStyle name="Percent 3 7 2 4" xfId="3779" xr:uid="{00000000-0005-0000-0000-00002A0F0000}"/>
    <cellStyle name="Percent 3 7 3" xfId="3780" xr:uid="{00000000-0005-0000-0000-00002B0F0000}"/>
    <cellStyle name="Percent 3 7 3 2" xfId="3781" xr:uid="{00000000-0005-0000-0000-00002C0F0000}"/>
    <cellStyle name="Percent 3 7 4" xfId="3782" xr:uid="{00000000-0005-0000-0000-00002D0F0000}"/>
    <cellStyle name="Percent 3 7 5" xfId="3783" xr:uid="{00000000-0005-0000-0000-00002E0F0000}"/>
    <cellStyle name="Percent 3 8" xfId="3784" xr:uid="{00000000-0005-0000-0000-00002F0F0000}"/>
    <cellStyle name="Percent 3 8 2" xfId="3785" xr:uid="{00000000-0005-0000-0000-0000300F0000}"/>
    <cellStyle name="Percent 3 8 2 2" xfId="3786" xr:uid="{00000000-0005-0000-0000-0000310F0000}"/>
    <cellStyle name="Percent 3 8 2 2 2" xfId="3787" xr:uid="{00000000-0005-0000-0000-0000320F0000}"/>
    <cellStyle name="Percent 3 8 2 3" xfId="3788" xr:uid="{00000000-0005-0000-0000-0000330F0000}"/>
    <cellStyle name="Percent 3 8 2 4" xfId="3789" xr:uid="{00000000-0005-0000-0000-0000340F0000}"/>
    <cellStyle name="Percent 3 8 3" xfId="3790" xr:uid="{00000000-0005-0000-0000-0000350F0000}"/>
    <cellStyle name="Percent 3 8 3 2" xfId="3791" xr:uid="{00000000-0005-0000-0000-0000360F0000}"/>
    <cellStyle name="Percent 3 8 4" xfId="3792" xr:uid="{00000000-0005-0000-0000-0000370F0000}"/>
    <cellStyle name="Percent 3 8 5" xfId="3793" xr:uid="{00000000-0005-0000-0000-0000380F0000}"/>
    <cellStyle name="Percent 3 9" xfId="3794" xr:uid="{00000000-0005-0000-0000-0000390F0000}"/>
    <cellStyle name="Percent 3 9 2" xfId="3795" xr:uid="{00000000-0005-0000-0000-00003A0F0000}"/>
    <cellStyle name="Percent 3 9 2 2" xfId="3796" xr:uid="{00000000-0005-0000-0000-00003B0F0000}"/>
    <cellStyle name="Percent 3 9 2 2 2" xfId="3797" xr:uid="{00000000-0005-0000-0000-00003C0F0000}"/>
    <cellStyle name="Percent 3 9 2 3" xfId="3798" xr:uid="{00000000-0005-0000-0000-00003D0F0000}"/>
    <cellStyle name="Percent 3 9 2 4" xfId="3799" xr:uid="{00000000-0005-0000-0000-00003E0F0000}"/>
    <cellStyle name="Percent 3 9 3" xfId="3800" xr:uid="{00000000-0005-0000-0000-00003F0F0000}"/>
    <cellStyle name="Percent 3 9 3 2" xfId="3801" xr:uid="{00000000-0005-0000-0000-0000400F0000}"/>
    <cellStyle name="Percent 3 9 4" xfId="3802" xr:uid="{00000000-0005-0000-0000-0000410F0000}"/>
    <cellStyle name="Percent 3 9 5" xfId="3803" xr:uid="{00000000-0005-0000-0000-0000420F0000}"/>
    <cellStyle name="Percent 4" xfId="2668" xr:uid="{00000000-0005-0000-0000-0000430F0000}"/>
    <cellStyle name="Percent 4 2" xfId="2923" xr:uid="{00000000-0005-0000-0000-0000440F0000}"/>
    <cellStyle name="Percent 4 2 2" xfId="3805" xr:uid="{00000000-0005-0000-0000-0000450F0000}"/>
    <cellStyle name="Percent 4 3" xfId="3804" xr:uid="{00000000-0005-0000-0000-0000460F0000}"/>
    <cellStyle name="Percent 4 4" xfId="2851" xr:uid="{00000000-0005-0000-0000-0000470F0000}"/>
    <cellStyle name="Percent 5" xfId="2887" xr:uid="{00000000-0005-0000-0000-0000480F0000}"/>
    <cellStyle name="Percent 5 2" xfId="3807" xr:uid="{00000000-0005-0000-0000-0000490F0000}"/>
    <cellStyle name="Percent 5 3" xfId="3806" xr:uid="{00000000-0005-0000-0000-00004A0F0000}"/>
    <cellStyle name="Percent 5 4" xfId="3864" xr:uid="{00000000-0005-0000-0000-00004B0F0000}"/>
    <cellStyle name="Percent 5 5" xfId="3873" xr:uid="{00000000-0005-0000-0000-00004C0F0000}"/>
    <cellStyle name="Percent 5 6" xfId="3877" xr:uid="{00000000-0005-0000-0000-00004D0F0000}"/>
    <cellStyle name="Percent 6" xfId="3808" xr:uid="{00000000-0005-0000-0000-00004E0F0000}"/>
    <cellStyle name="Percent 7" xfId="3827" xr:uid="{00000000-0005-0000-0000-00004F0F0000}"/>
    <cellStyle name="Percent 8" xfId="3828" xr:uid="{00000000-0005-0000-0000-0000500F0000}"/>
    <cellStyle name="Percent 9" xfId="3839" xr:uid="{00000000-0005-0000-0000-0000510F0000}"/>
    <cellStyle name="Style 1" xfId="94" xr:uid="{00000000-0005-0000-0000-000056000000}"/>
    <cellStyle name="Style 1 2" xfId="3810" xr:uid="{00000000-0005-0000-0000-0000530F0000}"/>
    <cellStyle name="Style 1 2 2" xfId="3811" xr:uid="{00000000-0005-0000-0000-0000540F0000}"/>
    <cellStyle name="Style 1 3" xfId="3812" xr:uid="{00000000-0005-0000-0000-0000550F0000}"/>
    <cellStyle name="Style 1 4" xfId="3813" xr:uid="{00000000-0005-0000-0000-0000560F0000}"/>
    <cellStyle name="Style 1 5" xfId="3809" xr:uid="{00000000-0005-0000-0000-0000520F0000}"/>
    <cellStyle name="Title 2" xfId="95" xr:uid="{00000000-0005-0000-0000-000057000000}"/>
    <cellStyle name="Title 2 2" xfId="3844" xr:uid="{00000000-0005-0000-0000-0000580F0000}"/>
    <cellStyle name="Title 2 3" xfId="3814" xr:uid="{00000000-0005-0000-0000-0000570F0000}"/>
    <cellStyle name="Title 2 4" xfId="4088" xr:uid="{E79297EB-78F8-4E53-87A6-20E6E81E9746}"/>
    <cellStyle name="Title 3" xfId="3815" xr:uid="{00000000-0005-0000-0000-0000590F0000}"/>
    <cellStyle name="Title 4" xfId="4089" xr:uid="{03E5D09A-8171-4F48-9F8C-E5791DC4B472}"/>
    <cellStyle name="Total" xfId="14" builtinId="25" customBuiltin="1"/>
    <cellStyle name="Total 2" xfId="96" xr:uid="{00000000-0005-0000-0000-000058000000}"/>
    <cellStyle name="Total 2 2" xfId="3816" xr:uid="{00000000-0005-0000-0000-00005B0F0000}"/>
    <cellStyle name="Total 2 3" xfId="4037" xr:uid="{00000000-0005-0000-0000-00005B0F0000}"/>
    <cellStyle name="Total 3" xfId="3817" xr:uid="{00000000-0005-0000-0000-00005C0F0000}"/>
    <cellStyle name="Total 3 2" xfId="3818" xr:uid="{00000000-0005-0000-0000-00005D0F0000}"/>
    <cellStyle name="Total 3 2 2" xfId="4039" xr:uid="{00000000-0005-0000-0000-00005D0F0000}"/>
    <cellStyle name="Total 3 3" xfId="3819" xr:uid="{00000000-0005-0000-0000-00005E0F0000}"/>
    <cellStyle name="Total 3 4" xfId="4038" xr:uid="{00000000-0005-0000-0000-00005C0F0000}"/>
    <cellStyle name="Validation error" xfId="156" xr:uid="{00000000-0005-0000-0000-00005F0F0000}"/>
    <cellStyle name="Warning Text" xfId="12" builtinId="11" customBuiltin="1"/>
    <cellStyle name="Warning Text 2" xfId="97" xr:uid="{00000000-0005-0000-0000-000059000000}"/>
    <cellStyle name="Warning Text 2 2" xfId="3820" xr:uid="{00000000-0005-0000-0000-0000610F0000}"/>
    <cellStyle name="Warning Text 3" xfId="3821" xr:uid="{00000000-0005-0000-0000-0000620F0000}"/>
    <cellStyle name="Warning Text 3 2" xfId="3822" xr:uid="{00000000-0005-0000-0000-0000630F0000}"/>
    <cellStyle name="Warning Text 3 3" xfId="3823" xr:uid="{00000000-0005-0000-0000-0000640F0000}"/>
    <cellStyle name="white_text_on_blue" xfId="98" xr:uid="{00000000-0005-0000-0000-00005A000000}"/>
    <cellStyle name="Year" xfId="153" xr:uid="{00000000-0005-0000-0000-0000650F0000}"/>
    <cellStyle name="Year 2" xfId="2902" xr:uid="{00000000-0005-0000-0000-0000660F0000}"/>
    <cellStyle name="year_formats_pink" xfId="99" xr:uid="{00000000-0005-0000-0000-00005B000000}"/>
  </cellStyles>
  <dxfs count="96">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4.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calcChain" Target="calcChain.xml"/><Relationship Id="rId30"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1"/>
              <a:t>2020 Load by WRC size bands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Outputs!$AD$63</c:f>
              <c:strCache>
                <c:ptCount val="1"/>
                <c:pt idx="0">
                  <c:v>Band 1</c:v>
                </c:pt>
              </c:strCache>
            </c:strRef>
          </c:tx>
          <c:spPr>
            <a:solidFill>
              <a:schemeClr val="accent1"/>
            </a:solidFill>
            <a:ln>
              <a:noFill/>
            </a:ln>
            <a:effectLst/>
          </c:spPr>
          <c:invertIfNegative val="0"/>
          <c:cat>
            <c:strRef>
              <c:f>Outputs!$AC$64:$AC$74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Outputs!$AD$64:$AD$74</c:f>
              <c:numCache>
                <c:formatCode>0.0%</c:formatCode>
                <c:ptCount val="11"/>
                <c:pt idx="0">
                  <c:v>5.6893025898598409E-3</c:v>
                </c:pt>
                <c:pt idx="1">
                  <c:v>5.8684130302725348E-3</c:v>
                </c:pt>
                <c:pt idx="2">
                  <c:v>3.2179060792345083E-3</c:v>
                </c:pt>
                <c:pt idx="3">
                  <c:v>2.1743835639245457E-3</c:v>
                </c:pt>
                <c:pt idx="4">
                  <c:v>3.1841402796925163E-3</c:v>
                </c:pt>
                <c:pt idx="5">
                  <c:v>1.8038434475889358E-2</c:v>
                </c:pt>
                <c:pt idx="6">
                  <c:v>6.0419126878052888E-4</c:v>
                </c:pt>
                <c:pt idx="7">
                  <c:v>1.1100601718621077E-2</c:v>
                </c:pt>
                <c:pt idx="8">
                  <c:v>3.3174042094908859E-3</c:v>
                </c:pt>
                <c:pt idx="9">
                  <c:v>4.7176210343882457E-3</c:v>
                </c:pt>
                <c:pt idx="10">
                  <c:v>3.9170486231492061E-3</c:v>
                </c:pt>
              </c:numCache>
            </c:numRef>
          </c:val>
          <c:extLst>
            <c:ext xmlns:c16="http://schemas.microsoft.com/office/drawing/2014/chart" uri="{C3380CC4-5D6E-409C-BE32-E72D297353CC}">
              <c16:uniqueId val="{00000000-8CA0-469F-B67E-DAE2B448DDFF}"/>
            </c:ext>
          </c:extLst>
        </c:ser>
        <c:ser>
          <c:idx val="1"/>
          <c:order val="1"/>
          <c:tx>
            <c:strRef>
              <c:f>Outputs!$AE$63</c:f>
              <c:strCache>
                <c:ptCount val="1"/>
                <c:pt idx="0">
                  <c:v>Band 2</c:v>
                </c:pt>
              </c:strCache>
            </c:strRef>
          </c:tx>
          <c:spPr>
            <a:solidFill>
              <a:schemeClr val="accent2"/>
            </a:solidFill>
            <a:ln>
              <a:noFill/>
            </a:ln>
            <a:effectLst/>
          </c:spPr>
          <c:invertIfNegative val="0"/>
          <c:cat>
            <c:strRef>
              <c:f>Outputs!$AC$64:$AC$74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Outputs!$AE$64:$AE$74</c:f>
              <c:numCache>
                <c:formatCode>0.0%</c:formatCode>
                <c:ptCount val="11"/>
                <c:pt idx="0">
                  <c:v>6.6887309728216908E-3</c:v>
                </c:pt>
                <c:pt idx="1">
                  <c:v>3.3869247473704051E-3</c:v>
                </c:pt>
                <c:pt idx="2">
                  <c:v>2.7766497085801186E-3</c:v>
                </c:pt>
                <c:pt idx="3">
                  <c:v>2.3808334582022211E-3</c:v>
                </c:pt>
                <c:pt idx="4">
                  <c:v>3.6412694236140392E-3</c:v>
                </c:pt>
                <c:pt idx="5">
                  <c:v>1.7225151462538724E-2</c:v>
                </c:pt>
                <c:pt idx="6">
                  <c:v>1.0090778922435247E-3</c:v>
                </c:pt>
                <c:pt idx="7">
                  <c:v>1.1503089090579783E-2</c:v>
                </c:pt>
                <c:pt idx="8">
                  <c:v>3.5160667768306436E-3</c:v>
                </c:pt>
                <c:pt idx="9">
                  <c:v>3.947962203660586E-3</c:v>
                </c:pt>
                <c:pt idx="10">
                  <c:v>3.9842037934160034E-3</c:v>
                </c:pt>
              </c:numCache>
            </c:numRef>
          </c:val>
          <c:extLst>
            <c:ext xmlns:c16="http://schemas.microsoft.com/office/drawing/2014/chart" uri="{C3380CC4-5D6E-409C-BE32-E72D297353CC}">
              <c16:uniqueId val="{00000001-8CA0-469F-B67E-DAE2B448DDFF}"/>
            </c:ext>
          </c:extLst>
        </c:ser>
        <c:ser>
          <c:idx val="2"/>
          <c:order val="2"/>
          <c:tx>
            <c:strRef>
              <c:f>Outputs!$AF$63</c:f>
              <c:strCache>
                <c:ptCount val="1"/>
                <c:pt idx="0">
                  <c:v>Band 3</c:v>
                </c:pt>
              </c:strCache>
            </c:strRef>
          </c:tx>
          <c:spPr>
            <a:solidFill>
              <a:schemeClr val="accent3"/>
            </a:solidFill>
            <a:ln>
              <a:noFill/>
            </a:ln>
            <a:effectLst/>
          </c:spPr>
          <c:invertIfNegative val="0"/>
          <c:cat>
            <c:strRef>
              <c:f>Outputs!$AC$64:$AC$74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Outputs!$AF$64:$AF$74</c:f>
              <c:numCache>
                <c:formatCode>0.0%</c:formatCode>
                <c:ptCount val="11"/>
                <c:pt idx="0">
                  <c:v>4.05452116420838E-2</c:v>
                </c:pt>
                <c:pt idx="1">
                  <c:v>1.6357015942435053E-2</c:v>
                </c:pt>
                <c:pt idx="2">
                  <c:v>8.0663006919537913E-3</c:v>
                </c:pt>
                <c:pt idx="3">
                  <c:v>2.0561743502655546E-2</c:v>
                </c:pt>
                <c:pt idx="4">
                  <c:v>1.7746077051474612E-2</c:v>
                </c:pt>
                <c:pt idx="5">
                  <c:v>6.6479032832874915E-2</c:v>
                </c:pt>
                <c:pt idx="6">
                  <c:v>4.9211732024455248E-3</c:v>
                </c:pt>
                <c:pt idx="7">
                  <c:v>3.7564146424905916E-2</c:v>
                </c:pt>
                <c:pt idx="8">
                  <c:v>3.5203761892414816E-2</c:v>
                </c:pt>
                <c:pt idx="9">
                  <c:v>1.5719866334070694E-2</c:v>
                </c:pt>
                <c:pt idx="10">
                  <c:v>1.9146393585383534E-2</c:v>
                </c:pt>
              </c:numCache>
            </c:numRef>
          </c:val>
          <c:extLst>
            <c:ext xmlns:c16="http://schemas.microsoft.com/office/drawing/2014/chart" uri="{C3380CC4-5D6E-409C-BE32-E72D297353CC}">
              <c16:uniqueId val="{00000002-8CA0-469F-B67E-DAE2B448DDFF}"/>
            </c:ext>
          </c:extLst>
        </c:ser>
        <c:ser>
          <c:idx val="3"/>
          <c:order val="3"/>
          <c:tx>
            <c:strRef>
              <c:f>Outputs!$AG$63</c:f>
              <c:strCache>
                <c:ptCount val="1"/>
                <c:pt idx="0">
                  <c:v>Band 4</c:v>
                </c:pt>
              </c:strCache>
            </c:strRef>
          </c:tx>
          <c:spPr>
            <a:solidFill>
              <a:schemeClr val="accent4"/>
            </a:solidFill>
            <a:ln>
              <a:noFill/>
            </a:ln>
            <a:effectLst/>
          </c:spPr>
          <c:invertIfNegative val="0"/>
          <c:cat>
            <c:strRef>
              <c:f>Outputs!$AC$64:$AC$74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Outputs!$AG$64:$AG$74</c:f>
              <c:numCache>
                <c:formatCode>0.0%</c:formatCode>
                <c:ptCount val="11"/>
                <c:pt idx="0">
                  <c:v>0.13691409461188978</c:v>
                </c:pt>
                <c:pt idx="1">
                  <c:v>5.8351508455232376E-2</c:v>
                </c:pt>
                <c:pt idx="2">
                  <c:v>3.1748029358859696E-2</c:v>
                </c:pt>
                <c:pt idx="3">
                  <c:v>7.0782345204202249E-2</c:v>
                </c:pt>
                <c:pt idx="4">
                  <c:v>6.1444938984544943E-2</c:v>
                </c:pt>
                <c:pt idx="5">
                  <c:v>0.14120968994727368</c:v>
                </c:pt>
                <c:pt idx="6">
                  <c:v>2.3726898053665207E-2</c:v>
                </c:pt>
                <c:pt idx="7">
                  <c:v>8.6104123483125711E-2</c:v>
                </c:pt>
                <c:pt idx="8">
                  <c:v>9.4196637412019404E-2</c:v>
                </c:pt>
                <c:pt idx="9">
                  <c:v>6.0869492994166649E-2</c:v>
                </c:pt>
                <c:pt idx="10">
                  <c:v>6.2169075077550456E-2</c:v>
                </c:pt>
              </c:numCache>
            </c:numRef>
          </c:val>
          <c:extLst>
            <c:ext xmlns:c16="http://schemas.microsoft.com/office/drawing/2014/chart" uri="{C3380CC4-5D6E-409C-BE32-E72D297353CC}">
              <c16:uniqueId val="{00000003-8CA0-469F-B67E-DAE2B448DDFF}"/>
            </c:ext>
          </c:extLst>
        </c:ser>
        <c:ser>
          <c:idx val="4"/>
          <c:order val="4"/>
          <c:tx>
            <c:strRef>
              <c:f>Outputs!$AH$63</c:f>
              <c:strCache>
                <c:ptCount val="1"/>
                <c:pt idx="0">
                  <c:v>Band 5</c:v>
                </c:pt>
              </c:strCache>
            </c:strRef>
          </c:tx>
          <c:spPr>
            <a:solidFill>
              <a:schemeClr val="accent5"/>
            </a:solidFill>
            <a:ln>
              <a:noFill/>
            </a:ln>
            <a:effectLst/>
          </c:spPr>
          <c:invertIfNegative val="0"/>
          <c:cat>
            <c:strRef>
              <c:f>Outputs!$AC$64:$AC$74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Outputs!$AH$64:$AH$74</c:f>
              <c:numCache>
                <c:formatCode>0.0%</c:formatCode>
                <c:ptCount val="11"/>
                <c:pt idx="0">
                  <c:v>0.15230211673674376</c:v>
                </c:pt>
                <c:pt idx="1">
                  <c:v>6.995354734201556E-2</c:v>
                </c:pt>
                <c:pt idx="2">
                  <c:v>6.1143596403777888E-2</c:v>
                </c:pt>
                <c:pt idx="3">
                  <c:v>7.9113597389407792E-2</c:v>
                </c:pt>
                <c:pt idx="4">
                  <c:v>8.1259325636667129E-2</c:v>
                </c:pt>
                <c:pt idx="5">
                  <c:v>0.13506894629590707</c:v>
                </c:pt>
                <c:pt idx="6">
                  <c:v>2.7308025777436747E-2</c:v>
                </c:pt>
                <c:pt idx="7">
                  <c:v>0.12506490108872834</c:v>
                </c:pt>
                <c:pt idx="8">
                  <c:v>0.12884487811667616</c:v>
                </c:pt>
                <c:pt idx="9">
                  <c:v>0.12331983200396457</c:v>
                </c:pt>
                <c:pt idx="10">
                  <c:v>8.2656753598290666E-2</c:v>
                </c:pt>
              </c:numCache>
            </c:numRef>
          </c:val>
          <c:extLst>
            <c:ext xmlns:c16="http://schemas.microsoft.com/office/drawing/2014/chart" uri="{C3380CC4-5D6E-409C-BE32-E72D297353CC}">
              <c16:uniqueId val="{00000004-8CA0-469F-B67E-DAE2B448DDFF}"/>
            </c:ext>
          </c:extLst>
        </c:ser>
        <c:ser>
          <c:idx val="5"/>
          <c:order val="5"/>
          <c:tx>
            <c:strRef>
              <c:f>Outputs!$AI$63</c:f>
              <c:strCache>
                <c:ptCount val="1"/>
                <c:pt idx="0">
                  <c:v>Band 6 mod</c:v>
                </c:pt>
              </c:strCache>
            </c:strRef>
          </c:tx>
          <c:spPr>
            <a:solidFill>
              <a:schemeClr val="accent6"/>
            </a:solidFill>
            <a:ln>
              <a:noFill/>
            </a:ln>
            <a:effectLst/>
          </c:spPr>
          <c:invertIfNegative val="0"/>
          <c:cat>
            <c:strRef>
              <c:f>Outputs!$AC$64:$AC$74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Outputs!$AI$64:$AI$74</c:f>
              <c:numCache>
                <c:formatCode>0.0%</c:formatCode>
                <c:ptCount val="11"/>
                <c:pt idx="0">
                  <c:v>0.26443862151190456</c:v>
                </c:pt>
                <c:pt idx="1">
                  <c:v>0.3126295372015257</c:v>
                </c:pt>
                <c:pt idx="2">
                  <c:v>0.33634807315877463</c:v>
                </c:pt>
                <c:pt idx="3">
                  <c:v>0.36486355992874148</c:v>
                </c:pt>
                <c:pt idx="4">
                  <c:v>0.27569962385300212</c:v>
                </c:pt>
                <c:pt idx="5">
                  <c:v>0.44713203512651578</c:v>
                </c:pt>
                <c:pt idx="6">
                  <c:v>0.1175160226026996</c:v>
                </c:pt>
                <c:pt idx="7">
                  <c:v>0.22708337525910124</c:v>
                </c:pt>
                <c:pt idx="8">
                  <c:v>0.39370171216826416</c:v>
                </c:pt>
                <c:pt idx="9">
                  <c:v>0.24375482767117296</c:v>
                </c:pt>
                <c:pt idx="10">
                  <c:v>0.25684972334380135</c:v>
                </c:pt>
              </c:numCache>
            </c:numRef>
          </c:val>
          <c:extLst>
            <c:ext xmlns:c16="http://schemas.microsoft.com/office/drawing/2014/chart" uri="{C3380CC4-5D6E-409C-BE32-E72D297353CC}">
              <c16:uniqueId val="{00000005-8CA0-469F-B67E-DAE2B448DDFF}"/>
            </c:ext>
          </c:extLst>
        </c:ser>
        <c:ser>
          <c:idx val="6"/>
          <c:order val="6"/>
          <c:tx>
            <c:strRef>
              <c:f>Outputs!$AJ$63</c:f>
              <c:strCache>
                <c:ptCount val="1"/>
                <c:pt idx="0">
                  <c:v>Band 7</c:v>
                </c:pt>
              </c:strCache>
            </c:strRef>
          </c:tx>
          <c:spPr>
            <a:solidFill>
              <a:schemeClr val="accent1">
                <a:lumMod val="60000"/>
              </a:schemeClr>
            </a:solidFill>
            <a:ln>
              <a:noFill/>
            </a:ln>
            <a:effectLst/>
          </c:spPr>
          <c:invertIfNegative val="0"/>
          <c:cat>
            <c:strRef>
              <c:f>Outputs!$AC$64:$AC$74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Outputs!$AJ$64:$AJ$74</c:f>
              <c:numCache>
                <c:formatCode>0.0%</c:formatCode>
                <c:ptCount val="11"/>
                <c:pt idx="0">
                  <c:v>0.26377026055585923</c:v>
                </c:pt>
                <c:pt idx="1">
                  <c:v>7.2725651584097176E-2</c:v>
                </c:pt>
                <c:pt idx="2">
                  <c:v>0.15219491588466927</c:v>
                </c:pt>
                <c:pt idx="3">
                  <c:v>0.16549955879659692</c:v>
                </c:pt>
                <c:pt idx="4">
                  <c:v>9.3228707767712068E-2</c:v>
                </c:pt>
                <c:pt idx="5">
                  <c:v>0.17484670985900047</c:v>
                </c:pt>
                <c:pt idx="6">
                  <c:v>0.10237786551537033</c:v>
                </c:pt>
                <c:pt idx="7">
                  <c:v>0.20437503773319113</c:v>
                </c:pt>
                <c:pt idx="8">
                  <c:v>0.10245409252315371</c:v>
                </c:pt>
                <c:pt idx="9">
                  <c:v>0.11932757288918297</c:v>
                </c:pt>
                <c:pt idx="10">
                  <c:v>0.13859553679309419</c:v>
                </c:pt>
              </c:numCache>
            </c:numRef>
          </c:val>
          <c:extLst>
            <c:ext xmlns:c16="http://schemas.microsoft.com/office/drawing/2014/chart" uri="{C3380CC4-5D6E-409C-BE32-E72D297353CC}">
              <c16:uniqueId val="{00000006-8CA0-469F-B67E-DAE2B448DDFF}"/>
            </c:ext>
          </c:extLst>
        </c:ser>
        <c:ser>
          <c:idx val="7"/>
          <c:order val="7"/>
          <c:tx>
            <c:strRef>
              <c:f>Outputs!$AK$63</c:f>
              <c:strCache>
                <c:ptCount val="1"/>
                <c:pt idx="0">
                  <c:v>Band 8</c:v>
                </c:pt>
              </c:strCache>
            </c:strRef>
          </c:tx>
          <c:spPr>
            <a:solidFill>
              <a:schemeClr val="accent2">
                <a:lumMod val="60000"/>
              </a:schemeClr>
            </a:solidFill>
            <a:ln>
              <a:noFill/>
            </a:ln>
            <a:effectLst/>
          </c:spPr>
          <c:invertIfNegative val="0"/>
          <c:cat>
            <c:strRef>
              <c:f>Outputs!$AC$64:$AC$74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Outputs!$AK$64:$AK$74</c:f>
              <c:numCache>
                <c:formatCode>0.0%</c:formatCode>
                <c:ptCount val="11"/>
                <c:pt idx="0">
                  <c:v>0.12965166137883732</c:v>
                </c:pt>
                <c:pt idx="1">
                  <c:v>0.14110822824181571</c:v>
                </c:pt>
                <c:pt idx="2">
                  <c:v>0.20736344475990404</c:v>
                </c:pt>
                <c:pt idx="3">
                  <c:v>0.29462397815626923</c:v>
                </c:pt>
                <c:pt idx="4">
                  <c:v>0.16739681160372472</c:v>
                </c:pt>
                <c:pt idx="5">
                  <c:v>0</c:v>
                </c:pt>
                <c:pt idx="6">
                  <c:v>9.8417144503579371E-2</c:v>
                </c:pt>
                <c:pt idx="7">
                  <c:v>7.2620796522509107E-2</c:v>
                </c:pt>
                <c:pt idx="8">
                  <c:v>0</c:v>
                </c:pt>
                <c:pt idx="9">
                  <c:v>0.21522207979534827</c:v>
                </c:pt>
                <c:pt idx="10">
                  <c:v>0.14574817929189229</c:v>
                </c:pt>
              </c:numCache>
            </c:numRef>
          </c:val>
          <c:extLst>
            <c:ext xmlns:c16="http://schemas.microsoft.com/office/drawing/2014/chart" uri="{C3380CC4-5D6E-409C-BE32-E72D297353CC}">
              <c16:uniqueId val="{00000007-8CA0-469F-B67E-DAE2B448DDFF}"/>
            </c:ext>
          </c:extLst>
        </c:ser>
        <c:ser>
          <c:idx val="8"/>
          <c:order val="8"/>
          <c:tx>
            <c:strRef>
              <c:f>Outputs!$AL$63</c:f>
              <c:strCache>
                <c:ptCount val="1"/>
                <c:pt idx="0">
                  <c:v>Band 9</c:v>
                </c:pt>
              </c:strCache>
            </c:strRef>
          </c:tx>
          <c:spPr>
            <a:solidFill>
              <a:schemeClr val="accent3">
                <a:lumMod val="60000"/>
              </a:schemeClr>
            </a:solidFill>
            <a:ln>
              <a:noFill/>
            </a:ln>
            <a:effectLst/>
          </c:spPr>
          <c:invertIfNegative val="0"/>
          <c:cat>
            <c:strRef>
              <c:f>Outputs!$AC$64:$AC$74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Outputs!$AL$64:$AL$74</c:f>
              <c:numCache>
                <c:formatCode>0.0%</c:formatCode>
                <c:ptCount val="11"/>
                <c:pt idx="0">
                  <c:v>0</c:v>
                </c:pt>
                <c:pt idx="1">
                  <c:v>0.31961917345523544</c:v>
                </c:pt>
                <c:pt idx="2">
                  <c:v>6.9015580654245776E-2</c:v>
                </c:pt>
                <c:pt idx="3">
                  <c:v>0</c:v>
                </c:pt>
                <c:pt idx="4">
                  <c:v>0.12081247441897372</c:v>
                </c:pt>
                <c:pt idx="5">
                  <c:v>0</c:v>
                </c:pt>
                <c:pt idx="6">
                  <c:v>0.14474301662066236</c:v>
                </c:pt>
                <c:pt idx="7">
                  <c:v>0.22458392867923768</c:v>
                </c:pt>
                <c:pt idx="8">
                  <c:v>0.23876544690115015</c:v>
                </c:pt>
                <c:pt idx="9">
                  <c:v>0.21312074507404505</c:v>
                </c:pt>
                <c:pt idx="10">
                  <c:v>0.12365324227408438</c:v>
                </c:pt>
              </c:numCache>
            </c:numRef>
          </c:val>
          <c:extLst>
            <c:ext xmlns:c16="http://schemas.microsoft.com/office/drawing/2014/chart" uri="{C3380CC4-5D6E-409C-BE32-E72D297353CC}">
              <c16:uniqueId val="{00000008-8CA0-469F-B67E-DAE2B448DDFF}"/>
            </c:ext>
          </c:extLst>
        </c:ser>
        <c:ser>
          <c:idx val="9"/>
          <c:order val="9"/>
          <c:tx>
            <c:strRef>
              <c:f>Outputs!$AM$63</c:f>
              <c:strCache>
                <c:ptCount val="1"/>
                <c:pt idx="0">
                  <c:v>Band 10</c:v>
                </c:pt>
              </c:strCache>
            </c:strRef>
          </c:tx>
          <c:spPr>
            <a:solidFill>
              <a:schemeClr val="accent4">
                <a:lumMod val="60000"/>
              </a:schemeClr>
            </a:solidFill>
            <a:ln>
              <a:noFill/>
            </a:ln>
            <a:effectLst/>
          </c:spPr>
          <c:invertIfNegative val="0"/>
          <c:cat>
            <c:strRef>
              <c:f>Outputs!$AC$64:$AC$74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Outputs!$AM$64:$AM$74</c:f>
              <c:numCache>
                <c:formatCode>0.0%</c:formatCode>
                <c:ptCount val="11"/>
                <c:pt idx="0">
                  <c:v>0</c:v>
                </c:pt>
                <c:pt idx="1">
                  <c:v>0</c:v>
                </c:pt>
                <c:pt idx="2">
                  <c:v>0.12812550330000019</c:v>
                </c:pt>
                <c:pt idx="3">
                  <c:v>0</c:v>
                </c:pt>
                <c:pt idx="4">
                  <c:v>0.17558663098059415</c:v>
                </c:pt>
                <c:pt idx="5">
                  <c:v>0</c:v>
                </c:pt>
                <c:pt idx="6">
                  <c:v>0.47937658456311683</c:v>
                </c:pt>
                <c:pt idx="7">
                  <c:v>0</c:v>
                </c:pt>
                <c:pt idx="8">
                  <c:v>0</c:v>
                </c:pt>
                <c:pt idx="9">
                  <c:v>0</c:v>
                </c:pt>
                <c:pt idx="10">
                  <c:v>0.16327984361933792</c:v>
                </c:pt>
              </c:numCache>
            </c:numRef>
          </c:val>
          <c:extLst>
            <c:ext xmlns:c16="http://schemas.microsoft.com/office/drawing/2014/chart" uri="{C3380CC4-5D6E-409C-BE32-E72D297353CC}">
              <c16:uniqueId val="{00000000-09B7-4563-81F5-7DC6D0612ADF}"/>
            </c:ext>
          </c:extLst>
        </c:ser>
        <c:dLbls>
          <c:showLegendKey val="0"/>
          <c:showVal val="0"/>
          <c:showCatName val="0"/>
          <c:showSerName val="0"/>
          <c:showPercent val="0"/>
          <c:showBubbleSize val="0"/>
        </c:dLbls>
        <c:gapWidth val="150"/>
        <c:overlap val="100"/>
        <c:axId val="1966237888"/>
        <c:axId val="1852427264"/>
      </c:barChart>
      <c:catAx>
        <c:axId val="1966237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52427264"/>
        <c:crosses val="autoZero"/>
        <c:auto val="1"/>
        <c:lblAlgn val="ctr"/>
        <c:lblOffset val="100"/>
        <c:noMultiLvlLbl val="0"/>
      </c:catAx>
      <c:valAx>
        <c:axId val="1852427264"/>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66237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1"/>
              <a:t>2019 Load by WRC size bands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Outputs!$AR$63</c:f>
              <c:strCache>
                <c:ptCount val="1"/>
                <c:pt idx="0">
                  <c:v>Band 1</c:v>
                </c:pt>
              </c:strCache>
            </c:strRef>
          </c:tx>
          <c:spPr>
            <a:solidFill>
              <a:schemeClr val="accent1"/>
            </a:solidFill>
            <a:ln>
              <a:noFill/>
            </a:ln>
            <a:effectLst/>
          </c:spPr>
          <c:invertIfNegative val="0"/>
          <c:cat>
            <c:strRef>
              <c:f>Outputs!$AQ$64:$AQ$74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Outputs!$AR$64:$AR$74</c:f>
              <c:numCache>
                <c:formatCode>0.0%</c:formatCode>
                <c:ptCount val="11"/>
                <c:pt idx="0">
                  <c:v>5.8395844992957862E-3</c:v>
                </c:pt>
                <c:pt idx="1">
                  <c:v>6.0723296888141294E-3</c:v>
                </c:pt>
                <c:pt idx="2">
                  <c:v>3.1674591181126564E-3</c:v>
                </c:pt>
                <c:pt idx="3">
                  <c:v>2.0641947794332359E-3</c:v>
                </c:pt>
                <c:pt idx="4">
                  <c:v>3.3653535048602597E-3</c:v>
                </c:pt>
                <c:pt idx="5">
                  <c:v>1.8259956803247251E-2</c:v>
                </c:pt>
                <c:pt idx="6">
                  <c:v>5.2127678823569155E-4</c:v>
                </c:pt>
                <c:pt idx="7">
                  <c:v>1.0828167869118992E-2</c:v>
                </c:pt>
                <c:pt idx="8">
                  <c:v>3.2160164426911059E-3</c:v>
                </c:pt>
                <c:pt idx="9">
                  <c:v>4.8447258228173726E-3</c:v>
                </c:pt>
                <c:pt idx="10">
                  <c:v>3.9387820169429159E-3</c:v>
                </c:pt>
              </c:numCache>
            </c:numRef>
          </c:val>
          <c:extLst>
            <c:ext xmlns:c16="http://schemas.microsoft.com/office/drawing/2014/chart" uri="{C3380CC4-5D6E-409C-BE32-E72D297353CC}">
              <c16:uniqueId val="{00000000-056A-454F-9306-428FF60B1838}"/>
            </c:ext>
          </c:extLst>
        </c:ser>
        <c:ser>
          <c:idx val="1"/>
          <c:order val="1"/>
          <c:tx>
            <c:strRef>
              <c:f>Outputs!$AS$63</c:f>
              <c:strCache>
                <c:ptCount val="1"/>
                <c:pt idx="0">
                  <c:v>Band 2</c:v>
                </c:pt>
              </c:strCache>
            </c:strRef>
          </c:tx>
          <c:spPr>
            <a:solidFill>
              <a:schemeClr val="accent2"/>
            </a:solidFill>
            <a:ln>
              <a:noFill/>
            </a:ln>
            <a:effectLst/>
          </c:spPr>
          <c:invertIfNegative val="0"/>
          <c:cat>
            <c:strRef>
              <c:f>Outputs!$AQ$64:$AQ$74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Outputs!$AS$64:$AS$74</c:f>
              <c:numCache>
                <c:formatCode>0.0%</c:formatCode>
                <c:ptCount val="11"/>
                <c:pt idx="0">
                  <c:v>6.7700749036156494E-3</c:v>
                </c:pt>
                <c:pt idx="1">
                  <c:v>3.3024950939164566E-3</c:v>
                </c:pt>
                <c:pt idx="2">
                  <c:v>2.8143652611582397E-3</c:v>
                </c:pt>
                <c:pt idx="3">
                  <c:v>2.4703209067688807E-3</c:v>
                </c:pt>
                <c:pt idx="4">
                  <c:v>3.4269370510217872E-3</c:v>
                </c:pt>
                <c:pt idx="5">
                  <c:v>1.7147514607777484E-2</c:v>
                </c:pt>
                <c:pt idx="6">
                  <c:v>1.0871676904204732E-3</c:v>
                </c:pt>
                <c:pt idx="7">
                  <c:v>1.096230057920943E-2</c:v>
                </c:pt>
                <c:pt idx="8">
                  <c:v>3.6763814192983173E-3</c:v>
                </c:pt>
                <c:pt idx="9">
                  <c:v>4.2302030783302131E-3</c:v>
                </c:pt>
                <c:pt idx="10">
                  <c:v>3.9889241636401262E-3</c:v>
                </c:pt>
              </c:numCache>
            </c:numRef>
          </c:val>
          <c:extLst>
            <c:ext xmlns:c16="http://schemas.microsoft.com/office/drawing/2014/chart" uri="{C3380CC4-5D6E-409C-BE32-E72D297353CC}">
              <c16:uniqueId val="{00000001-056A-454F-9306-428FF60B1838}"/>
            </c:ext>
          </c:extLst>
        </c:ser>
        <c:ser>
          <c:idx val="2"/>
          <c:order val="2"/>
          <c:tx>
            <c:strRef>
              <c:f>Outputs!$AT$63</c:f>
              <c:strCache>
                <c:ptCount val="1"/>
                <c:pt idx="0">
                  <c:v>Band 3</c:v>
                </c:pt>
              </c:strCache>
            </c:strRef>
          </c:tx>
          <c:spPr>
            <a:solidFill>
              <a:schemeClr val="accent3"/>
            </a:solidFill>
            <a:ln>
              <a:noFill/>
            </a:ln>
            <a:effectLst/>
          </c:spPr>
          <c:invertIfNegative val="0"/>
          <c:cat>
            <c:strRef>
              <c:f>Outputs!$AQ$64:$AQ$74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Outputs!$AT$64:$AT$74</c:f>
              <c:numCache>
                <c:formatCode>0.0%</c:formatCode>
                <c:ptCount val="11"/>
                <c:pt idx="0">
                  <c:v>4.0233331173728876E-2</c:v>
                </c:pt>
                <c:pt idx="1">
                  <c:v>1.6495654611718532E-2</c:v>
                </c:pt>
                <c:pt idx="2">
                  <c:v>7.6687756621931225E-3</c:v>
                </c:pt>
                <c:pt idx="3">
                  <c:v>2.0269385809751725E-2</c:v>
                </c:pt>
                <c:pt idx="4">
                  <c:v>1.7425661675187717E-2</c:v>
                </c:pt>
                <c:pt idx="5">
                  <c:v>6.5145468013441968E-2</c:v>
                </c:pt>
                <c:pt idx="6">
                  <c:v>5.0232596958392096E-3</c:v>
                </c:pt>
                <c:pt idx="7">
                  <c:v>3.6439386241235647E-2</c:v>
                </c:pt>
                <c:pt idx="8">
                  <c:v>3.6514792399343368E-2</c:v>
                </c:pt>
                <c:pt idx="9">
                  <c:v>1.6297714832864105E-2</c:v>
                </c:pt>
                <c:pt idx="10">
                  <c:v>1.9023639713710093E-2</c:v>
                </c:pt>
              </c:numCache>
            </c:numRef>
          </c:val>
          <c:extLst>
            <c:ext xmlns:c16="http://schemas.microsoft.com/office/drawing/2014/chart" uri="{C3380CC4-5D6E-409C-BE32-E72D297353CC}">
              <c16:uniqueId val="{00000002-056A-454F-9306-428FF60B1838}"/>
            </c:ext>
          </c:extLst>
        </c:ser>
        <c:ser>
          <c:idx val="3"/>
          <c:order val="3"/>
          <c:tx>
            <c:strRef>
              <c:f>Outputs!$AU$63</c:f>
              <c:strCache>
                <c:ptCount val="1"/>
                <c:pt idx="0">
                  <c:v>Band 4</c:v>
                </c:pt>
              </c:strCache>
            </c:strRef>
          </c:tx>
          <c:spPr>
            <a:solidFill>
              <a:schemeClr val="accent4"/>
            </a:solidFill>
            <a:ln>
              <a:noFill/>
            </a:ln>
            <a:effectLst/>
          </c:spPr>
          <c:invertIfNegative val="0"/>
          <c:cat>
            <c:strRef>
              <c:f>Outputs!$AQ$64:$AQ$74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Outputs!$AU$64:$AU$74</c:f>
              <c:numCache>
                <c:formatCode>0.0%</c:formatCode>
                <c:ptCount val="11"/>
                <c:pt idx="0">
                  <c:v>0.13508276378356882</c:v>
                </c:pt>
                <c:pt idx="1">
                  <c:v>6.9795346229324359E-2</c:v>
                </c:pt>
                <c:pt idx="2">
                  <c:v>3.1458788886228183E-2</c:v>
                </c:pt>
                <c:pt idx="3">
                  <c:v>7.2508617593652347E-2</c:v>
                </c:pt>
                <c:pt idx="4">
                  <c:v>6.1825862957839019E-2</c:v>
                </c:pt>
                <c:pt idx="5">
                  <c:v>0.15472098803664644</c:v>
                </c:pt>
                <c:pt idx="6">
                  <c:v>2.3185222598809268E-2</c:v>
                </c:pt>
                <c:pt idx="7">
                  <c:v>8.1776242251803674E-2</c:v>
                </c:pt>
                <c:pt idx="8">
                  <c:v>9.4029321599678042E-2</c:v>
                </c:pt>
                <c:pt idx="9">
                  <c:v>6.4790704986208966E-2</c:v>
                </c:pt>
                <c:pt idx="10">
                  <c:v>6.2957474526726218E-2</c:v>
                </c:pt>
              </c:numCache>
            </c:numRef>
          </c:val>
          <c:extLst>
            <c:ext xmlns:c16="http://schemas.microsoft.com/office/drawing/2014/chart" uri="{C3380CC4-5D6E-409C-BE32-E72D297353CC}">
              <c16:uniqueId val="{00000003-056A-454F-9306-428FF60B1838}"/>
            </c:ext>
          </c:extLst>
        </c:ser>
        <c:ser>
          <c:idx val="4"/>
          <c:order val="4"/>
          <c:tx>
            <c:strRef>
              <c:f>Outputs!$AV$63</c:f>
              <c:strCache>
                <c:ptCount val="1"/>
                <c:pt idx="0">
                  <c:v>Band 5</c:v>
                </c:pt>
              </c:strCache>
            </c:strRef>
          </c:tx>
          <c:spPr>
            <a:solidFill>
              <a:schemeClr val="accent5"/>
            </a:solidFill>
            <a:ln>
              <a:noFill/>
            </a:ln>
            <a:effectLst/>
          </c:spPr>
          <c:invertIfNegative val="0"/>
          <c:cat>
            <c:strRef>
              <c:f>Outputs!$AQ$64:$AQ$74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Outputs!$AV$64:$AV$74</c:f>
              <c:numCache>
                <c:formatCode>0.0%</c:formatCode>
                <c:ptCount val="11"/>
                <c:pt idx="0">
                  <c:v>0.15713622664412907</c:v>
                </c:pt>
                <c:pt idx="1">
                  <c:v>5.4230445752733392E-2</c:v>
                </c:pt>
                <c:pt idx="2">
                  <c:v>5.9301088263423868E-2</c:v>
                </c:pt>
                <c:pt idx="3">
                  <c:v>7.7496249207047133E-2</c:v>
                </c:pt>
                <c:pt idx="4">
                  <c:v>8.1316604275444168E-2</c:v>
                </c:pt>
                <c:pt idx="5">
                  <c:v>0.14300150024640296</c:v>
                </c:pt>
                <c:pt idx="6">
                  <c:v>2.8144857395880522E-2</c:v>
                </c:pt>
                <c:pt idx="7">
                  <c:v>0.11422416421095417</c:v>
                </c:pt>
                <c:pt idx="8">
                  <c:v>0.14378196878403399</c:v>
                </c:pt>
                <c:pt idx="9">
                  <c:v>0.12099524102153687</c:v>
                </c:pt>
                <c:pt idx="10">
                  <c:v>8.2365045631675821E-2</c:v>
                </c:pt>
              </c:numCache>
            </c:numRef>
          </c:val>
          <c:extLst>
            <c:ext xmlns:c16="http://schemas.microsoft.com/office/drawing/2014/chart" uri="{C3380CC4-5D6E-409C-BE32-E72D297353CC}">
              <c16:uniqueId val="{00000004-056A-454F-9306-428FF60B1838}"/>
            </c:ext>
          </c:extLst>
        </c:ser>
        <c:ser>
          <c:idx val="5"/>
          <c:order val="5"/>
          <c:tx>
            <c:strRef>
              <c:f>Outputs!$AW$63</c:f>
              <c:strCache>
                <c:ptCount val="1"/>
                <c:pt idx="0">
                  <c:v>Band 6 mod</c:v>
                </c:pt>
              </c:strCache>
            </c:strRef>
          </c:tx>
          <c:spPr>
            <a:solidFill>
              <a:schemeClr val="accent6"/>
            </a:solidFill>
            <a:ln>
              <a:noFill/>
            </a:ln>
            <a:effectLst/>
          </c:spPr>
          <c:invertIfNegative val="0"/>
          <c:cat>
            <c:strRef>
              <c:f>Outputs!$AQ$64:$AQ$74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Outputs!$AW$64:$AW$74</c:f>
              <c:numCache>
                <c:formatCode>0.0%</c:formatCode>
                <c:ptCount val="11"/>
                <c:pt idx="0">
                  <c:v>0.25763968751547084</c:v>
                </c:pt>
                <c:pt idx="1">
                  <c:v>0.32519203812727782</c:v>
                </c:pt>
                <c:pt idx="2">
                  <c:v>0.32183403943696487</c:v>
                </c:pt>
                <c:pt idx="3">
                  <c:v>0.41705461221667667</c:v>
                </c:pt>
                <c:pt idx="4">
                  <c:v>0.27625829047439937</c:v>
                </c:pt>
                <c:pt idx="5">
                  <c:v>0.42885321845193147</c:v>
                </c:pt>
                <c:pt idx="6">
                  <c:v>0.11881198225703822</c:v>
                </c:pt>
                <c:pt idx="7">
                  <c:v>0.23686210750939946</c:v>
                </c:pt>
                <c:pt idx="8">
                  <c:v>0.37677566863628076</c:v>
                </c:pt>
                <c:pt idx="9">
                  <c:v>0.22354336672716618</c:v>
                </c:pt>
                <c:pt idx="10">
                  <c:v>0.25712338993475287</c:v>
                </c:pt>
              </c:numCache>
            </c:numRef>
          </c:val>
          <c:extLst>
            <c:ext xmlns:c16="http://schemas.microsoft.com/office/drawing/2014/chart" uri="{C3380CC4-5D6E-409C-BE32-E72D297353CC}">
              <c16:uniqueId val="{00000005-056A-454F-9306-428FF60B1838}"/>
            </c:ext>
          </c:extLst>
        </c:ser>
        <c:ser>
          <c:idx val="6"/>
          <c:order val="6"/>
          <c:tx>
            <c:strRef>
              <c:f>Outputs!$AX$63</c:f>
              <c:strCache>
                <c:ptCount val="1"/>
                <c:pt idx="0">
                  <c:v>Band 7</c:v>
                </c:pt>
              </c:strCache>
            </c:strRef>
          </c:tx>
          <c:spPr>
            <a:solidFill>
              <a:schemeClr val="accent1">
                <a:lumMod val="60000"/>
              </a:schemeClr>
            </a:solidFill>
            <a:ln>
              <a:noFill/>
            </a:ln>
            <a:effectLst/>
          </c:spPr>
          <c:invertIfNegative val="0"/>
          <c:cat>
            <c:strRef>
              <c:f>Outputs!$AQ$64:$AQ$74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Outputs!$AX$64:$AX$74</c:f>
              <c:numCache>
                <c:formatCode>0.0%</c:formatCode>
                <c:ptCount val="11"/>
                <c:pt idx="0">
                  <c:v>0.26391522670093387</c:v>
                </c:pt>
                <c:pt idx="1">
                  <c:v>7.2845528455284553E-2</c:v>
                </c:pt>
                <c:pt idx="2">
                  <c:v>0.16293298604060755</c:v>
                </c:pt>
                <c:pt idx="3">
                  <c:v>0.16596126026643215</c:v>
                </c:pt>
                <c:pt idx="4">
                  <c:v>9.4416565370508646E-2</c:v>
                </c:pt>
                <c:pt idx="5">
                  <c:v>0.17287135384055252</c:v>
                </c:pt>
                <c:pt idx="6">
                  <c:v>0.10092895208867141</c:v>
                </c:pt>
                <c:pt idx="7">
                  <c:v>0.2088812112590184</c:v>
                </c:pt>
                <c:pt idx="8">
                  <c:v>0.10236820358725464</c:v>
                </c:pt>
                <c:pt idx="9">
                  <c:v>0.14402698183585097</c:v>
                </c:pt>
                <c:pt idx="10">
                  <c:v>0.14260143657383795</c:v>
                </c:pt>
              </c:numCache>
            </c:numRef>
          </c:val>
          <c:extLst>
            <c:ext xmlns:c16="http://schemas.microsoft.com/office/drawing/2014/chart" uri="{C3380CC4-5D6E-409C-BE32-E72D297353CC}">
              <c16:uniqueId val="{00000006-056A-454F-9306-428FF60B1838}"/>
            </c:ext>
          </c:extLst>
        </c:ser>
        <c:ser>
          <c:idx val="7"/>
          <c:order val="7"/>
          <c:tx>
            <c:strRef>
              <c:f>Outputs!$AY$63</c:f>
              <c:strCache>
                <c:ptCount val="1"/>
                <c:pt idx="0">
                  <c:v>Band 8</c:v>
                </c:pt>
              </c:strCache>
            </c:strRef>
          </c:tx>
          <c:spPr>
            <a:solidFill>
              <a:schemeClr val="accent2">
                <a:lumMod val="60000"/>
              </a:schemeClr>
            </a:solidFill>
            <a:ln>
              <a:noFill/>
            </a:ln>
            <a:effectLst/>
          </c:spPr>
          <c:invertIfNegative val="0"/>
          <c:cat>
            <c:strRef>
              <c:f>Outputs!$AQ$64:$AQ$74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Outputs!$AY$64:$AY$74</c:f>
              <c:numCache>
                <c:formatCode>0.0%</c:formatCode>
                <c:ptCount val="11"/>
                <c:pt idx="0">
                  <c:v>0.13338310477925711</c:v>
                </c:pt>
                <c:pt idx="1">
                  <c:v>0.13439865433137091</c:v>
                </c:pt>
                <c:pt idx="2">
                  <c:v>0.21154265649867879</c:v>
                </c:pt>
                <c:pt idx="3">
                  <c:v>0.24217535922023783</c:v>
                </c:pt>
                <c:pt idx="4">
                  <c:v>0.16976720910624271</c:v>
                </c:pt>
                <c:pt idx="5">
                  <c:v>0</c:v>
                </c:pt>
                <c:pt idx="6">
                  <c:v>0.10055107040744334</c:v>
                </c:pt>
                <c:pt idx="7">
                  <c:v>7.1838227822375769E-2</c:v>
                </c:pt>
                <c:pt idx="8">
                  <c:v>0</c:v>
                </c:pt>
                <c:pt idx="9">
                  <c:v>0.21361953896502936</c:v>
                </c:pt>
                <c:pt idx="10">
                  <c:v>0.14365149795416551</c:v>
                </c:pt>
              </c:numCache>
            </c:numRef>
          </c:val>
          <c:extLst>
            <c:ext xmlns:c16="http://schemas.microsoft.com/office/drawing/2014/chart" uri="{C3380CC4-5D6E-409C-BE32-E72D297353CC}">
              <c16:uniqueId val="{00000007-056A-454F-9306-428FF60B1838}"/>
            </c:ext>
          </c:extLst>
        </c:ser>
        <c:ser>
          <c:idx val="8"/>
          <c:order val="8"/>
          <c:tx>
            <c:strRef>
              <c:f>Outputs!$AZ$63</c:f>
              <c:strCache>
                <c:ptCount val="1"/>
                <c:pt idx="0">
                  <c:v>Band 9</c:v>
                </c:pt>
              </c:strCache>
            </c:strRef>
          </c:tx>
          <c:spPr>
            <a:solidFill>
              <a:schemeClr val="accent3">
                <a:lumMod val="60000"/>
              </a:schemeClr>
            </a:solidFill>
            <a:ln>
              <a:noFill/>
            </a:ln>
            <a:effectLst/>
          </c:spPr>
          <c:invertIfNegative val="0"/>
          <c:cat>
            <c:strRef>
              <c:f>Outputs!$AQ$64:$AQ$74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Outputs!$AZ$64:$AZ$74</c:f>
              <c:numCache>
                <c:formatCode>0.0%</c:formatCode>
                <c:ptCount val="11"/>
                <c:pt idx="0">
                  <c:v>0</c:v>
                </c:pt>
                <c:pt idx="1">
                  <c:v>0.31766750770955987</c:v>
                </c:pt>
                <c:pt idx="2">
                  <c:v>6.9162789187025092E-2</c:v>
                </c:pt>
                <c:pt idx="3">
                  <c:v>0</c:v>
                </c:pt>
                <c:pt idx="4">
                  <c:v>0.12259227233206778</c:v>
                </c:pt>
                <c:pt idx="5">
                  <c:v>0</c:v>
                </c:pt>
                <c:pt idx="6">
                  <c:v>0.14035635210289976</c:v>
                </c:pt>
                <c:pt idx="7">
                  <c:v>0.22818819225688447</c:v>
                </c:pt>
                <c:pt idx="8">
                  <c:v>0.23963764713141975</c:v>
                </c:pt>
                <c:pt idx="9">
                  <c:v>0.20765152273019594</c:v>
                </c:pt>
                <c:pt idx="10">
                  <c:v>0.12210096445487932</c:v>
                </c:pt>
              </c:numCache>
            </c:numRef>
          </c:val>
          <c:extLst>
            <c:ext xmlns:c16="http://schemas.microsoft.com/office/drawing/2014/chart" uri="{C3380CC4-5D6E-409C-BE32-E72D297353CC}">
              <c16:uniqueId val="{00000008-056A-454F-9306-428FF60B1838}"/>
            </c:ext>
          </c:extLst>
        </c:ser>
        <c:ser>
          <c:idx val="9"/>
          <c:order val="9"/>
          <c:tx>
            <c:strRef>
              <c:f>Outputs!$BA$63</c:f>
              <c:strCache>
                <c:ptCount val="1"/>
                <c:pt idx="0">
                  <c:v>Band 10</c:v>
                </c:pt>
              </c:strCache>
            </c:strRef>
          </c:tx>
          <c:spPr>
            <a:solidFill>
              <a:schemeClr val="accent4">
                <a:lumMod val="60000"/>
              </a:schemeClr>
            </a:solidFill>
            <a:ln>
              <a:noFill/>
            </a:ln>
            <a:effectLst/>
          </c:spPr>
          <c:invertIfNegative val="0"/>
          <c:cat>
            <c:strRef>
              <c:f>Outputs!$AQ$64:$AQ$74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Outputs!$BA$64:$BA$74</c:f>
              <c:numCache>
                <c:formatCode>0.0%</c:formatCode>
                <c:ptCount val="11"/>
                <c:pt idx="0">
                  <c:v>0</c:v>
                </c:pt>
                <c:pt idx="1">
                  <c:v>0</c:v>
                </c:pt>
                <c:pt idx="2">
                  <c:v>0.13011705164560769</c:v>
                </c:pt>
                <c:pt idx="3">
                  <c:v>0</c:v>
                </c:pt>
                <c:pt idx="4">
                  <c:v>0.16960524325242851</c:v>
                </c:pt>
                <c:pt idx="5">
                  <c:v>0</c:v>
                </c:pt>
                <c:pt idx="6">
                  <c:v>0.48138985897476211</c:v>
                </c:pt>
                <c:pt idx="7">
                  <c:v>0</c:v>
                </c:pt>
                <c:pt idx="8">
                  <c:v>0</c:v>
                </c:pt>
                <c:pt idx="9">
                  <c:v>0</c:v>
                </c:pt>
                <c:pt idx="10">
                  <c:v>0.16224884502966919</c:v>
                </c:pt>
              </c:numCache>
            </c:numRef>
          </c:val>
          <c:extLst>
            <c:ext xmlns:c16="http://schemas.microsoft.com/office/drawing/2014/chart" uri="{C3380CC4-5D6E-409C-BE32-E72D297353CC}">
              <c16:uniqueId val="{00000000-C134-433E-8763-ECFF98E0CD02}"/>
            </c:ext>
          </c:extLst>
        </c:ser>
        <c:dLbls>
          <c:showLegendKey val="0"/>
          <c:showVal val="0"/>
          <c:showCatName val="0"/>
          <c:showSerName val="0"/>
          <c:showPercent val="0"/>
          <c:showBubbleSize val="0"/>
        </c:dLbls>
        <c:gapWidth val="150"/>
        <c:overlap val="100"/>
        <c:axId val="1966237888"/>
        <c:axId val="1852427264"/>
      </c:barChart>
      <c:catAx>
        <c:axId val="1966237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52427264"/>
        <c:crosses val="autoZero"/>
        <c:auto val="1"/>
        <c:lblAlgn val="ctr"/>
        <c:lblOffset val="100"/>
        <c:noMultiLvlLbl val="0"/>
      </c:catAx>
      <c:valAx>
        <c:axId val="1852427264"/>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66237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1"/>
              <a:t>2018 Load by WRC size bands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Outputs!$BF$63</c:f>
              <c:strCache>
                <c:ptCount val="1"/>
                <c:pt idx="0">
                  <c:v>Band 1</c:v>
                </c:pt>
              </c:strCache>
            </c:strRef>
          </c:tx>
          <c:spPr>
            <a:solidFill>
              <a:schemeClr val="accent1"/>
            </a:solidFill>
            <a:ln>
              <a:noFill/>
            </a:ln>
            <a:effectLst/>
          </c:spPr>
          <c:invertIfNegative val="0"/>
          <c:cat>
            <c:strRef>
              <c:f>Outputs!$BE$64:$BE$74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Outputs!$BF$64:$BF$74</c:f>
              <c:numCache>
                <c:formatCode>0.0%</c:formatCode>
                <c:ptCount val="11"/>
                <c:pt idx="0">
                  <c:v>6.0701621740607637E-3</c:v>
                </c:pt>
                <c:pt idx="1">
                  <c:v>6.1111704549926633E-3</c:v>
                </c:pt>
                <c:pt idx="2">
                  <c:v>3.2102312417981648E-3</c:v>
                </c:pt>
                <c:pt idx="3">
                  <c:v>2.0419320587547248E-3</c:v>
                </c:pt>
                <c:pt idx="4">
                  <c:v>3.3514281267024671E-3</c:v>
                </c:pt>
                <c:pt idx="5">
                  <c:v>1.8484896945523646E-2</c:v>
                </c:pt>
                <c:pt idx="6">
                  <c:v>4.8244076347911581E-4</c:v>
                </c:pt>
                <c:pt idx="7">
                  <c:v>1.1497489259446431E-2</c:v>
                </c:pt>
                <c:pt idx="8">
                  <c:v>3.4713258775039423E-3</c:v>
                </c:pt>
                <c:pt idx="9">
                  <c:v>4.5408795517881346E-3</c:v>
                </c:pt>
                <c:pt idx="10">
                  <c:v>3.9708954963542748E-3</c:v>
                </c:pt>
              </c:numCache>
            </c:numRef>
          </c:val>
          <c:extLst>
            <c:ext xmlns:c16="http://schemas.microsoft.com/office/drawing/2014/chart" uri="{C3380CC4-5D6E-409C-BE32-E72D297353CC}">
              <c16:uniqueId val="{00000000-37F8-4981-B66F-637439CB36A1}"/>
            </c:ext>
          </c:extLst>
        </c:ser>
        <c:ser>
          <c:idx val="1"/>
          <c:order val="1"/>
          <c:tx>
            <c:strRef>
              <c:f>Outputs!$BG$63</c:f>
              <c:strCache>
                <c:ptCount val="1"/>
                <c:pt idx="0">
                  <c:v>Band 2</c:v>
                </c:pt>
              </c:strCache>
            </c:strRef>
          </c:tx>
          <c:spPr>
            <a:solidFill>
              <a:schemeClr val="accent2"/>
            </a:solidFill>
            <a:ln>
              <a:noFill/>
            </a:ln>
            <a:effectLst/>
          </c:spPr>
          <c:invertIfNegative val="0"/>
          <c:cat>
            <c:strRef>
              <c:f>Outputs!$BE$64:$BE$74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Outputs!$BG$64:$BG$74</c:f>
              <c:numCache>
                <c:formatCode>0.0%</c:formatCode>
                <c:ptCount val="11"/>
                <c:pt idx="0">
                  <c:v>7.1540342532288859E-3</c:v>
                </c:pt>
                <c:pt idx="1">
                  <c:v>3.4463178370841788E-3</c:v>
                </c:pt>
                <c:pt idx="2">
                  <c:v>2.9206479234669593E-3</c:v>
                </c:pt>
                <c:pt idx="3">
                  <c:v>2.5337921431314871E-3</c:v>
                </c:pt>
                <c:pt idx="4">
                  <c:v>3.2638726749163361E-3</c:v>
                </c:pt>
                <c:pt idx="5">
                  <c:v>1.6584668353668289E-2</c:v>
                </c:pt>
                <c:pt idx="6">
                  <c:v>1.108657093873577E-3</c:v>
                </c:pt>
                <c:pt idx="7">
                  <c:v>1.2055146344027311E-2</c:v>
                </c:pt>
                <c:pt idx="8">
                  <c:v>3.6391880812998143E-3</c:v>
                </c:pt>
                <c:pt idx="9">
                  <c:v>4.1918048905360038E-3</c:v>
                </c:pt>
                <c:pt idx="10">
                  <c:v>4.0644872689827088E-3</c:v>
                </c:pt>
              </c:numCache>
            </c:numRef>
          </c:val>
          <c:extLst>
            <c:ext xmlns:c16="http://schemas.microsoft.com/office/drawing/2014/chart" uri="{C3380CC4-5D6E-409C-BE32-E72D297353CC}">
              <c16:uniqueId val="{00000001-37F8-4981-B66F-637439CB36A1}"/>
            </c:ext>
          </c:extLst>
        </c:ser>
        <c:ser>
          <c:idx val="2"/>
          <c:order val="2"/>
          <c:tx>
            <c:strRef>
              <c:f>Outputs!$BH$63</c:f>
              <c:strCache>
                <c:ptCount val="1"/>
                <c:pt idx="0">
                  <c:v>Band 3</c:v>
                </c:pt>
              </c:strCache>
            </c:strRef>
          </c:tx>
          <c:spPr>
            <a:solidFill>
              <a:schemeClr val="accent3"/>
            </a:solidFill>
            <a:ln>
              <a:noFill/>
            </a:ln>
            <a:effectLst/>
          </c:spPr>
          <c:invertIfNegative val="0"/>
          <c:cat>
            <c:strRef>
              <c:f>Outputs!$BE$64:$BE$74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Outputs!$BH$64:$BH$74</c:f>
              <c:numCache>
                <c:formatCode>0.0%</c:formatCode>
                <c:ptCount val="11"/>
                <c:pt idx="0">
                  <c:v>4.0907198537610122E-2</c:v>
                </c:pt>
                <c:pt idx="1">
                  <c:v>1.6180265473292443E-2</c:v>
                </c:pt>
                <c:pt idx="2">
                  <c:v>7.7278615635417739E-3</c:v>
                </c:pt>
                <c:pt idx="3">
                  <c:v>2.0645253599960882E-2</c:v>
                </c:pt>
                <c:pt idx="4">
                  <c:v>1.8214776766025891E-2</c:v>
                </c:pt>
                <c:pt idx="5">
                  <c:v>6.6432744137042227E-2</c:v>
                </c:pt>
                <c:pt idx="6">
                  <c:v>5.1840748687064352E-3</c:v>
                </c:pt>
                <c:pt idx="7">
                  <c:v>3.7929744279898522E-2</c:v>
                </c:pt>
                <c:pt idx="8">
                  <c:v>3.7502463120380532E-2</c:v>
                </c:pt>
                <c:pt idx="9">
                  <c:v>1.5100388054665091E-2</c:v>
                </c:pt>
                <c:pt idx="10">
                  <c:v>1.9208083397272951E-2</c:v>
                </c:pt>
              </c:numCache>
            </c:numRef>
          </c:val>
          <c:extLst>
            <c:ext xmlns:c16="http://schemas.microsoft.com/office/drawing/2014/chart" uri="{C3380CC4-5D6E-409C-BE32-E72D297353CC}">
              <c16:uniqueId val="{00000002-37F8-4981-B66F-637439CB36A1}"/>
            </c:ext>
          </c:extLst>
        </c:ser>
        <c:ser>
          <c:idx val="3"/>
          <c:order val="3"/>
          <c:tx>
            <c:strRef>
              <c:f>Outputs!$BI$63</c:f>
              <c:strCache>
                <c:ptCount val="1"/>
                <c:pt idx="0">
                  <c:v>Band 4</c:v>
                </c:pt>
              </c:strCache>
            </c:strRef>
          </c:tx>
          <c:spPr>
            <a:solidFill>
              <a:schemeClr val="accent4"/>
            </a:solidFill>
            <a:ln>
              <a:noFill/>
            </a:ln>
            <a:effectLst/>
          </c:spPr>
          <c:invertIfNegative val="0"/>
          <c:cat>
            <c:strRef>
              <c:f>Outputs!$BE$64:$BE$74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Outputs!$BI$64:$BI$74</c:f>
              <c:numCache>
                <c:formatCode>0.0%</c:formatCode>
                <c:ptCount val="11"/>
                <c:pt idx="0">
                  <c:v>0.14412148937901068</c:v>
                </c:pt>
                <c:pt idx="1">
                  <c:v>7.0022656869304159E-2</c:v>
                </c:pt>
                <c:pt idx="2">
                  <c:v>3.1315446899920982E-2</c:v>
                </c:pt>
                <c:pt idx="3">
                  <c:v>7.5961160255295229E-2</c:v>
                </c:pt>
                <c:pt idx="4">
                  <c:v>6.1986017070070301E-2</c:v>
                </c:pt>
                <c:pt idx="5">
                  <c:v>0.16073864331204199</c:v>
                </c:pt>
                <c:pt idx="6">
                  <c:v>2.1983568984444417E-2</c:v>
                </c:pt>
                <c:pt idx="7">
                  <c:v>8.4942158173391763E-2</c:v>
                </c:pt>
                <c:pt idx="8">
                  <c:v>0.10516160396709638</c:v>
                </c:pt>
                <c:pt idx="9">
                  <c:v>6.3115607709895688E-2</c:v>
                </c:pt>
                <c:pt idx="10">
                  <c:v>6.4217195192554144E-2</c:v>
                </c:pt>
              </c:numCache>
            </c:numRef>
          </c:val>
          <c:extLst>
            <c:ext xmlns:c16="http://schemas.microsoft.com/office/drawing/2014/chart" uri="{C3380CC4-5D6E-409C-BE32-E72D297353CC}">
              <c16:uniqueId val="{00000003-37F8-4981-B66F-637439CB36A1}"/>
            </c:ext>
          </c:extLst>
        </c:ser>
        <c:ser>
          <c:idx val="4"/>
          <c:order val="4"/>
          <c:tx>
            <c:strRef>
              <c:f>Outputs!$BJ$63</c:f>
              <c:strCache>
                <c:ptCount val="1"/>
                <c:pt idx="0">
                  <c:v>Band 5</c:v>
                </c:pt>
              </c:strCache>
            </c:strRef>
          </c:tx>
          <c:spPr>
            <a:solidFill>
              <a:schemeClr val="accent5"/>
            </a:solidFill>
            <a:ln>
              <a:noFill/>
            </a:ln>
            <a:effectLst/>
          </c:spPr>
          <c:invertIfNegative val="0"/>
          <c:cat>
            <c:strRef>
              <c:f>Outputs!$BE$64:$BE$74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Outputs!$BJ$64:$BJ$74</c:f>
              <c:numCache>
                <c:formatCode>0.0%</c:formatCode>
                <c:ptCount val="11"/>
                <c:pt idx="0">
                  <c:v>0.15022514870342102</c:v>
                </c:pt>
                <c:pt idx="1">
                  <c:v>5.4713809446171664E-2</c:v>
                </c:pt>
                <c:pt idx="2">
                  <c:v>5.9922202423044371E-2</c:v>
                </c:pt>
                <c:pt idx="3">
                  <c:v>6.8540347866818591E-2</c:v>
                </c:pt>
                <c:pt idx="4">
                  <c:v>8.1694100708226317E-2</c:v>
                </c:pt>
                <c:pt idx="5">
                  <c:v>0.15252626924922155</c:v>
                </c:pt>
                <c:pt idx="6">
                  <c:v>2.923072641237805E-2</c:v>
                </c:pt>
                <c:pt idx="7">
                  <c:v>0.10697960516426909</c:v>
                </c:pt>
                <c:pt idx="8">
                  <c:v>0.14955735720652993</c:v>
                </c:pt>
                <c:pt idx="9">
                  <c:v>0.11750143993297767</c:v>
                </c:pt>
                <c:pt idx="10">
                  <c:v>8.0557772781597536E-2</c:v>
                </c:pt>
              </c:numCache>
            </c:numRef>
          </c:val>
          <c:extLst>
            <c:ext xmlns:c16="http://schemas.microsoft.com/office/drawing/2014/chart" uri="{C3380CC4-5D6E-409C-BE32-E72D297353CC}">
              <c16:uniqueId val="{00000004-37F8-4981-B66F-637439CB36A1}"/>
            </c:ext>
          </c:extLst>
        </c:ser>
        <c:ser>
          <c:idx val="5"/>
          <c:order val="5"/>
          <c:tx>
            <c:strRef>
              <c:f>Outputs!$BK$63</c:f>
              <c:strCache>
                <c:ptCount val="1"/>
                <c:pt idx="0">
                  <c:v>Band 6 mod</c:v>
                </c:pt>
              </c:strCache>
            </c:strRef>
          </c:tx>
          <c:spPr>
            <a:solidFill>
              <a:schemeClr val="accent6"/>
            </a:solidFill>
            <a:ln>
              <a:noFill/>
            </a:ln>
            <a:effectLst/>
          </c:spPr>
          <c:invertIfNegative val="0"/>
          <c:cat>
            <c:strRef>
              <c:f>Outputs!$BE$64:$BE$74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Outputs!$BK$64:$BK$74</c:f>
              <c:numCache>
                <c:formatCode>0.0%</c:formatCode>
                <c:ptCount val="11"/>
                <c:pt idx="0">
                  <c:v>0.2774353624630933</c:v>
                </c:pt>
                <c:pt idx="1">
                  <c:v>0.32543809839715299</c:v>
                </c:pt>
                <c:pt idx="2">
                  <c:v>0.32173535554914451</c:v>
                </c:pt>
                <c:pt idx="3">
                  <c:v>0.42436792504725329</c:v>
                </c:pt>
                <c:pt idx="4">
                  <c:v>0.28980769131458767</c:v>
                </c:pt>
                <c:pt idx="5">
                  <c:v>0.41090091530812867</c:v>
                </c:pt>
                <c:pt idx="6">
                  <c:v>0.12095099724052956</c:v>
                </c:pt>
                <c:pt idx="7">
                  <c:v>0.27168914667735428</c:v>
                </c:pt>
                <c:pt idx="8">
                  <c:v>0.35570237557877815</c:v>
                </c:pt>
                <c:pt idx="9">
                  <c:v>0.24606971020985202</c:v>
                </c:pt>
                <c:pt idx="10">
                  <c:v>0.26420945473142926</c:v>
                </c:pt>
              </c:numCache>
            </c:numRef>
          </c:val>
          <c:extLst>
            <c:ext xmlns:c16="http://schemas.microsoft.com/office/drawing/2014/chart" uri="{C3380CC4-5D6E-409C-BE32-E72D297353CC}">
              <c16:uniqueId val="{00000005-37F8-4981-B66F-637439CB36A1}"/>
            </c:ext>
          </c:extLst>
        </c:ser>
        <c:ser>
          <c:idx val="6"/>
          <c:order val="6"/>
          <c:tx>
            <c:strRef>
              <c:f>Outputs!$BL$63</c:f>
              <c:strCache>
                <c:ptCount val="1"/>
                <c:pt idx="0">
                  <c:v>Band 7</c:v>
                </c:pt>
              </c:strCache>
            </c:strRef>
          </c:tx>
          <c:spPr>
            <a:solidFill>
              <a:schemeClr val="accent1">
                <a:lumMod val="60000"/>
              </a:schemeClr>
            </a:solidFill>
            <a:ln>
              <a:noFill/>
            </a:ln>
            <a:effectLst/>
          </c:spPr>
          <c:invertIfNegative val="0"/>
          <c:cat>
            <c:strRef>
              <c:f>Outputs!$BE$64:$BE$74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Outputs!$BL$64:$BL$74</c:f>
              <c:numCache>
                <c:formatCode>0.0%</c:formatCode>
                <c:ptCount val="11"/>
                <c:pt idx="0">
                  <c:v>0.24173936345843722</c:v>
                </c:pt>
                <c:pt idx="1">
                  <c:v>7.2676265383339614E-2</c:v>
                </c:pt>
                <c:pt idx="2">
                  <c:v>0.16333734496776495</c:v>
                </c:pt>
                <c:pt idx="3">
                  <c:v>0.16486492621312998</c:v>
                </c:pt>
                <c:pt idx="4">
                  <c:v>8.6391288556826734E-2</c:v>
                </c:pt>
                <c:pt idx="5">
                  <c:v>0.17433186269437362</c:v>
                </c:pt>
                <c:pt idx="6">
                  <c:v>0.1014993676547475</c:v>
                </c:pt>
                <c:pt idx="7">
                  <c:v>0.17477035103992952</c:v>
                </c:pt>
                <c:pt idx="8">
                  <c:v>0.10347489786704744</c:v>
                </c:pt>
                <c:pt idx="9">
                  <c:v>0.12310990615709523</c:v>
                </c:pt>
                <c:pt idx="10">
                  <c:v>0.13487163719945247</c:v>
                </c:pt>
              </c:numCache>
            </c:numRef>
          </c:val>
          <c:extLst>
            <c:ext xmlns:c16="http://schemas.microsoft.com/office/drawing/2014/chart" uri="{C3380CC4-5D6E-409C-BE32-E72D297353CC}">
              <c16:uniqueId val="{00000006-37F8-4981-B66F-637439CB36A1}"/>
            </c:ext>
          </c:extLst>
        </c:ser>
        <c:ser>
          <c:idx val="7"/>
          <c:order val="7"/>
          <c:tx>
            <c:strRef>
              <c:f>Outputs!$BM$63</c:f>
              <c:strCache>
                <c:ptCount val="1"/>
                <c:pt idx="0">
                  <c:v>Band 8</c:v>
                </c:pt>
              </c:strCache>
            </c:strRef>
          </c:tx>
          <c:spPr>
            <a:solidFill>
              <a:schemeClr val="accent2">
                <a:lumMod val="60000"/>
              </a:schemeClr>
            </a:solidFill>
            <a:ln>
              <a:noFill/>
            </a:ln>
            <a:effectLst/>
          </c:spPr>
          <c:invertIfNegative val="0"/>
          <c:cat>
            <c:strRef>
              <c:f>Outputs!$BE$64:$BE$74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Outputs!$BM$64:$BM$74</c:f>
              <c:numCache>
                <c:formatCode>0.0%</c:formatCode>
                <c:ptCount val="11"/>
                <c:pt idx="0">
                  <c:v>0.13234724103113799</c:v>
                </c:pt>
                <c:pt idx="1">
                  <c:v>0.13637973587600002</c:v>
                </c:pt>
                <c:pt idx="2">
                  <c:v>0.21229464871761738</c:v>
                </c:pt>
                <c:pt idx="3">
                  <c:v>0.24104466281565579</c:v>
                </c:pt>
                <c:pt idx="4">
                  <c:v>0.16956171486488153</c:v>
                </c:pt>
                <c:pt idx="5">
                  <c:v>0</c:v>
                </c:pt>
                <c:pt idx="6">
                  <c:v>0.10108598640564595</c:v>
                </c:pt>
                <c:pt idx="7">
                  <c:v>7.1935784410348216E-2</c:v>
                </c:pt>
                <c:pt idx="8">
                  <c:v>0</c:v>
                </c:pt>
                <c:pt idx="9">
                  <c:v>0.21784178772769852</c:v>
                </c:pt>
                <c:pt idx="10">
                  <c:v>0.1440328696386651</c:v>
                </c:pt>
              </c:numCache>
            </c:numRef>
          </c:val>
          <c:extLst>
            <c:ext xmlns:c16="http://schemas.microsoft.com/office/drawing/2014/chart" uri="{C3380CC4-5D6E-409C-BE32-E72D297353CC}">
              <c16:uniqueId val="{00000007-37F8-4981-B66F-637439CB36A1}"/>
            </c:ext>
          </c:extLst>
        </c:ser>
        <c:ser>
          <c:idx val="8"/>
          <c:order val="8"/>
          <c:tx>
            <c:strRef>
              <c:f>Outputs!$BN$63</c:f>
              <c:strCache>
                <c:ptCount val="1"/>
                <c:pt idx="0">
                  <c:v>Band 9</c:v>
                </c:pt>
              </c:strCache>
            </c:strRef>
          </c:tx>
          <c:spPr>
            <a:solidFill>
              <a:schemeClr val="accent3">
                <a:lumMod val="60000"/>
              </a:schemeClr>
            </a:solidFill>
            <a:ln>
              <a:noFill/>
            </a:ln>
            <a:effectLst/>
          </c:spPr>
          <c:invertIfNegative val="0"/>
          <c:cat>
            <c:strRef>
              <c:f>Outputs!$BE$64:$BE$74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Outputs!$BN$64:$BN$74</c:f>
              <c:numCache>
                <c:formatCode>0.0%</c:formatCode>
                <c:ptCount val="11"/>
                <c:pt idx="0">
                  <c:v>0</c:v>
                </c:pt>
                <c:pt idx="1">
                  <c:v>0.31503168026266226</c:v>
                </c:pt>
                <c:pt idx="2">
                  <c:v>7.24769918201255E-2</c:v>
                </c:pt>
                <c:pt idx="3">
                  <c:v>0</c:v>
                </c:pt>
                <c:pt idx="4">
                  <c:v>0.12083138765662697</c:v>
                </c:pt>
                <c:pt idx="5">
                  <c:v>0</c:v>
                </c:pt>
                <c:pt idx="6">
                  <c:v>0.14109967543242463</c:v>
                </c:pt>
                <c:pt idx="7">
                  <c:v>0.22820057465133495</c:v>
                </c:pt>
                <c:pt idx="8">
                  <c:v>0.24149078830136392</c:v>
                </c:pt>
                <c:pt idx="9">
                  <c:v>0.20852847576549163</c:v>
                </c:pt>
                <c:pt idx="10">
                  <c:v>0.12265895987986195</c:v>
                </c:pt>
              </c:numCache>
            </c:numRef>
          </c:val>
          <c:extLst>
            <c:ext xmlns:c16="http://schemas.microsoft.com/office/drawing/2014/chart" uri="{C3380CC4-5D6E-409C-BE32-E72D297353CC}">
              <c16:uniqueId val="{00000008-37F8-4981-B66F-637439CB36A1}"/>
            </c:ext>
          </c:extLst>
        </c:ser>
        <c:ser>
          <c:idx val="9"/>
          <c:order val="9"/>
          <c:tx>
            <c:strRef>
              <c:f>Outputs!$BO$63</c:f>
              <c:strCache>
                <c:ptCount val="1"/>
                <c:pt idx="0">
                  <c:v>Band 10</c:v>
                </c:pt>
              </c:strCache>
            </c:strRef>
          </c:tx>
          <c:spPr>
            <a:solidFill>
              <a:schemeClr val="accent4">
                <a:lumMod val="60000"/>
              </a:schemeClr>
            </a:solidFill>
            <a:ln>
              <a:noFill/>
            </a:ln>
            <a:effectLst/>
          </c:spPr>
          <c:invertIfNegative val="0"/>
          <c:cat>
            <c:strRef>
              <c:f>Outputs!$BE$64:$BE$74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Outputs!$BO$64:$BO$74</c:f>
              <c:numCache>
                <c:formatCode>0.0%</c:formatCode>
                <c:ptCount val="11"/>
                <c:pt idx="0">
                  <c:v>0</c:v>
                </c:pt>
                <c:pt idx="1">
                  <c:v>0</c:v>
                </c:pt>
                <c:pt idx="2">
                  <c:v>0.12505926889357555</c:v>
                </c:pt>
                <c:pt idx="3">
                  <c:v>0</c:v>
                </c:pt>
                <c:pt idx="4">
                  <c:v>0.16489772226113575</c:v>
                </c:pt>
                <c:pt idx="5">
                  <c:v>0</c:v>
                </c:pt>
                <c:pt idx="6">
                  <c:v>0.47737450514377083</c:v>
                </c:pt>
                <c:pt idx="7">
                  <c:v>0</c:v>
                </c:pt>
                <c:pt idx="8">
                  <c:v>0</c:v>
                </c:pt>
                <c:pt idx="9">
                  <c:v>0</c:v>
                </c:pt>
                <c:pt idx="10">
                  <c:v>0.16220864441382959</c:v>
                </c:pt>
              </c:numCache>
            </c:numRef>
          </c:val>
          <c:extLst>
            <c:ext xmlns:c16="http://schemas.microsoft.com/office/drawing/2014/chart" uri="{C3380CC4-5D6E-409C-BE32-E72D297353CC}">
              <c16:uniqueId val="{00000000-223D-4F28-BA40-79172676D01A}"/>
            </c:ext>
          </c:extLst>
        </c:ser>
        <c:dLbls>
          <c:showLegendKey val="0"/>
          <c:showVal val="0"/>
          <c:showCatName val="0"/>
          <c:showSerName val="0"/>
          <c:showPercent val="0"/>
          <c:showBubbleSize val="0"/>
        </c:dLbls>
        <c:gapWidth val="150"/>
        <c:overlap val="100"/>
        <c:axId val="1966237888"/>
        <c:axId val="1852427264"/>
      </c:barChart>
      <c:catAx>
        <c:axId val="1966237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52427264"/>
        <c:crosses val="autoZero"/>
        <c:auto val="1"/>
        <c:lblAlgn val="ctr"/>
        <c:lblOffset val="100"/>
        <c:noMultiLvlLbl val="0"/>
      </c:catAx>
      <c:valAx>
        <c:axId val="1852427264"/>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66237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1"/>
              <a:t>2017 Load by WRC size bands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Outputs!$BT$63</c:f>
              <c:strCache>
                <c:ptCount val="1"/>
                <c:pt idx="0">
                  <c:v>Band 1</c:v>
                </c:pt>
              </c:strCache>
            </c:strRef>
          </c:tx>
          <c:spPr>
            <a:solidFill>
              <a:schemeClr val="accent1"/>
            </a:solidFill>
            <a:ln>
              <a:noFill/>
            </a:ln>
            <a:effectLst/>
          </c:spPr>
          <c:invertIfNegative val="0"/>
          <c:cat>
            <c:strRef>
              <c:f>Outputs!$BS$64:$BS$74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Outputs!$BT$64:$BT$74</c:f>
              <c:numCache>
                <c:formatCode>0.0%</c:formatCode>
                <c:ptCount val="11"/>
                <c:pt idx="0">
                  <c:v>6.0298718859906775E-3</c:v>
                </c:pt>
                <c:pt idx="1">
                  <c:v>6.1995094399063888E-3</c:v>
                </c:pt>
                <c:pt idx="2">
                  <c:v>3.0042966548988826E-3</c:v>
                </c:pt>
                <c:pt idx="3">
                  <c:v>2.0631599761571032E-3</c:v>
                </c:pt>
                <c:pt idx="4">
                  <c:v>3.4374266049231918E-3</c:v>
                </c:pt>
                <c:pt idx="5">
                  <c:v>1.8306345003537582E-2</c:v>
                </c:pt>
                <c:pt idx="6">
                  <c:v>5.0494313327596144E-4</c:v>
                </c:pt>
                <c:pt idx="7">
                  <c:v>1.1598982643450068E-2</c:v>
                </c:pt>
                <c:pt idx="8">
                  <c:v>3.5124099863923634E-3</c:v>
                </c:pt>
                <c:pt idx="9">
                  <c:v>4.5967094256040304E-3</c:v>
                </c:pt>
                <c:pt idx="10">
                  <c:v>3.9942169377198819E-3</c:v>
                </c:pt>
              </c:numCache>
            </c:numRef>
          </c:val>
          <c:extLst>
            <c:ext xmlns:c16="http://schemas.microsoft.com/office/drawing/2014/chart" uri="{C3380CC4-5D6E-409C-BE32-E72D297353CC}">
              <c16:uniqueId val="{00000000-C720-4DAE-A454-C9185E58489C}"/>
            </c:ext>
          </c:extLst>
        </c:ser>
        <c:ser>
          <c:idx val="1"/>
          <c:order val="1"/>
          <c:tx>
            <c:strRef>
              <c:f>Outputs!$BU$63</c:f>
              <c:strCache>
                <c:ptCount val="1"/>
                <c:pt idx="0">
                  <c:v>Band 2</c:v>
                </c:pt>
              </c:strCache>
            </c:strRef>
          </c:tx>
          <c:spPr>
            <a:solidFill>
              <a:schemeClr val="accent2"/>
            </a:solidFill>
            <a:ln>
              <a:noFill/>
            </a:ln>
            <a:effectLst/>
          </c:spPr>
          <c:invertIfNegative val="0"/>
          <c:cat>
            <c:strRef>
              <c:f>Outputs!$BS$64:$BS$74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Outputs!$BU$64:$BU$74</c:f>
              <c:numCache>
                <c:formatCode>0.0%</c:formatCode>
                <c:ptCount val="11"/>
                <c:pt idx="0">
                  <c:v>7.27406871798735E-3</c:v>
                </c:pt>
                <c:pt idx="1">
                  <c:v>3.3585364207115373E-3</c:v>
                </c:pt>
                <c:pt idx="2">
                  <c:v>2.9590100681465411E-3</c:v>
                </c:pt>
                <c:pt idx="3">
                  <c:v>2.4895797692518424E-3</c:v>
                </c:pt>
                <c:pt idx="4">
                  <c:v>3.3385879851081058E-3</c:v>
                </c:pt>
                <c:pt idx="5">
                  <c:v>1.7700156543709662E-2</c:v>
                </c:pt>
                <c:pt idx="6">
                  <c:v>1.1333211132353806E-3</c:v>
                </c:pt>
                <c:pt idx="7">
                  <c:v>1.201423021485069E-2</c:v>
                </c:pt>
                <c:pt idx="8">
                  <c:v>3.8634247254925994E-3</c:v>
                </c:pt>
                <c:pt idx="9">
                  <c:v>3.9270166227854675E-3</c:v>
                </c:pt>
                <c:pt idx="10">
                  <c:v>4.1266678762168245E-3</c:v>
                </c:pt>
              </c:numCache>
            </c:numRef>
          </c:val>
          <c:extLst>
            <c:ext xmlns:c16="http://schemas.microsoft.com/office/drawing/2014/chart" uri="{C3380CC4-5D6E-409C-BE32-E72D297353CC}">
              <c16:uniqueId val="{00000001-C720-4DAE-A454-C9185E58489C}"/>
            </c:ext>
          </c:extLst>
        </c:ser>
        <c:ser>
          <c:idx val="2"/>
          <c:order val="2"/>
          <c:tx>
            <c:strRef>
              <c:f>Outputs!$BV$63</c:f>
              <c:strCache>
                <c:ptCount val="1"/>
                <c:pt idx="0">
                  <c:v>Band 3</c:v>
                </c:pt>
              </c:strCache>
            </c:strRef>
          </c:tx>
          <c:spPr>
            <a:solidFill>
              <a:schemeClr val="accent3"/>
            </a:solidFill>
            <a:ln>
              <a:noFill/>
            </a:ln>
            <a:effectLst/>
          </c:spPr>
          <c:invertIfNegative val="0"/>
          <c:cat>
            <c:strRef>
              <c:f>Outputs!$BS$64:$BS$74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Outputs!$BV$64:$BV$74</c:f>
              <c:numCache>
                <c:formatCode>0.0%</c:formatCode>
                <c:ptCount val="11"/>
                <c:pt idx="0">
                  <c:v>4.0310538039391053E-2</c:v>
                </c:pt>
                <c:pt idx="1">
                  <c:v>1.6483269200477057E-2</c:v>
                </c:pt>
                <c:pt idx="2">
                  <c:v>8.2537933372701117E-3</c:v>
                </c:pt>
                <c:pt idx="3">
                  <c:v>2.1668950312371395E-2</c:v>
                </c:pt>
                <c:pt idx="4">
                  <c:v>1.7988442460256038E-2</c:v>
                </c:pt>
                <c:pt idx="5">
                  <c:v>6.3102916026552269E-2</c:v>
                </c:pt>
                <c:pt idx="6">
                  <c:v>5.189062786830405E-3</c:v>
                </c:pt>
                <c:pt idx="7">
                  <c:v>3.8661944556463684E-2</c:v>
                </c:pt>
                <c:pt idx="8">
                  <c:v>3.7087326948173613E-2</c:v>
                </c:pt>
                <c:pt idx="9">
                  <c:v>1.503701606164563E-2</c:v>
                </c:pt>
                <c:pt idx="10">
                  <c:v>1.9270344408133341E-2</c:v>
                </c:pt>
              </c:numCache>
            </c:numRef>
          </c:val>
          <c:extLst>
            <c:ext xmlns:c16="http://schemas.microsoft.com/office/drawing/2014/chart" uri="{C3380CC4-5D6E-409C-BE32-E72D297353CC}">
              <c16:uniqueId val="{00000002-C720-4DAE-A454-C9185E58489C}"/>
            </c:ext>
          </c:extLst>
        </c:ser>
        <c:ser>
          <c:idx val="3"/>
          <c:order val="3"/>
          <c:tx>
            <c:strRef>
              <c:f>Outputs!$BW$63</c:f>
              <c:strCache>
                <c:ptCount val="1"/>
                <c:pt idx="0">
                  <c:v>Band 4</c:v>
                </c:pt>
              </c:strCache>
            </c:strRef>
          </c:tx>
          <c:spPr>
            <a:solidFill>
              <a:schemeClr val="accent4"/>
            </a:solidFill>
            <a:ln>
              <a:noFill/>
            </a:ln>
            <a:effectLst/>
          </c:spPr>
          <c:invertIfNegative val="0"/>
          <c:cat>
            <c:strRef>
              <c:f>Outputs!$BS$64:$BS$74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Outputs!$BW$64:$BW$74</c:f>
              <c:numCache>
                <c:formatCode>0.0%</c:formatCode>
                <c:ptCount val="11"/>
                <c:pt idx="0">
                  <c:v>0.1435369312569921</c:v>
                </c:pt>
                <c:pt idx="1">
                  <c:v>6.989918765048718E-2</c:v>
                </c:pt>
                <c:pt idx="2">
                  <c:v>2.9929001535799082E-2</c:v>
                </c:pt>
                <c:pt idx="3">
                  <c:v>7.2942224448399137E-2</c:v>
                </c:pt>
                <c:pt idx="4">
                  <c:v>6.3112788846595616E-2</c:v>
                </c:pt>
                <c:pt idx="5">
                  <c:v>0.15897772192166942</c:v>
                </c:pt>
                <c:pt idx="6">
                  <c:v>2.2101944783401096E-2</c:v>
                </c:pt>
                <c:pt idx="7">
                  <c:v>8.3828103476500576E-2</c:v>
                </c:pt>
                <c:pt idx="8">
                  <c:v>9.9027265629650141E-2</c:v>
                </c:pt>
                <c:pt idx="9">
                  <c:v>5.9739024904864789E-2</c:v>
                </c:pt>
                <c:pt idx="10">
                  <c:v>6.3422192140374478E-2</c:v>
                </c:pt>
              </c:numCache>
            </c:numRef>
          </c:val>
          <c:extLst>
            <c:ext xmlns:c16="http://schemas.microsoft.com/office/drawing/2014/chart" uri="{C3380CC4-5D6E-409C-BE32-E72D297353CC}">
              <c16:uniqueId val="{00000003-C720-4DAE-A454-C9185E58489C}"/>
            </c:ext>
          </c:extLst>
        </c:ser>
        <c:ser>
          <c:idx val="4"/>
          <c:order val="4"/>
          <c:tx>
            <c:strRef>
              <c:f>Outputs!$BX$63</c:f>
              <c:strCache>
                <c:ptCount val="1"/>
                <c:pt idx="0">
                  <c:v>Band 5</c:v>
                </c:pt>
              </c:strCache>
            </c:strRef>
          </c:tx>
          <c:spPr>
            <a:solidFill>
              <a:schemeClr val="accent5"/>
            </a:solidFill>
            <a:ln>
              <a:noFill/>
            </a:ln>
            <a:effectLst/>
          </c:spPr>
          <c:invertIfNegative val="0"/>
          <c:cat>
            <c:strRef>
              <c:f>Outputs!$BS$64:$BS$74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Outputs!$BX$64:$BX$74</c:f>
              <c:numCache>
                <c:formatCode>0.0%</c:formatCode>
                <c:ptCount val="11"/>
                <c:pt idx="0">
                  <c:v>0.14784150350133229</c:v>
                </c:pt>
                <c:pt idx="1">
                  <c:v>5.5632439973896802E-2</c:v>
                </c:pt>
                <c:pt idx="2">
                  <c:v>6.0200756725827066E-2</c:v>
                </c:pt>
                <c:pt idx="3">
                  <c:v>7.546451702474509E-2</c:v>
                </c:pt>
                <c:pt idx="4">
                  <c:v>8.7102810056600477E-2</c:v>
                </c:pt>
                <c:pt idx="5">
                  <c:v>0.16055781776549444</c:v>
                </c:pt>
                <c:pt idx="6">
                  <c:v>3.0428132336066931E-2</c:v>
                </c:pt>
                <c:pt idx="7">
                  <c:v>0.11746714952506059</c:v>
                </c:pt>
                <c:pt idx="8">
                  <c:v>0.1374395791675832</c:v>
                </c:pt>
                <c:pt idx="9">
                  <c:v>0.11384344013275811</c:v>
                </c:pt>
                <c:pt idx="10">
                  <c:v>8.2509852260522723E-2</c:v>
                </c:pt>
              </c:numCache>
            </c:numRef>
          </c:val>
          <c:extLst>
            <c:ext xmlns:c16="http://schemas.microsoft.com/office/drawing/2014/chart" uri="{C3380CC4-5D6E-409C-BE32-E72D297353CC}">
              <c16:uniqueId val="{00000004-C720-4DAE-A454-C9185E58489C}"/>
            </c:ext>
          </c:extLst>
        </c:ser>
        <c:ser>
          <c:idx val="5"/>
          <c:order val="5"/>
          <c:tx>
            <c:strRef>
              <c:f>Outputs!$BY$63</c:f>
              <c:strCache>
                <c:ptCount val="1"/>
                <c:pt idx="0">
                  <c:v>Band 6 mod</c:v>
                </c:pt>
              </c:strCache>
            </c:strRef>
          </c:tx>
          <c:spPr>
            <a:solidFill>
              <a:schemeClr val="accent6"/>
            </a:solidFill>
            <a:ln>
              <a:noFill/>
            </a:ln>
            <a:effectLst/>
          </c:spPr>
          <c:invertIfNegative val="0"/>
          <c:cat>
            <c:strRef>
              <c:f>Outputs!$BS$64:$BS$74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Outputs!$BY$64:$BY$74</c:f>
              <c:numCache>
                <c:formatCode>0.0%</c:formatCode>
                <c:ptCount val="11"/>
                <c:pt idx="0">
                  <c:v>0.27726415414595146</c:v>
                </c:pt>
                <c:pt idx="1">
                  <c:v>0.3202029748644209</c:v>
                </c:pt>
                <c:pt idx="2">
                  <c:v>0.32486658891765952</c:v>
                </c:pt>
                <c:pt idx="3">
                  <c:v>0.44166590809028705</c:v>
                </c:pt>
                <c:pt idx="4">
                  <c:v>0.30218022021900265</c:v>
                </c:pt>
                <c:pt idx="5">
                  <c:v>0.40916537630582966</c:v>
                </c:pt>
                <c:pt idx="6">
                  <c:v>0.1217978015309011</c:v>
                </c:pt>
                <c:pt idx="7">
                  <c:v>0.22766746655061029</c:v>
                </c:pt>
                <c:pt idx="8">
                  <c:v>0.32234005330056215</c:v>
                </c:pt>
                <c:pt idx="9">
                  <c:v>0.22008739569881752</c:v>
                </c:pt>
                <c:pt idx="10">
                  <c:v>0.26088970770400949</c:v>
                </c:pt>
              </c:numCache>
            </c:numRef>
          </c:val>
          <c:extLst>
            <c:ext xmlns:c16="http://schemas.microsoft.com/office/drawing/2014/chart" uri="{C3380CC4-5D6E-409C-BE32-E72D297353CC}">
              <c16:uniqueId val="{00000005-C720-4DAE-A454-C9185E58489C}"/>
            </c:ext>
          </c:extLst>
        </c:ser>
        <c:ser>
          <c:idx val="6"/>
          <c:order val="6"/>
          <c:tx>
            <c:strRef>
              <c:f>Outputs!$BZ$63</c:f>
              <c:strCache>
                <c:ptCount val="1"/>
                <c:pt idx="0">
                  <c:v>Band 7</c:v>
                </c:pt>
              </c:strCache>
            </c:strRef>
          </c:tx>
          <c:spPr>
            <a:solidFill>
              <a:schemeClr val="accent1">
                <a:lumMod val="60000"/>
              </a:schemeClr>
            </a:solidFill>
            <a:ln>
              <a:noFill/>
            </a:ln>
            <a:effectLst/>
          </c:spPr>
          <c:invertIfNegative val="0"/>
          <c:cat>
            <c:strRef>
              <c:f>Outputs!$BS$64:$BS$74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Outputs!$BZ$64:$BZ$74</c:f>
              <c:numCache>
                <c:formatCode>0.0%</c:formatCode>
                <c:ptCount val="11"/>
                <c:pt idx="0">
                  <c:v>0.24427762445158013</c:v>
                </c:pt>
                <c:pt idx="1">
                  <c:v>6.8155224014941826E-2</c:v>
                </c:pt>
                <c:pt idx="2">
                  <c:v>0.16593551406421472</c:v>
                </c:pt>
                <c:pt idx="3">
                  <c:v>0.14131808891356948</c:v>
                </c:pt>
                <c:pt idx="4">
                  <c:v>6.7195746094641143E-2</c:v>
                </c:pt>
                <c:pt idx="5">
                  <c:v>0.17218966643320693</c:v>
                </c:pt>
                <c:pt idx="6">
                  <c:v>0.10278464073570559</c:v>
                </c:pt>
                <c:pt idx="7">
                  <c:v>0.20608257836799718</c:v>
                </c:pt>
                <c:pt idx="8">
                  <c:v>0.10954732679952256</c:v>
                </c:pt>
                <c:pt idx="9">
                  <c:v>0.14020753751056031</c:v>
                </c:pt>
                <c:pt idx="10">
                  <c:v>0.13469584797491657</c:v>
                </c:pt>
              </c:numCache>
            </c:numRef>
          </c:val>
          <c:extLst>
            <c:ext xmlns:c16="http://schemas.microsoft.com/office/drawing/2014/chart" uri="{C3380CC4-5D6E-409C-BE32-E72D297353CC}">
              <c16:uniqueId val="{00000006-C720-4DAE-A454-C9185E58489C}"/>
            </c:ext>
          </c:extLst>
        </c:ser>
        <c:ser>
          <c:idx val="7"/>
          <c:order val="7"/>
          <c:tx>
            <c:strRef>
              <c:f>Outputs!$CA$63</c:f>
              <c:strCache>
                <c:ptCount val="1"/>
                <c:pt idx="0">
                  <c:v>Band 8</c:v>
                </c:pt>
              </c:strCache>
            </c:strRef>
          </c:tx>
          <c:spPr>
            <a:solidFill>
              <a:schemeClr val="accent2">
                <a:lumMod val="60000"/>
              </a:schemeClr>
            </a:solidFill>
            <a:ln>
              <a:noFill/>
            </a:ln>
            <a:effectLst/>
          </c:spPr>
          <c:invertIfNegative val="0"/>
          <c:cat>
            <c:strRef>
              <c:f>Outputs!$BS$64:$BS$74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Outputs!$CA$64:$CA$74</c:f>
              <c:numCache>
                <c:formatCode>0.0%</c:formatCode>
                <c:ptCount val="11"/>
                <c:pt idx="0">
                  <c:v>0.13346530800077491</c:v>
                </c:pt>
                <c:pt idx="1">
                  <c:v>0.14141857377528746</c:v>
                </c:pt>
                <c:pt idx="2">
                  <c:v>0.21191578472516898</c:v>
                </c:pt>
                <c:pt idx="3">
                  <c:v>0.2423875714652188</c:v>
                </c:pt>
                <c:pt idx="4">
                  <c:v>0.17112946030928472</c:v>
                </c:pt>
                <c:pt idx="5">
                  <c:v>0</c:v>
                </c:pt>
                <c:pt idx="6">
                  <c:v>0.10308966747207841</c:v>
                </c:pt>
                <c:pt idx="7">
                  <c:v>6.9134727873093951E-2</c:v>
                </c:pt>
                <c:pt idx="8">
                  <c:v>0</c:v>
                </c:pt>
                <c:pt idx="9">
                  <c:v>0.14054151367326922</c:v>
                </c:pt>
                <c:pt idx="10">
                  <c:v>0.13780605423304859</c:v>
                </c:pt>
              </c:numCache>
            </c:numRef>
          </c:val>
          <c:extLst>
            <c:ext xmlns:c16="http://schemas.microsoft.com/office/drawing/2014/chart" uri="{C3380CC4-5D6E-409C-BE32-E72D297353CC}">
              <c16:uniqueId val="{00000007-C720-4DAE-A454-C9185E58489C}"/>
            </c:ext>
          </c:extLst>
        </c:ser>
        <c:ser>
          <c:idx val="8"/>
          <c:order val="8"/>
          <c:tx>
            <c:strRef>
              <c:f>Outputs!$CB$63</c:f>
              <c:strCache>
                <c:ptCount val="1"/>
                <c:pt idx="0">
                  <c:v>Band 9</c:v>
                </c:pt>
              </c:strCache>
            </c:strRef>
          </c:tx>
          <c:spPr>
            <a:solidFill>
              <a:schemeClr val="accent3">
                <a:lumMod val="60000"/>
              </a:schemeClr>
            </a:solidFill>
            <a:ln>
              <a:noFill/>
            </a:ln>
            <a:effectLst/>
          </c:spPr>
          <c:invertIfNegative val="0"/>
          <c:cat>
            <c:strRef>
              <c:f>Outputs!$BS$64:$BS$74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Outputs!$CB$64:$CB$74</c:f>
              <c:numCache>
                <c:formatCode>0.0%</c:formatCode>
                <c:ptCount val="11"/>
                <c:pt idx="0">
                  <c:v>0</c:v>
                </c:pt>
                <c:pt idx="1">
                  <c:v>0.31865028465987083</c:v>
                </c:pt>
                <c:pt idx="2">
                  <c:v>7.1975749681291543E-2</c:v>
                </c:pt>
                <c:pt idx="3">
                  <c:v>0</c:v>
                </c:pt>
                <c:pt idx="4">
                  <c:v>0.12187688111356533</c:v>
                </c:pt>
                <c:pt idx="5">
                  <c:v>0</c:v>
                </c:pt>
                <c:pt idx="6">
                  <c:v>0.14288784871711843</c:v>
                </c:pt>
                <c:pt idx="7">
                  <c:v>0.23354481679197295</c:v>
                </c:pt>
                <c:pt idx="8">
                  <c:v>0.28718261344262347</c:v>
                </c:pt>
                <c:pt idx="9">
                  <c:v>0.3020203459696949</c:v>
                </c:pt>
                <c:pt idx="10">
                  <c:v>0.13565404104478346</c:v>
                </c:pt>
              </c:numCache>
            </c:numRef>
          </c:val>
          <c:extLst>
            <c:ext xmlns:c16="http://schemas.microsoft.com/office/drawing/2014/chart" uri="{C3380CC4-5D6E-409C-BE32-E72D297353CC}">
              <c16:uniqueId val="{00000008-C720-4DAE-A454-C9185E58489C}"/>
            </c:ext>
          </c:extLst>
        </c:ser>
        <c:ser>
          <c:idx val="9"/>
          <c:order val="9"/>
          <c:tx>
            <c:strRef>
              <c:f>Outputs!$CC$63</c:f>
              <c:strCache>
                <c:ptCount val="1"/>
                <c:pt idx="0">
                  <c:v>Band 10</c:v>
                </c:pt>
              </c:strCache>
            </c:strRef>
          </c:tx>
          <c:spPr>
            <a:solidFill>
              <a:schemeClr val="accent4">
                <a:lumMod val="60000"/>
              </a:schemeClr>
            </a:solidFill>
            <a:ln>
              <a:noFill/>
            </a:ln>
            <a:effectLst/>
          </c:spPr>
          <c:invertIfNegative val="0"/>
          <c:cat>
            <c:strRef>
              <c:f>Outputs!$BS$64:$BS$74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Outputs!$CC$64:$CC$74</c:f>
              <c:numCache>
                <c:formatCode>0.0%</c:formatCode>
                <c:ptCount val="11"/>
                <c:pt idx="0">
                  <c:v>0</c:v>
                </c:pt>
                <c:pt idx="1">
                  <c:v>0</c:v>
                </c:pt>
                <c:pt idx="2">
                  <c:v>0.12095950428972362</c:v>
                </c:pt>
                <c:pt idx="3">
                  <c:v>0</c:v>
                </c:pt>
                <c:pt idx="4">
                  <c:v>0.16263763631002276</c:v>
                </c:pt>
                <c:pt idx="5">
                  <c:v>0</c:v>
                </c:pt>
                <c:pt idx="6">
                  <c:v>0.47008263739138667</c:v>
                </c:pt>
                <c:pt idx="7">
                  <c:v>0</c:v>
                </c:pt>
                <c:pt idx="8">
                  <c:v>0</c:v>
                </c:pt>
                <c:pt idx="9">
                  <c:v>0</c:v>
                </c:pt>
                <c:pt idx="10">
                  <c:v>0.15763107542027463</c:v>
                </c:pt>
              </c:numCache>
            </c:numRef>
          </c:val>
          <c:extLst>
            <c:ext xmlns:c16="http://schemas.microsoft.com/office/drawing/2014/chart" uri="{C3380CC4-5D6E-409C-BE32-E72D297353CC}">
              <c16:uniqueId val="{00000009-C720-4DAE-A454-C9185E58489C}"/>
            </c:ext>
          </c:extLst>
        </c:ser>
        <c:dLbls>
          <c:showLegendKey val="0"/>
          <c:showVal val="0"/>
          <c:showCatName val="0"/>
          <c:showSerName val="0"/>
          <c:showPercent val="0"/>
          <c:showBubbleSize val="0"/>
        </c:dLbls>
        <c:gapWidth val="150"/>
        <c:overlap val="100"/>
        <c:axId val="1966237888"/>
        <c:axId val="1852427264"/>
      </c:barChart>
      <c:catAx>
        <c:axId val="1966237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52427264"/>
        <c:crosses val="autoZero"/>
        <c:auto val="1"/>
        <c:lblAlgn val="ctr"/>
        <c:lblOffset val="100"/>
        <c:noMultiLvlLbl val="0"/>
      </c:catAx>
      <c:valAx>
        <c:axId val="1852427264"/>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66237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1"/>
              <a:t>2013 Load by WRC size bands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Outputs!$CH$63</c:f>
              <c:strCache>
                <c:ptCount val="1"/>
                <c:pt idx="0">
                  <c:v>Band 1</c:v>
                </c:pt>
              </c:strCache>
            </c:strRef>
          </c:tx>
          <c:spPr>
            <a:solidFill>
              <a:schemeClr val="accent1"/>
            </a:solidFill>
            <a:ln>
              <a:noFill/>
            </a:ln>
            <a:effectLst/>
          </c:spPr>
          <c:invertIfNegative val="0"/>
          <c:cat>
            <c:strRef>
              <c:f>Outputs!$CG$64:$CG$74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Outputs!$CH$64:$CH$74</c:f>
              <c:numCache>
                <c:formatCode>0.0%</c:formatCode>
                <c:ptCount val="11"/>
                <c:pt idx="0">
                  <c:v>5.5006366452063993E-3</c:v>
                </c:pt>
                <c:pt idx="1">
                  <c:v>5.3026794402785075E-3</c:v>
                </c:pt>
                <c:pt idx="2">
                  <c:v>2.9270599181829672E-3</c:v>
                </c:pt>
                <c:pt idx="3">
                  <c:v>2.3299923535133626E-3</c:v>
                </c:pt>
                <c:pt idx="4">
                  <c:v>3.768452521671442E-3</c:v>
                </c:pt>
                <c:pt idx="5">
                  <c:v>1.8287825398442484E-2</c:v>
                </c:pt>
                <c:pt idx="6">
                  <c:v>5.1346993507623109E-4</c:v>
                </c:pt>
                <c:pt idx="7">
                  <c:v>1.3646143770001177E-2</c:v>
                </c:pt>
                <c:pt idx="8">
                  <c:v>3.4316028793122443E-3</c:v>
                </c:pt>
                <c:pt idx="9">
                  <c:v>4.8311680866751127E-3</c:v>
                </c:pt>
                <c:pt idx="10">
                  <c:v>4.0825616222020531E-3</c:v>
                </c:pt>
              </c:numCache>
            </c:numRef>
          </c:val>
          <c:extLst>
            <c:ext xmlns:c16="http://schemas.microsoft.com/office/drawing/2014/chart" uri="{C3380CC4-5D6E-409C-BE32-E72D297353CC}">
              <c16:uniqueId val="{00000000-8EB2-4A97-A304-E255293B8CF1}"/>
            </c:ext>
          </c:extLst>
        </c:ser>
        <c:ser>
          <c:idx val="1"/>
          <c:order val="1"/>
          <c:tx>
            <c:strRef>
              <c:f>Outputs!$CI$63</c:f>
              <c:strCache>
                <c:ptCount val="1"/>
                <c:pt idx="0">
                  <c:v>Band 2</c:v>
                </c:pt>
              </c:strCache>
            </c:strRef>
          </c:tx>
          <c:spPr>
            <a:solidFill>
              <a:schemeClr val="accent2"/>
            </a:solidFill>
            <a:ln>
              <a:noFill/>
            </a:ln>
            <a:effectLst/>
          </c:spPr>
          <c:invertIfNegative val="0"/>
          <c:cat>
            <c:strRef>
              <c:f>Outputs!$CG$64:$CG$74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Outputs!$CI$64:$CI$74</c:f>
              <c:numCache>
                <c:formatCode>0.0%</c:formatCode>
                <c:ptCount val="11"/>
                <c:pt idx="0">
                  <c:v>7.767294642577284E-3</c:v>
                </c:pt>
                <c:pt idx="1">
                  <c:v>3.1587109129038804E-3</c:v>
                </c:pt>
                <c:pt idx="2">
                  <c:v>2.8228434785806025E-3</c:v>
                </c:pt>
                <c:pt idx="3">
                  <c:v>2.4535315769376015E-3</c:v>
                </c:pt>
                <c:pt idx="4">
                  <c:v>3.8380676467652118E-3</c:v>
                </c:pt>
                <c:pt idx="5">
                  <c:v>1.8538091519835292E-2</c:v>
                </c:pt>
                <c:pt idx="6">
                  <c:v>1.0526938891313475E-3</c:v>
                </c:pt>
                <c:pt idx="7">
                  <c:v>1.3228668804088975E-2</c:v>
                </c:pt>
                <c:pt idx="8">
                  <c:v>4.4491212735811598E-3</c:v>
                </c:pt>
                <c:pt idx="9">
                  <c:v>3.7060466070511326E-3</c:v>
                </c:pt>
                <c:pt idx="10">
                  <c:v>4.2724551653510537E-3</c:v>
                </c:pt>
              </c:numCache>
            </c:numRef>
          </c:val>
          <c:extLst>
            <c:ext xmlns:c16="http://schemas.microsoft.com/office/drawing/2014/chart" uri="{C3380CC4-5D6E-409C-BE32-E72D297353CC}">
              <c16:uniqueId val="{00000001-8EB2-4A97-A304-E255293B8CF1}"/>
            </c:ext>
          </c:extLst>
        </c:ser>
        <c:ser>
          <c:idx val="2"/>
          <c:order val="2"/>
          <c:tx>
            <c:strRef>
              <c:f>Outputs!$CJ$63</c:f>
              <c:strCache>
                <c:ptCount val="1"/>
                <c:pt idx="0">
                  <c:v>Band 3</c:v>
                </c:pt>
              </c:strCache>
            </c:strRef>
          </c:tx>
          <c:spPr>
            <a:solidFill>
              <a:schemeClr val="accent3"/>
            </a:solidFill>
            <a:ln>
              <a:noFill/>
            </a:ln>
            <a:effectLst/>
          </c:spPr>
          <c:invertIfNegative val="0"/>
          <c:cat>
            <c:strRef>
              <c:f>Outputs!$CG$64:$CG$74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Outputs!$CJ$64:$CJ$74</c:f>
              <c:numCache>
                <c:formatCode>0.0%</c:formatCode>
                <c:ptCount val="11"/>
                <c:pt idx="0">
                  <c:v>3.971717630734381E-2</c:v>
                </c:pt>
                <c:pt idx="1">
                  <c:v>1.7042468269786174E-2</c:v>
                </c:pt>
                <c:pt idx="2">
                  <c:v>8.3286750984538586E-3</c:v>
                </c:pt>
                <c:pt idx="3">
                  <c:v>2.1663028824762461E-2</c:v>
                </c:pt>
                <c:pt idx="4">
                  <c:v>1.8244339604230962E-2</c:v>
                </c:pt>
                <c:pt idx="5">
                  <c:v>7.0741903653222804E-2</c:v>
                </c:pt>
                <c:pt idx="6">
                  <c:v>5.4897576287682394E-3</c:v>
                </c:pt>
                <c:pt idx="7">
                  <c:v>4.4066809220207948E-2</c:v>
                </c:pt>
                <c:pt idx="8">
                  <c:v>3.7719650728689338E-2</c:v>
                </c:pt>
                <c:pt idx="9">
                  <c:v>1.5104546798075776E-2</c:v>
                </c:pt>
                <c:pt idx="10">
                  <c:v>1.9792815228266581E-2</c:v>
                </c:pt>
              </c:numCache>
            </c:numRef>
          </c:val>
          <c:extLst>
            <c:ext xmlns:c16="http://schemas.microsoft.com/office/drawing/2014/chart" uri="{C3380CC4-5D6E-409C-BE32-E72D297353CC}">
              <c16:uniqueId val="{00000002-8EB2-4A97-A304-E255293B8CF1}"/>
            </c:ext>
          </c:extLst>
        </c:ser>
        <c:ser>
          <c:idx val="3"/>
          <c:order val="3"/>
          <c:tx>
            <c:strRef>
              <c:f>Outputs!$CK$63</c:f>
              <c:strCache>
                <c:ptCount val="1"/>
                <c:pt idx="0">
                  <c:v>Band 4</c:v>
                </c:pt>
              </c:strCache>
            </c:strRef>
          </c:tx>
          <c:spPr>
            <a:solidFill>
              <a:schemeClr val="accent4"/>
            </a:solidFill>
            <a:ln>
              <a:noFill/>
            </a:ln>
            <a:effectLst/>
          </c:spPr>
          <c:invertIfNegative val="0"/>
          <c:cat>
            <c:strRef>
              <c:f>Outputs!$CG$64:$CG$74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Outputs!$CK$64:$CK$74</c:f>
              <c:numCache>
                <c:formatCode>0.0%</c:formatCode>
                <c:ptCount val="11"/>
                <c:pt idx="0">
                  <c:v>0.1442605700410052</c:v>
                </c:pt>
                <c:pt idx="1">
                  <c:v>5.0206330951724283E-2</c:v>
                </c:pt>
                <c:pt idx="2">
                  <c:v>2.9140827632493219E-2</c:v>
                </c:pt>
                <c:pt idx="3">
                  <c:v>9.078042339823103E-2</c:v>
                </c:pt>
                <c:pt idx="4">
                  <c:v>6.9812383839814404E-2</c:v>
                </c:pt>
                <c:pt idx="5">
                  <c:v>0.16272807446920645</c:v>
                </c:pt>
                <c:pt idx="6">
                  <c:v>2.4929404837819035E-2</c:v>
                </c:pt>
                <c:pt idx="7">
                  <c:v>8.7424418232932621E-2</c:v>
                </c:pt>
                <c:pt idx="8">
                  <c:v>9.8131241962573931E-2</c:v>
                </c:pt>
                <c:pt idx="9">
                  <c:v>6.0870168886022119E-2</c:v>
                </c:pt>
                <c:pt idx="10">
                  <c:v>6.57163357267182E-2</c:v>
                </c:pt>
              </c:numCache>
            </c:numRef>
          </c:val>
          <c:extLst>
            <c:ext xmlns:c16="http://schemas.microsoft.com/office/drawing/2014/chart" uri="{C3380CC4-5D6E-409C-BE32-E72D297353CC}">
              <c16:uniqueId val="{00000003-8EB2-4A97-A304-E255293B8CF1}"/>
            </c:ext>
          </c:extLst>
        </c:ser>
        <c:ser>
          <c:idx val="4"/>
          <c:order val="4"/>
          <c:tx>
            <c:strRef>
              <c:f>Outputs!$CL$63</c:f>
              <c:strCache>
                <c:ptCount val="1"/>
                <c:pt idx="0">
                  <c:v>Band 5</c:v>
                </c:pt>
              </c:strCache>
            </c:strRef>
          </c:tx>
          <c:spPr>
            <a:solidFill>
              <a:schemeClr val="accent5"/>
            </a:solidFill>
            <a:ln>
              <a:noFill/>
            </a:ln>
            <a:effectLst/>
          </c:spPr>
          <c:invertIfNegative val="0"/>
          <c:cat>
            <c:strRef>
              <c:f>Outputs!$CG$64:$CG$74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Outputs!$CL$64:$CL$74</c:f>
              <c:numCache>
                <c:formatCode>0.0%</c:formatCode>
                <c:ptCount val="11"/>
                <c:pt idx="0">
                  <c:v>0.15153920609062846</c:v>
                </c:pt>
                <c:pt idx="1">
                  <c:v>6.8461286277040276E-2</c:v>
                </c:pt>
                <c:pt idx="2">
                  <c:v>5.8485526576662027E-2</c:v>
                </c:pt>
                <c:pt idx="3">
                  <c:v>6.5512931888160333E-2</c:v>
                </c:pt>
                <c:pt idx="4">
                  <c:v>8.1507730347766455E-2</c:v>
                </c:pt>
                <c:pt idx="5">
                  <c:v>0.15471215187895898</c:v>
                </c:pt>
                <c:pt idx="6">
                  <c:v>3.202567384359678E-2</c:v>
                </c:pt>
                <c:pt idx="7">
                  <c:v>0.13352211402229994</c:v>
                </c:pt>
                <c:pt idx="8">
                  <c:v>0.16388703114909131</c:v>
                </c:pt>
                <c:pt idx="9">
                  <c:v>0.11553875413036552</c:v>
                </c:pt>
                <c:pt idx="10">
                  <c:v>8.4108040041475526E-2</c:v>
                </c:pt>
              </c:numCache>
            </c:numRef>
          </c:val>
          <c:extLst>
            <c:ext xmlns:c16="http://schemas.microsoft.com/office/drawing/2014/chart" uri="{C3380CC4-5D6E-409C-BE32-E72D297353CC}">
              <c16:uniqueId val="{00000004-8EB2-4A97-A304-E255293B8CF1}"/>
            </c:ext>
          </c:extLst>
        </c:ser>
        <c:ser>
          <c:idx val="5"/>
          <c:order val="5"/>
          <c:tx>
            <c:strRef>
              <c:f>Outputs!$CM$63</c:f>
              <c:strCache>
                <c:ptCount val="1"/>
                <c:pt idx="0">
                  <c:v>Band 6 mod</c:v>
                </c:pt>
              </c:strCache>
            </c:strRef>
          </c:tx>
          <c:spPr>
            <a:solidFill>
              <a:schemeClr val="accent6"/>
            </a:solidFill>
            <a:ln>
              <a:noFill/>
            </a:ln>
            <a:effectLst/>
          </c:spPr>
          <c:invertIfNegative val="0"/>
          <c:cat>
            <c:strRef>
              <c:f>Outputs!$CG$64:$CG$74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Outputs!$CM$64:$CM$74</c:f>
              <c:numCache>
                <c:formatCode>0.0%</c:formatCode>
                <c:ptCount val="11"/>
                <c:pt idx="0">
                  <c:v>0.26173066129544315</c:v>
                </c:pt>
                <c:pt idx="1">
                  <c:v>0.32905528303038761</c:v>
                </c:pt>
                <c:pt idx="2">
                  <c:v>0.34364039754306713</c:v>
                </c:pt>
                <c:pt idx="3">
                  <c:v>0.43584594555304407</c:v>
                </c:pt>
                <c:pt idx="4">
                  <c:v>0.30533626587220836</c:v>
                </c:pt>
                <c:pt idx="5">
                  <c:v>0.40511313072375355</c:v>
                </c:pt>
                <c:pt idx="6">
                  <c:v>0.10014859411510245</c:v>
                </c:pt>
                <c:pt idx="7">
                  <c:v>0.21512141869316254</c:v>
                </c:pt>
                <c:pt idx="8">
                  <c:v>0.29518188635019765</c:v>
                </c:pt>
                <c:pt idx="9">
                  <c:v>0.23604989299452478</c:v>
                </c:pt>
                <c:pt idx="10">
                  <c:v>0.25777181016225709</c:v>
                </c:pt>
              </c:numCache>
            </c:numRef>
          </c:val>
          <c:extLst>
            <c:ext xmlns:c16="http://schemas.microsoft.com/office/drawing/2014/chart" uri="{C3380CC4-5D6E-409C-BE32-E72D297353CC}">
              <c16:uniqueId val="{00000005-8EB2-4A97-A304-E255293B8CF1}"/>
            </c:ext>
          </c:extLst>
        </c:ser>
        <c:ser>
          <c:idx val="6"/>
          <c:order val="6"/>
          <c:tx>
            <c:strRef>
              <c:f>Outputs!$CN$63</c:f>
              <c:strCache>
                <c:ptCount val="1"/>
                <c:pt idx="0">
                  <c:v>Band 7</c:v>
                </c:pt>
              </c:strCache>
            </c:strRef>
          </c:tx>
          <c:spPr>
            <a:solidFill>
              <a:schemeClr val="accent1">
                <a:lumMod val="60000"/>
              </a:schemeClr>
            </a:solidFill>
            <a:ln>
              <a:noFill/>
            </a:ln>
            <a:effectLst/>
          </c:spPr>
          <c:invertIfNegative val="0"/>
          <c:cat>
            <c:strRef>
              <c:f>Outputs!$CG$64:$CG$74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Outputs!$CN$64:$CN$74</c:f>
              <c:numCache>
                <c:formatCode>0.0%</c:formatCode>
                <c:ptCount val="11"/>
                <c:pt idx="0">
                  <c:v>0.25730831431740009</c:v>
                </c:pt>
                <c:pt idx="1">
                  <c:v>7.1856423974457156E-2</c:v>
                </c:pt>
                <c:pt idx="2">
                  <c:v>0.16412796562846407</c:v>
                </c:pt>
                <c:pt idx="3">
                  <c:v>0.2467989926051459</c:v>
                </c:pt>
                <c:pt idx="4">
                  <c:v>6.6225773008429453E-2</c:v>
                </c:pt>
                <c:pt idx="5">
                  <c:v>0.16987882235658039</c:v>
                </c:pt>
                <c:pt idx="6">
                  <c:v>9.3595700151619221E-2</c:v>
                </c:pt>
                <c:pt idx="7">
                  <c:v>0.20015397593791889</c:v>
                </c:pt>
                <c:pt idx="8">
                  <c:v>0.11089325183304816</c:v>
                </c:pt>
                <c:pt idx="9">
                  <c:v>0.11634970499357827</c:v>
                </c:pt>
                <c:pt idx="10">
                  <c:v>0.13820761733018372</c:v>
                </c:pt>
              </c:numCache>
            </c:numRef>
          </c:val>
          <c:extLst>
            <c:ext xmlns:c16="http://schemas.microsoft.com/office/drawing/2014/chart" uri="{C3380CC4-5D6E-409C-BE32-E72D297353CC}">
              <c16:uniqueId val="{00000006-8EB2-4A97-A304-E255293B8CF1}"/>
            </c:ext>
          </c:extLst>
        </c:ser>
        <c:ser>
          <c:idx val="7"/>
          <c:order val="7"/>
          <c:tx>
            <c:strRef>
              <c:f>Outputs!$CO$63</c:f>
              <c:strCache>
                <c:ptCount val="1"/>
                <c:pt idx="0">
                  <c:v>Band 8</c:v>
                </c:pt>
              </c:strCache>
            </c:strRef>
          </c:tx>
          <c:spPr>
            <a:solidFill>
              <a:schemeClr val="accent2">
                <a:lumMod val="60000"/>
              </a:schemeClr>
            </a:solidFill>
            <a:ln>
              <a:noFill/>
            </a:ln>
            <a:effectLst/>
          </c:spPr>
          <c:invertIfNegative val="0"/>
          <c:cat>
            <c:strRef>
              <c:f>Outputs!$CG$64:$CG$74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Outputs!$CO$64:$CO$74</c:f>
              <c:numCache>
                <c:formatCode>0.0%</c:formatCode>
                <c:ptCount val="11"/>
                <c:pt idx="0">
                  <c:v>0.1321761406603956</c:v>
                </c:pt>
                <c:pt idx="1">
                  <c:v>0.15455307102676319</c:v>
                </c:pt>
                <c:pt idx="2">
                  <c:v>0.20326959428782676</c:v>
                </c:pt>
                <c:pt idx="3">
                  <c:v>0.13461515380020525</c:v>
                </c:pt>
                <c:pt idx="4">
                  <c:v>0.16847300853940247</c:v>
                </c:pt>
                <c:pt idx="5">
                  <c:v>0</c:v>
                </c:pt>
                <c:pt idx="6">
                  <c:v>0.13387638233813048</c:v>
                </c:pt>
                <c:pt idx="7">
                  <c:v>7.1640346126350243E-2</c:v>
                </c:pt>
                <c:pt idx="8">
                  <c:v>0</c:v>
                </c:pt>
                <c:pt idx="9">
                  <c:v>0.22608863129433959</c:v>
                </c:pt>
                <c:pt idx="10">
                  <c:v>0.14538210341269733</c:v>
                </c:pt>
              </c:numCache>
            </c:numRef>
          </c:val>
          <c:extLst>
            <c:ext xmlns:c16="http://schemas.microsoft.com/office/drawing/2014/chart" uri="{C3380CC4-5D6E-409C-BE32-E72D297353CC}">
              <c16:uniqueId val="{00000007-8EB2-4A97-A304-E255293B8CF1}"/>
            </c:ext>
          </c:extLst>
        </c:ser>
        <c:ser>
          <c:idx val="8"/>
          <c:order val="8"/>
          <c:tx>
            <c:strRef>
              <c:f>Outputs!$CP$63</c:f>
              <c:strCache>
                <c:ptCount val="1"/>
                <c:pt idx="0">
                  <c:v>Band 9</c:v>
                </c:pt>
              </c:strCache>
            </c:strRef>
          </c:tx>
          <c:spPr>
            <a:solidFill>
              <a:schemeClr val="accent3">
                <a:lumMod val="60000"/>
              </a:schemeClr>
            </a:solidFill>
            <a:ln>
              <a:noFill/>
            </a:ln>
            <a:effectLst/>
          </c:spPr>
          <c:invertIfNegative val="0"/>
          <c:cat>
            <c:strRef>
              <c:f>Outputs!$CG$64:$CG$74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Outputs!$CP$64:$CP$74</c:f>
              <c:numCache>
                <c:formatCode>0.0%</c:formatCode>
                <c:ptCount val="11"/>
                <c:pt idx="0">
                  <c:v>0</c:v>
                </c:pt>
                <c:pt idx="1">
                  <c:v>0.30036374611665895</c:v>
                </c:pt>
                <c:pt idx="2">
                  <c:v>7.1500190988551759E-2</c:v>
                </c:pt>
                <c:pt idx="3">
                  <c:v>0</c:v>
                </c:pt>
                <c:pt idx="4">
                  <c:v>0.12063377602089533</c:v>
                </c:pt>
                <c:pt idx="5">
                  <c:v>0</c:v>
                </c:pt>
                <c:pt idx="6">
                  <c:v>0.11417135002332496</c:v>
                </c:pt>
                <c:pt idx="7">
                  <c:v>0.22119610519303765</c:v>
                </c:pt>
                <c:pt idx="8">
                  <c:v>0.28630621382350618</c:v>
                </c:pt>
                <c:pt idx="9">
                  <c:v>0.22146108620936772</c:v>
                </c:pt>
                <c:pt idx="10">
                  <c:v>0.11969683078769087</c:v>
                </c:pt>
              </c:numCache>
            </c:numRef>
          </c:val>
          <c:extLst>
            <c:ext xmlns:c16="http://schemas.microsoft.com/office/drawing/2014/chart" uri="{C3380CC4-5D6E-409C-BE32-E72D297353CC}">
              <c16:uniqueId val="{00000008-8EB2-4A97-A304-E255293B8CF1}"/>
            </c:ext>
          </c:extLst>
        </c:ser>
        <c:ser>
          <c:idx val="9"/>
          <c:order val="9"/>
          <c:tx>
            <c:strRef>
              <c:f>Outputs!$CQ$63</c:f>
              <c:strCache>
                <c:ptCount val="1"/>
                <c:pt idx="0">
                  <c:v>Band 10</c:v>
                </c:pt>
              </c:strCache>
            </c:strRef>
          </c:tx>
          <c:spPr>
            <a:solidFill>
              <a:schemeClr val="accent4">
                <a:lumMod val="60000"/>
              </a:schemeClr>
            </a:solidFill>
            <a:ln>
              <a:noFill/>
            </a:ln>
            <a:effectLst/>
          </c:spPr>
          <c:invertIfNegative val="0"/>
          <c:cat>
            <c:strRef>
              <c:f>Outputs!$CG$64:$CG$74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Outputs!$CQ$64:$CQ$74</c:f>
              <c:numCache>
                <c:formatCode>0.0%</c:formatCode>
                <c:ptCount val="11"/>
                <c:pt idx="0">
                  <c:v>0</c:v>
                </c:pt>
                <c:pt idx="1">
                  <c:v>0</c:v>
                </c:pt>
                <c:pt idx="2">
                  <c:v>0.11575691884771754</c:v>
                </c:pt>
                <c:pt idx="3">
                  <c:v>0</c:v>
                </c:pt>
                <c:pt idx="4">
                  <c:v>0.16216020259881594</c:v>
                </c:pt>
                <c:pt idx="5">
                  <c:v>0</c:v>
                </c:pt>
                <c:pt idx="6">
                  <c:v>0.49419697323743128</c:v>
                </c:pt>
                <c:pt idx="7">
                  <c:v>0</c:v>
                </c:pt>
                <c:pt idx="8">
                  <c:v>0</c:v>
                </c:pt>
                <c:pt idx="9">
                  <c:v>0</c:v>
                </c:pt>
                <c:pt idx="10">
                  <c:v>0.16096943052315749</c:v>
                </c:pt>
              </c:numCache>
            </c:numRef>
          </c:val>
          <c:extLst>
            <c:ext xmlns:c16="http://schemas.microsoft.com/office/drawing/2014/chart" uri="{C3380CC4-5D6E-409C-BE32-E72D297353CC}">
              <c16:uniqueId val="{00000009-8EB2-4A97-A304-E255293B8CF1}"/>
            </c:ext>
          </c:extLst>
        </c:ser>
        <c:dLbls>
          <c:showLegendKey val="0"/>
          <c:showVal val="0"/>
          <c:showCatName val="0"/>
          <c:showSerName val="0"/>
          <c:showPercent val="0"/>
          <c:showBubbleSize val="0"/>
        </c:dLbls>
        <c:gapWidth val="150"/>
        <c:overlap val="100"/>
        <c:axId val="1966237888"/>
        <c:axId val="1852427264"/>
      </c:barChart>
      <c:catAx>
        <c:axId val="1966237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52427264"/>
        <c:crosses val="autoZero"/>
        <c:auto val="1"/>
        <c:lblAlgn val="ctr"/>
        <c:lblOffset val="100"/>
        <c:noMultiLvlLbl val="0"/>
      </c:catAx>
      <c:valAx>
        <c:axId val="1852427264"/>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66237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1"/>
              <a:t>2012 Load by WRC size bands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Outputs!$CV$63</c:f>
              <c:strCache>
                <c:ptCount val="1"/>
                <c:pt idx="0">
                  <c:v>Band 1</c:v>
                </c:pt>
              </c:strCache>
            </c:strRef>
          </c:tx>
          <c:spPr>
            <a:solidFill>
              <a:schemeClr val="accent1"/>
            </a:solidFill>
            <a:ln>
              <a:noFill/>
            </a:ln>
            <a:effectLst/>
          </c:spPr>
          <c:invertIfNegative val="0"/>
          <c:cat>
            <c:strRef>
              <c:f>Outputs!$CU$64:$CU$74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Outputs!$CV$64:$CV$74</c:f>
              <c:numCache>
                <c:formatCode>0.0%</c:formatCode>
                <c:ptCount val="11"/>
                <c:pt idx="0">
                  <c:v>5.4542911999305669E-3</c:v>
                </c:pt>
                <c:pt idx="1">
                  <c:v>5.3920561953356609E-3</c:v>
                </c:pt>
                <c:pt idx="2">
                  <c:v>3.2362321086048004E-3</c:v>
                </c:pt>
                <c:pt idx="3">
                  <c:v>2.480144199339162E-3</c:v>
                </c:pt>
                <c:pt idx="4">
                  <c:v>3.9122658752043377E-3</c:v>
                </c:pt>
                <c:pt idx="5">
                  <c:v>1.938530530758396E-2</c:v>
                </c:pt>
                <c:pt idx="6">
                  <c:v>5.1601296192764956E-4</c:v>
                </c:pt>
                <c:pt idx="7">
                  <c:v>1.1100844434177767E-2</c:v>
                </c:pt>
                <c:pt idx="8">
                  <c:v>3.4707603101356227E-3</c:v>
                </c:pt>
                <c:pt idx="9">
                  <c:v>4.686036302162533E-3</c:v>
                </c:pt>
                <c:pt idx="10">
                  <c:v>4.0593014905448976E-3</c:v>
                </c:pt>
              </c:numCache>
            </c:numRef>
          </c:val>
          <c:extLst>
            <c:ext xmlns:c16="http://schemas.microsoft.com/office/drawing/2014/chart" uri="{C3380CC4-5D6E-409C-BE32-E72D297353CC}">
              <c16:uniqueId val="{00000000-B340-44FD-AD29-620CFAB8EFB3}"/>
            </c:ext>
          </c:extLst>
        </c:ser>
        <c:ser>
          <c:idx val="1"/>
          <c:order val="1"/>
          <c:tx>
            <c:strRef>
              <c:f>Outputs!$CW$63</c:f>
              <c:strCache>
                <c:ptCount val="1"/>
                <c:pt idx="0">
                  <c:v>Band 2</c:v>
                </c:pt>
              </c:strCache>
            </c:strRef>
          </c:tx>
          <c:spPr>
            <a:solidFill>
              <a:schemeClr val="accent2"/>
            </a:solidFill>
            <a:ln>
              <a:noFill/>
            </a:ln>
            <a:effectLst/>
          </c:spPr>
          <c:invertIfNegative val="0"/>
          <c:cat>
            <c:strRef>
              <c:f>Outputs!$CU$64:$CU$74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Outputs!$CW$64:$CW$74</c:f>
              <c:numCache>
                <c:formatCode>0.0%</c:formatCode>
                <c:ptCount val="11"/>
                <c:pt idx="0">
                  <c:v>7.6626823114266714E-3</c:v>
                </c:pt>
                <c:pt idx="1">
                  <c:v>3.1962676861022909E-3</c:v>
                </c:pt>
                <c:pt idx="2">
                  <c:v>3.0849383597880658E-3</c:v>
                </c:pt>
                <c:pt idx="3">
                  <c:v>2.9091186429587349E-3</c:v>
                </c:pt>
                <c:pt idx="4">
                  <c:v>3.8703890839142992E-3</c:v>
                </c:pt>
                <c:pt idx="5">
                  <c:v>1.784015222248584E-2</c:v>
                </c:pt>
                <c:pt idx="6">
                  <c:v>1.0870054820581168E-3</c:v>
                </c:pt>
                <c:pt idx="7">
                  <c:v>1.2024845358178691E-2</c:v>
                </c:pt>
                <c:pt idx="8">
                  <c:v>3.7211988805895169E-3</c:v>
                </c:pt>
                <c:pt idx="9">
                  <c:v>3.7505529907991306E-3</c:v>
                </c:pt>
                <c:pt idx="10">
                  <c:v>4.2619684683906358E-3</c:v>
                </c:pt>
              </c:numCache>
            </c:numRef>
          </c:val>
          <c:extLst>
            <c:ext xmlns:c16="http://schemas.microsoft.com/office/drawing/2014/chart" uri="{C3380CC4-5D6E-409C-BE32-E72D297353CC}">
              <c16:uniqueId val="{00000001-B340-44FD-AD29-620CFAB8EFB3}"/>
            </c:ext>
          </c:extLst>
        </c:ser>
        <c:ser>
          <c:idx val="2"/>
          <c:order val="2"/>
          <c:tx>
            <c:strRef>
              <c:f>Outputs!$CX$63</c:f>
              <c:strCache>
                <c:ptCount val="1"/>
                <c:pt idx="0">
                  <c:v>Band 3</c:v>
                </c:pt>
              </c:strCache>
            </c:strRef>
          </c:tx>
          <c:spPr>
            <a:solidFill>
              <a:schemeClr val="accent3"/>
            </a:solidFill>
            <a:ln>
              <a:noFill/>
            </a:ln>
            <a:effectLst/>
          </c:spPr>
          <c:invertIfNegative val="0"/>
          <c:cat>
            <c:strRef>
              <c:f>Outputs!$CU$64:$CU$74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Outputs!$CX$64:$CX$74</c:f>
              <c:numCache>
                <c:formatCode>0.0%</c:formatCode>
                <c:ptCount val="11"/>
                <c:pt idx="0">
                  <c:v>3.9489713540467146E-2</c:v>
                </c:pt>
                <c:pt idx="1">
                  <c:v>1.730828975983234E-2</c:v>
                </c:pt>
                <c:pt idx="2">
                  <c:v>7.9217313165618596E-3</c:v>
                </c:pt>
                <c:pt idx="3">
                  <c:v>2.2996641150949546E-2</c:v>
                </c:pt>
                <c:pt idx="4">
                  <c:v>1.8171600045453901E-2</c:v>
                </c:pt>
                <c:pt idx="5">
                  <c:v>6.5863921309132364E-2</c:v>
                </c:pt>
                <c:pt idx="6">
                  <c:v>4.9527970684634607E-3</c:v>
                </c:pt>
                <c:pt idx="7">
                  <c:v>4.0557651668762781E-2</c:v>
                </c:pt>
                <c:pt idx="8">
                  <c:v>3.8148798724220299E-2</c:v>
                </c:pt>
                <c:pt idx="9">
                  <c:v>1.5281985506848407E-2</c:v>
                </c:pt>
                <c:pt idx="10">
                  <c:v>1.9491804130148314E-2</c:v>
                </c:pt>
              </c:numCache>
            </c:numRef>
          </c:val>
          <c:extLst>
            <c:ext xmlns:c16="http://schemas.microsoft.com/office/drawing/2014/chart" uri="{C3380CC4-5D6E-409C-BE32-E72D297353CC}">
              <c16:uniqueId val="{00000002-B340-44FD-AD29-620CFAB8EFB3}"/>
            </c:ext>
          </c:extLst>
        </c:ser>
        <c:ser>
          <c:idx val="3"/>
          <c:order val="3"/>
          <c:tx>
            <c:strRef>
              <c:f>Outputs!$CY$63</c:f>
              <c:strCache>
                <c:ptCount val="1"/>
                <c:pt idx="0">
                  <c:v>Band 4</c:v>
                </c:pt>
              </c:strCache>
            </c:strRef>
          </c:tx>
          <c:spPr>
            <a:solidFill>
              <a:schemeClr val="accent4"/>
            </a:solidFill>
            <a:ln>
              <a:noFill/>
            </a:ln>
            <a:effectLst/>
          </c:spPr>
          <c:invertIfNegative val="0"/>
          <c:cat>
            <c:strRef>
              <c:f>Outputs!$CU$64:$CU$74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Outputs!$CY$64:$CY$74</c:f>
              <c:numCache>
                <c:formatCode>0.0%</c:formatCode>
                <c:ptCount val="11"/>
                <c:pt idx="0">
                  <c:v>0.14316923838497511</c:v>
                </c:pt>
                <c:pt idx="1">
                  <c:v>5.3315008767356994E-2</c:v>
                </c:pt>
                <c:pt idx="2">
                  <c:v>3.0596939291993554E-2</c:v>
                </c:pt>
                <c:pt idx="3">
                  <c:v>9.6582445649904675E-2</c:v>
                </c:pt>
                <c:pt idx="4">
                  <c:v>6.8515285057519429E-2</c:v>
                </c:pt>
                <c:pt idx="5">
                  <c:v>0.16676955740070371</c:v>
                </c:pt>
                <c:pt idx="6">
                  <c:v>2.4704368953904609E-2</c:v>
                </c:pt>
                <c:pt idx="7">
                  <c:v>8.0986969875858766E-2</c:v>
                </c:pt>
                <c:pt idx="8">
                  <c:v>9.6091104913720499E-2</c:v>
                </c:pt>
                <c:pt idx="9">
                  <c:v>5.9067102772897506E-2</c:v>
                </c:pt>
                <c:pt idx="10">
                  <c:v>6.5749512013177719E-2</c:v>
                </c:pt>
              </c:numCache>
            </c:numRef>
          </c:val>
          <c:extLst>
            <c:ext xmlns:c16="http://schemas.microsoft.com/office/drawing/2014/chart" uri="{C3380CC4-5D6E-409C-BE32-E72D297353CC}">
              <c16:uniqueId val="{00000003-B340-44FD-AD29-620CFAB8EFB3}"/>
            </c:ext>
          </c:extLst>
        </c:ser>
        <c:ser>
          <c:idx val="4"/>
          <c:order val="4"/>
          <c:tx>
            <c:strRef>
              <c:f>Outputs!$CZ$63</c:f>
              <c:strCache>
                <c:ptCount val="1"/>
                <c:pt idx="0">
                  <c:v>Band 5</c:v>
                </c:pt>
              </c:strCache>
            </c:strRef>
          </c:tx>
          <c:spPr>
            <a:solidFill>
              <a:schemeClr val="accent5"/>
            </a:solidFill>
            <a:ln>
              <a:noFill/>
            </a:ln>
            <a:effectLst/>
          </c:spPr>
          <c:invertIfNegative val="0"/>
          <c:cat>
            <c:strRef>
              <c:f>Outputs!$CU$64:$CU$74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Outputs!$CZ$64:$CZ$74</c:f>
              <c:numCache>
                <c:formatCode>0.0%</c:formatCode>
                <c:ptCount val="11"/>
                <c:pt idx="0">
                  <c:v>0.15071045840295721</c:v>
                </c:pt>
                <c:pt idx="1">
                  <c:v>6.5720950560531621E-2</c:v>
                </c:pt>
                <c:pt idx="2">
                  <c:v>5.9278023654619816E-2</c:v>
                </c:pt>
                <c:pt idx="3">
                  <c:v>6.7391337138918345E-2</c:v>
                </c:pt>
                <c:pt idx="4">
                  <c:v>8.4155315421988133E-2</c:v>
                </c:pt>
                <c:pt idx="5">
                  <c:v>0.13671962676634486</c:v>
                </c:pt>
                <c:pt idx="6">
                  <c:v>2.9490240134812527E-2</c:v>
                </c:pt>
                <c:pt idx="7">
                  <c:v>0.12633145966479301</c:v>
                </c:pt>
                <c:pt idx="8">
                  <c:v>0.16488034889593675</c:v>
                </c:pt>
                <c:pt idx="9">
                  <c:v>0.11742019552497178</c:v>
                </c:pt>
                <c:pt idx="10">
                  <c:v>8.3735707268206311E-2</c:v>
                </c:pt>
              </c:numCache>
            </c:numRef>
          </c:val>
          <c:extLst>
            <c:ext xmlns:c16="http://schemas.microsoft.com/office/drawing/2014/chart" uri="{C3380CC4-5D6E-409C-BE32-E72D297353CC}">
              <c16:uniqueId val="{00000004-B340-44FD-AD29-620CFAB8EFB3}"/>
            </c:ext>
          </c:extLst>
        </c:ser>
        <c:ser>
          <c:idx val="5"/>
          <c:order val="5"/>
          <c:tx>
            <c:strRef>
              <c:f>Outputs!$DA$63</c:f>
              <c:strCache>
                <c:ptCount val="1"/>
                <c:pt idx="0">
                  <c:v>Band 6 mod</c:v>
                </c:pt>
              </c:strCache>
            </c:strRef>
          </c:tx>
          <c:spPr>
            <a:solidFill>
              <a:schemeClr val="accent6"/>
            </a:solidFill>
            <a:ln>
              <a:noFill/>
            </a:ln>
            <a:effectLst/>
          </c:spPr>
          <c:invertIfNegative val="0"/>
          <c:cat>
            <c:strRef>
              <c:f>Outputs!$CU$64:$CU$74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Outputs!$DA$64:$DA$74</c:f>
              <c:numCache>
                <c:formatCode>0.0%</c:formatCode>
                <c:ptCount val="11"/>
                <c:pt idx="0">
                  <c:v>0.28071136472178559</c:v>
                </c:pt>
                <c:pt idx="1">
                  <c:v>0.36328685423439777</c:v>
                </c:pt>
                <c:pt idx="2">
                  <c:v>0.35225934335848719</c:v>
                </c:pt>
                <c:pt idx="3">
                  <c:v>0.42981621546992849</c:v>
                </c:pt>
                <c:pt idx="4">
                  <c:v>0.31506363271673293</c:v>
                </c:pt>
                <c:pt idx="5">
                  <c:v>0.42304379160295441</c:v>
                </c:pt>
                <c:pt idx="6">
                  <c:v>0.12134625499319809</c:v>
                </c:pt>
                <c:pt idx="7">
                  <c:v>0.21874438541105207</c:v>
                </c:pt>
                <c:pt idx="8">
                  <c:v>0.30223151392974257</c:v>
                </c:pt>
                <c:pt idx="9">
                  <c:v>0.22916915079394379</c:v>
                </c:pt>
                <c:pt idx="10">
                  <c:v>0.26823800595412456</c:v>
                </c:pt>
              </c:numCache>
            </c:numRef>
          </c:val>
          <c:extLst>
            <c:ext xmlns:c16="http://schemas.microsoft.com/office/drawing/2014/chart" uri="{C3380CC4-5D6E-409C-BE32-E72D297353CC}">
              <c16:uniqueId val="{00000005-B340-44FD-AD29-620CFAB8EFB3}"/>
            </c:ext>
          </c:extLst>
        </c:ser>
        <c:ser>
          <c:idx val="6"/>
          <c:order val="6"/>
          <c:tx>
            <c:strRef>
              <c:f>Outputs!$DB$63</c:f>
              <c:strCache>
                <c:ptCount val="1"/>
                <c:pt idx="0">
                  <c:v>Band 7</c:v>
                </c:pt>
              </c:strCache>
            </c:strRef>
          </c:tx>
          <c:spPr>
            <a:solidFill>
              <a:schemeClr val="accent1">
                <a:lumMod val="60000"/>
              </a:schemeClr>
            </a:solidFill>
            <a:ln>
              <a:noFill/>
            </a:ln>
            <a:effectLst/>
          </c:spPr>
          <c:invertIfNegative val="0"/>
          <c:cat>
            <c:strRef>
              <c:f>Outputs!$CU$64:$CU$74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Outputs!$DB$64:$DB$74</c:f>
              <c:numCache>
                <c:formatCode>0.0%</c:formatCode>
                <c:ptCount val="11"/>
                <c:pt idx="0">
                  <c:v>0.23876085950682688</c:v>
                </c:pt>
                <c:pt idx="1">
                  <c:v>7.4106844853059864E-2</c:v>
                </c:pt>
                <c:pt idx="2">
                  <c:v>0.1781349801383583</c:v>
                </c:pt>
                <c:pt idx="3">
                  <c:v>0.23429935049542167</c:v>
                </c:pt>
                <c:pt idx="4">
                  <c:v>5.3502035278471805E-2</c:v>
                </c:pt>
                <c:pt idx="5">
                  <c:v>0.17037764539079492</c:v>
                </c:pt>
                <c:pt idx="6">
                  <c:v>0.10277162117958873</c:v>
                </c:pt>
                <c:pt idx="7">
                  <c:v>0.20636020636020636</c:v>
                </c:pt>
                <c:pt idx="8">
                  <c:v>0.10470357639961428</c:v>
                </c:pt>
                <c:pt idx="9">
                  <c:v>0.11451483295086981</c:v>
                </c:pt>
                <c:pt idx="10">
                  <c:v>0.13719738115840333</c:v>
                </c:pt>
              </c:numCache>
            </c:numRef>
          </c:val>
          <c:extLst>
            <c:ext xmlns:c16="http://schemas.microsoft.com/office/drawing/2014/chart" uri="{C3380CC4-5D6E-409C-BE32-E72D297353CC}">
              <c16:uniqueId val="{00000006-B340-44FD-AD29-620CFAB8EFB3}"/>
            </c:ext>
          </c:extLst>
        </c:ser>
        <c:ser>
          <c:idx val="7"/>
          <c:order val="7"/>
          <c:tx>
            <c:strRef>
              <c:f>Outputs!$DC$63</c:f>
              <c:strCache>
                <c:ptCount val="1"/>
                <c:pt idx="0">
                  <c:v>Band 8</c:v>
                </c:pt>
              </c:strCache>
            </c:strRef>
          </c:tx>
          <c:spPr>
            <a:solidFill>
              <a:schemeClr val="accent2">
                <a:lumMod val="60000"/>
              </a:schemeClr>
            </a:solidFill>
            <a:ln>
              <a:noFill/>
            </a:ln>
            <a:effectLst/>
          </c:spPr>
          <c:invertIfNegative val="0"/>
          <c:cat>
            <c:strRef>
              <c:f>Outputs!$CU$64:$CU$74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Outputs!$DC$64:$DC$74</c:f>
              <c:numCache>
                <c:formatCode>0.0%</c:formatCode>
                <c:ptCount val="11"/>
                <c:pt idx="0">
                  <c:v>0.13404139193163084</c:v>
                </c:pt>
                <c:pt idx="1">
                  <c:v>0.1124749221995798</c:v>
                </c:pt>
                <c:pt idx="2">
                  <c:v>0.17456306268409627</c:v>
                </c:pt>
                <c:pt idx="3">
                  <c:v>0.14352474725257958</c:v>
                </c:pt>
                <c:pt idx="4">
                  <c:v>0.1708413045940759</c:v>
                </c:pt>
                <c:pt idx="5">
                  <c:v>0</c:v>
                </c:pt>
                <c:pt idx="6">
                  <c:v>0.13506423997053627</c:v>
                </c:pt>
                <c:pt idx="7">
                  <c:v>7.3406740073406737E-2</c:v>
                </c:pt>
                <c:pt idx="8">
                  <c:v>0</c:v>
                </c:pt>
                <c:pt idx="9">
                  <c:v>6.1399442348125936E-2</c:v>
                </c:pt>
                <c:pt idx="10">
                  <c:v>0.12451716376545911</c:v>
                </c:pt>
              </c:numCache>
            </c:numRef>
          </c:val>
          <c:extLst>
            <c:ext xmlns:c16="http://schemas.microsoft.com/office/drawing/2014/chart" uri="{C3380CC4-5D6E-409C-BE32-E72D297353CC}">
              <c16:uniqueId val="{00000007-B340-44FD-AD29-620CFAB8EFB3}"/>
            </c:ext>
          </c:extLst>
        </c:ser>
        <c:ser>
          <c:idx val="8"/>
          <c:order val="8"/>
          <c:tx>
            <c:strRef>
              <c:f>Outputs!$DD$63</c:f>
              <c:strCache>
                <c:ptCount val="1"/>
                <c:pt idx="0">
                  <c:v>Band 9</c:v>
                </c:pt>
              </c:strCache>
            </c:strRef>
          </c:tx>
          <c:spPr>
            <a:solidFill>
              <a:schemeClr val="accent3">
                <a:lumMod val="60000"/>
              </a:schemeClr>
            </a:solidFill>
            <a:ln>
              <a:noFill/>
            </a:ln>
            <a:effectLst/>
          </c:spPr>
          <c:invertIfNegative val="0"/>
          <c:cat>
            <c:strRef>
              <c:f>Outputs!$CU$64:$CU$74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Outputs!$DD$64:$DD$74</c:f>
              <c:numCache>
                <c:formatCode>0.0%</c:formatCode>
                <c:ptCount val="11"/>
                <c:pt idx="0">
                  <c:v>0</c:v>
                </c:pt>
                <c:pt idx="1">
                  <c:v>0.30519880574380359</c:v>
                </c:pt>
                <c:pt idx="2">
                  <c:v>7.2821026809471182E-2</c:v>
                </c:pt>
                <c:pt idx="3">
                  <c:v>0</c:v>
                </c:pt>
                <c:pt idx="4">
                  <c:v>0.12122930981734191</c:v>
                </c:pt>
                <c:pt idx="5">
                  <c:v>0</c:v>
                </c:pt>
                <c:pt idx="6">
                  <c:v>0.11499338920492935</c:v>
                </c:pt>
                <c:pt idx="7">
                  <c:v>0.2304868971535638</c:v>
                </c:pt>
                <c:pt idx="8">
                  <c:v>0.28675269794604041</c:v>
                </c:pt>
                <c:pt idx="9">
                  <c:v>0.39471070080938103</c:v>
                </c:pt>
                <c:pt idx="10">
                  <c:v>0.13896663504683979</c:v>
                </c:pt>
              </c:numCache>
            </c:numRef>
          </c:val>
          <c:extLst>
            <c:ext xmlns:c16="http://schemas.microsoft.com/office/drawing/2014/chart" uri="{C3380CC4-5D6E-409C-BE32-E72D297353CC}">
              <c16:uniqueId val="{00000008-B340-44FD-AD29-620CFAB8EFB3}"/>
            </c:ext>
          </c:extLst>
        </c:ser>
        <c:ser>
          <c:idx val="9"/>
          <c:order val="9"/>
          <c:tx>
            <c:strRef>
              <c:f>Outputs!$DE$63</c:f>
              <c:strCache>
                <c:ptCount val="1"/>
                <c:pt idx="0">
                  <c:v>Band 10</c:v>
                </c:pt>
              </c:strCache>
            </c:strRef>
          </c:tx>
          <c:spPr>
            <a:solidFill>
              <a:schemeClr val="accent4">
                <a:lumMod val="60000"/>
              </a:schemeClr>
            </a:solidFill>
            <a:ln>
              <a:noFill/>
            </a:ln>
            <a:effectLst/>
          </c:spPr>
          <c:invertIfNegative val="0"/>
          <c:cat>
            <c:strRef>
              <c:f>Outputs!$CU$64:$CU$74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Outputs!$DE$64:$DE$74</c:f>
              <c:numCache>
                <c:formatCode>0.0%</c:formatCode>
                <c:ptCount val="11"/>
                <c:pt idx="0">
                  <c:v>0</c:v>
                </c:pt>
                <c:pt idx="1">
                  <c:v>0</c:v>
                </c:pt>
                <c:pt idx="2">
                  <c:v>0.11810372227801894</c:v>
                </c:pt>
                <c:pt idx="3">
                  <c:v>0</c:v>
                </c:pt>
                <c:pt idx="4">
                  <c:v>0.16073886210929739</c:v>
                </c:pt>
                <c:pt idx="5">
                  <c:v>0</c:v>
                </c:pt>
                <c:pt idx="6">
                  <c:v>0.46507407005058121</c:v>
                </c:pt>
                <c:pt idx="7">
                  <c:v>0</c:v>
                </c:pt>
                <c:pt idx="8">
                  <c:v>0</c:v>
                </c:pt>
                <c:pt idx="9">
                  <c:v>0</c:v>
                </c:pt>
                <c:pt idx="10">
                  <c:v>0.15378252070470533</c:v>
                </c:pt>
              </c:numCache>
            </c:numRef>
          </c:val>
          <c:extLst>
            <c:ext xmlns:c16="http://schemas.microsoft.com/office/drawing/2014/chart" uri="{C3380CC4-5D6E-409C-BE32-E72D297353CC}">
              <c16:uniqueId val="{00000009-B340-44FD-AD29-620CFAB8EFB3}"/>
            </c:ext>
          </c:extLst>
        </c:ser>
        <c:dLbls>
          <c:showLegendKey val="0"/>
          <c:showVal val="0"/>
          <c:showCatName val="0"/>
          <c:showSerName val="0"/>
          <c:showPercent val="0"/>
          <c:showBubbleSize val="0"/>
        </c:dLbls>
        <c:gapWidth val="150"/>
        <c:overlap val="100"/>
        <c:axId val="1966237888"/>
        <c:axId val="1852427264"/>
      </c:barChart>
      <c:catAx>
        <c:axId val="1966237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52427264"/>
        <c:crosses val="autoZero"/>
        <c:auto val="1"/>
        <c:lblAlgn val="ctr"/>
        <c:lblOffset val="100"/>
        <c:noMultiLvlLbl val="0"/>
      </c:catAx>
      <c:valAx>
        <c:axId val="1852427264"/>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66237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1"/>
              <a:t>2021 Load by WRC size bands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Outputs!$P$63</c:f>
              <c:strCache>
                <c:ptCount val="1"/>
                <c:pt idx="0">
                  <c:v>Band 1</c:v>
                </c:pt>
              </c:strCache>
            </c:strRef>
          </c:tx>
          <c:spPr>
            <a:solidFill>
              <a:schemeClr val="accent1"/>
            </a:solidFill>
            <a:ln>
              <a:noFill/>
            </a:ln>
            <a:effectLst/>
          </c:spPr>
          <c:invertIfNegative val="0"/>
          <c:cat>
            <c:strRef>
              <c:f>Outputs!$O$64:$O$74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Outputs!$P$64:$P$74</c:f>
              <c:numCache>
                <c:formatCode>0.0%</c:formatCode>
                <c:ptCount val="11"/>
                <c:pt idx="0">
                  <c:v>5.7995067513696829E-3</c:v>
                </c:pt>
                <c:pt idx="1">
                  <c:v>5.611210494931425E-3</c:v>
                </c:pt>
                <c:pt idx="2">
                  <c:v>4.2572784844819456E-3</c:v>
                </c:pt>
                <c:pt idx="3">
                  <c:v>2.1073624729931861E-3</c:v>
                </c:pt>
                <c:pt idx="4">
                  <c:v>3.2688391528940541E-3</c:v>
                </c:pt>
                <c:pt idx="5">
                  <c:v>1.7934429529587233E-2</c:v>
                </c:pt>
                <c:pt idx="6">
                  <c:v>5.3350942288744939E-4</c:v>
                </c:pt>
                <c:pt idx="7">
                  <c:v>1.0125793677886257E-2</c:v>
                </c:pt>
                <c:pt idx="8">
                  <c:v>3.0732941504641753E-3</c:v>
                </c:pt>
                <c:pt idx="9">
                  <c:v>4.8193875767534745E-3</c:v>
                </c:pt>
                <c:pt idx="10">
                  <c:v>3.9765209510285154E-3</c:v>
                </c:pt>
              </c:numCache>
            </c:numRef>
          </c:val>
          <c:extLst>
            <c:ext xmlns:c16="http://schemas.microsoft.com/office/drawing/2014/chart" uri="{C3380CC4-5D6E-409C-BE32-E72D297353CC}">
              <c16:uniqueId val="{00000000-5FE7-4289-B0DB-E89F2F681C75}"/>
            </c:ext>
          </c:extLst>
        </c:ser>
        <c:ser>
          <c:idx val="1"/>
          <c:order val="1"/>
          <c:tx>
            <c:strRef>
              <c:f>Outputs!$Q$63</c:f>
              <c:strCache>
                <c:ptCount val="1"/>
                <c:pt idx="0">
                  <c:v>Band 2</c:v>
                </c:pt>
              </c:strCache>
            </c:strRef>
          </c:tx>
          <c:spPr>
            <a:solidFill>
              <a:schemeClr val="accent2"/>
            </a:solidFill>
            <a:ln>
              <a:noFill/>
            </a:ln>
            <a:effectLst/>
          </c:spPr>
          <c:invertIfNegative val="0"/>
          <c:cat>
            <c:strRef>
              <c:f>Outputs!$O$64:$O$74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Outputs!$Q$64:$Q$74</c:f>
              <c:numCache>
                <c:formatCode>0.0%</c:formatCode>
                <c:ptCount val="11"/>
                <c:pt idx="0">
                  <c:v>6.7595052637206563E-3</c:v>
                </c:pt>
                <c:pt idx="1">
                  <c:v>3.4645199761478831E-3</c:v>
                </c:pt>
                <c:pt idx="2">
                  <c:v>3.5921929186658822E-3</c:v>
                </c:pt>
                <c:pt idx="3">
                  <c:v>2.3799235499418316E-3</c:v>
                </c:pt>
                <c:pt idx="4">
                  <c:v>3.4405454805129364E-3</c:v>
                </c:pt>
                <c:pt idx="5">
                  <c:v>1.7815476680666503E-2</c:v>
                </c:pt>
                <c:pt idx="6">
                  <c:v>9.7897406871685216E-4</c:v>
                </c:pt>
                <c:pt idx="7">
                  <c:v>1.0305011265105482E-2</c:v>
                </c:pt>
                <c:pt idx="8">
                  <c:v>3.3522396386432484E-3</c:v>
                </c:pt>
                <c:pt idx="9">
                  <c:v>4.0428988530316007E-3</c:v>
                </c:pt>
                <c:pt idx="10">
                  <c:v>4.0066209877352554E-3</c:v>
                </c:pt>
              </c:numCache>
            </c:numRef>
          </c:val>
          <c:extLst>
            <c:ext xmlns:c16="http://schemas.microsoft.com/office/drawing/2014/chart" uri="{C3380CC4-5D6E-409C-BE32-E72D297353CC}">
              <c16:uniqueId val="{00000001-5FE7-4289-B0DB-E89F2F681C75}"/>
            </c:ext>
          </c:extLst>
        </c:ser>
        <c:ser>
          <c:idx val="2"/>
          <c:order val="2"/>
          <c:tx>
            <c:strRef>
              <c:f>Outputs!$R$63</c:f>
              <c:strCache>
                <c:ptCount val="1"/>
                <c:pt idx="0">
                  <c:v>Band 3</c:v>
                </c:pt>
              </c:strCache>
            </c:strRef>
          </c:tx>
          <c:spPr>
            <a:solidFill>
              <a:schemeClr val="accent3"/>
            </a:solidFill>
            <a:ln>
              <a:noFill/>
            </a:ln>
            <a:effectLst/>
          </c:spPr>
          <c:invertIfNegative val="0"/>
          <c:cat>
            <c:strRef>
              <c:f>Outputs!$O$64:$O$74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Outputs!$R$64:$R$74</c:f>
              <c:numCache>
                <c:formatCode>0.0%</c:formatCode>
                <c:ptCount val="11"/>
                <c:pt idx="0">
                  <c:v>4.0777854484680701E-2</c:v>
                </c:pt>
                <c:pt idx="1">
                  <c:v>1.6654740608228979E-2</c:v>
                </c:pt>
                <c:pt idx="2">
                  <c:v>7.5808791554144179E-3</c:v>
                </c:pt>
                <c:pt idx="3">
                  <c:v>2.0870865880006646E-2</c:v>
                </c:pt>
                <c:pt idx="4">
                  <c:v>1.8231360636244157E-2</c:v>
                </c:pt>
                <c:pt idx="5">
                  <c:v>6.6933853065780924E-2</c:v>
                </c:pt>
                <c:pt idx="6">
                  <c:v>5.2889755361298033E-3</c:v>
                </c:pt>
                <c:pt idx="7">
                  <c:v>3.4763944835119819E-2</c:v>
                </c:pt>
                <c:pt idx="8">
                  <c:v>3.5044362120181465E-2</c:v>
                </c:pt>
                <c:pt idx="9">
                  <c:v>1.6151538507823627E-2</c:v>
                </c:pt>
                <c:pt idx="10">
                  <c:v>1.9241320922254921E-2</c:v>
                </c:pt>
              </c:numCache>
            </c:numRef>
          </c:val>
          <c:extLst>
            <c:ext xmlns:c16="http://schemas.microsoft.com/office/drawing/2014/chart" uri="{C3380CC4-5D6E-409C-BE32-E72D297353CC}">
              <c16:uniqueId val="{00000002-5FE7-4289-B0DB-E89F2F681C75}"/>
            </c:ext>
          </c:extLst>
        </c:ser>
        <c:ser>
          <c:idx val="3"/>
          <c:order val="3"/>
          <c:tx>
            <c:strRef>
              <c:f>Outputs!$S$63</c:f>
              <c:strCache>
                <c:ptCount val="1"/>
                <c:pt idx="0">
                  <c:v>Band 4</c:v>
                </c:pt>
              </c:strCache>
            </c:strRef>
          </c:tx>
          <c:spPr>
            <a:solidFill>
              <a:schemeClr val="accent4"/>
            </a:solidFill>
            <a:ln>
              <a:noFill/>
            </a:ln>
            <a:effectLst/>
          </c:spPr>
          <c:invertIfNegative val="0"/>
          <c:cat>
            <c:strRef>
              <c:f>Outputs!$O$64:$O$74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Outputs!$S$64:$S$74</c:f>
              <c:numCache>
                <c:formatCode>0.0%</c:formatCode>
                <c:ptCount val="11"/>
                <c:pt idx="0">
                  <c:v>0.13436724940668374</c:v>
                </c:pt>
                <c:pt idx="1">
                  <c:v>6.2665474060822901E-2</c:v>
                </c:pt>
                <c:pt idx="2">
                  <c:v>2.9097493504452784E-2</c:v>
                </c:pt>
                <c:pt idx="3">
                  <c:v>6.8077114841283037E-2</c:v>
                </c:pt>
                <c:pt idx="4">
                  <c:v>6.1252621730960258E-2</c:v>
                </c:pt>
                <c:pt idx="5">
                  <c:v>0.14787669164676495</c:v>
                </c:pt>
                <c:pt idx="6">
                  <c:v>2.4010020334150891E-2</c:v>
                </c:pt>
                <c:pt idx="7">
                  <c:v>7.9248310234177652E-2</c:v>
                </c:pt>
                <c:pt idx="8">
                  <c:v>9.0833459755996104E-2</c:v>
                </c:pt>
                <c:pt idx="9">
                  <c:v>6.1844031781597503E-2</c:v>
                </c:pt>
                <c:pt idx="10">
                  <c:v>6.1392851139248125E-2</c:v>
                </c:pt>
              </c:numCache>
            </c:numRef>
          </c:val>
          <c:extLst>
            <c:ext xmlns:c16="http://schemas.microsoft.com/office/drawing/2014/chart" uri="{C3380CC4-5D6E-409C-BE32-E72D297353CC}">
              <c16:uniqueId val="{00000003-5FE7-4289-B0DB-E89F2F681C75}"/>
            </c:ext>
          </c:extLst>
        </c:ser>
        <c:ser>
          <c:idx val="4"/>
          <c:order val="4"/>
          <c:tx>
            <c:strRef>
              <c:f>Outputs!$T$63</c:f>
              <c:strCache>
                <c:ptCount val="1"/>
                <c:pt idx="0">
                  <c:v>Band 5</c:v>
                </c:pt>
              </c:strCache>
            </c:strRef>
          </c:tx>
          <c:spPr>
            <a:solidFill>
              <a:schemeClr val="accent5"/>
            </a:solidFill>
            <a:ln>
              <a:noFill/>
            </a:ln>
            <a:effectLst/>
          </c:spPr>
          <c:invertIfNegative val="0"/>
          <c:cat>
            <c:strRef>
              <c:f>Outputs!$O$64:$O$74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Outputs!$T$64:$T$74</c:f>
              <c:numCache>
                <c:formatCode>0.0%</c:formatCode>
                <c:ptCount val="11"/>
                <c:pt idx="0">
                  <c:v>0.16031045375619757</c:v>
                </c:pt>
                <c:pt idx="1">
                  <c:v>6.1514609421586167E-2</c:v>
                </c:pt>
                <c:pt idx="2">
                  <c:v>6.0793205895143046E-2</c:v>
                </c:pt>
                <c:pt idx="3">
                  <c:v>8.2652484626890482E-2</c:v>
                </c:pt>
                <c:pt idx="4">
                  <c:v>8.6925124808033924E-2</c:v>
                </c:pt>
                <c:pt idx="5">
                  <c:v>0.13725328721622884</c:v>
                </c:pt>
                <c:pt idx="6">
                  <c:v>2.6841079177410226E-2</c:v>
                </c:pt>
                <c:pt idx="7">
                  <c:v>0.11268945859220318</c:v>
                </c:pt>
                <c:pt idx="8">
                  <c:v>0.13424618652154977</c:v>
                </c:pt>
                <c:pt idx="9">
                  <c:v>0.12248178403298501</c:v>
                </c:pt>
                <c:pt idx="10">
                  <c:v>8.3868140412079711E-2</c:v>
                </c:pt>
              </c:numCache>
            </c:numRef>
          </c:val>
          <c:extLst>
            <c:ext xmlns:c16="http://schemas.microsoft.com/office/drawing/2014/chart" uri="{C3380CC4-5D6E-409C-BE32-E72D297353CC}">
              <c16:uniqueId val="{00000004-5FE7-4289-B0DB-E89F2F681C75}"/>
            </c:ext>
          </c:extLst>
        </c:ser>
        <c:ser>
          <c:idx val="5"/>
          <c:order val="5"/>
          <c:tx>
            <c:strRef>
              <c:f>Outputs!$U$63</c:f>
              <c:strCache>
                <c:ptCount val="1"/>
                <c:pt idx="0">
                  <c:v>Band 6 mod</c:v>
                </c:pt>
              </c:strCache>
            </c:strRef>
          </c:tx>
          <c:spPr>
            <a:solidFill>
              <a:schemeClr val="accent6"/>
            </a:solidFill>
            <a:ln>
              <a:noFill/>
            </a:ln>
            <a:effectLst/>
          </c:spPr>
          <c:invertIfNegative val="0"/>
          <c:cat>
            <c:strRef>
              <c:f>Outputs!$O$64:$O$74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Outputs!$U$64:$U$74</c:f>
              <c:numCache>
                <c:formatCode>0.0%</c:formatCode>
                <c:ptCount val="11"/>
                <c:pt idx="0">
                  <c:v>0.22415151705333919</c:v>
                </c:pt>
                <c:pt idx="1">
                  <c:v>0.31716159809183064</c:v>
                </c:pt>
                <c:pt idx="2">
                  <c:v>0.34635609850575005</c:v>
                </c:pt>
                <c:pt idx="3">
                  <c:v>0.40694033571547283</c:v>
                </c:pt>
                <c:pt idx="4">
                  <c:v>0.31358068672902656</c:v>
                </c:pt>
                <c:pt idx="5">
                  <c:v>0.43720662109857533</c:v>
                </c:pt>
                <c:pt idx="6">
                  <c:v>0.12874033079680522</c:v>
                </c:pt>
                <c:pt idx="7">
                  <c:v>0.26923602102819688</c:v>
                </c:pt>
                <c:pt idx="8">
                  <c:v>0.35298349327839251</c:v>
                </c:pt>
                <c:pt idx="9">
                  <c:v>0.24290057219482702</c:v>
                </c:pt>
                <c:pt idx="10">
                  <c:v>0.2672332275835716</c:v>
                </c:pt>
              </c:numCache>
            </c:numRef>
          </c:val>
          <c:extLst>
            <c:ext xmlns:c16="http://schemas.microsoft.com/office/drawing/2014/chart" uri="{C3380CC4-5D6E-409C-BE32-E72D297353CC}">
              <c16:uniqueId val="{00000005-5FE7-4289-B0DB-E89F2F681C75}"/>
            </c:ext>
          </c:extLst>
        </c:ser>
        <c:ser>
          <c:idx val="6"/>
          <c:order val="6"/>
          <c:tx>
            <c:strRef>
              <c:f>Outputs!$V$63</c:f>
              <c:strCache>
                <c:ptCount val="1"/>
                <c:pt idx="0">
                  <c:v>Band 7</c:v>
                </c:pt>
              </c:strCache>
            </c:strRef>
          </c:tx>
          <c:spPr>
            <a:solidFill>
              <a:schemeClr val="accent1">
                <a:lumMod val="60000"/>
              </a:schemeClr>
            </a:solidFill>
            <a:ln>
              <a:noFill/>
            </a:ln>
            <a:effectLst/>
          </c:spPr>
          <c:invertIfNegative val="0"/>
          <c:cat>
            <c:strRef>
              <c:f>Outputs!$O$64:$O$74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Outputs!$V$64:$V$74</c:f>
              <c:numCache>
                <c:formatCode>0.0%</c:formatCode>
                <c:ptCount val="11"/>
                <c:pt idx="0">
                  <c:v>0.29936147314444839</c:v>
                </c:pt>
                <c:pt idx="1">
                  <c:v>6.80799045915325E-2</c:v>
                </c:pt>
                <c:pt idx="2">
                  <c:v>0.1492294874090532</c:v>
                </c:pt>
                <c:pt idx="3">
                  <c:v>0.1698387900947316</c:v>
                </c:pt>
                <c:pt idx="4">
                  <c:v>5.5709877286141372E-2</c:v>
                </c:pt>
                <c:pt idx="5">
                  <c:v>0.17497964076239625</c:v>
                </c:pt>
                <c:pt idx="6">
                  <c:v>0.12027964698237008</c:v>
                </c:pt>
                <c:pt idx="7">
                  <c:v>0.17923465556086571</c:v>
                </c:pt>
                <c:pt idx="8">
                  <c:v>0.13954615079695215</c:v>
                </c:pt>
                <c:pt idx="9">
                  <c:v>0.1158773319732842</c:v>
                </c:pt>
                <c:pt idx="10">
                  <c:v>0.14094163628391068</c:v>
                </c:pt>
              </c:numCache>
            </c:numRef>
          </c:val>
          <c:extLst>
            <c:ext xmlns:c16="http://schemas.microsoft.com/office/drawing/2014/chart" uri="{C3380CC4-5D6E-409C-BE32-E72D297353CC}">
              <c16:uniqueId val="{00000006-5FE7-4289-B0DB-E89F2F681C75}"/>
            </c:ext>
          </c:extLst>
        </c:ser>
        <c:ser>
          <c:idx val="7"/>
          <c:order val="7"/>
          <c:tx>
            <c:strRef>
              <c:f>Outputs!$W$63</c:f>
              <c:strCache>
                <c:ptCount val="1"/>
                <c:pt idx="0">
                  <c:v>Band 8</c:v>
                </c:pt>
              </c:strCache>
            </c:strRef>
          </c:tx>
          <c:spPr>
            <a:solidFill>
              <a:schemeClr val="accent2">
                <a:lumMod val="60000"/>
              </a:schemeClr>
            </a:solidFill>
            <a:ln>
              <a:noFill/>
            </a:ln>
            <a:effectLst/>
          </c:spPr>
          <c:invertIfNegative val="0"/>
          <c:cat>
            <c:strRef>
              <c:f>Outputs!$O$64:$O$74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Outputs!$W$64:$W$74</c:f>
              <c:numCache>
                <c:formatCode>0.0%</c:formatCode>
                <c:ptCount val="11"/>
                <c:pt idx="0">
                  <c:v>0.12847244013956008</c:v>
                </c:pt>
                <c:pt idx="1">
                  <c:v>0.14471079308288612</c:v>
                </c:pt>
                <c:pt idx="2">
                  <c:v>0.21073345782370848</c:v>
                </c:pt>
                <c:pt idx="3">
                  <c:v>0.24713312281868041</c:v>
                </c:pt>
                <c:pt idx="4">
                  <c:v>0.16287548723676376</c:v>
                </c:pt>
                <c:pt idx="5">
                  <c:v>0</c:v>
                </c:pt>
                <c:pt idx="6">
                  <c:v>0.10800788210385091</c:v>
                </c:pt>
                <c:pt idx="7">
                  <c:v>7.4789205980746912E-2</c:v>
                </c:pt>
                <c:pt idx="8">
                  <c:v>0</c:v>
                </c:pt>
                <c:pt idx="9">
                  <c:v>0.21632803926568808</c:v>
                </c:pt>
                <c:pt idx="10">
                  <c:v>0.14458016953463049</c:v>
                </c:pt>
              </c:numCache>
            </c:numRef>
          </c:val>
          <c:extLst>
            <c:ext xmlns:c16="http://schemas.microsoft.com/office/drawing/2014/chart" uri="{C3380CC4-5D6E-409C-BE32-E72D297353CC}">
              <c16:uniqueId val="{00000007-5FE7-4289-B0DB-E89F2F681C75}"/>
            </c:ext>
          </c:extLst>
        </c:ser>
        <c:ser>
          <c:idx val="8"/>
          <c:order val="8"/>
          <c:tx>
            <c:strRef>
              <c:f>Outputs!$X$63</c:f>
              <c:strCache>
                <c:ptCount val="1"/>
                <c:pt idx="0">
                  <c:v>Band 9</c:v>
                </c:pt>
              </c:strCache>
            </c:strRef>
          </c:tx>
          <c:spPr>
            <a:solidFill>
              <a:schemeClr val="accent3">
                <a:lumMod val="60000"/>
              </a:schemeClr>
            </a:solidFill>
            <a:ln>
              <a:noFill/>
            </a:ln>
            <a:effectLst/>
          </c:spPr>
          <c:invertIfNegative val="0"/>
          <c:cat>
            <c:strRef>
              <c:f>Outputs!$O$64:$O$74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Outputs!$X$64:$X$74</c:f>
              <c:numCache>
                <c:formatCode>0.0%</c:formatCode>
                <c:ptCount val="11"/>
                <c:pt idx="0">
                  <c:v>0</c:v>
                </c:pt>
                <c:pt idx="1">
                  <c:v>0.32013714967203338</c:v>
                </c:pt>
                <c:pt idx="2">
                  <c:v>6.9455762674082488E-2</c:v>
                </c:pt>
                <c:pt idx="3">
                  <c:v>0</c:v>
                </c:pt>
                <c:pt idx="4">
                  <c:v>0.12281335201241421</c:v>
                </c:pt>
                <c:pt idx="5">
                  <c:v>0</c:v>
                </c:pt>
                <c:pt idx="6">
                  <c:v>9.3677546485545979E-2</c:v>
                </c:pt>
                <c:pt idx="7">
                  <c:v>0.22960759882569809</c:v>
                </c:pt>
                <c:pt idx="8">
                  <c:v>0.24092081373782059</c:v>
                </c:pt>
                <c:pt idx="9">
                  <c:v>0.21555441581400947</c:v>
                </c:pt>
                <c:pt idx="10">
                  <c:v>0.11118519914873015</c:v>
                </c:pt>
              </c:numCache>
            </c:numRef>
          </c:val>
          <c:extLst>
            <c:ext xmlns:c16="http://schemas.microsoft.com/office/drawing/2014/chart" uri="{C3380CC4-5D6E-409C-BE32-E72D297353CC}">
              <c16:uniqueId val="{00000008-5FE7-4289-B0DB-E89F2F681C75}"/>
            </c:ext>
          </c:extLst>
        </c:ser>
        <c:ser>
          <c:idx val="9"/>
          <c:order val="9"/>
          <c:tx>
            <c:strRef>
              <c:f>Outputs!$Y$63</c:f>
              <c:strCache>
                <c:ptCount val="1"/>
                <c:pt idx="0">
                  <c:v>Band 10</c:v>
                </c:pt>
              </c:strCache>
            </c:strRef>
          </c:tx>
          <c:spPr>
            <a:solidFill>
              <a:schemeClr val="accent4">
                <a:lumMod val="60000"/>
              </a:schemeClr>
            </a:solidFill>
            <a:ln>
              <a:noFill/>
            </a:ln>
            <a:effectLst/>
          </c:spPr>
          <c:invertIfNegative val="0"/>
          <c:cat>
            <c:strRef>
              <c:f>Outputs!$O$64:$O$74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Outputs!$Y$64:$Y$74</c:f>
              <c:numCache>
                <c:formatCode>0.0%</c:formatCode>
                <c:ptCount val="11"/>
                <c:pt idx="0">
                  <c:v>0</c:v>
                </c:pt>
                <c:pt idx="1">
                  <c:v>0</c:v>
                </c:pt>
                <c:pt idx="2">
                  <c:v>0.11890414362924769</c:v>
                </c:pt>
                <c:pt idx="3">
                  <c:v>0</c:v>
                </c:pt>
                <c:pt idx="4">
                  <c:v>0.17190210492700878</c:v>
                </c:pt>
                <c:pt idx="5">
                  <c:v>0</c:v>
                </c:pt>
                <c:pt idx="6">
                  <c:v>0.49164203509213256</c:v>
                </c:pt>
                <c:pt idx="7">
                  <c:v>0</c:v>
                </c:pt>
                <c:pt idx="8">
                  <c:v>0</c:v>
                </c:pt>
                <c:pt idx="9">
                  <c:v>0</c:v>
                </c:pt>
                <c:pt idx="10">
                  <c:v>0.16357431303681055</c:v>
                </c:pt>
              </c:numCache>
            </c:numRef>
          </c:val>
          <c:extLst>
            <c:ext xmlns:c16="http://schemas.microsoft.com/office/drawing/2014/chart" uri="{C3380CC4-5D6E-409C-BE32-E72D297353CC}">
              <c16:uniqueId val="{00000009-5FE7-4289-B0DB-E89F2F681C75}"/>
            </c:ext>
          </c:extLst>
        </c:ser>
        <c:dLbls>
          <c:showLegendKey val="0"/>
          <c:showVal val="0"/>
          <c:showCatName val="0"/>
          <c:showSerName val="0"/>
          <c:showPercent val="0"/>
          <c:showBubbleSize val="0"/>
        </c:dLbls>
        <c:gapWidth val="150"/>
        <c:overlap val="100"/>
        <c:axId val="1966237888"/>
        <c:axId val="1852427264"/>
      </c:barChart>
      <c:catAx>
        <c:axId val="1966237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52427264"/>
        <c:crosses val="autoZero"/>
        <c:auto val="1"/>
        <c:lblAlgn val="ctr"/>
        <c:lblOffset val="100"/>
        <c:noMultiLvlLbl val="0"/>
      </c:catAx>
      <c:valAx>
        <c:axId val="1852427264"/>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66237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1"/>
              <a:t>2022 Load by WRC size bands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Outputs!$P$63</c:f>
              <c:strCache>
                <c:ptCount val="1"/>
                <c:pt idx="0">
                  <c:v>Band 1</c:v>
                </c:pt>
              </c:strCache>
            </c:strRef>
          </c:tx>
          <c:spPr>
            <a:solidFill>
              <a:schemeClr val="accent1"/>
            </a:solidFill>
            <a:ln>
              <a:noFill/>
            </a:ln>
            <a:effectLst/>
          </c:spPr>
          <c:invertIfNegative val="0"/>
          <c:cat>
            <c:strRef>
              <c:f>Outputs!$O$64:$O$74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Outputs!$P$64:$P$74</c:f>
              <c:numCache>
                <c:formatCode>0.0%</c:formatCode>
                <c:ptCount val="11"/>
                <c:pt idx="0">
                  <c:v>5.7995067513696829E-3</c:v>
                </c:pt>
                <c:pt idx="1">
                  <c:v>5.611210494931425E-3</c:v>
                </c:pt>
                <c:pt idx="2">
                  <c:v>4.2572784844819456E-3</c:v>
                </c:pt>
                <c:pt idx="3">
                  <c:v>2.1073624729931861E-3</c:v>
                </c:pt>
                <c:pt idx="4">
                  <c:v>3.2688391528940541E-3</c:v>
                </c:pt>
                <c:pt idx="5">
                  <c:v>1.7934429529587233E-2</c:v>
                </c:pt>
                <c:pt idx="6">
                  <c:v>5.3350942288744939E-4</c:v>
                </c:pt>
                <c:pt idx="7">
                  <c:v>1.0125793677886257E-2</c:v>
                </c:pt>
                <c:pt idx="8">
                  <c:v>3.0732941504641753E-3</c:v>
                </c:pt>
                <c:pt idx="9">
                  <c:v>4.8193875767534745E-3</c:v>
                </c:pt>
                <c:pt idx="10">
                  <c:v>3.9765209510285154E-3</c:v>
                </c:pt>
              </c:numCache>
            </c:numRef>
          </c:val>
          <c:extLst>
            <c:ext xmlns:c16="http://schemas.microsoft.com/office/drawing/2014/chart" uri="{C3380CC4-5D6E-409C-BE32-E72D297353CC}">
              <c16:uniqueId val="{00000000-624C-4A39-A602-F0D096012D76}"/>
            </c:ext>
          </c:extLst>
        </c:ser>
        <c:ser>
          <c:idx val="1"/>
          <c:order val="1"/>
          <c:tx>
            <c:strRef>
              <c:f>Outputs!$Q$63</c:f>
              <c:strCache>
                <c:ptCount val="1"/>
                <c:pt idx="0">
                  <c:v>Band 2</c:v>
                </c:pt>
              </c:strCache>
            </c:strRef>
          </c:tx>
          <c:spPr>
            <a:solidFill>
              <a:schemeClr val="accent2"/>
            </a:solidFill>
            <a:ln>
              <a:noFill/>
            </a:ln>
            <a:effectLst/>
          </c:spPr>
          <c:invertIfNegative val="0"/>
          <c:cat>
            <c:strRef>
              <c:f>Outputs!$O$64:$O$74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Outputs!$Q$64:$Q$74</c:f>
              <c:numCache>
                <c:formatCode>0.0%</c:formatCode>
                <c:ptCount val="11"/>
                <c:pt idx="0">
                  <c:v>6.7595052637206563E-3</c:v>
                </c:pt>
                <c:pt idx="1">
                  <c:v>3.4645199761478831E-3</c:v>
                </c:pt>
                <c:pt idx="2">
                  <c:v>3.5921929186658822E-3</c:v>
                </c:pt>
                <c:pt idx="3">
                  <c:v>2.3799235499418316E-3</c:v>
                </c:pt>
                <c:pt idx="4">
                  <c:v>3.4405454805129364E-3</c:v>
                </c:pt>
                <c:pt idx="5">
                  <c:v>1.7815476680666503E-2</c:v>
                </c:pt>
                <c:pt idx="6">
                  <c:v>9.7897406871685216E-4</c:v>
                </c:pt>
                <c:pt idx="7">
                  <c:v>1.0305011265105482E-2</c:v>
                </c:pt>
                <c:pt idx="8">
                  <c:v>3.3522396386432484E-3</c:v>
                </c:pt>
                <c:pt idx="9">
                  <c:v>4.0428988530316007E-3</c:v>
                </c:pt>
                <c:pt idx="10">
                  <c:v>4.0066209877352554E-3</c:v>
                </c:pt>
              </c:numCache>
            </c:numRef>
          </c:val>
          <c:extLst>
            <c:ext xmlns:c16="http://schemas.microsoft.com/office/drawing/2014/chart" uri="{C3380CC4-5D6E-409C-BE32-E72D297353CC}">
              <c16:uniqueId val="{00000001-624C-4A39-A602-F0D096012D76}"/>
            </c:ext>
          </c:extLst>
        </c:ser>
        <c:ser>
          <c:idx val="2"/>
          <c:order val="2"/>
          <c:tx>
            <c:strRef>
              <c:f>Outputs!$R$63</c:f>
              <c:strCache>
                <c:ptCount val="1"/>
                <c:pt idx="0">
                  <c:v>Band 3</c:v>
                </c:pt>
              </c:strCache>
            </c:strRef>
          </c:tx>
          <c:spPr>
            <a:solidFill>
              <a:schemeClr val="accent3"/>
            </a:solidFill>
            <a:ln>
              <a:noFill/>
            </a:ln>
            <a:effectLst/>
          </c:spPr>
          <c:invertIfNegative val="0"/>
          <c:cat>
            <c:strRef>
              <c:f>Outputs!$O$64:$O$74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Outputs!$R$64:$R$74</c:f>
              <c:numCache>
                <c:formatCode>0.0%</c:formatCode>
                <c:ptCount val="11"/>
                <c:pt idx="0">
                  <c:v>4.0777854484680701E-2</c:v>
                </c:pt>
                <c:pt idx="1">
                  <c:v>1.6654740608228979E-2</c:v>
                </c:pt>
                <c:pt idx="2">
                  <c:v>7.5808791554144179E-3</c:v>
                </c:pt>
                <c:pt idx="3">
                  <c:v>2.0870865880006646E-2</c:v>
                </c:pt>
                <c:pt idx="4">
                  <c:v>1.8231360636244157E-2</c:v>
                </c:pt>
                <c:pt idx="5">
                  <c:v>6.6933853065780924E-2</c:v>
                </c:pt>
                <c:pt idx="6">
                  <c:v>5.2889755361298033E-3</c:v>
                </c:pt>
                <c:pt idx="7">
                  <c:v>3.4763944835119819E-2</c:v>
                </c:pt>
                <c:pt idx="8">
                  <c:v>3.5044362120181465E-2</c:v>
                </c:pt>
                <c:pt idx="9">
                  <c:v>1.6151538507823627E-2</c:v>
                </c:pt>
                <c:pt idx="10">
                  <c:v>1.9241320922254921E-2</c:v>
                </c:pt>
              </c:numCache>
            </c:numRef>
          </c:val>
          <c:extLst>
            <c:ext xmlns:c16="http://schemas.microsoft.com/office/drawing/2014/chart" uri="{C3380CC4-5D6E-409C-BE32-E72D297353CC}">
              <c16:uniqueId val="{00000002-624C-4A39-A602-F0D096012D76}"/>
            </c:ext>
          </c:extLst>
        </c:ser>
        <c:ser>
          <c:idx val="3"/>
          <c:order val="3"/>
          <c:tx>
            <c:strRef>
              <c:f>Outputs!$S$63</c:f>
              <c:strCache>
                <c:ptCount val="1"/>
                <c:pt idx="0">
                  <c:v>Band 4</c:v>
                </c:pt>
              </c:strCache>
            </c:strRef>
          </c:tx>
          <c:spPr>
            <a:solidFill>
              <a:schemeClr val="accent4"/>
            </a:solidFill>
            <a:ln>
              <a:noFill/>
            </a:ln>
            <a:effectLst/>
          </c:spPr>
          <c:invertIfNegative val="0"/>
          <c:cat>
            <c:strRef>
              <c:f>Outputs!$O$64:$O$74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Outputs!$S$64:$S$74</c:f>
              <c:numCache>
                <c:formatCode>0.0%</c:formatCode>
                <c:ptCount val="11"/>
                <c:pt idx="0">
                  <c:v>0.13436724940668374</c:v>
                </c:pt>
                <c:pt idx="1">
                  <c:v>6.2665474060822901E-2</c:v>
                </c:pt>
                <c:pt idx="2">
                  <c:v>2.9097493504452784E-2</c:v>
                </c:pt>
                <c:pt idx="3">
                  <c:v>6.8077114841283037E-2</c:v>
                </c:pt>
                <c:pt idx="4">
                  <c:v>6.1252621730960258E-2</c:v>
                </c:pt>
                <c:pt idx="5">
                  <c:v>0.14787669164676495</c:v>
                </c:pt>
                <c:pt idx="6">
                  <c:v>2.4010020334150891E-2</c:v>
                </c:pt>
                <c:pt idx="7">
                  <c:v>7.9248310234177652E-2</c:v>
                </c:pt>
                <c:pt idx="8">
                  <c:v>9.0833459755996104E-2</c:v>
                </c:pt>
                <c:pt idx="9">
                  <c:v>6.1844031781597503E-2</c:v>
                </c:pt>
                <c:pt idx="10">
                  <c:v>6.1392851139248125E-2</c:v>
                </c:pt>
              </c:numCache>
            </c:numRef>
          </c:val>
          <c:extLst>
            <c:ext xmlns:c16="http://schemas.microsoft.com/office/drawing/2014/chart" uri="{C3380CC4-5D6E-409C-BE32-E72D297353CC}">
              <c16:uniqueId val="{00000003-624C-4A39-A602-F0D096012D76}"/>
            </c:ext>
          </c:extLst>
        </c:ser>
        <c:ser>
          <c:idx val="4"/>
          <c:order val="4"/>
          <c:tx>
            <c:strRef>
              <c:f>Outputs!$T$63</c:f>
              <c:strCache>
                <c:ptCount val="1"/>
                <c:pt idx="0">
                  <c:v>Band 5</c:v>
                </c:pt>
              </c:strCache>
            </c:strRef>
          </c:tx>
          <c:spPr>
            <a:solidFill>
              <a:schemeClr val="accent5"/>
            </a:solidFill>
            <a:ln>
              <a:noFill/>
            </a:ln>
            <a:effectLst/>
          </c:spPr>
          <c:invertIfNegative val="0"/>
          <c:cat>
            <c:strRef>
              <c:f>Outputs!$O$64:$O$74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Outputs!$T$64:$T$74</c:f>
              <c:numCache>
                <c:formatCode>0.0%</c:formatCode>
                <c:ptCount val="11"/>
                <c:pt idx="0">
                  <c:v>0.16031045375619757</c:v>
                </c:pt>
                <c:pt idx="1">
                  <c:v>6.1514609421586167E-2</c:v>
                </c:pt>
                <c:pt idx="2">
                  <c:v>6.0793205895143046E-2</c:v>
                </c:pt>
                <c:pt idx="3">
                  <c:v>8.2652484626890482E-2</c:v>
                </c:pt>
                <c:pt idx="4">
                  <c:v>8.6925124808033924E-2</c:v>
                </c:pt>
                <c:pt idx="5">
                  <c:v>0.13725328721622884</c:v>
                </c:pt>
                <c:pt idx="6">
                  <c:v>2.6841079177410226E-2</c:v>
                </c:pt>
                <c:pt idx="7">
                  <c:v>0.11268945859220318</c:v>
                </c:pt>
                <c:pt idx="8">
                  <c:v>0.13424618652154977</c:v>
                </c:pt>
                <c:pt idx="9">
                  <c:v>0.12248178403298501</c:v>
                </c:pt>
                <c:pt idx="10">
                  <c:v>8.3868140412079711E-2</c:v>
                </c:pt>
              </c:numCache>
            </c:numRef>
          </c:val>
          <c:extLst>
            <c:ext xmlns:c16="http://schemas.microsoft.com/office/drawing/2014/chart" uri="{C3380CC4-5D6E-409C-BE32-E72D297353CC}">
              <c16:uniqueId val="{00000004-624C-4A39-A602-F0D096012D76}"/>
            </c:ext>
          </c:extLst>
        </c:ser>
        <c:ser>
          <c:idx val="5"/>
          <c:order val="5"/>
          <c:tx>
            <c:strRef>
              <c:f>Outputs!$U$63</c:f>
              <c:strCache>
                <c:ptCount val="1"/>
                <c:pt idx="0">
                  <c:v>Band 6 mod</c:v>
                </c:pt>
              </c:strCache>
            </c:strRef>
          </c:tx>
          <c:spPr>
            <a:solidFill>
              <a:schemeClr val="accent6"/>
            </a:solidFill>
            <a:ln>
              <a:noFill/>
            </a:ln>
            <a:effectLst/>
          </c:spPr>
          <c:invertIfNegative val="0"/>
          <c:cat>
            <c:strRef>
              <c:f>Outputs!$O$64:$O$74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Outputs!$U$64:$U$74</c:f>
              <c:numCache>
                <c:formatCode>0.0%</c:formatCode>
                <c:ptCount val="11"/>
                <c:pt idx="0">
                  <c:v>0.22415151705333919</c:v>
                </c:pt>
                <c:pt idx="1">
                  <c:v>0.31716159809183064</c:v>
                </c:pt>
                <c:pt idx="2">
                  <c:v>0.34635609850575005</c:v>
                </c:pt>
                <c:pt idx="3">
                  <c:v>0.40694033571547283</c:v>
                </c:pt>
                <c:pt idx="4">
                  <c:v>0.31358068672902656</c:v>
                </c:pt>
                <c:pt idx="5">
                  <c:v>0.43720662109857533</c:v>
                </c:pt>
                <c:pt idx="6">
                  <c:v>0.12874033079680522</c:v>
                </c:pt>
                <c:pt idx="7">
                  <c:v>0.26923602102819688</c:v>
                </c:pt>
                <c:pt idx="8">
                  <c:v>0.35298349327839251</c:v>
                </c:pt>
                <c:pt idx="9">
                  <c:v>0.24290057219482702</c:v>
                </c:pt>
                <c:pt idx="10">
                  <c:v>0.2672332275835716</c:v>
                </c:pt>
              </c:numCache>
            </c:numRef>
          </c:val>
          <c:extLst>
            <c:ext xmlns:c16="http://schemas.microsoft.com/office/drawing/2014/chart" uri="{C3380CC4-5D6E-409C-BE32-E72D297353CC}">
              <c16:uniqueId val="{00000005-624C-4A39-A602-F0D096012D76}"/>
            </c:ext>
          </c:extLst>
        </c:ser>
        <c:ser>
          <c:idx val="6"/>
          <c:order val="6"/>
          <c:tx>
            <c:strRef>
              <c:f>Outputs!$V$63</c:f>
              <c:strCache>
                <c:ptCount val="1"/>
                <c:pt idx="0">
                  <c:v>Band 7</c:v>
                </c:pt>
              </c:strCache>
            </c:strRef>
          </c:tx>
          <c:spPr>
            <a:solidFill>
              <a:schemeClr val="accent1">
                <a:lumMod val="60000"/>
              </a:schemeClr>
            </a:solidFill>
            <a:ln>
              <a:noFill/>
            </a:ln>
            <a:effectLst/>
          </c:spPr>
          <c:invertIfNegative val="0"/>
          <c:cat>
            <c:strRef>
              <c:f>Outputs!$O$64:$O$74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Outputs!$V$64:$V$74</c:f>
              <c:numCache>
                <c:formatCode>0.0%</c:formatCode>
                <c:ptCount val="11"/>
                <c:pt idx="0">
                  <c:v>0.29936147314444839</c:v>
                </c:pt>
                <c:pt idx="1">
                  <c:v>6.80799045915325E-2</c:v>
                </c:pt>
                <c:pt idx="2">
                  <c:v>0.1492294874090532</c:v>
                </c:pt>
                <c:pt idx="3">
                  <c:v>0.1698387900947316</c:v>
                </c:pt>
                <c:pt idx="4">
                  <c:v>5.5709877286141372E-2</c:v>
                </c:pt>
                <c:pt idx="5">
                  <c:v>0.17497964076239625</c:v>
                </c:pt>
                <c:pt idx="6">
                  <c:v>0.12027964698237008</c:v>
                </c:pt>
                <c:pt idx="7">
                  <c:v>0.17923465556086571</c:v>
                </c:pt>
                <c:pt idx="8">
                  <c:v>0.13954615079695215</c:v>
                </c:pt>
                <c:pt idx="9">
                  <c:v>0.1158773319732842</c:v>
                </c:pt>
                <c:pt idx="10">
                  <c:v>0.14094163628391068</c:v>
                </c:pt>
              </c:numCache>
            </c:numRef>
          </c:val>
          <c:extLst>
            <c:ext xmlns:c16="http://schemas.microsoft.com/office/drawing/2014/chart" uri="{C3380CC4-5D6E-409C-BE32-E72D297353CC}">
              <c16:uniqueId val="{00000006-624C-4A39-A602-F0D096012D76}"/>
            </c:ext>
          </c:extLst>
        </c:ser>
        <c:ser>
          <c:idx val="7"/>
          <c:order val="7"/>
          <c:tx>
            <c:strRef>
              <c:f>Outputs!$W$63</c:f>
              <c:strCache>
                <c:ptCount val="1"/>
                <c:pt idx="0">
                  <c:v>Band 8</c:v>
                </c:pt>
              </c:strCache>
            </c:strRef>
          </c:tx>
          <c:spPr>
            <a:solidFill>
              <a:schemeClr val="accent2">
                <a:lumMod val="60000"/>
              </a:schemeClr>
            </a:solidFill>
            <a:ln>
              <a:noFill/>
            </a:ln>
            <a:effectLst/>
          </c:spPr>
          <c:invertIfNegative val="0"/>
          <c:cat>
            <c:strRef>
              <c:f>Outputs!$O$64:$O$74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Outputs!$W$64:$W$74</c:f>
              <c:numCache>
                <c:formatCode>0.0%</c:formatCode>
                <c:ptCount val="11"/>
                <c:pt idx="0">
                  <c:v>0.12847244013956008</c:v>
                </c:pt>
                <c:pt idx="1">
                  <c:v>0.14471079308288612</c:v>
                </c:pt>
                <c:pt idx="2">
                  <c:v>0.21073345782370848</c:v>
                </c:pt>
                <c:pt idx="3">
                  <c:v>0.24713312281868041</c:v>
                </c:pt>
                <c:pt idx="4">
                  <c:v>0.16287548723676376</c:v>
                </c:pt>
                <c:pt idx="5">
                  <c:v>0</c:v>
                </c:pt>
                <c:pt idx="6">
                  <c:v>0.10800788210385091</c:v>
                </c:pt>
                <c:pt idx="7">
                  <c:v>7.4789205980746912E-2</c:v>
                </c:pt>
                <c:pt idx="8">
                  <c:v>0</c:v>
                </c:pt>
                <c:pt idx="9">
                  <c:v>0.21632803926568808</c:v>
                </c:pt>
                <c:pt idx="10">
                  <c:v>0.14458016953463049</c:v>
                </c:pt>
              </c:numCache>
            </c:numRef>
          </c:val>
          <c:extLst>
            <c:ext xmlns:c16="http://schemas.microsoft.com/office/drawing/2014/chart" uri="{C3380CC4-5D6E-409C-BE32-E72D297353CC}">
              <c16:uniqueId val="{00000007-624C-4A39-A602-F0D096012D76}"/>
            </c:ext>
          </c:extLst>
        </c:ser>
        <c:ser>
          <c:idx val="8"/>
          <c:order val="8"/>
          <c:tx>
            <c:strRef>
              <c:f>Outputs!$X$63</c:f>
              <c:strCache>
                <c:ptCount val="1"/>
                <c:pt idx="0">
                  <c:v>Band 9</c:v>
                </c:pt>
              </c:strCache>
            </c:strRef>
          </c:tx>
          <c:spPr>
            <a:solidFill>
              <a:schemeClr val="accent3">
                <a:lumMod val="60000"/>
              </a:schemeClr>
            </a:solidFill>
            <a:ln>
              <a:noFill/>
            </a:ln>
            <a:effectLst/>
          </c:spPr>
          <c:invertIfNegative val="0"/>
          <c:cat>
            <c:strRef>
              <c:f>Outputs!$O$64:$O$74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Outputs!$X$64:$X$74</c:f>
              <c:numCache>
                <c:formatCode>0.0%</c:formatCode>
                <c:ptCount val="11"/>
                <c:pt idx="0">
                  <c:v>0</c:v>
                </c:pt>
                <c:pt idx="1">
                  <c:v>0.32013714967203338</c:v>
                </c:pt>
                <c:pt idx="2">
                  <c:v>6.9455762674082488E-2</c:v>
                </c:pt>
                <c:pt idx="3">
                  <c:v>0</c:v>
                </c:pt>
                <c:pt idx="4">
                  <c:v>0.12281335201241421</c:v>
                </c:pt>
                <c:pt idx="5">
                  <c:v>0</c:v>
                </c:pt>
                <c:pt idx="6">
                  <c:v>9.3677546485545979E-2</c:v>
                </c:pt>
                <c:pt idx="7">
                  <c:v>0.22960759882569809</c:v>
                </c:pt>
                <c:pt idx="8">
                  <c:v>0.24092081373782059</c:v>
                </c:pt>
                <c:pt idx="9">
                  <c:v>0.21555441581400947</c:v>
                </c:pt>
                <c:pt idx="10">
                  <c:v>0.11118519914873015</c:v>
                </c:pt>
              </c:numCache>
            </c:numRef>
          </c:val>
          <c:extLst>
            <c:ext xmlns:c16="http://schemas.microsoft.com/office/drawing/2014/chart" uri="{C3380CC4-5D6E-409C-BE32-E72D297353CC}">
              <c16:uniqueId val="{00000008-624C-4A39-A602-F0D096012D76}"/>
            </c:ext>
          </c:extLst>
        </c:ser>
        <c:ser>
          <c:idx val="9"/>
          <c:order val="9"/>
          <c:tx>
            <c:strRef>
              <c:f>Outputs!$Y$63</c:f>
              <c:strCache>
                <c:ptCount val="1"/>
                <c:pt idx="0">
                  <c:v>Band 10</c:v>
                </c:pt>
              </c:strCache>
            </c:strRef>
          </c:tx>
          <c:spPr>
            <a:solidFill>
              <a:schemeClr val="accent4">
                <a:lumMod val="60000"/>
              </a:schemeClr>
            </a:solidFill>
            <a:ln>
              <a:noFill/>
            </a:ln>
            <a:effectLst/>
          </c:spPr>
          <c:invertIfNegative val="0"/>
          <c:cat>
            <c:strRef>
              <c:f>Outputs!$O$64:$O$74</c:f>
              <c:strCache>
                <c:ptCount val="11"/>
                <c:pt idx="0">
                  <c:v>ANH</c:v>
                </c:pt>
                <c:pt idx="1">
                  <c:v>NES</c:v>
                </c:pt>
                <c:pt idx="2">
                  <c:v>UU</c:v>
                </c:pt>
                <c:pt idx="3">
                  <c:v>SRN</c:v>
                </c:pt>
                <c:pt idx="4">
                  <c:v>SVH</c:v>
                </c:pt>
                <c:pt idx="5">
                  <c:v>SWB</c:v>
                </c:pt>
                <c:pt idx="6">
                  <c:v>TMS</c:v>
                </c:pt>
                <c:pt idx="7">
                  <c:v>WSH</c:v>
                </c:pt>
                <c:pt idx="8">
                  <c:v>WSX</c:v>
                </c:pt>
                <c:pt idx="9">
                  <c:v>YKY</c:v>
                </c:pt>
                <c:pt idx="10">
                  <c:v>Total</c:v>
                </c:pt>
              </c:strCache>
            </c:strRef>
          </c:cat>
          <c:val>
            <c:numRef>
              <c:f>Outputs!$Y$64:$Y$74</c:f>
              <c:numCache>
                <c:formatCode>0.0%</c:formatCode>
                <c:ptCount val="11"/>
                <c:pt idx="0">
                  <c:v>0</c:v>
                </c:pt>
                <c:pt idx="1">
                  <c:v>0</c:v>
                </c:pt>
                <c:pt idx="2">
                  <c:v>0.11890414362924769</c:v>
                </c:pt>
                <c:pt idx="3">
                  <c:v>0</c:v>
                </c:pt>
                <c:pt idx="4">
                  <c:v>0.17190210492700878</c:v>
                </c:pt>
                <c:pt idx="5">
                  <c:v>0</c:v>
                </c:pt>
                <c:pt idx="6">
                  <c:v>0.49164203509213256</c:v>
                </c:pt>
                <c:pt idx="7">
                  <c:v>0</c:v>
                </c:pt>
                <c:pt idx="8">
                  <c:v>0</c:v>
                </c:pt>
                <c:pt idx="9">
                  <c:v>0</c:v>
                </c:pt>
                <c:pt idx="10">
                  <c:v>0.16357431303681055</c:v>
                </c:pt>
              </c:numCache>
            </c:numRef>
          </c:val>
          <c:extLst>
            <c:ext xmlns:c16="http://schemas.microsoft.com/office/drawing/2014/chart" uri="{C3380CC4-5D6E-409C-BE32-E72D297353CC}">
              <c16:uniqueId val="{00000009-624C-4A39-A602-F0D096012D76}"/>
            </c:ext>
          </c:extLst>
        </c:ser>
        <c:dLbls>
          <c:showLegendKey val="0"/>
          <c:showVal val="0"/>
          <c:showCatName val="0"/>
          <c:showSerName val="0"/>
          <c:showPercent val="0"/>
          <c:showBubbleSize val="0"/>
        </c:dLbls>
        <c:gapWidth val="150"/>
        <c:overlap val="100"/>
        <c:axId val="1966237888"/>
        <c:axId val="1852427264"/>
      </c:barChart>
      <c:catAx>
        <c:axId val="1966237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52427264"/>
        <c:crosses val="autoZero"/>
        <c:auto val="1"/>
        <c:lblAlgn val="ctr"/>
        <c:lblOffset val="100"/>
        <c:noMultiLvlLbl val="0"/>
      </c:catAx>
      <c:valAx>
        <c:axId val="1852427264"/>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66237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29</xdr:col>
      <xdr:colOff>3175</xdr:colOff>
      <xdr:row>90</xdr:row>
      <xdr:rowOff>179387</xdr:rowOff>
    </xdr:from>
    <xdr:to>
      <xdr:col>40</xdr:col>
      <xdr:colOff>339725</xdr:colOff>
      <xdr:row>113</xdr:row>
      <xdr:rowOff>28575</xdr:rowOff>
    </xdr:to>
    <xdr:graphicFrame macro="">
      <xdr:nvGraphicFramePr>
        <xdr:cNvPr id="4" name="Chart 3">
          <a:extLst>
            <a:ext uri="{FF2B5EF4-FFF2-40B4-BE49-F238E27FC236}">
              <a16:creationId xmlns:a16="http://schemas.microsoft.com/office/drawing/2014/main" id="{47DF3B12-61D5-464F-AC6E-4D4B6DEEA92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43</xdr:col>
      <xdr:colOff>0</xdr:colOff>
      <xdr:row>91</xdr:row>
      <xdr:rowOff>0</xdr:rowOff>
    </xdr:from>
    <xdr:to>
      <xdr:col>54</xdr:col>
      <xdr:colOff>381000</xdr:colOff>
      <xdr:row>113</xdr:row>
      <xdr:rowOff>33338</xdr:rowOff>
    </xdr:to>
    <xdr:graphicFrame macro="">
      <xdr:nvGraphicFramePr>
        <xdr:cNvPr id="3" name="Chart 2">
          <a:extLst>
            <a:ext uri="{FF2B5EF4-FFF2-40B4-BE49-F238E27FC236}">
              <a16:creationId xmlns:a16="http://schemas.microsoft.com/office/drawing/2014/main" id="{F4D5EC2E-B418-4538-BAEA-B17CD75CB1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57</xdr:col>
      <xdr:colOff>0</xdr:colOff>
      <xdr:row>91</xdr:row>
      <xdr:rowOff>0</xdr:rowOff>
    </xdr:from>
    <xdr:to>
      <xdr:col>68</xdr:col>
      <xdr:colOff>381000</xdr:colOff>
      <xdr:row>113</xdr:row>
      <xdr:rowOff>33338</xdr:rowOff>
    </xdr:to>
    <xdr:graphicFrame macro="">
      <xdr:nvGraphicFramePr>
        <xdr:cNvPr id="5" name="Chart 4">
          <a:extLst>
            <a:ext uri="{FF2B5EF4-FFF2-40B4-BE49-F238E27FC236}">
              <a16:creationId xmlns:a16="http://schemas.microsoft.com/office/drawing/2014/main" id="{2EB85BB4-C803-40CC-9A8D-AB7A9E8D09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71</xdr:col>
      <xdr:colOff>0</xdr:colOff>
      <xdr:row>90</xdr:row>
      <xdr:rowOff>0</xdr:rowOff>
    </xdr:from>
    <xdr:to>
      <xdr:col>82</xdr:col>
      <xdr:colOff>345722</xdr:colOff>
      <xdr:row>112</xdr:row>
      <xdr:rowOff>33339</xdr:rowOff>
    </xdr:to>
    <xdr:graphicFrame macro="">
      <xdr:nvGraphicFramePr>
        <xdr:cNvPr id="6" name="Chart 5">
          <a:extLst>
            <a:ext uri="{FF2B5EF4-FFF2-40B4-BE49-F238E27FC236}">
              <a16:creationId xmlns:a16="http://schemas.microsoft.com/office/drawing/2014/main" id="{26D0AD58-2B9C-4767-8420-19D5624990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85</xdr:col>
      <xdr:colOff>0</xdr:colOff>
      <xdr:row>90</xdr:row>
      <xdr:rowOff>0</xdr:rowOff>
    </xdr:from>
    <xdr:to>
      <xdr:col>96</xdr:col>
      <xdr:colOff>232834</xdr:colOff>
      <xdr:row>112</xdr:row>
      <xdr:rowOff>33339</xdr:rowOff>
    </xdr:to>
    <xdr:graphicFrame macro="">
      <xdr:nvGraphicFramePr>
        <xdr:cNvPr id="7" name="Chart 6">
          <a:extLst>
            <a:ext uri="{FF2B5EF4-FFF2-40B4-BE49-F238E27FC236}">
              <a16:creationId xmlns:a16="http://schemas.microsoft.com/office/drawing/2014/main" id="{7C56025A-A7FE-426D-A735-7CF689F7CE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99</xdr:col>
      <xdr:colOff>14111</xdr:colOff>
      <xdr:row>90</xdr:row>
      <xdr:rowOff>21167</xdr:rowOff>
    </xdr:from>
    <xdr:to>
      <xdr:col>110</xdr:col>
      <xdr:colOff>352778</xdr:colOff>
      <xdr:row>112</xdr:row>
      <xdr:rowOff>54506</xdr:rowOff>
    </xdr:to>
    <xdr:graphicFrame macro="">
      <xdr:nvGraphicFramePr>
        <xdr:cNvPr id="8" name="Chart 7">
          <a:extLst>
            <a:ext uri="{FF2B5EF4-FFF2-40B4-BE49-F238E27FC236}">
              <a16:creationId xmlns:a16="http://schemas.microsoft.com/office/drawing/2014/main" id="{A9B16636-B767-476A-86CD-5E17D55108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15</xdr:col>
      <xdr:colOff>21167</xdr:colOff>
      <xdr:row>91</xdr:row>
      <xdr:rowOff>28222</xdr:rowOff>
    </xdr:from>
    <xdr:to>
      <xdr:col>26</xdr:col>
      <xdr:colOff>371828</xdr:colOff>
      <xdr:row>113</xdr:row>
      <xdr:rowOff>60855</xdr:rowOff>
    </xdr:to>
    <xdr:graphicFrame macro="">
      <xdr:nvGraphicFramePr>
        <xdr:cNvPr id="9" name="Chart 8">
          <a:extLst>
            <a:ext uri="{FF2B5EF4-FFF2-40B4-BE49-F238E27FC236}">
              <a16:creationId xmlns:a16="http://schemas.microsoft.com/office/drawing/2014/main" id="{DBA335BF-E483-498F-9C05-C43609F330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0</xdr:colOff>
      <xdr:row>91</xdr:row>
      <xdr:rowOff>0</xdr:rowOff>
    </xdr:from>
    <xdr:to>
      <xdr:col>12</xdr:col>
      <xdr:colOff>350661</xdr:colOff>
      <xdr:row>113</xdr:row>
      <xdr:rowOff>32633</xdr:rowOff>
    </xdr:to>
    <xdr:graphicFrame macro="">
      <xdr:nvGraphicFramePr>
        <xdr:cNvPr id="10" name="Chart 9">
          <a:extLst>
            <a:ext uri="{FF2B5EF4-FFF2-40B4-BE49-F238E27FC236}">
              <a16:creationId xmlns:a16="http://schemas.microsoft.com/office/drawing/2014/main" id="{402E683A-3559-493E-8C1A-F89F8BF326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tmEconomicRegulation/Shared%20Documents/(W)%20EFFICIENCY/(W10)%20PR24/CACs/Large%20Works/7.%20FM_WWW4%20Apr%2023%20Water%20Recycling%20model%20suite%20for%20IA%20cal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ites/tmEconomicRegulation/Shared%20Documents/(W)%20EFFICIENCY/Data/Data%20request%20-%20Large%20STWs%20dataset%20(incl.%20cost%20dat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W_AHFS_PR19/Global/01_Final%20Business%20Plan%20MASTER/PR19-Business-plan-data-tables-&#8211;-June-2018-&#8211;-ANH.xlsb"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rgoodwin\AppData\Local\Microsoft\Windows\Temporary%20Internet%20Files\Content.IE5\NSRWCWQE\jr00pdtvw.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H Read me"/>
      <sheetName val="Cover"/>
      <sheetName val="Controls"/>
      <sheetName val="Inputs&gt;&gt;"/>
      <sheetName val="Inputs"/>
      <sheetName val="Forecast drivers"/>
      <sheetName val="Model coeffs"/>
      <sheetName val="Outputs&gt;&gt;"/>
      <sheetName val="Base modelled costs"/>
      <sheetName val="Alt modelled costs"/>
      <sheetName val="IAs"/>
      <sheetName val="Final allowances"/>
      <sheetName val="PD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3">
          <cell r="C3">
            <v>1606.8594509804182</v>
          </cell>
          <cell r="D3">
            <v>668.38409095654561</v>
          </cell>
          <cell r="E3">
            <v>1876.9149911978391</v>
          </cell>
          <cell r="F3">
            <v>1469.7446665890393</v>
          </cell>
          <cell r="G3">
            <v>2008.4347370746168</v>
          </cell>
          <cell r="H3">
            <v>641.06813154423639</v>
          </cell>
          <cell r="I3">
            <v>3095.2344210466804</v>
          </cell>
          <cell r="J3">
            <v>938.78707516664394</v>
          </cell>
          <cell r="K3">
            <v>829.50264092552356</v>
          </cell>
          <cell r="L3">
            <v>1352.2988827387792</v>
          </cell>
        </row>
        <row r="4">
          <cell r="C4">
            <v>1593.6688164883376</v>
          </cell>
          <cell r="D4">
            <v>672.61237487783865</v>
          </cell>
          <cell r="E4">
            <v>1900.98427947442</v>
          </cell>
          <cell r="F4">
            <v>1478.9341868166089</v>
          </cell>
          <cell r="G4">
            <v>2023.2758294260593</v>
          </cell>
          <cell r="H4">
            <v>619.71786906109844</v>
          </cell>
          <cell r="I4">
            <v>3153.2005675779569</v>
          </cell>
          <cell r="J4">
            <v>928.01052316213725</v>
          </cell>
          <cell r="K4">
            <v>827.20171915027265</v>
          </cell>
          <cell r="L4">
            <v>1362.2063263106131</v>
          </cell>
        </row>
        <row r="5">
          <cell r="C5">
            <v>1590.0965637717466</v>
          </cell>
          <cell r="D5">
            <v>671.94071958034567</v>
          </cell>
          <cell r="E5">
            <v>1894.0326159151784</v>
          </cell>
          <cell r="F5">
            <v>1465.7986379419522</v>
          </cell>
          <cell r="G5">
            <v>2023.4673730298302</v>
          </cell>
          <cell r="H5">
            <v>623.45768350141373</v>
          </cell>
          <cell r="I5">
            <v>3196.6681903925182</v>
          </cell>
          <cell r="J5">
            <v>940.51365937020512</v>
          </cell>
          <cell r="K5">
            <v>816.6347371772107</v>
          </cell>
          <cell r="L5">
            <v>1361.2667087806435</v>
          </cell>
        </row>
        <row r="6">
          <cell r="C6">
            <v>1575.7960778201491</v>
          </cell>
          <cell r="D6">
            <v>667.50769142841625</v>
          </cell>
          <cell r="E6">
            <v>1873.1786102210885</v>
          </cell>
          <cell r="F6">
            <v>1452.3531710726206</v>
          </cell>
          <cell r="G6">
            <v>2014.6727682519449</v>
          </cell>
          <cell r="H6">
            <v>628.07889709642973</v>
          </cell>
          <cell r="I6">
            <v>3149.6542110859382</v>
          </cell>
          <cell r="J6">
            <v>936.72358953446997</v>
          </cell>
          <cell r="K6">
            <v>825.35948481134301</v>
          </cell>
          <cell r="L6">
            <v>1343.6118834511367</v>
          </cell>
        </row>
        <row r="7">
          <cell r="C7">
            <v>1586.5204860267447</v>
          </cell>
          <cell r="D7">
            <v>670.68692862886689</v>
          </cell>
          <cell r="E7">
            <v>1889.398501870229</v>
          </cell>
          <cell r="F7">
            <v>1465.6953319437271</v>
          </cell>
          <cell r="G7">
            <v>2020.4719902359448</v>
          </cell>
          <cell r="H7">
            <v>623.7514832196473</v>
          </cell>
          <cell r="I7">
            <v>3166.5076563521375</v>
          </cell>
          <cell r="J7">
            <v>935.08259068893733</v>
          </cell>
          <cell r="K7">
            <v>823.06531371294204</v>
          </cell>
          <cell r="L7">
            <v>1355.6949728474644</v>
          </cell>
        </row>
        <row r="8">
          <cell r="C8">
            <v>20.33896495367344</v>
          </cell>
          <cell r="D8">
            <v>-2.3028376723212887</v>
          </cell>
          <cell r="E8">
            <v>-12.483510672389912</v>
          </cell>
          <cell r="F8">
            <v>4.0493346453122285</v>
          </cell>
          <cell r="G8">
            <v>-12.037253161327953</v>
          </cell>
          <cell r="H8">
            <v>17.316648324589096</v>
          </cell>
          <cell r="I8">
            <v>-71.273235305457092</v>
          </cell>
          <cell r="J8">
            <v>3.7044844777066146</v>
          </cell>
          <cell r="K8">
            <v>6.437327212581522</v>
          </cell>
          <cell r="L8">
            <v>-3.3960901086852573</v>
          </cell>
        </row>
        <row r="9">
          <cell r="C9">
            <v>24.012853210150336</v>
          </cell>
          <cell r="D9">
            <v>-2.7188061495857001</v>
          </cell>
          <cell r="E9">
            <v>-14.738444655675719</v>
          </cell>
          <cell r="F9">
            <v>4.7807781102989129</v>
          </cell>
          <cell r="G9">
            <v>-14.211578311618107</v>
          </cell>
          <cell r="H9">
            <v>20.4446064614046</v>
          </cell>
          <cell r="I9">
            <v>-84.147533618387726</v>
          </cell>
          <cell r="J9">
            <v>4.3736366223681937</v>
          </cell>
          <cell r="K9">
            <v>7.6001209389717603</v>
          </cell>
          <cell r="L9">
            <v>-4.0095360532874018</v>
          </cell>
        </row>
      </sheetData>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Large STWs (incl. cost data)"/>
    </sheetNames>
    <sheetDataSet>
      <sheetData sheetId="0"/>
      <sheetData sheetId="1">
        <row r="1168">
          <cell r="P1168">
            <v>171641</v>
          </cell>
          <cell r="Q1168">
            <v>29690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EAR_SHEET"/>
      <sheetName val="F_Inputs"/>
      <sheetName val="F_Outputs (Non-group)"/>
      <sheetName val="F_Outputs (Group)"/>
      <sheetName val="F_Outputs ANH"/>
      <sheetName val="Dictionary"/>
      <sheetName val="LWTW"/>
      <sheetName val="Change control"/>
      <sheetName val="Validation flags"/>
      <sheetName val="APPOINTEE"/>
      <sheetName val="Summary (App)"/>
      <sheetName val="AppValidation"/>
      <sheetName val="AppPCview"/>
      <sheetName val="App1"/>
      <sheetName val="App1 guide"/>
      <sheetName val="App2"/>
      <sheetName val="App3"/>
      <sheetName val="App4"/>
      <sheetName val="App5"/>
      <sheetName val="App6"/>
      <sheetName val="App7"/>
      <sheetName val="App8"/>
      <sheetName val="App9"/>
      <sheetName val="App10"/>
      <sheetName val="App11"/>
      <sheetName val="App11a"/>
      <sheetName val="App12"/>
      <sheetName val="App12a"/>
      <sheetName val="App13"/>
      <sheetName val="App14"/>
      <sheetName val="App15"/>
      <sheetName val="App15a"/>
      <sheetName val="App16"/>
      <sheetName val="App17"/>
      <sheetName val="App18"/>
      <sheetName val="App19"/>
      <sheetName val="App20"/>
      <sheetName val="App21"/>
      <sheetName val="App22"/>
      <sheetName val="App23"/>
      <sheetName val="App24"/>
      <sheetName val="App24a"/>
      <sheetName val="App25"/>
      <sheetName val="App26"/>
      <sheetName val="App27"/>
      <sheetName val="App28"/>
      <sheetName val="App29"/>
      <sheetName val="App30"/>
      <sheetName val="App31"/>
      <sheetName val="App32"/>
      <sheetName val="App33"/>
      <sheetName val="WATER&gt;&gt;"/>
      <sheetName val="Summary (W)"/>
      <sheetName val="WS1"/>
      <sheetName val="WS1a"/>
      <sheetName val="WS2"/>
      <sheetName val="WS2a"/>
      <sheetName val="WS3"/>
      <sheetName val="WS4"/>
      <sheetName val="WS5"/>
      <sheetName val="WS6 not used"/>
      <sheetName val="WS7"/>
      <sheetName val="WS8"/>
      <sheetName val="WS9 not used"/>
      <sheetName val="WS10"/>
      <sheetName val="WS11 not used"/>
      <sheetName val="WS12"/>
      <sheetName val="WS12a"/>
      <sheetName val="WS12b not used"/>
      <sheetName val="WS13"/>
      <sheetName val="WS14 not used"/>
      <sheetName val="WS15"/>
      <sheetName val="WS16 not used"/>
      <sheetName val="WS17"/>
      <sheetName val="WS18"/>
      <sheetName val="WResources&gt;&gt;"/>
      <sheetName val="Wr1"/>
      <sheetName val="Wr2"/>
      <sheetName val="Wr3"/>
      <sheetName val="Wr4"/>
      <sheetName val="Wr5"/>
      <sheetName val="Wr6"/>
      <sheetName val="Wr7"/>
      <sheetName val="Wr8"/>
      <sheetName val="WNetwork+&gt;&gt;"/>
      <sheetName val="Wn1"/>
      <sheetName val="Wn2"/>
      <sheetName val="Wn3"/>
      <sheetName val="Wn4"/>
      <sheetName val="Wn5"/>
      <sheetName val="Wn6"/>
      <sheetName val="WASTEWATER&gt;&gt;"/>
      <sheetName val="Summary (WW)"/>
      <sheetName val="WWS1"/>
      <sheetName val="WWS1a"/>
      <sheetName val="WWS2"/>
      <sheetName val="WWS2a"/>
      <sheetName val="WWS3"/>
      <sheetName val="WWS4"/>
      <sheetName val="WWS5"/>
      <sheetName val="WWS6 not used"/>
      <sheetName val="WWS7"/>
      <sheetName val="WWS8"/>
      <sheetName val="WWS9 not used"/>
      <sheetName val="WWS10"/>
      <sheetName val="WWS11 not used"/>
      <sheetName val="WWS12"/>
      <sheetName val="WWS12a not used"/>
      <sheetName val="WWS13"/>
      <sheetName val="WWS14 not used"/>
      <sheetName val="WWS15"/>
      <sheetName val="WWS16 not used"/>
      <sheetName val="WWS17 not used"/>
      <sheetName val="WWS18"/>
      <sheetName val="WWNetwork+&gt;&gt;"/>
      <sheetName val="WWn1"/>
      <sheetName val="WWn2"/>
      <sheetName val="WWn3"/>
      <sheetName val="WWn4"/>
      <sheetName val="WWn5"/>
      <sheetName val="WWn6"/>
      <sheetName val="WWn7"/>
      <sheetName val="WWn8"/>
      <sheetName val="Bioresources&gt;&gt;"/>
      <sheetName val="Bio1"/>
      <sheetName val="Bio2"/>
      <sheetName val="Bio3"/>
      <sheetName val="Bio4"/>
      <sheetName val="Bio5"/>
      <sheetName val="Bio6"/>
      <sheetName val="Bio7"/>
      <sheetName val="Dummy&gt;&gt;"/>
      <sheetName val="Summary (Dmy)"/>
      <sheetName val="Dmmy1"/>
      <sheetName val="Dmmy2"/>
      <sheetName val="Dmmy3"/>
      <sheetName val="Dmmy4"/>
      <sheetName val="Dmmy5"/>
      <sheetName val="Dmmy6"/>
      <sheetName val="Dmmy7"/>
      <sheetName val="Dmmy8"/>
      <sheetName val="Dmmy9"/>
      <sheetName val="Dmmy10"/>
      <sheetName val="RETAIL&gt;&gt;"/>
      <sheetName val="Summary (R)"/>
      <sheetName val="R1"/>
      <sheetName val="R2"/>
      <sheetName val="R3"/>
      <sheetName val="R4"/>
      <sheetName val="R5"/>
      <sheetName val="R6"/>
      <sheetName val="R7"/>
      <sheetName val="R8"/>
      <sheetName val="R9"/>
      <sheetName val="R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row r="40">
          <cell r="G40">
            <v>94.308333333333351</v>
          </cell>
          <cell r="H40">
            <v>96.583333333333314</v>
          </cell>
          <cell r="I40">
            <v>98.600000000000009</v>
          </cell>
          <cell r="J40">
            <v>99.72499999999998</v>
          </cell>
          <cell r="K40">
            <v>100.16666666666667</v>
          </cell>
          <cell r="L40">
            <v>101.54166666666667</v>
          </cell>
          <cell r="M40">
            <v>104.21666666666665</v>
          </cell>
        </row>
      </sheetData>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Indices"/>
      <sheetName val="Table 1"/>
      <sheetName val="Table 2"/>
      <sheetName val="Table 4"/>
      <sheetName val="Table 5"/>
      <sheetName val="Table 6"/>
      <sheetName val="Table 7"/>
      <sheetName val="Table 8"/>
      <sheetName val="Table 9"/>
      <sheetName val="Table 10"/>
      <sheetName val="Table 10a"/>
      <sheetName val="Table 11"/>
      <sheetName val="Table 12"/>
      <sheetName val="Table 18"/>
      <sheetName val="Table 19"/>
      <sheetName val="Table 20"/>
      <sheetName val="Table 21"/>
      <sheetName val="Table 23"/>
      <sheetName val="Table 24"/>
      <sheetName val="Table 25"/>
      <sheetName val="Table 26"/>
      <sheetName val="Table 27"/>
      <sheetName val="Table 28"/>
      <sheetName val="Table 29"/>
      <sheetName val="Table 32"/>
      <sheetName val="Table 33"/>
      <sheetName val="Table 34"/>
      <sheetName val="Table 35"/>
      <sheetName val="Table 3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13">
          <cell r="O13">
            <v>1.6E-2</v>
          </cell>
        </row>
        <row r="14">
          <cell r="O14">
            <v>5.9720000000000004</v>
          </cell>
        </row>
        <row r="15">
          <cell r="O15">
            <v>13.728</v>
          </cell>
        </row>
        <row r="16">
          <cell r="O16">
            <v>0</v>
          </cell>
        </row>
        <row r="17">
          <cell r="O17">
            <v>0.33800000000000002</v>
          </cell>
        </row>
        <row r="18">
          <cell r="O18">
            <v>1.0999999999999999E-2</v>
          </cell>
        </row>
        <row r="29">
          <cell r="O29">
            <v>10.234</v>
          </cell>
        </row>
        <row r="31">
          <cell r="O31">
            <v>9.8309999999999995</v>
          </cell>
        </row>
        <row r="33">
          <cell r="O33">
            <v>20.065000000000001</v>
          </cell>
        </row>
      </sheetData>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E7B04-34A7-4028-8570-3C8F7E58D47A}">
  <dimension ref="A1:A38"/>
  <sheetViews>
    <sheetView tabSelected="1" workbookViewId="0"/>
  </sheetViews>
  <sheetFormatPr defaultRowHeight="14.45"/>
  <cols>
    <col min="1" max="1" width="131.42578125" customWidth="1"/>
  </cols>
  <sheetData>
    <row r="1" spans="1:1" ht="29.1">
      <c r="A1" s="27" t="s">
        <v>0</v>
      </c>
    </row>
    <row r="2" spans="1:1">
      <c r="A2" s="26" t="s">
        <v>1</v>
      </c>
    </row>
    <row r="3" spans="1:1">
      <c r="A3" s="26"/>
    </row>
    <row r="4" spans="1:1">
      <c r="A4" s="26" t="s">
        <v>2</v>
      </c>
    </row>
    <row r="5" spans="1:1">
      <c r="A5" s="23" t="s">
        <v>3</v>
      </c>
    </row>
    <row r="6" spans="1:1" ht="29.1">
      <c r="A6" s="24" t="s">
        <v>4</v>
      </c>
    </row>
    <row r="7" spans="1:1">
      <c r="A7" s="23"/>
    </row>
    <row r="8" spans="1:1">
      <c r="A8" s="26" t="s">
        <v>5</v>
      </c>
    </row>
    <row r="9" spans="1:1">
      <c r="A9" s="23" t="s">
        <v>6</v>
      </c>
    </row>
    <row r="10" spans="1:1">
      <c r="A10" s="23" t="s">
        <v>7</v>
      </c>
    </row>
    <row r="11" spans="1:1">
      <c r="A11" s="23" t="s">
        <v>8</v>
      </c>
    </row>
    <row r="12" spans="1:1">
      <c r="A12" s="23" t="s">
        <v>9</v>
      </c>
    </row>
    <row r="13" spans="1:1">
      <c r="A13" s="23" t="s">
        <v>10</v>
      </c>
    </row>
    <row r="14" spans="1:1">
      <c r="A14" s="23"/>
    </row>
    <row r="15" spans="1:1">
      <c r="A15" s="26" t="s">
        <v>11</v>
      </c>
    </row>
    <row r="16" spans="1:1">
      <c r="A16" s="23" t="s">
        <v>12</v>
      </c>
    </row>
    <row r="17" spans="1:1">
      <c r="A17" s="23" t="s">
        <v>13</v>
      </c>
    </row>
    <row r="18" spans="1:1">
      <c r="A18" s="25" t="s">
        <v>14</v>
      </c>
    </row>
    <row r="19" spans="1:1">
      <c r="A19" s="23" t="s">
        <v>15</v>
      </c>
    </row>
    <row r="20" spans="1:1">
      <c r="A20" s="23" t="s">
        <v>16</v>
      </c>
    </row>
    <row r="21" spans="1:1">
      <c r="A21" s="23" t="s">
        <v>17</v>
      </c>
    </row>
    <row r="22" spans="1:1">
      <c r="A22" s="23" t="s">
        <v>18</v>
      </c>
    </row>
    <row r="23" spans="1:1">
      <c r="A23" s="23" t="s">
        <v>19</v>
      </c>
    </row>
    <row r="24" spans="1:1">
      <c r="A24" s="23"/>
    </row>
    <row r="25" spans="1:1">
      <c r="A25" s="26" t="s">
        <v>20</v>
      </c>
    </row>
    <row r="26" spans="1:1">
      <c r="A26" s="23"/>
    </row>
    <row r="27" spans="1:1">
      <c r="A27" s="26" t="s">
        <v>21</v>
      </c>
    </row>
    <row r="28" spans="1:1">
      <c r="A28" s="23"/>
    </row>
    <row r="29" spans="1:1">
      <c r="A29" s="26" t="s">
        <v>22</v>
      </c>
    </row>
    <row r="30" spans="1:1">
      <c r="A30" s="23"/>
    </row>
    <row r="31" spans="1:1">
      <c r="A31" s="26" t="s">
        <v>23</v>
      </c>
    </row>
    <row r="32" spans="1:1" ht="29.1">
      <c r="A32" s="24" t="s">
        <v>24</v>
      </c>
    </row>
    <row r="33" spans="1:1">
      <c r="A33" s="23" t="s">
        <v>25</v>
      </c>
    </row>
    <row r="34" spans="1:1">
      <c r="A34" s="23" t="s">
        <v>26</v>
      </c>
    </row>
    <row r="35" spans="1:1">
      <c r="A35" s="24" t="s">
        <v>27</v>
      </c>
    </row>
    <row r="36" spans="1:1">
      <c r="A36" s="23" t="s">
        <v>28</v>
      </c>
    </row>
    <row r="37" spans="1:1">
      <c r="A37" s="23" t="s">
        <v>29</v>
      </c>
    </row>
    <row r="38" spans="1:1">
      <c r="A38" s="23" t="s">
        <v>30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0C7D8-C5A0-4861-863D-661F4F673E8B}">
  <dimension ref="A2:Q568"/>
  <sheetViews>
    <sheetView workbookViewId="0"/>
  </sheetViews>
  <sheetFormatPr defaultRowHeight="14.45"/>
  <cols>
    <col min="1" max="1" width="23.42578125" customWidth="1"/>
    <col min="2" max="2" width="8.5703125" customWidth="1"/>
    <col min="3" max="3" width="11.28515625" bestFit="1" customWidth="1"/>
  </cols>
  <sheetData>
    <row r="2" spans="1:12">
      <c r="B2" s="9" t="s">
        <v>31</v>
      </c>
    </row>
    <row r="4" spans="1:12">
      <c r="A4" s="9">
        <v>1</v>
      </c>
      <c r="B4" s="9" t="s">
        <v>32</v>
      </c>
    </row>
    <row r="5" spans="1:12">
      <c r="C5" s="9" t="str">
        <f t="array" ref="C5:L5">+TRANSPOSE(Outputs!A$4:A$13)</f>
        <v>ANH</v>
      </c>
      <c r="D5" s="9" t="str">
        <v>NES</v>
      </c>
      <c r="E5" s="9" t="str">
        <v>UU</v>
      </c>
      <c r="F5" s="9" t="str">
        <v>SRN</v>
      </c>
      <c r="G5" s="9" t="str">
        <v>SVT</v>
      </c>
      <c r="H5" s="9" t="str">
        <v>SWB</v>
      </c>
      <c r="I5" s="9" t="str">
        <v>TMS</v>
      </c>
      <c r="J5" s="9" t="str">
        <v>WSH</v>
      </c>
      <c r="K5" s="9" t="str">
        <v>WSX</v>
      </c>
      <c r="L5" s="9" t="str">
        <v>YKY</v>
      </c>
    </row>
    <row r="6" spans="1:12">
      <c r="B6">
        <v>2022</v>
      </c>
      <c r="C6" s="1">
        <f>Outputs!$L50</f>
        <v>438379</v>
      </c>
      <c r="D6" s="1">
        <f>Outputs!$L51</f>
        <v>180522</v>
      </c>
      <c r="E6" s="1">
        <f>Outputs!$L52</f>
        <v>556198</v>
      </c>
      <c r="F6" s="1">
        <f>Outputs!$L53</f>
        <v>295908</v>
      </c>
      <c r="G6" s="1">
        <f>Outputs!$L54</f>
        <v>623650</v>
      </c>
      <c r="H6" s="1">
        <f>Outputs!$L55</f>
        <v>110077</v>
      </c>
      <c r="I6" s="1">
        <f>Outputs!$L56</f>
        <v>967625</v>
      </c>
      <c r="J6" s="1">
        <f>Outputs!$L57</f>
        <v>248375</v>
      </c>
      <c r="K6" s="1">
        <f>Outputs!$L58</f>
        <v>204350</v>
      </c>
      <c r="L6" s="1">
        <f>Outputs!$L59</f>
        <v>360966</v>
      </c>
    </row>
    <row r="7" spans="1:12">
      <c r="B7">
        <v>2021</v>
      </c>
      <c r="C7" s="1">
        <f>Outputs!$Z50</f>
        <v>430209</v>
      </c>
      <c r="D7" s="1">
        <f>Outputs!$Z51</f>
        <v>167700</v>
      </c>
      <c r="E7" s="1">
        <f>Outputs!$Z52</f>
        <v>547298</v>
      </c>
      <c r="F7" s="1">
        <f>Outputs!$Z53</f>
        <v>300850</v>
      </c>
      <c r="G7" s="1">
        <f>Outputs!$Z54</f>
        <v>623157</v>
      </c>
      <c r="H7" s="1">
        <f>Outputs!$Z55</f>
        <v>109287</v>
      </c>
      <c r="I7" s="1">
        <f>Outputs!$Z56</f>
        <v>954060</v>
      </c>
      <c r="J7" s="1">
        <f>Outputs!$Z57</f>
        <v>234352</v>
      </c>
      <c r="K7" s="1">
        <f>Outputs!$Z58</f>
        <v>204341</v>
      </c>
      <c r="L7" s="1">
        <f>Outputs!$Z59</f>
        <v>349007</v>
      </c>
    </row>
    <row r="8" spans="1:12">
      <c r="B8">
        <v>2020</v>
      </c>
      <c r="C8" s="1">
        <f>Outputs!$AN50</f>
        <v>434525.86261417338</v>
      </c>
      <c r="D8" s="1">
        <f>Outputs!$AN51</f>
        <v>179826.50846210844</v>
      </c>
      <c r="E8" s="1">
        <f>Outputs!$AN52</f>
        <v>546253.4639659042</v>
      </c>
      <c r="F8" s="1">
        <f>Outputs!$AN53</f>
        <v>300315</v>
      </c>
      <c r="G8" s="1">
        <f>Outputs!$AN54</f>
        <v>632980.99279713118</v>
      </c>
      <c r="H8" s="1">
        <f>Outputs!$AN55</f>
        <v>109433</v>
      </c>
      <c r="I8" s="1">
        <f>Outputs!$AN56</f>
        <v>981891.93038907414</v>
      </c>
      <c r="J8" s="1">
        <f>Outputs!$AN57</f>
        <v>248455</v>
      </c>
      <c r="K8" s="1">
        <f>Outputs!$AN58</f>
        <v>197210.27732917405</v>
      </c>
      <c r="L8" s="1">
        <f>Outputs!$AN59</f>
        <v>361199</v>
      </c>
    </row>
    <row r="9" spans="1:12">
      <c r="B9">
        <v>2019</v>
      </c>
      <c r="C9" s="1">
        <f>Outputs!$BB50</f>
        <v>428974.86975350557</v>
      </c>
      <c r="D9" s="1">
        <f>Outputs!$BB51</f>
        <v>178350</v>
      </c>
      <c r="E9" s="1">
        <f>Outputs!$BB52</f>
        <v>550281.45115841937</v>
      </c>
      <c r="F9" s="1">
        <f>Outputs!$BB53</f>
        <v>297937</v>
      </c>
      <c r="G9" s="1">
        <f>Outputs!$BB54</f>
        <v>629762.37026487454</v>
      </c>
      <c r="H9" s="1">
        <f>Outputs!$BB55</f>
        <v>107426.70539347379</v>
      </c>
      <c r="I9" s="1">
        <f>Outputs!$BB56</f>
        <v>955325.48396311444</v>
      </c>
      <c r="J9" s="1">
        <f>Outputs!$BB57</f>
        <v>246025</v>
      </c>
      <c r="K9" s="1">
        <f>Outputs!$BB58</f>
        <v>190107.85886666662</v>
      </c>
      <c r="L9" s="1">
        <f>Outputs!$BB59</f>
        <v>349865</v>
      </c>
    </row>
    <row r="10" spans="1:12">
      <c r="B10">
        <v>2018</v>
      </c>
      <c r="C10" s="1">
        <f>Outputs!$BP50</f>
        <v>417946</v>
      </c>
      <c r="D10" s="1">
        <f>Outputs!$BP51</f>
        <v>177871</v>
      </c>
      <c r="E10" s="1">
        <f>Outputs!$BP52</f>
        <v>546892.69020277704</v>
      </c>
      <c r="F10" s="1">
        <f>Outputs!$BP53</f>
        <v>296193.98814319173</v>
      </c>
      <c r="G10" s="1">
        <f>Outputs!$BP54</f>
        <v>616752</v>
      </c>
      <c r="H10" s="1">
        <f>Outputs!$BP55</f>
        <v>106303</v>
      </c>
      <c r="I10" s="1">
        <f>Outputs!$BP56</f>
        <v>970143.97503386065</v>
      </c>
      <c r="J10" s="1">
        <f>Outputs!$BP57</f>
        <v>245516.47201416129</v>
      </c>
      <c r="K10" s="1">
        <f>Outputs!$BP58</f>
        <v>182334.07704583369</v>
      </c>
      <c r="L10" s="1">
        <f>Outputs!$BP59</f>
        <v>343766</v>
      </c>
    </row>
    <row r="11" spans="1:12">
      <c r="B11">
        <v>2017</v>
      </c>
      <c r="C11" s="1">
        <f>Outputs!$CD50</f>
        <v>418392.80298166862</v>
      </c>
      <c r="D11" s="1">
        <f>Outputs!$CD51</f>
        <v>177756</v>
      </c>
      <c r="E11" s="1">
        <f>Outputs!$CD52</f>
        <v>537708.88349718298</v>
      </c>
      <c r="F11" s="1">
        <f>Outputs!$CD53</f>
        <v>292432.48559124721</v>
      </c>
      <c r="G11" s="1">
        <f>Outputs!$CD54</f>
        <v>611764.91651870147</v>
      </c>
      <c r="H11" s="1">
        <f>Outputs!$CD55</f>
        <v>105401.2146950762</v>
      </c>
      <c r="I11" s="1">
        <f>Outputs!$CD56</f>
        <v>960571.53377491178</v>
      </c>
      <c r="J11" s="1">
        <f>Outputs!$CD57</f>
        <v>250453</v>
      </c>
      <c r="K11" s="1">
        <f>Outputs!$CD58</f>
        <v>185627.53281249967</v>
      </c>
      <c r="L11" s="1">
        <f>Outputs!$CD59</f>
        <v>368289.75757534249</v>
      </c>
    </row>
    <row r="13" spans="1:12">
      <c r="A13" s="9">
        <v>2</v>
      </c>
      <c r="B13" s="9" t="s">
        <v>33</v>
      </c>
    </row>
    <row r="14" spans="1:12">
      <c r="A14" s="9"/>
    </row>
    <row r="15" spans="1:12">
      <c r="A15" s="9"/>
      <c r="B15" s="9" t="s">
        <v>34</v>
      </c>
      <c r="C15" s="18">
        <v>1</v>
      </c>
      <c r="D15" s="18">
        <v>2</v>
      </c>
      <c r="E15" s="18">
        <v>3</v>
      </c>
      <c r="F15" s="18">
        <v>4</v>
      </c>
      <c r="G15" s="18">
        <v>5</v>
      </c>
      <c r="H15" s="18">
        <v>6</v>
      </c>
      <c r="I15" s="18">
        <v>7</v>
      </c>
      <c r="J15" s="18">
        <v>8</v>
      </c>
      <c r="K15" s="18">
        <v>9</v>
      </c>
      <c r="L15" s="18">
        <v>10</v>
      </c>
    </row>
    <row r="16" spans="1:12">
      <c r="B16">
        <v>2022</v>
      </c>
      <c r="C16" s="7">
        <f>Outputs!B74</f>
        <v>4.0762158026116076E-3</v>
      </c>
      <c r="D16" s="7">
        <f>Outputs!C74</f>
        <v>4.0139988208878459E-3</v>
      </c>
      <c r="E16" s="7">
        <f>Outputs!D74</f>
        <v>1.9005030042272424E-2</v>
      </c>
      <c r="F16" s="7">
        <f>Outputs!E74</f>
        <v>6.0875804367732468E-2</v>
      </c>
      <c r="G16" s="7">
        <f>Outputs!F74</f>
        <v>8.2746076943339894E-2</v>
      </c>
      <c r="H16" s="7">
        <f>Outputs!G74</f>
        <v>0.25343159267946963</v>
      </c>
      <c r="I16" s="7">
        <f>Outputs!H74</f>
        <v>0.14326388279123442</v>
      </c>
      <c r="J16" s="7">
        <f>Outputs!I74</f>
        <v>0.1335888912582632</v>
      </c>
      <c r="K16" s="7">
        <f>Outputs!J74</f>
        <v>0.13766034043727499</v>
      </c>
      <c r="L16" s="7">
        <f>Outputs!K74</f>
        <v>0.16133816685691349</v>
      </c>
    </row>
    <row r="17" spans="1:12">
      <c r="B17">
        <v>2021</v>
      </c>
      <c r="C17" s="7">
        <f>Outputs!P74</f>
        <v>3.9765209510285154E-3</v>
      </c>
      <c r="D17" s="7">
        <f>Outputs!Q74</f>
        <v>4.0066209877352554E-3</v>
      </c>
      <c r="E17" s="7">
        <f>Outputs!R74</f>
        <v>1.9241320922254921E-2</v>
      </c>
      <c r="F17" s="7">
        <f>Outputs!S74</f>
        <v>6.1392851139248125E-2</v>
      </c>
      <c r="G17" s="7">
        <f>Outputs!T74</f>
        <v>8.3868140412079711E-2</v>
      </c>
      <c r="H17" s="7">
        <f>Outputs!U74</f>
        <v>0.2672332275835716</v>
      </c>
      <c r="I17" s="7">
        <f>Outputs!V74</f>
        <v>0.14094163628391068</v>
      </c>
      <c r="J17" s="7">
        <f>Outputs!W74</f>
        <v>0.14458016953463049</v>
      </c>
      <c r="K17" s="7">
        <f>Outputs!X74</f>
        <v>0.11118519914873015</v>
      </c>
      <c r="L17" s="7">
        <f>Outputs!Y74</f>
        <v>0.16357431303681055</v>
      </c>
    </row>
    <row r="18" spans="1:12">
      <c r="B18">
        <v>2020</v>
      </c>
      <c r="C18" s="7">
        <f>Outputs!AD74</f>
        <v>3.9170486231492061E-3</v>
      </c>
      <c r="D18" s="7">
        <f>Outputs!AE74</f>
        <v>3.9842037934160034E-3</v>
      </c>
      <c r="E18" s="7">
        <f>Outputs!AF74</f>
        <v>1.9146393585383534E-2</v>
      </c>
      <c r="F18" s="7">
        <f>Outputs!AG74</f>
        <v>6.2169075077550456E-2</v>
      </c>
      <c r="G18" s="7">
        <f>Outputs!AH74</f>
        <v>8.2656753598290666E-2</v>
      </c>
      <c r="H18" s="7">
        <f>Outputs!AI74</f>
        <v>0.25684972334380135</v>
      </c>
      <c r="I18" s="7">
        <f>Outputs!AJ74</f>
        <v>0.13859553679309419</v>
      </c>
      <c r="J18" s="7">
        <f>Outputs!AK74</f>
        <v>0.14574817929189229</v>
      </c>
      <c r="K18" s="7">
        <f>Outputs!AL74</f>
        <v>0.12365324227408438</v>
      </c>
      <c r="L18" s="7">
        <f>Outputs!AM74</f>
        <v>0.16327984361933792</v>
      </c>
    </row>
    <row r="19" spans="1:12">
      <c r="B19">
        <v>2019</v>
      </c>
      <c r="C19" s="7">
        <f>Outputs!AR74</f>
        <v>3.9387820169429159E-3</v>
      </c>
      <c r="D19" s="7">
        <f>Outputs!AS74</f>
        <v>3.9889241636401262E-3</v>
      </c>
      <c r="E19" s="7">
        <f>Outputs!AT74</f>
        <v>1.9023639713710093E-2</v>
      </c>
      <c r="F19" s="7">
        <f>Outputs!AU74</f>
        <v>6.2957474526726218E-2</v>
      </c>
      <c r="G19" s="7">
        <f>Outputs!AV74</f>
        <v>8.2365045631675821E-2</v>
      </c>
      <c r="H19" s="7">
        <f>Outputs!AW74</f>
        <v>0.25712338993475287</v>
      </c>
      <c r="I19" s="7">
        <f>Outputs!AX74</f>
        <v>0.14260143657383795</v>
      </c>
      <c r="J19" s="7">
        <f>Outputs!AY74</f>
        <v>0.14365149795416551</v>
      </c>
      <c r="K19" s="7">
        <f>Outputs!AZ74</f>
        <v>0.12210096445487932</v>
      </c>
      <c r="L19" s="7">
        <f>Outputs!BA74</f>
        <v>0.16224884502966919</v>
      </c>
    </row>
    <row r="20" spans="1:12">
      <c r="B20">
        <v>2018</v>
      </c>
      <c r="C20" s="7">
        <f>Outputs!BF74</f>
        <v>3.9708954963542748E-3</v>
      </c>
      <c r="D20" s="7">
        <f>Outputs!BG74</f>
        <v>4.0644872689827088E-3</v>
      </c>
      <c r="E20" s="7">
        <f>Outputs!BH74</f>
        <v>1.9208083397272951E-2</v>
      </c>
      <c r="F20" s="7">
        <f>Outputs!BI74</f>
        <v>6.4217195192554144E-2</v>
      </c>
      <c r="G20" s="7">
        <f>Outputs!BJ74</f>
        <v>8.0557772781597536E-2</v>
      </c>
      <c r="H20" s="7">
        <f>Outputs!BK74</f>
        <v>0.26420945473142926</v>
      </c>
      <c r="I20" s="7">
        <f>Outputs!BL74</f>
        <v>0.13487163719945247</v>
      </c>
      <c r="J20" s="7">
        <f>Outputs!BM74</f>
        <v>0.1440328696386651</v>
      </c>
      <c r="K20" s="7">
        <f>Outputs!BN74</f>
        <v>0.12265895987986195</v>
      </c>
      <c r="L20" s="7">
        <f>Outputs!BO74</f>
        <v>0.16220864441382959</v>
      </c>
    </row>
    <row r="21" spans="1:12">
      <c r="B21">
        <v>2017</v>
      </c>
      <c r="C21" s="7">
        <f>Outputs!BT74</f>
        <v>3.9942169377198819E-3</v>
      </c>
      <c r="D21" s="7">
        <f>Outputs!BU74</f>
        <v>4.1266678762168245E-3</v>
      </c>
      <c r="E21" s="7">
        <f>Outputs!BV74</f>
        <v>1.9270344408133341E-2</v>
      </c>
      <c r="F21" s="7">
        <f>Outputs!BW74</f>
        <v>6.3422192140374478E-2</v>
      </c>
      <c r="G21" s="7">
        <f>Outputs!BX74</f>
        <v>8.2509852260522723E-2</v>
      </c>
      <c r="H21" s="7">
        <f>Outputs!BY74</f>
        <v>0.26088970770400949</v>
      </c>
      <c r="I21" s="7">
        <f>Outputs!BZ74</f>
        <v>0.13469584797491657</v>
      </c>
      <c r="J21" s="7">
        <f>Outputs!CA74</f>
        <v>0.13780605423304859</v>
      </c>
      <c r="K21" s="7">
        <f>Outputs!CB74</f>
        <v>0.13565404104478346</v>
      </c>
      <c r="L21" s="7">
        <f>Outputs!CC74</f>
        <v>0.15763107542027463</v>
      </c>
    </row>
    <row r="23" spans="1:12">
      <c r="A23" s="9">
        <v>3</v>
      </c>
      <c r="B23" s="9" t="s">
        <v>35</v>
      </c>
    </row>
    <row r="25" spans="1:12">
      <c r="B25" s="9" t="s">
        <v>36</v>
      </c>
    </row>
    <row r="26" spans="1:12">
      <c r="B26" s="9" t="s">
        <v>34</v>
      </c>
      <c r="C26" s="18">
        <v>1</v>
      </c>
      <c r="D26" s="18">
        <v>2</v>
      </c>
      <c r="E26" s="18">
        <v>3</v>
      </c>
      <c r="F26" s="18">
        <v>4</v>
      </c>
      <c r="G26" s="18">
        <v>5</v>
      </c>
      <c r="H26" s="18">
        <v>6</v>
      </c>
      <c r="I26" s="18">
        <v>7</v>
      </c>
      <c r="J26" s="18">
        <v>8</v>
      </c>
      <c r="K26" s="18">
        <v>9</v>
      </c>
      <c r="L26" s="18">
        <v>10</v>
      </c>
    </row>
    <row r="27" spans="1:12">
      <c r="B27">
        <v>2022</v>
      </c>
      <c r="C27" s="1">
        <f>$C6*C16</f>
        <v>1786.9274073330739</v>
      </c>
      <c r="D27" s="1">
        <f t="shared" ref="D27:L27" si="0">$C6*D16</f>
        <v>1759.652789101993</v>
      </c>
      <c r="E27" s="1">
        <f t="shared" si="0"/>
        <v>8331.4060649013427</v>
      </c>
      <c r="F27" s="1">
        <f t="shared" si="0"/>
        <v>26686.674242922192</v>
      </c>
      <c r="G27" s="1">
        <f t="shared" si="0"/>
        <v>36274.142464344397</v>
      </c>
      <c r="H27" s="1">
        <f t="shared" si="0"/>
        <v>111099.08816723322</v>
      </c>
      <c r="I27" s="1">
        <f t="shared" si="0"/>
        <v>62803.877674138552</v>
      </c>
      <c r="J27" s="1">
        <f t="shared" si="0"/>
        <v>58562.564560906168</v>
      </c>
      <c r="K27" s="1">
        <f t="shared" si="0"/>
        <v>60347.402380552172</v>
      </c>
      <c r="L27" s="1">
        <f t="shared" si="0"/>
        <v>70727.264248566877</v>
      </c>
    </row>
    <row r="28" spans="1:12">
      <c r="B28">
        <v>2021</v>
      </c>
      <c r="C28" s="1">
        <f t="shared" ref="C28:L28" si="1">$C7*C17</f>
        <v>1710.7351018210265</v>
      </c>
      <c r="D28" s="1">
        <f t="shared" si="1"/>
        <v>1723.6844085125965</v>
      </c>
      <c r="E28" s="1">
        <f t="shared" si="1"/>
        <v>8277.7894326423666</v>
      </c>
      <c r="F28" s="1">
        <f t="shared" si="1"/>
        <v>26411.757095764795</v>
      </c>
      <c r="G28" s="1">
        <f t="shared" si="1"/>
        <v>36080.828818540402</v>
      </c>
      <c r="H28" s="1">
        <f t="shared" si="1"/>
        <v>114966.13960550075</v>
      </c>
      <c r="I28" s="1">
        <f t="shared" si="1"/>
        <v>60634.36040406493</v>
      </c>
      <c r="J28" s="1">
        <f t="shared" si="1"/>
        <v>62199.690155323849</v>
      </c>
      <c r="K28" s="1">
        <f t="shared" si="1"/>
        <v>47832.87334057605</v>
      </c>
      <c r="L28" s="1">
        <f t="shared" si="1"/>
        <v>70371.141637253226</v>
      </c>
    </row>
    <row r="29" spans="1:12">
      <c r="B29">
        <v>2020</v>
      </c>
      <c r="C29" s="1">
        <f t="shared" ref="C29:L29" si="2">$C8*C18</f>
        <v>1702.058931875569</v>
      </c>
      <c r="D29" s="1">
        <f t="shared" si="2"/>
        <v>1731.2395901647508</v>
      </c>
      <c r="E29" s="1">
        <f t="shared" si="2"/>
        <v>8319.6031886392557</v>
      </c>
      <c r="F29" s="1">
        <f t="shared" si="2"/>
        <v>27014.070975997922</v>
      </c>
      <c r="G29" s="1">
        <f t="shared" si="2"/>
        <v>35916.497158184429</v>
      </c>
      <c r="H29" s="1">
        <f t="shared" si="2"/>
        <v>111607.84759817706</v>
      </c>
      <c r="I29" s="1">
        <f t="shared" si="2"/>
        <v>60223.345179493663</v>
      </c>
      <c r="J29" s="1">
        <f t="shared" si="2"/>
        <v>63331.353331254701</v>
      </c>
      <c r="K29" s="1">
        <f t="shared" si="2"/>
        <v>53730.531764185886</v>
      </c>
      <c r="L29" s="1">
        <f t="shared" si="2"/>
        <v>70949.314896200143</v>
      </c>
    </row>
    <row r="30" spans="1:12">
      <c r="B30">
        <v>2019</v>
      </c>
      <c r="C30" s="1">
        <f t="shared" ref="C30:L30" si="3">$C9*C19</f>
        <v>1689.6385027055373</v>
      </c>
      <c r="D30" s="1">
        <f t="shared" si="3"/>
        <v>1711.1482235541343</v>
      </c>
      <c r="E30" s="1">
        <f t="shared" si="3"/>
        <v>8160.6633684264034</v>
      </c>
      <c r="F30" s="1">
        <f t="shared" si="3"/>
        <v>27007.174435112025</v>
      </c>
      <c r="G30" s="1">
        <f t="shared" si="3"/>
        <v>35332.53472208968</v>
      </c>
      <c r="H30" s="1">
        <f t="shared" si="3"/>
        <v>110299.47270784044</v>
      </c>
      <c r="I30" s="1">
        <f t="shared" si="3"/>
        <v>61172.432680924918</v>
      </c>
      <c r="J30" s="1">
        <f t="shared" si="3"/>
        <v>61622.882624784121</v>
      </c>
      <c r="K30" s="1">
        <f t="shared" si="3"/>
        <v>52378.245323809271</v>
      </c>
      <c r="L30" s="1">
        <f t="shared" si="3"/>
        <v>69600.677164259047</v>
      </c>
    </row>
    <row r="31" spans="1:12">
      <c r="B31">
        <v>2018</v>
      </c>
      <c r="C31" s="1">
        <f t="shared" ref="C31:L31" si="4">$C10*C20</f>
        <v>1659.6198891192837</v>
      </c>
      <c r="D31" s="1">
        <f t="shared" si="4"/>
        <v>1698.7361961222473</v>
      </c>
      <c r="E31" s="1">
        <f t="shared" si="4"/>
        <v>8027.9416235566414</v>
      </c>
      <c r="F31" s="1">
        <f t="shared" si="4"/>
        <v>26839.319861947235</v>
      </c>
      <c r="G31" s="1">
        <f t="shared" si="4"/>
        <v>33668.798902977564</v>
      </c>
      <c r="H31" s="1">
        <f t="shared" si="4"/>
        <v>110425.28476718193</v>
      </c>
      <c r="I31" s="1">
        <f t="shared" si="4"/>
        <v>56369.061280962364</v>
      </c>
      <c r="J31" s="1">
        <f t="shared" si="4"/>
        <v>60197.961734001525</v>
      </c>
      <c r="K31" s="1">
        <f t="shared" si="4"/>
        <v>51264.821645948781</v>
      </c>
      <c r="L31" s="1">
        <f t="shared" si="4"/>
        <v>67794.454098182425</v>
      </c>
    </row>
    <row r="32" spans="1:12">
      <c r="B32">
        <v>2017</v>
      </c>
      <c r="C32" s="1">
        <f t="shared" ref="C32:L32" si="5">$C11*C21</f>
        <v>1671.1516202894784</v>
      </c>
      <c r="D32" s="1">
        <f t="shared" si="5"/>
        <v>1726.5681397047667</v>
      </c>
      <c r="E32" s="1">
        <f t="shared" si="5"/>
        <v>8062.5734113410326</v>
      </c>
      <c r="F32" s="1">
        <f t="shared" si="5"/>
        <v>26535.388740853232</v>
      </c>
      <c r="G32" s="1">
        <f t="shared" si="5"/>
        <v>34521.528360883465</v>
      </c>
      <c r="H32" s="1">
        <f t="shared" si="5"/>
        <v>109154.37607534876</v>
      </c>
      <c r="I32" s="1">
        <f t="shared" si="5"/>
        <v>56355.773384218061</v>
      </c>
      <c r="J32" s="1">
        <f t="shared" si="5"/>
        <v>57657.06129840904</v>
      </c>
      <c r="K32" s="1">
        <f t="shared" si="5"/>
        <v>56756.674468517274</v>
      </c>
      <c r="L32" s="1">
        <f t="shared" si="5"/>
        <v>65951.707482103506</v>
      </c>
    </row>
    <row r="34" spans="2:12">
      <c r="B34" s="9" t="s">
        <v>37</v>
      </c>
    </row>
    <row r="35" spans="2:12">
      <c r="B35" s="9" t="s">
        <v>34</v>
      </c>
      <c r="C35" s="18">
        <v>1</v>
      </c>
      <c r="D35" s="18">
        <v>2</v>
      </c>
      <c r="E35" s="18">
        <v>3</v>
      </c>
      <c r="F35" s="18">
        <v>4</v>
      </c>
      <c r="G35" s="18">
        <v>5</v>
      </c>
      <c r="H35" s="18">
        <v>6</v>
      </c>
      <c r="I35" s="18">
        <v>7</v>
      </c>
      <c r="J35" s="18">
        <v>8</v>
      </c>
      <c r="K35" s="18">
        <v>9</v>
      </c>
      <c r="L35" s="18">
        <v>10</v>
      </c>
    </row>
    <row r="36" spans="2:12">
      <c r="B36">
        <v>2022</v>
      </c>
      <c r="C36" s="1">
        <f>$D6*C16</f>
        <v>735.84662911905264</v>
      </c>
      <c r="D36" s="1">
        <f t="shared" ref="D36:L36" si="6">$D6*D16</f>
        <v>724.61509514431577</v>
      </c>
      <c r="E36" s="1">
        <f t="shared" si="6"/>
        <v>3430.8260332911027</v>
      </c>
      <c r="F36" s="1">
        <f t="shared" si="6"/>
        <v>10989.421956071801</v>
      </c>
      <c r="G36" s="1">
        <f t="shared" si="6"/>
        <v>14937.487301965604</v>
      </c>
      <c r="H36" s="1">
        <f t="shared" si="6"/>
        <v>45749.977973683213</v>
      </c>
      <c r="I36" s="1">
        <f t="shared" si="6"/>
        <v>25862.28264923922</v>
      </c>
      <c r="J36" s="1">
        <f t="shared" si="6"/>
        <v>24115.733827724191</v>
      </c>
      <c r="K36" s="1">
        <f t="shared" si="6"/>
        <v>24850.719976417757</v>
      </c>
      <c r="L36" s="1">
        <f t="shared" si="6"/>
        <v>29125.088557343737</v>
      </c>
    </row>
    <row r="37" spans="2:12">
      <c r="B37">
        <v>2021</v>
      </c>
      <c r="C37" s="1">
        <f t="shared" ref="C37:L37" si="7">$D7*C17</f>
        <v>666.86256348748202</v>
      </c>
      <c r="D37" s="1">
        <f t="shared" si="7"/>
        <v>671.91033964320229</v>
      </c>
      <c r="E37" s="1">
        <f t="shared" si="7"/>
        <v>3226.7695186621504</v>
      </c>
      <c r="F37" s="1">
        <f t="shared" si="7"/>
        <v>10295.581136051911</v>
      </c>
      <c r="G37" s="1">
        <f t="shared" si="7"/>
        <v>14064.687147105768</v>
      </c>
      <c r="H37" s="1">
        <f t="shared" si="7"/>
        <v>44815.012265764955</v>
      </c>
      <c r="I37" s="1">
        <f t="shared" si="7"/>
        <v>23635.912404811821</v>
      </c>
      <c r="J37" s="1">
        <f t="shared" si="7"/>
        <v>24246.094430957532</v>
      </c>
      <c r="K37" s="1">
        <f t="shared" si="7"/>
        <v>18645.757897242045</v>
      </c>
      <c r="L37" s="1">
        <f t="shared" si="7"/>
        <v>27431.412296273131</v>
      </c>
    </row>
    <row r="38" spans="2:12">
      <c r="B38">
        <v>2020</v>
      </c>
      <c r="C38" s="1">
        <f t="shared" ref="C38:L38" si="8">$D8*C18</f>
        <v>704.38917737723091</v>
      </c>
      <c r="D38" s="1">
        <f t="shared" si="8"/>
        <v>716.46545717148751</v>
      </c>
      <c r="E38" s="1">
        <f t="shared" si="8"/>
        <v>3443.0291081008309</v>
      </c>
      <c r="F38" s="1">
        <f t="shared" si="8"/>
        <v>11179.647705514582</v>
      </c>
      <c r="G38" s="1">
        <f t="shared" si="8"/>
        <v>14863.875400393428</v>
      </c>
      <c r="H38" s="1">
        <f t="shared" si="8"/>
        <v>46188.388948374304</v>
      </c>
      <c r="I38" s="1">
        <f t="shared" si="8"/>
        <v>24923.151469933815</v>
      </c>
      <c r="J38" s="1">
        <f t="shared" si="8"/>
        <v>26209.386196770367</v>
      </c>
      <c r="K38" s="1">
        <f t="shared" si="8"/>
        <v>22236.130818167778</v>
      </c>
      <c r="L38" s="1">
        <f t="shared" si="8"/>
        <v>29362.044180304612</v>
      </c>
    </row>
    <row r="39" spans="2:12">
      <c r="B39">
        <v>2019</v>
      </c>
      <c r="C39" s="1">
        <f t="shared" ref="C39:L39" si="9">$D9*C19</f>
        <v>702.48177272176906</v>
      </c>
      <c r="D39" s="1">
        <f t="shared" si="9"/>
        <v>711.42462458521652</v>
      </c>
      <c r="E39" s="1">
        <f t="shared" si="9"/>
        <v>3392.866142940195</v>
      </c>
      <c r="F39" s="1">
        <f t="shared" si="9"/>
        <v>11228.465581841621</v>
      </c>
      <c r="G39" s="1">
        <f t="shared" si="9"/>
        <v>14689.805888409383</v>
      </c>
      <c r="H39" s="1">
        <f t="shared" si="9"/>
        <v>45857.956594863172</v>
      </c>
      <c r="I39" s="1">
        <f t="shared" si="9"/>
        <v>25432.966212943997</v>
      </c>
      <c r="J39" s="1">
        <f t="shared" si="9"/>
        <v>25620.24466012542</v>
      </c>
      <c r="K39" s="1">
        <f t="shared" si="9"/>
        <v>21776.707010527727</v>
      </c>
      <c r="L39" s="1">
        <f t="shared" si="9"/>
        <v>28937.081511041499</v>
      </c>
    </row>
    <row r="40" spans="2:12">
      <c r="B40">
        <v>2018</v>
      </c>
      <c r="C40" s="1">
        <f t="shared" ref="C40:L40" si="10">$D10*C20</f>
        <v>706.30715283203119</v>
      </c>
      <c r="D40" s="1">
        <f t="shared" si="10"/>
        <v>722.95441502122344</v>
      </c>
      <c r="E40" s="1">
        <f t="shared" si="10"/>
        <v>3416.5610019563373</v>
      </c>
      <c r="F40" s="1">
        <f t="shared" si="10"/>
        <v>11422.376726094799</v>
      </c>
      <c r="G40" s="1">
        <f t="shared" si="10"/>
        <v>14328.891602435535</v>
      </c>
      <c r="H40" s="1">
        <f t="shared" si="10"/>
        <v>46995.199922534055</v>
      </c>
      <c r="I40" s="1">
        <f t="shared" si="10"/>
        <v>23989.752980303809</v>
      </c>
      <c r="J40" s="1">
        <f t="shared" si="10"/>
        <v>25619.270555498999</v>
      </c>
      <c r="K40" s="1">
        <f t="shared" si="10"/>
        <v>21817.471852790924</v>
      </c>
      <c r="L40" s="1">
        <f t="shared" si="10"/>
        <v>28852.213790532285</v>
      </c>
    </row>
    <row r="41" spans="2:12">
      <c r="B41">
        <v>2017</v>
      </c>
      <c r="C41" s="1">
        <f t="shared" ref="C41:L41" si="11">$D11*C21</f>
        <v>709.99602598133526</v>
      </c>
      <c r="D41" s="1">
        <f t="shared" si="11"/>
        <v>733.53997500479784</v>
      </c>
      <c r="E41" s="1">
        <f t="shared" si="11"/>
        <v>3425.4193406121503</v>
      </c>
      <c r="F41" s="1">
        <f t="shared" si="11"/>
        <v>11273.675186104405</v>
      </c>
      <c r="G41" s="1">
        <f t="shared" si="11"/>
        <v>14666.621298421478</v>
      </c>
      <c r="H41" s="1">
        <f t="shared" si="11"/>
        <v>46374.71088263391</v>
      </c>
      <c r="I41" s="1">
        <f t="shared" si="11"/>
        <v>23942.995152629272</v>
      </c>
      <c r="J41" s="1">
        <f t="shared" si="11"/>
        <v>24495.852976249786</v>
      </c>
      <c r="K41" s="1">
        <f t="shared" si="11"/>
        <v>24113.319719956529</v>
      </c>
      <c r="L41" s="1">
        <f t="shared" si="11"/>
        <v>28019.869442406336</v>
      </c>
    </row>
    <row r="43" spans="2:12">
      <c r="B43" s="9" t="s">
        <v>38</v>
      </c>
    </row>
    <row r="44" spans="2:12">
      <c r="B44" s="9" t="s">
        <v>34</v>
      </c>
      <c r="C44" s="18">
        <v>1</v>
      </c>
      <c r="D44" s="18">
        <v>2</v>
      </c>
      <c r="E44" s="18">
        <v>3</v>
      </c>
      <c r="F44" s="18">
        <v>4</v>
      </c>
      <c r="G44" s="18">
        <v>5</v>
      </c>
      <c r="H44" s="18">
        <v>6</v>
      </c>
      <c r="I44" s="18">
        <v>7</v>
      </c>
      <c r="J44" s="18">
        <v>8</v>
      </c>
      <c r="K44" s="18">
        <v>9</v>
      </c>
      <c r="L44" s="18">
        <v>10</v>
      </c>
    </row>
    <row r="45" spans="2:12">
      <c r="B45">
        <v>2022</v>
      </c>
      <c r="C45" s="1">
        <f>$E6*C16</f>
        <v>2267.1830769809708</v>
      </c>
      <c r="D45" s="1">
        <f t="shared" ref="D45:L45" si="12">$E6*D16</f>
        <v>2232.5781161801783</v>
      </c>
      <c r="E45" s="1">
        <f t="shared" si="12"/>
        <v>10570.559699451838</v>
      </c>
      <c r="F45" s="1">
        <f t="shared" si="12"/>
        <v>33859.000637724064</v>
      </c>
      <c r="G45" s="1">
        <f t="shared" si="12"/>
        <v>46023.202503731765</v>
      </c>
      <c r="H45" s="1">
        <f t="shared" si="12"/>
        <v>140958.14498513564</v>
      </c>
      <c r="I45" s="1">
        <f t="shared" si="12"/>
        <v>79683.085080719</v>
      </c>
      <c r="J45" s="1">
        <f t="shared" si="12"/>
        <v>74301.874140063475</v>
      </c>
      <c r="K45" s="1">
        <f t="shared" si="12"/>
        <v>76566.406030531478</v>
      </c>
      <c r="L45" s="1">
        <f t="shared" si="12"/>
        <v>89735.96572948157</v>
      </c>
    </row>
    <row r="46" spans="2:12">
      <c r="B46">
        <v>2021</v>
      </c>
      <c r="C46" s="1">
        <f t="shared" ref="C46:L46" si="13">$E7*C17</f>
        <v>2176.3419634560046</v>
      </c>
      <c r="D46" s="1">
        <f t="shared" si="13"/>
        <v>2192.8156533455299</v>
      </c>
      <c r="E46" s="1">
        <f t="shared" si="13"/>
        <v>10530.736458108273</v>
      </c>
      <c r="F46" s="1">
        <f t="shared" si="13"/>
        <v>33600.184642808221</v>
      </c>
      <c r="G46" s="1">
        <f t="shared" si="13"/>
        <v>45900.865511250398</v>
      </c>
      <c r="H46" s="1">
        <f t="shared" si="13"/>
        <v>146256.21099003358</v>
      </c>
      <c r="I46" s="1">
        <f t="shared" si="13"/>
        <v>77137.07565491175</v>
      </c>
      <c r="J46" s="1">
        <f t="shared" si="13"/>
        <v>79128.437625964201</v>
      </c>
      <c r="K46" s="1">
        <f t="shared" si="13"/>
        <v>60851.437123701711</v>
      </c>
      <c r="L46" s="1">
        <f t="shared" si="13"/>
        <v>89523.894376420343</v>
      </c>
    </row>
    <row r="47" spans="2:12">
      <c r="B47">
        <v>2020</v>
      </c>
      <c r="C47" s="1">
        <f t="shared" ref="C47:L47" si="14">$E8*C18</f>
        <v>2139.7013789181296</v>
      </c>
      <c r="D47" s="1">
        <f t="shared" si="14"/>
        <v>2176.3851232995876</v>
      </c>
      <c r="E47" s="1">
        <f t="shared" si="14"/>
        <v>10458.783818470323</v>
      </c>
      <c r="F47" s="1">
        <f t="shared" si="14"/>
        <v>33960.0726126683</v>
      </c>
      <c r="G47" s="1">
        <f t="shared" si="14"/>
        <v>45151.537973242492</v>
      </c>
      <c r="H47" s="1">
        <f t="shared" si="14"/>
        <v>140305.05109523566</v>
      </c>
      <c r="I47" s="1">
        <f t="shared" si="14"/>
        <v>75708.292063441622</v>
      </c>
      <c r="J47" s="1">
        <f t="shared" si="14"/>
        <v>79615.447804919837</v>
      </c>
      <c r="K47" s="1">
        <f t="shared" si="14"/>
        <v>67546.011922833772</v>
      </c>
      <c r="L47" s="1">
        <f t="shared" si="14"/>
        <v>89192.180172874476</v>
      </c>
    </row>
    <row r="48" spans="2:12">
      <c r="B48">
        <v>2019</v>
      </c>
      <c r="C48" s="1">
        <f t="shared" ref="C48:L48" si="15">$E9*C19</f>
        <v>2167.4386840800339</v>
      </c>
      <c r="D48" s="1">
        <f t="shared" si="15"/>
        <v>2195.0309773287731</v>
      </c>
      <c r="E48" s="1">
        <f t="shared" si="15"/>
        <v>10468.356067975328</v>
      </c>
      <c r="F48" s="1">
        <f t="shared" si="15"/>
        <v>34644.330443836123</v>
      </c>
      <c r="G48" s="1">
        <f t="shared" si="15"/>
        <v>45323.956834928002</v>
      </c>
      <c r="H48" s="1">
        <f t="shared" si="15"/>
        <v>141490.23214006794</v>
      </c>
      <c r="I48" s="1">
        <f t="shared" si="15"/>
        <v>78470.925455126839</v>
      </c>
      <c r="J48" s="1">
        <f t="shared" si="15"/>
        <v>79048.754755298913</v>
      </c>
      <c r="K48" s="1">
        <f t="shared" si="15"/>
        <v>67189.89590807358</v>
      </c>
      <c r="L48" s="1">
        <f t="shared" si="15"/>
        <v>89282.52989170386</v>
      </c>
    </row>
    <row r="49" spans="2:12">
      <c r="B49">
        <v>2018</v>
      </c>
      <c r="C49" s="1">
        <f t="shared" ref="C49:L49" si="16">$E10*C20</f>
        <v>2171.6537205152808</v>
      </c>
      <c r="D49" s="1">
        <f t="shared" si="16"/>
        <v>2222.8383768288918</v>
      </c>
      <c r="E49" s="1">
        <f t="shared" si="16"/>
        <v>10504.760402773902</v>
      </c>
      <c r="F49" s="1">
        <f t="shared" si="16"/>
        <v>35119.914636132773</v>
      </c>
      <c r="G49" s="1">
        <f t="shared" si="16"/>
        <v>44056.457073271929</v>
      </c>
      <c r="H49" s="1">
        <f t="shared" si="16"/>
        <v>144494.2194750802</v>
      </c>
      <c r="I49" s="1">
        <f t="shared" si="16"/>
        <v>73760.312500061496</v>
      </c>
      <c r="J49" s="1">
        <f t="shared" si="16"/>
        <v>78770.523554315441</v>
      </c>
      <c r="K49" s="1">
        <f t="shared" si="16"/>
        <v>67081.288546172203</v>
      </c>
      <c r="L49" s="1">
        <f t="shared" si="16"/>
        <v>88710.721917624935</v>
      </c>
    </row>
    <row r="50" spans="2:12">
      <c r="B50">
        <v>2017</v>
      </c>
      <c r="C50" s="1">
        <f t="shared" ref="C50:L50" si="17">$E11*C21</f>
        <v>2147.7259300268947</v>
      </c>
      <c r="D50" s="1">
        <f t="shared" si="17"/>
        <v>2218.9459762842398</v>
      </c>
      <c r="E50" s="1">
        <f t="shared" si="17"/>
        <v>10361.835376303563</v>
      </c>
      <c r="F50" s="1">
        <f t="shared" si="17"/>
        <v>34102.676124744576</v>
      </c>
      <c r="G50" s="1">
        <f t="shared" si="17"/>
        <v>44366.280536523191</v>
      </c>
      <c r="H50" s="1">
        <f t="shared" si="17"/>
        <v>140282.71344542937</v>
      </c>
      <c r="I50" s="1">
        <f t="shared" si="17"/>
        <v>72427.154026298682</v>
      </c>
      <c r="J50" s="1">
        <f t="shared" si="17"/>
        <v>74099.539560804798</v>
      </c>
      <c r="K50" s="1">
        <f t="shared" si="17"/>
        <v>72942.382952071552</v>
      </c>
      <c r="L50" s="1">
        <f t="shared" si="17"/>
        <v>84759.629568696109</v>
      </c>
    </row>
    <row r="51" spans="2:12">
      <c r="C51" s="1"/>
      <c r="D51" s="1"/>
      <c r="E51" s="1"/>
      <c r="F51" s="1"/>
      <c r="G51" s="1"/>
      <c r="H51" s="1"/>
      <c r="I51" s="1"/>
      <c r="J51" s="1"/>
      <c r="K51" s="1"/>
      <c r="L51" s="1"/>
    </row>
    <row r="52" spans="2:12">
      <c r="B52" s="9" t="s">
        <v>39</v>
      </c>
    </row>
    <row r="53" spans="2:12">
      <c r="B53" s="9" t="s">
        <v>34</v>
      </c>
      <c r="C53" s="18">
        <v>1</v>
      </c>
      <c r="D53" s="18">
        <v>2</v>
      </c>
      <c r="E53" s="18">
        <v>3</v>
      </c>
      <c r="F53" s="18">
        <v>4</v>
      </c>
      <c r="G53" s="18">
        <v>5</v>
      </c>
      <c r="H53" s="18">
        <v>6</v>
      </c>
      <c r="I53" s="18">
        <v>7</v>
      </c>
      <c r="J53" s="18">
        <v>8</v>
      </c>
      <c r="K53" s="18">
        <v>9</v>
      </c>
      <c r="L53" s="18">
        <v>10</v>
      </c>
    </row>
    <row r="54" spans="2:12">
      <c r="B54">
        <v>2022</v>
      </c>
      <c r="C54" s="1">
        <f>$F6*C16</f>
        <v>1206.1848657191956</v>
      </c>
      <c r="D54" s="1">
        <f t="shared" ref="D54:L54" si="18">$F6*D16</f>
        <v>1187.7743630912807</v>
      </c>
      <c r="E54" s="1">
        <f t="shared" si="18"/>
        <v>5623.7404297487483</v>
      </c>
      <c r="F54" s="1">
        <f t="shared" si="18"/>
        <v>18013.637518846979</v>
      </c>
      <c r="G54" s="1">
        <f t="shared" si="18"/>
        <v>24485.22613614982</v>
      </c>
      <c r="H54" s="1">
        <f t="shared" si="18"/>
        <v>74992.435726596494</v>
      </c>
      <c r="I54" s="1">
        <f t="shared" si="18"/>
        <v>42392.929028988598</v>
      </c>
      <c r="J54" s="1">
        <f t="shared" si="18"/>
        <v>39530.021634450146</v>
      </c>
      <c r="K54" s="1">
        <f t="shared" si="18"/>
        <v>40734.796018113164</v>
      </c>
      <c r="L54" s="1">
        <f t="shared" si="18"/>
        <v>47741.254278295557</v>
      </c>
    </row>
    <row r="55" spans="2:12">
      <c r="B55">
        <v>2021</v>
      </c>
      <c r="C55" s="1">
        <f t="shared" ref="C55:L55" si="19">$F7*C17</f>
        <v>1196.3363281169288</v>
      </c>
      <c r="D55" s="1">
        <f t="shared" si="19"/>
        <v>1205.3919241601516</v>
      </c>
      <c r="E55" s="1">
        <f t="shared" si="19"/>
        <v>5788.7513994603933</v>
      </c>
      <c r="F55" s="1">
        <f t="shared" si="19"/>
        <v>18470.039265242798</v>
      </c>
      <c r="G55" s="1">
        <f t="shared" si="19"/>
        <v>25231.730042974181</v>
      </c>
      <c r="H55" s="1">
        <f t="shared" si="19"/>
        <v>80397.11651851752</v>
      </c>
      <c r="I55" s="1">
        <f t="shared" si="19"/>
        <v>42402.291276014526</v>
      </c>
      <c r="J55" s="1">
        <f t="shared" si="19"/>
        <v>43496.944004493584</v>
      </c>
      <c r="K55" s="1">
        <f t="shared" si="19"/>
        <v>33450.067163895466</v>
      </c>
      <c r="L55" s="1">
        <f t="shared" si="19"/>
        <v>49211.332077124454</v>
      </c>
    </row>
    <row r="56" spans="2:12">
      <c r="B56">
        <v>2020</v>
      </c>
      <c r="C56" s="1">
        <f t="shared" ref="C56:L56" si="20">$F8*C18</f>
        <v>1176.3484572610539</v>
      </c>
      <c r="D56" s="1">
        <f t="shared" si="20"/>
        <v>1196.516162219727</v>
      </c>
      <c r="E56" s="1">
        <f t="shared" si="20"/>
        <v>5749.9491895944566</v>
      </c>
      <c r="F56" s="1">
        <f t="shared" si="20"/>
        <v>18670.305781914565</v>
      </c>
      <c r="G56" s="1">
        <f t="shared" si="20"/>
        <v>24823.062956870661</v>
      </c>
      <c r="H56" s="1">
        <f t="shared" si="20"/>
        <v>77135.824665993699</v>
      </c>
      <c r="I56" s="1">
        <f t="shared" si="20"/>
        <v>41622.318632018083</v>
      </c>
      <c r="J56" s="1">
        <f t="shared" si="20"/>
        <v>43770.364464044636</v>
      </c>
      <c r="K56" s="1">
        <f t="shared" si="20"/>
        <v>37134.923453541647</v>
      </c>
      <c r="L56" s="1">
        <f t="shared" si="20"/>
        <v>49035.386236541468</v>
      </c>
    </row>
    <row r="57" spans="2:12">
      <c r="B57">
        <v>2019</v>
      </c>
      <c r="C57" s="1">
        <f t="shared" ref="C57:L57" si="21">$F9*C19</f>
        <v>1173.5088977819216</v>
      </c>
      <c r="D57" s="1">
        <f t="shared" si="21"/>
        <v>1188.4480985424482</v>
      </c>
      <c r="E57" s="1">
        <f t="shared" si="21"/>
        <v>5667.8461453836444</v>
      </c>
      <c r="F57" s="1">
        <f t="shared" si="21"/>
        <v>18757.361088069229</v>
      </c>
      <c r="G57" s="1">
        <f t="shared" si="21"/>
        <v>24539.594600364599</v>
      </c>
      <c r="H57" s="1">
        <f t="shared" si="21"/>
        <v>76606.571426990471</v>
      </c>
      <c r="I57" s="1">
        <f t="shared" si="21"/>
        <v>42486.244208499556</v>
      </c>
      <c r="J57" s="1">
        <f t="shared" si="21"/>
        <v>42799.096345970211</v>
      </c>
      <c r="K57" s="1">
        <f t="shared" si="21"/>
        <v>36378.395046793383</v>
      </c>
      <c r="L57" s="1">
        <f t="shared" si="21"/>
        <v>48339.93414160455</v>
      </c>
    </row>
    <row r="58" spans="2:12">
      <c r="B58">
        <v>2018</v>
      </c>
      <c r="C58" s="1">
        <f t="shared" ref="C58:L58" si="22">$F10*C20</f>
        <v>1176.1553735650116</v>
      </c>
      <c r="D58" s="1">
        <f t="shared" si="22"/>
        <v>1203.8766939572181</v>
      </c>
      <c r="E58" s="1">
        <f t="shared" si="22"/>
        <v>5689.3188260253028</v>
      </c>
      <c r="F58" s="1">
        <f t="shared" si="22"/>
        <v>19020.747151452411</v>
      </c>
      <c r="G58" s="1">
        <f t="shared" si="22"/>
        <v>23860.727996114434</v>
      </c>
      <c r="H58" s="1">
        <f t="shared" si="22"/>
        <v>78257.252102040104</v>
      </c>
      <c r="I58" s="1">
        <f t="shared" si="22"/>
        <v>39948.168109507482</v>
      </c>
      <c r="J58" s="1">
        <f t="shared" si="22"/>
        <v>42661.670081984652</v>
      </c>
      <c r="K58" s="1">
        <f t="shared" si="22"/>
        <v>36330.846508312061</v>
      </c>
      <c r="L58" s="1">
        <f t="shared" si="22"/>
        <v>48045.225300233047</v>
      </c>
    </row>
    <row r="59" spans="2:12">
      <c r="B59">
        <v>2017</v>
      </c>
      <c r="C59" s="1">
        <f t="shared" ref="C59:L59" si="23">$F11*C21</f>
        <v>1168.038787088085</v>
      </c>
      <c r="D59" s="1">
        <f t="shared" si="23"/>
        <v>1206.7717442516393</v>
      </c>
      <c r="E59" s="1">
        <f t="shared" si="23"/>
        <v>5635.2747134698247</v>
      </c>
      <c r="F59" s="1">
        <f t="shared" si="23"/>
        <v>18546.70928925537</v>
      </c>
      <c r="G59" s="1">
        <f t="shared" si="23"/>
        <v>24128.561182311249</v>
      </c>
      <c r="H59" s="1">
        <f t="shared" si="23"/>
        <v>76292.625689057459</v>
      </c>
      <c r="I59" s="1">
        <f t="shared" si="23"/>
        <v>39389.441622125618</v>
      </c>
      <c r="J59" s="1">
        <f t="shared" si="23"/>
        <v>40298.966968892615</v>
      </c>
      <c r="K59" s="1">
        <f t="shared" si="23"/>
        <v>39669.648403223095</v>
      </c>
      <c r="L59" s="1">
        <f t="shared" si="23"/>
        <v>46096.447191572261</v>
      </c>
    </row>
    <row r="61" spans="2:12">
      <c r="B61" s="9" t="s">
        <v>40</v>
      </c>
    </row>
    <row r="62" spans="2:12">
      <c r="B62" s="9" t="s">
        <v>34</v>
      </c>
      <c r="C62" s="18">
        <v>1</v>
      </c>
      <c r="D62" s="18">
        <v>2</v>
      </c>
      <c r="E62" s="18">
        <v>3</v>
      </c>
      <c r="F62" s="18">
        <v>4</v>
      </c>
      <c r="G62" s="18">
        <v>5</v>
      </c>
      <c r="H62" s="18">
        <v>6</v>
      </c>
      <c r="I62" s="18">
        <v>7</v>
      </c>
      <c r="J62" s="18">
        <v>8</v>
      </c>
      <c r="K62" s="18">
        <v>9</v>
      </c>
      <c r="L62" s="18">
        <v>10</v>
      </c>
    </row>
    <row r="63" spans="2:12">
      <c r="B63">
        <v>2022</v>
      </c>
      <c r="C63" s="1">
        <f>$G6*C16</f>
        <v>2542.131985298729</v>
      </c>
      <c r="D63" s="1">
        <f t="shared" ref="D63:L63" si="24">$G6*D16</f>
        <v>2503.3303646467052</v>
      </c>
      <c r="E63" s="1">
        <f t="shared" si="24"/>
        <v>11852.486985863197</v>
      </c>
      <c r="F63" s="1">
        <f t="shared" si="24"/>
        <v>37965.195393936352</v>
      </c>
      <c r="G63" s="1">
        <f t="shared" si="24"/>
        <v>51604.590885713922</v>
      </c>
      <c r="H63" s="1">
        <f t="shared" si="24"/>
        <v>158052.61277455123</v>
      </c>
      <c r="I63" s="1">
        <f t="shared" si="24"/>
        <v>89346.520502753352</v>
      </c>
      <c r="J63" s="1">
        <f t="shared" si="24"/>
        <v>83312.712033215852</v>
      </c>
      <c r="K63" s="1">
        <f t="shared" si="24"/>
        <v>85851.87131370655</v>
      </c>
      <c r="L63" s="1">
        <f t="shared" si="24"/>
        <v>100618.5477603141</v>
      </c>
    </row>
    <row r="64" spans="2:12">
      <c r="B64">
        <v>2021</v>
      </c>
      <c r="C64" s="1">
        <f t="shared" ref="C64:L64" si="25">$G7*C17</f>
        <v>2477.9968662800766</v>
      </c>
      <c r="D64" s="1">
        <f t="shared" si="25"/>
        <v>2496.7539148541387</v>
      </c>
      <c r="E64" s="1">
        <f t="shared" si="25"/>
        <v>11990.36382194961</v>
      </c>
      <c r="F64" s="1">
        <f t="shared" si="25"/>
        <v>38257.384937380441</v>
      </c>
      <c r="G64" s="1">
        <f t="shared" si="25"/>
        <v>52263.01877477036</v>
      </c>
      <c r="H64" s="1">
        <f t="shared" si="25"/>
        <v>166528.25640129572</v>
      </c>
      <c r="I64" s="1">
        <f t="shared" si="25"/>
        <v>87828.767241772934</v>
      </c>
      <c r="J64" s="1">
        <f t="shared" si="25"/>
        <v>90096.144706691732</v>
      </c>
      <c r="K64" s="1">
        <f t="shared" si="25"/>
        <v>69285.83514592523</v>
      </c>
      <c r="L64" s="1">
        <f t="shared" si="25"/>
        <v>101932.47818907976</v>
      </c>
    </row>
    <row r="65" spans="2:12">
      <c r="B65">
        <v>2020</v>
      </c>
      <c r="C65" s="1">
        <f t="shared" ref="C65:L65" si="26">$G8*C18</f>
        <v>2479.4173263156204</v>
      </c>
      <c r="D65" s="1">
        <f t="shared" si="26"/>
        <v>2521.9252726625582</v>
      </c>
      <c r="E65" s="1">
        <f t="shared" si="26"/>
        <v>12119.303220160693</v>
      </c>
      <c r="F65" s="1">
        <f t="shared" si="26"/>
        <v>39351.84286386727</v>
      </c>
      <c r="G65" s="1">
        <f t="shared" si="26"/>
        <v>52320.153954033871</v>
      </c>
      <c r="H65" s="1">
        <f t="shared" si="26"/>
        <v>162580.99288182787</v>
      </c>
      <c r="I65" s="1">
        <f t="shared" si="26"/>
        <v>87728.340476544079</v>
      </c>
      <c r="J65" s="1">
        <f t="shared" si="26"/>
        <v>92255.827226556255</v>
      </c>
      <c r="K65" s="1">
        <f t="shared" si="26"/>
        <v>78270.152057234125</v>
      </c>
      <c r="L65" s="1">
        <f t="shared" si="26"/>
        <v>103353.03751792884</v>
      </c>
    </row>
    <row r="66" spans="2:12">
      <c r="B66">
        <v>2019</v>
      </c>
      <c r="C66" s="1">
        <f t="shared" ref="C66:L66" si="27">$G9*C19</f>
        <v>2480.4966989466338</v>
      </c>
      <c r="D66" s="1">
        <f t="shared" si="27"/>
        <v>2512.0743361008381</v>
      </c>
      <c r="E66" s="1">
        <f t="shared" si="27"/>
        <v>11980.372437171067</v>
      </c>
      <c r="F66" s="1">
        <f t="shared" si="27"/>
        <v>39648.248383841565</v>
      </c>
      <c r="G66" s="1">
        <f t="shared" si="27"/>
        <v>51870.406363978713</v>
      </c>
      <c r="H66" s="1">
        <f t="shared" si="27"/>
        <v>161926.63549584954</v>
      </c>
      <c r="I66" s="1">
        <f t="shared" si="27"/>
        <v>89805.018699916356</v>
      </c>
      <c r="J66" s="1">
        <f t="shared" si="27"/>
        <v>90466.307843715054</v>
      </c>
      <c r="K66" s="1">
        <f t="shared" si="27"/>
        <v>76894.592786731999</v>
      </c>
      <c r="L66" s="1">
        <f t="shared" si="27"/>
        <v>102178.21721862277</v>
      </c>
    </row>
    <row r="67" spans="2:12">
      <c r="B67">
        <v>2018</v>
      </c>
      <c r="C67" s="1">
        <f t="shared" ref="C67:L67" si="28">$G10*C20</f>
        <v>2449.0577391674919</v>
      </c>
      <c r="D67" s="1">
        <f t="shared" si="28"/>
        <v>2506.7806521196235</v>
      </c>
      <c r="E67" s="1">
        <f t="shared" si="28"/>
        <v>11846.623851434888</v>
      </c>
      <c r="F67" s="1">
        <f t="shared" si="28"/>
        <v>39606.08356939815</v>
      </c>
      <c r="G67" s="1">
        <f t="shared" si="28"/>
        <v>49684.167478595846</v>
      </c>
      <c r="H67" s="1">
        <f t="shared" si="28"/>
        <v>162951.70962451847</v>
      </c>
      <c r="I67" s="1">
        <f t="shared" si="28"/>
        <v>83182.351986036709</v>
      </c>
      <c r="J67" s="1">
        <f t="shared" si="28"/>
        <v>88832.560415385975</v>
      </c>
      <c r="K67" s="1">
        <f t="shared" si="28"/>
        <v>75650.158823824619</v>
      </c>
      <c r="L67" s="1">
        <f t="shared" si="28"/>
        <v>100042.50585951823</v>
      </c>
    </row>
    <row r="68" spans="2:12">
      <c r="B68">
        <v>2017</v>
      </c>
      <c r="C68" s="1">
        <f t="shared" ref="C68:L68" si="29">$G11*C21</f>
        <v>2443.521791461787</v>
      </c>
      <c r="D68" s="1">
        <f t="shared" si="29"/>
        <v>2524.5506287941926</v>
      </c>
      <c r="E68" s="1">
        <f t="shared" si="29"/>
        <v>11788.92063812832</v>
      </c>
      <c r="F68" s="1">
        <f t="shared" si="29"/>
        <v>38799.47208018924</v>
      </c>
      <c r="G68" s="1">
        <f t="shared" si="29"/>
        <v>50476.632880129073</v>
      </c>
      <c r="H68" s="1">
        <f t="shared" si="29"/>
        <v>159603.17025413178</v>
      </c>
      <c r="I68" s="1">
        <f t="shared" si="29"/>
        <v>82402.194191790535</v>
      </c>
      <c r="J68" s="1">
        <f t="shared" si="29"/>
        <v>84304.909263652618</v>
      </c>
      <c r="K68" s="1">
        <f t="shared" si="29"/>
        <v>82988.383095186451</v>
      </c>
      <c r="L68" s="1">
        <f t="shared" si="29"/>
        <v>96433.161695237446</v>
      </c>
    </row>
    <row r="70" spans="2:12">
      <c r="B70" s="9" t="s">
        <v>41</v>
      </c>
    </row>
    <row r="71" spans="2:12">
      <c r="B71" s="9" t="s">
        <v>34</v>
      </c>
      <c r="C71" s="18">
        <v>1</v>
      </c>
      <c r="D71" s="18">
        <v>2</v>
      </c>
      <c r="E71" s="18">
        <v>3</v>
      </c>
      <c r="F71" s="18">
        <v>4</v>
      </c>
      <c r="G71" s="18">
        <v>5</v>
      </c>
      <c r="H71" s="18">
        <v>6</v>
      </c>
      <c r="I71" s="18">
        <v>7</v>
      </c>
      <c r="J71" s="18">
        <v>8</v>
      </c>
      <c r="K71" s="18">
        <v>9</v>
      </c>
      <c r="L71" s="18">
        <v>10</v>
      </c>
    </row>
    <row r="72" spans="2:12">
      <c r="B72">
        <v>2022</v>
      </c>
      <c r="C72" s="1">
        <f>$H6*C16</f>
        <v>448.69760690407793</v>
      </c>
      <c r="D72" s="1">
        <f t="shared" ref="D72:L72" si="30">$H6*D16</f>
        <v>441.8489482068714</v>
      </c>
      <c r="E72" s="1">
        <f t="shared" si="30"/>
        <v>2092.0166919632215</v>
      </c>
      <c r="F72" s="1">
        <f t="shared" si="30"/>
        <v>6701.0259173868872</v>
      </c>
      <c r="G72" s="1">
        <f t="shared" si="30"/>
        <v>9108.4399116920249</v>
      </c>
      <c r="H72" s="1">
        <f t="shared" si="30"/>
        <v>27896.989427377979</v>
      </c>
      <c r="I72" s="1">
        <f t="shared" si="30"/>
        <v>15770.058426010712</v>
      </c>
      <c r="J72" s="1">
        <f t="shared" si="30"/>
        <v>14705.064383035839</v>
      </c>
      <c r="K72" s="1">
        <f t="shared" si="30"/>
        <v>15153.237294313918</v>
      </c>
      <c r="L72" s="1">
        <f t="shared" si="30"/>
        <v>17759.621393108468</v>
      </c>
    </row>
    <row r="73" spans="2:12">
      <c r="B73">
        <v>2021</v>
      </c>
      <c r="C73" s="1">
        <f t="shared" ref="C73:L73" si="31">$H7*C17</f>
        <v>434.58204517505334</v>
      </c>
      <c r="D73" s="1">
        <f t="shared" si="31"/>
        <v>437.87158788662288</v>
      </c>
      <c r="E73" s="1">
        <f t="shared" si="31"/>
        <v>2102.8262396304735</v>
      </c>
      <c r="F73" s="1">
        <f t="shared" si="31"/>
        <v>6709.4405224550101</v>
      </c>
      <c r="G73" s="1">
        <f t="shared" si="31"/>
        <v>9165.6974612149552</v>
      </c>
      <c r="H73" s="1">
        <f t="shared" si="31"/>
        <v>29205.117742925788</v>
      </c>
      <c r="I73" s="1">
        <f t="shared" si="31"/>
        <v>15403.088604559747</v>
      </c>
      <c r="J73" s="1">
        <f t="shared" si="31"/>
        <v>15800.732987931162</v>
      </c>
      <c r="K73" s="1">
        <f t="shared" si="31"/>
        <v>12151.096859367271</v>
      </c>
      <c r="L73" s="1">
        <f t="shared" si="31"/>
        <v>17876.545948853916</v>
      </c>
    </row>
    <row r="74" spans="2:12">
      <c r="B74">
        <v>2020</v>
      </c>
      <c r="C74" s="1">
        <f t="shared" ref="C74:L74" si="32">$H8*C18</f>
        <v>428.65438197708704</v>
      </c>
      <c r="D74" s="1">
        <f t="shared" si="32"/>
        <v>436.00337372489349</v>
      </c>
      <c r="E74" s="1">
        <f t="shared" si="32"/>
        <v>2095.2472892292762</v>
      </c>
      <c r="F74" s="1">
        <f t="shared" si="32"/>
        <v>6803.3483929615795</v>
      </c>
      <c r="G74" s="1">
        <f t="shared" si="32"/>
        <v>9045.3765165217428</v>
      </c>
      <c r="H74" s="1">
        <f t="shared" si="32"/>
        <v>28107.835774682215</v>
      </c>
      <c r="I74" s="1">
        <f t="shared" si="32"/>
        <v>15166.925377878677</v>
      </c>
      <c r="J74" s="1">
        <f t="shared" si="32"/>
        <v>15949.66050444965</v>
      </c>
      <c r="K74" s="1">
        <f t="shared" si="32"/>
        <v>13531.745261779875</v>
      </c>
      <c r="L74" s="1">
        <f t="shared" si="32"/>
        <v>17868.203126795008</v>
      </c>
    </row>
    <row r="75" spans="2:12">
      <c r="B75">
        <v>2019</v>
      </c>
      <c r="C75" s="1">
        <f t="shared" ref="C75:L75" si="33">$H9*C19</f>
        <v>423.13037534323911</v>
      </c>
      <c r="D75" s="1">
        <f t="shared" si="33"/>
        <v>428.51698096427668</v>
      </c>
      <c r="E75" s="1">
        <f t="shared" si="33"/>
        <v>2043.6469390363222</v>
      </c>
      <c r="F75" s="1">
        <f t="shared" si="33"/>
        <v>6763.3140682997482</v>
      </c>
      <c r="G75" s="1">
        <f t="shared" si="33"/>
        <v>8848.2054917940641</v>
      </c>
      <c r="H75" s="1">
        <f t="shared" si="33"/>
        <v>27621.91866029198</v>
      </c>
      <c r="I75" s="1">
        <f t="shared" si="33"/>
        <v>15319.202515503828</v>
      </c>
      <c r="J75" s="1">
        <f t="shared" si="33"/>
        <v>15432.007150053341</v>
      </c>
      <c r="K75" s="1">
        <f t="shared" si="33"/>
        <v>13116.904336753336</v>
      </c>
      <c r="L75" s="1">
        <f t="shared" si="33"/>
        <v>17429.858875433656</v>
      </c>
    </row>
    <row r="76" spans="2:12">
      <c r="B76">
        <v>2018</v>
      </c>
      <c r="C76" s="1">
        <f t="shared" ref="C76:L76" si="34">$H10*C20</f>
        <v>422.11810394894849</v>
      </c>
      <c r="D76" s="1">
        <f t="shared" si="34"/>
        <v>432.06719015466888</v>
      </c>
      <c r="E76" s="1">
        <f t="shared" si="34"/>
        <v>2041.8768893803065</v>
      </c>
      <c r="F76" s="1">
        <f t="shared" si="34"/>
        <v>6826.4805005540829</v>
      </c>
      <c r="G76" s="1">
        <f t="shared" si="34"/>
        <v>8563.5329200021624</v>
      </c>
      <c r="H76" s="1">
        <f t="shared" si="34"/>
        <v>28086.257666315123</v>
      </c>
      <c r="I76" s="1">
        <f t="shared" si="34"/>
        <v>14337.259649213396</v>
      </c>
      <c r="J76" s="1">
        <f t="shared" si="34"/>
        <v>15311.126141199016</v>
      </c>
      <c r="K76" s="1">
        <f t="shared" si="34"/>
        <v>13039.015412108964</v>
      </c>
      <c r="L76" s="1">
        <f t="shared" si="34"/>
        <v>17243.265527123327</v>
      </c>
    </row>
    <row r="77" spans="2:12">
      <c r="B77">
        <v>2017</v>
      </c>
      <c r="C77" s="1">
        <f t="shared" ref="C77:L77" si="35">$H11*C21</f>
        <v>420.99531699132308</v>
      </c>
      <c r="D77" s="1">
        <f t="shared" si="35"/>
        <v>434.95580679640364</v>
      </c>
      <c r="E77" s="1">
        <f t="shared" si="35"/>
        <v>2031.1177082097233</v>
      </c>
      <c r="F77" s="1">
        <f t="shared" si="35"/>
        <v>6684.7760902199843</v>
      </c>
      <c r="G77" s="1">
        <f t="shared" si="35"/>
        <v>8696.6386525703729</v>
      </c>
      <c r="H77" s="1">
        <f t="shared" si="35"/>
        <v>27498.092093445979</v>
      </c>
      <c r="I77" s="1">
        <f t="shared" si="35"/>
        <v>14197.105990939526</v>
      </c>
      <c r="J77" s="1">
        <f t="shared" si="35"/>
        <v>14524.925508498869</v>
      </c>
      <c r="K77" s="1">
        <f t="shared" si="35"/>
        <v>14298.1007044159</v>
      </c>
      <c r="L77" s="1">
        <f t="shared" si="35"/>
        <v>16614.506822988114</v>
      </c>
    </row>
    <row r="79" spans="2:12">
      <c r="B79" s="9" t="s">
        <v>42</v>
      </c>
    </row>
    <row r="80" spans="2:12">
      <c r="B80" s="9" t="s">
        <v>34</v>
      </c>
      <c r="C80" s="18">
        <v>1</v>
      </c>
      <c r="D80" s="18">
        <v>2</v>
      </c>
      <c r="E80" s="18">
        <v>3</v>
      </c>
      <c r="F80" s="18">
        <v>4</v>
      </c>
      <c r="G80" s="18">
        <v>5</v>
      </c>
      <c r="H80" s="18">
        <v>6</v>
      </c>
      <c r="I80" s="18">
        <v>7</v>
      </c>
      <c r="J80" s="18">
        <v>8</v>
      </c>
      <c r="K80" s="18">
        <v>9</v>
      </c>
      <c r="L80" s="18">
        <v>10</v>
      </c>
    </row>
    <row r="81" spans="2:12">
      <c r="B81">
        <v>2022</v>
      </c>
      <c r="C81" s="1">
        <f>$I6*C16</f>
        <v>3944.248316002057</v>
      </c>
      <c r="D81" s="1">
        <f t="shared" ref="D81:L81" si="36">$I6*D16</f>
        <v>3884.0456090616021</v>
      </c>
      <c r="E81" s="1">
        <f t="shared" si="36"/>
        <v>18389.742194653856</v>
      </c>
      <c r="F81" s="1">
        <f t="shared" si="36"/>
        <v>58904.950201327127</v>
      </c>
      <c r="G81" s="1">
        <f t="shared" si="36"/>
        <v>80067.172702299271</v>
      </c>
      <c r="H81" s="1">
        <f t="shared" si="36"/>
        <v>245226.7448664718</v>
      </c>
      <c r="I81" s="1">
        <f t="shared" si="36"/>
        <v>138625.71458586821</v>
      </c>
      <c r="J81" s="1">
        <f t="shared" si="36"/>
        <v>129263.95090377693</v>
      </c>
      <c r="K81" s="1">
        <f t="shared" si="36"/>
        <v>133203.58691561822</v>
      </c>
      <c r="L81" s="1">
        <f t="shared" si="36"/>
        <v>156114.8437049209</v>
      </c>
    </row>
    <row r="82" spans="2:12">
      <c r="B82">
        <v>2021</v>
      </c>
      <c r="C82" s="1">
        <f t="shared" ref="C82:L82" si="37">$I7*C17</f>
        <v>3793.8395785382654</v>
      </c>
      <c r="D82" s="1">
        <f t="shared" si="37"/>
        <v>3822.556819558698</v>
      </c>
      <c r="E82" s="1">
        <f t="shared" si="37"/>
        <v>18357.374639086531</v>
      </c>
      <c r="F82" s="1">
        <f t="shared" si="37"/>
        <v>58572.463557911069</v>
      </c>
      <c r="G82" s="1">
        <f t="shared" si="37"/>
        <v>80015.238041548771</v>
      </c>
      <c r="H82" s="1">
        <f t="shared" si="37"/>
        <v>254956.53310838231</v>
      </c>
      <c r="I82" s="1">
        <f t="shared" si="37"/>
        <v>134466.77751302783</v>
      </c>
      <c r="J82" s="1">
        <f t="shared" si="37"/>
        <v>137938.15654620956</v>
      </c>
      <c r="K82" s="1">
        <f t="shared" si="37"/>
        <v>106077.35109983748</v>
      </c>
      <c r="L82" s="1">
        <f t="shared" si="37"/>
        <v>156059.70909589948</v>
      </c>
    </row>
    <row r="83" spans="2:12">
      <c r="B83">
        <v>2020</v>
      </c>
      <c r="C83" s="1">
        <f t="shared" ref="C83:L83" si="38">$I8*C18</f>
        <v>3846.1184340118389</v>
      </c>
      <c r="D83" s="1">
        <f t="shared" si="38"/>
        <v>3912.0575537807117</v>
      </c>
      <c r="E83" s="1">
        <f t="shared" si="38"/>
        <v>18799.689357541225</v>
      </c>
      <c r="F83" s="1">
        <f t="shared" si="38"/>
        <v>61043.313138399295</v>
      </c>
      <c r="G83" s="1">
        <f t="shared" si="38"/>
        <v>81159.999350319675</v>
      </c>
      <c r="H83" s="1">
        <f t="shared" si="38"/>
        <v>252198.67067394475</v>
      </c>
      <c r="I83" s="1">
        <f t="shared" si="38"/>
        <v>136085.83916508121</v>
      </c>
      <c r="J83" s="1">
        <f t="shared" si="38"/>
        <v>143108.96111560901</v>
      </c>
      <c r="K83" s="1">
        <f t="shared" si="38"/>
        <v>121414.12075536858</v>
      </c>
      <c r="L83" s="1">
        <f t="shared" si="38"/>
        <v>160323.16084501788</v>
      </c>
    </row>
    <row r="84" spans="2:12">
      <c r="B84">
        <v>2019</v>
      </c>
      <c r="C84" s="1">
        <f t="shared" ref="C84:L84" si="39">$I9*C19</f>
        <v>3762.8188365612032</v>
      </c>
      <c r="D84" s="1">
        <f t="shared" si="39"/>
        <v>3810.7209071216653</v>
      </c>
      <c r="E84" s="1">
        <f t="shared" si="39"/>
        <v>18173.767816240019</v>
      </c>
      <c r="F84" s="1">
        <f t="shared" si="39"/>
        <v>60144.879821340175</v>
      </c>
      <c r="G84" s="1">
        <f t="shared" si="39"/>
        <v>78685.427079724715</v>
      </c>
      <c r="H84" s="1">
        <f t="shared" si="39"/>
        <v>245636.52692765437</v>
      </c>
      <c r="I84" s="1">
        <f t="shared" si="39"/>
        <v>136230.7864087371</v>
      </c>
      <c r="J84" s="1">
        <f t="shared" si="39"/>
        <v>137233.9368050895</v>
      </c>
      <c r="K84" s="1">
        <f t="shared" si="39"/>
        <v>116646.16296022062</v>
      </c>
      <c r="L84" s="1">
        <f t="shared" si="39"/>
        <v>155000.45640042506</v>
      </c>
    </row>
    <row r="85" spans="2:12">
      <c r="B85">
        <v>2018</v>
      </c>
      <c r="C85" s="1">
        <f t="shared" ref="C85:L85" si="40">$I10*C20</f>
        <v>3852.3403412771913</v>
      </c>
      <c r="D85" s="1">
        <f t="shared" si="40"/>
        <v>3943.1378356054056</v>
      </c>
      <c r="E85" s="1">
        <f t="shared" si="40"/>
        <v>18634.606379812285</v>
      </c>
      <c r="F85" s="1">
        <f t="shared" si="40"/>
        <v>62299.925009629806</v>
      </c>
      <c r="G85" s="1">
        <f t="shared" si="40"/>
        <v>78152.637906213582</v>
      </c>
      <c r="H85" s="1">
        <f t="shared" si="40"/>
        <v>256321.21065467765</v>
      </c>
      <c r="I85" s="1">
        <f t="shared" si="40"/>
        <v>130844.90623200154</v>
      </c>
      <c r="J85" s="1">
        <f t="shared" si="40"/>
        <v>139732.62068678843</v>
      </c>
      <c r="K85" s="1">
        <f t="shared" si="40"/>
        <v>118996.85091136811</v>
      </c>
      <c r="L85" s="1">
        <f t="shared" si="40"/>
        <v>157365.73907648667</v>
      </c>
    </row>
    <row r="86" spans="2:12">
      <c r="B86">
        <v>2017</v>
      </c>
      <c r="C86" s="1">
        <f t="shared" ref="C86:L86" si="41">$I11*C21</f>
        <v>3836.731090095318</v>
      </c>
      <c r="D86" s="1">
        <f t="shared" si="41"/>
        <v>3963.9596912372526</v>
      </c>
      <c r="E86" s="1">
        <f t="shared" si="41"/>
        <v>18510.54428449144</v>
      </c>
      <c r="F86" s="1">
        <f t="shared" si="41"/>
        <v>60921.552379646666</v>
      </c>
      <c r="G86" s="1">
        <f t="shared" si="41"/>
        <v>79256.615337431678</v>
      </c>
      <c r="H86" s="1">
        <f t="shared" si="41"/>
        <v>250603.2266753288</v>
      </c>
      <c r="I86" s="1">
        <f t="shared" si="41"/>
        <v>129384.99728237795</v>
      </c>
      <c r="J86" s="1">
        <f t="shared" si="41"/>
        <v>132372.57287810816</v>
      </c>
      <c r="K86" s="1">
        <f t="shared" si="41"/>
        <v>130305.41026915247</v>
      </c>
      <c r="L86" s="1">
        <f t="shared" si="41"/>
        <v>151415.92388704201</v>
      </c>
    </row>
    <row r="87" spans="2:12">
      <c r="C87" s="1"/>
      <c r="D87" s="1"/>
      <c r="E87" s="1"/>
      <c r="F87" s="1"/>
      <c r="G87" s="1"/>
      <c r="H87" s="1"/>
      <c r="I87" s="1"/>
      <c r="J87" s="1"/>
      <c r="K87" s="1"/>
      <c r="L87" s="1"/>
    </row>
    <row r="88" spans="2:12">
      <c r="B88" s="9" t="s">
        <v>43</v>
      </c>
      <c r="C88" s="1"/>
      <c r="D88" s="1"/>
      <c r="E88" s="1"/>
      <c r="F88" s="1"/>
      <c r="G88" s="1"/>
      <c r="H88" s="1"/>
      <c r="I88" s="1"/>
      <c r="J88" s="1"/>
      <c r="K88" s="1"/>
      <c r="L88" s="1"/>
    </row>
    <row r="89" spans="2:12">
      <c r="B89" s="9" t="s">
        <v>34</v>
      </c>
      <c r="C89" s="18">
        <v>1</v>
      </c>
      <c r="D89" s="18">
        <v>2</v>
      </c>
      <c r="E89" s="18">
        <v>3</v>
      </c>
      <c r="F89" s="18">
        <v>4</v>
      </c>
      <c r="G89" s="18">
        <v>5</v>
      </c>
      <c r="H89" s="18">
        <v>6</v>
      </c>
      <c r="I89" s="18">
        <v>7</v>
      </c>
      <c r="J89" s="18">
        <v>8</v>
      </c>
      <c r="K89" s="18">
        <v>9</v>
      </c>
      <c r="L89" s="18">
        <v>10</v>
      </c>
    </row>
    <row r="90" spans="2:12">
      <c r="B90">
        <v>2022</v>
      </c>
      <c r="C90" s="1">
        <f>$J6*C16</f>
        <v>1012.430099973658</v>
      </c>
      <c r="D90" s="1">
        <f t="shared" ref="D90:L90" si="42">$J6*D16</f>
        <v>996.97695713801875</v>
      </c>
      <c r="E90" s="1">
        <f t="shared" si="42"/>
        <v>4720.3743367494135</v>
      </c>
      <c r="F90" s="1">
        <f t="shared" si="42"/>
        <v>15120.027909835551</v>
      </c>
      <c r="G90" s="1">
        <f t="shared" si="42"/>
        <v>20552.056860802048</v>
      </c>
      <c r="H90" s="1">
        <f t="shared" si="42"/>
        <v>62946.071831763271</v>
      </c>
      <c r="I90" s="1">
        <f t="shared" si="42"/>
        <v>35583.166888272848</v>
      </c>
      <c r="J90" s="1">
        <f t="shared" si="42"/>
        <v>33180.140866271126</v>
      </c>
      <c r="K90" s="1">
        <f t="shared" si="42"/>
        <v>34191.387056108171</v>
      </c>
      <c r="L90" s="1">
        <f t="shared" si="42"/>
        <v>40072.367193085891</v>
      </c>
    </row>
    <row r="91" spans="2:12">
      <c r="B91">
        <v>2021</v>
      </c>
      <c r="C91" s="1">
        <f t="shared" ref="C91:L91" si="43">$J7*C17</f>
        <v>931.90563791543468</v>
      </c>
      <c r="D91" s="1">
        <f t="shared" si="43"/>
        <v>938.95964171773255</v>
      </c>
      <c r="E91" s="1">
        <f t="shared" si="43"/>
        <v>4509.2420407722857</v>
      </c>
      <c r="F91" s="1">
        <f t="shared" si="43"/>
        <v>14387.537450185077</v>
      </c>
      <c r="G91" s="1">
        <f t="shared" si="43"/>
        <v>19654.666441851703</v>
      </c>
      <c r="H91" s="1">
        <f t="shared" si="43"/>
        <v>62626.641350665173</v>
      </c>
      <c r="I91" s="1">
        <f t="shared" si="43"/>
        <v>33029.954346407038</v>
      </c>
      <c r="J91" s="1">
        <f t="shared" si="43"/>
        <v>33882.651890779722</v>
      </c>
      <c r="K91" s="1">
        <f t="shared" si="43"/>
        <v>26056.473790903208</v>
      </c>
      <c r="L91" s="1">
        <f t="shared" si="43"/>
        <v>38333.96740880263</v>
      </c>
    </row>
    <row r="92" spans="2:12">
      <c r="B92">
        <v>2020</v>
      </c>
      <c r="C92" s="1">
        <f t="shared" ref="C92:L92" si="44">$J8*C18</f>
        <v>973.21031566453598</v>
      </c>
      <c r="D92" s="1">
        <f t="shared" si="44"/>
        <v>989.89535349317316</v>
      </c>
      <c r="E92" s="1">
        <f t="shared" si="44"/>
        <v>4757.0172182564656</v>
      </c>
      <c r="F92" s="1">
        <f t="shared" si="44"/>
        <v>15446.217548392799</v>
      </c>
      <c r="G92" s="1">
        <f t="shared" si="44"/>
        <v>20536.483715263308</v>
      </c>
      <c r="H92" s="1">
        <f t="shared" si="44"/>
        <v>63815.598013384166</v>
      </c>
      <c r="I92" s="1">
        <f t="shared" si="44"/>
        <v>34434.754093928219</v>
      </c>
      <c r="J92" s="1">
        <f t="shared" si="44"/>
        <v>36211.863885967097</v>
      </c>
      <c r="K92" s="1">
        <f t="shared" si="44"/>
        <v>30722.266309207633</v>
      </c>
      <c r="L92" s="1">
        <f t="shared" si="44"/>
        <v>40567.693546442606</v>
      </c>
    </row>
    <row r="93" spans="2:12">
      <c r="B93">
        <v>2019</v>
      </c>
      <c r="C93" s="1">
        <f t="shared" ref="C93:L93" si="45">$J9*C19</f>
        <v>969.03884571838091</v>
      </c>
      <c r="D93" s="1">
        <f t="shared" si="45"/>
        <v>981.37506735956208</v>
      </c>
      <c r="E93" s="1">
        <f t="shared" si="45"/>
        <v>4680.2909605655259</v>
      </c>
      <c r="F93" s="1">
        <f t="shared" si="45"/>
        <v>15489.112670437818</v>
      </c>
      <c r="G93" s="1">
        <f t="shared" si="45"/>
        <v>20263.860351533043</v>
      </c>
      <c r="H93" s="1">
        <f t="shared" si="45"/>
        <v>63258.782008697577</v>
      </c>
      <c r="I93" s="1">
        <f t="shared" si="45"/>
        <v>35083.518433078483</v>
      </c>
      <c r="J93" s="1">
        <f t="shared" si="45"/>
        <v>35341.859784173568</v>
      </c>
      <c r="K93" s="1">
        <f t="shared" si="45"/>
        <v>30039.889780011687</v>
      </c>
      <c r="L93" s="1">
        <f t="shared" si="45"/>
        <v>39917.272098424364</v>
      </c>
    </row>
    <row r="94" spans="2:12">
      <c r="B94">
        <v>2018</v>
      </c>
      <c r="C94" s="1">
        <f t="shared" ref="C94:L94" si="46">$J10*C20</f>
        <v>974.92025300182343</v>
      </c>
      <c r="D94" s="1">
        <f t="shared" si="46"/>
        <v>997.89857482710806</v>
      </c>
      <c r="E94" s="1">
        <f t="shared" si="46"/>
        <v>4715.9008698522412</v>
      </c>
      <c r="F94" s="1">
        <f t="shared" si="46"/>
        <v>15766.379206320653</v>
      </c>
      <c r="G94" s="1">
        <f t="shared" si="46"/>
        <v>19778.260166656255</v>
      </c>
      <c r="H94" s="1">
        <f t="shared" si="46"/>
        <v>64867.773198445764</v>
      </c>
      <c r="I94" s="1">
        <f t="shared" si="46"/>
        <v>33113.20853998349</v>
      </c>
      <c r="J94" s="1">
        <f t="shared" si="46"/>
        <v>35362.442007760663</v>
      </c>
      <c r="K94" s="1">
        <f t="shared" si="46"/>
        <v>30114.795090630258</v>
      </c>
      <c r="L94" s="1">
        <f t="shared" si="46"/>
        <v>39824.894106683038</v>
      </c>
    </row>
    <row r="95" spans="2:12">
      <c r="B95">
        <v>2017</v>
      </c>
      <c r="C95" s="1">
        <f t="shared" ref="C95:L95" si="47">$J11*C21</f>
        <v>1000.3636147027576</v>
      </c>
      <c r="D95" s="1">
        <f t="shared" si="47"/>
        <v>1033.5363496021323</v>
      </c>
      <c r="E95" s="1">
        <f t="shared" si="47"/>
        <v>4826.3155680502196</v>
      </c>
      <c r="F95" s="1">
        <f t="shared" si="47"/>
        <v>15884.27828813321</v>
      </c>
      <c r="G95" s="1">
        <f t="shared" si="47"/>
        <v>20664.840028204697</v>
      </c>
      <c r="H95" s="1">
        <f t="shared" si="47"/>
        <v>65340.609963592287</v>
      </c>
      <c r="I95" s="1">
        <f t="shared" si="47"/>
        <v>33734.979212861777</v>
      </c>
      <c r="J95" s="1">
        <f t="shared" si="47"/>
        <v>34513.939700829716</v>
      </c>
      <c r="K95" s="1">
        <f t="shared" si="47"/>
        <v>33974.961541789155</v>
      </c>
      <c r="L95" s="1">
        <f t="shared" si="47"/>
        <v>39479.175732234042</v>
      </c>
    </row>
    <row r="97" spans="2:12">
      <c r="B97" s="9" t="s">
        <v>44</v>
      </c>
    </row>
    <row r="98" spans="2:12">
      <c r="B98" s="9" t="s">
        <v>34</v>
      </c>
      <c r="C98" s="18">
        <v>1</v>
      </c>
      <c r="D98" s="18">
        <v>2</v>
      </c>
      <c r="E98" s="18">
        <v>3</v>
      </c>
      <c r="F98" s="18">
        <v>4</v>
      </c>
      <c r="G98" s="18">
        <v>5</v>
      </c>
      <c r="H98" s="18">
        <v>6</v>
      </c>
      <c r="I98" s="18">
        <v>7</v>
      </c>
      <c r="J98" s="18">
        <v>8</v>
      </c>
      <c r="K98" s="18">
        <v>9</v>
      </c>
      <c r="L98" s="18">
        <v>10</v>
      </c>
    </row>
    <row r="99" spans="2:12">
      <c r="B99">
        <v>2022</v>
      </c>
      <c r="C99" s="1">
        <f>$K6*C16</f>
        <v>832.97469926368206</v>
      </c>
      <c r="D99" s="1">
        <f t="shared" ref="D99:L99" si="48">$K6*D16</f>
        <v>820.26065904843131</v>
      </c>
      <c r="E99" s="1">
        <f t="shared" si="48"/>
        <v>3883.6778891383701</v>
      </c>
      <c r="F99" s="1">
        <f t="shared" si="48"/>
        <v>12439.97062254613</v>
      </c>
      <c r="G99" s="1">
        <f t="shared" si="48"/>
        <v>16909.160823371509</v>
      </c>
      <c r="H99" s="1">
        <f t="shared" si="48"/>
        <v>51788.745964049616</v>
      </c>
      <c r="I99" s="1">
        <f t="shared" si="48"/>
        <v>29275.974448388755</v>
      </c>
      <c r="J99" s="1">
        <f t="shared" si="48"/>
        <v>27298.889928626086</v>
      </c>
      <c r="K99" s="1">
        <f t="shared" si="48"/>
        <v>28130.890568357143</v>
      </c>
      <c r="L99" s="1">
        <f t="shared" si="48"/>
        <v>32969.454397210269</v>
      </c>
    </row>
    <row r="100" spans="2:12">
      <c r="B100">
        <v>2021</v>
      </c>
      <c r="C100" s="1">
        <f t="shared" ref="C100:L100" si="49">$K7*C17</f>
        <v>812.56626765411784</v>
      </c>
      <c r="D100" s="1">
        <f t="shared" si="49"/>
        <v>818.71693925480986</v>
      </c>
      <c r="E100" s="1">
        <f t="shared" si="49"/>
        <v>3931.7907585744929</v>
      </c>
      <c r="F100" s="1">
        <f t="shared" si="49"/>
        <v>12545.076594645101</v>
      </c>
      <c r="G100" s="1">
        <f t="shared" si="49"/>
        <v>17137.699679944781</v>
      </c>
      <c r="H100" s="1">
        <f t="shared" si="49"/>
        <v>54606.704957654605</v>
      </c>
      <c r="I100" s="1">
        <f t="shared" si="49"/>
        <v>28800.154899890593</v>
      </c>
      <c r="J100" s="1">
        <f t="shared" si="49"/>
        <v>29543.656422875927</v>
      </c>
      <c r="K100" s="1">
        <f t="shared" si="49"/>
        <v>22719.694779250669</v>
      </c>
      <c r="L100" s="1">
        <f t="shared" si="49"/>
        <v>33424.938700254905</v>
      </c>
    </row>
    <row r="101" spans="2:12">
      <c r="B101">
        <v>2020</v>
      </c>
      <c r="C101" s="1">
        <f t="shared" ref="C101:L101" si="50">$K8*C18</f>
        <v>772.48224528311425</v>
      </c>
      <c r="D101" s="1">
        <f t="shared" si="50"/>
        <v>785.7259350355173</v>
      </c>
      <c r="E101" s="1">
        <f t="shared" si="50"/>
        <v>3775.8655888270059</v>
      </c>
      <c r="F101" s="1">
        <f t="shared" si="50"/>
        <v>12260.380537341967</v>
      </c>
      <c r="G101" s="1">
        <f t="shared" si="50"/>
        <v>16300.761300248107</v>
      </c>
      <c r="H101" s="1">
        <f t="shared" si="50"/>
        <v>50653.405172552695</v>
      </c>
      <c r="I101" s="1">
        <f t="shared" si="50"/>
        <v>27332.464247551852</v>
      </c>
      <c r="J101" s="1">
        <f t="shared" si="50"/>
        <v>28743.038858376261</v>
      </c>
      <c r="K101" s="1">
        <f t="shared" si="50"/>
        <v>24385.690201523728</v>
      </c>
      <c r="L101" s="1">
        <f t="shared" si="50"/>
        <v>32200.463242433801</v>
      </c>
    </row>
    <row r="102" spans="2:12">
      <c r="B102">
        <v>2019</v>
      </c>
      <c r="C102" s="1">
        <f t="shared" ref="C102:L102" si="51">$K9*C19</f>
        <v>748.79341578354831</v>
      </c>
      <c r="D102" s="1">
        <f t="shared" si="51"/>
        <v>758.32583193113328</v>
      </c>
      <c r="E102" s="1">
        <f t="shared" si="51"/>
        <v>3616.5434138243127</v>
      </c>
      <c r="F102" s="1">
        <f t="shared" si="51"/>
        <v>11968.710681928627</v>
      </c>
      <c r="G102" s="1">
        <f t="shared" si="51"/>
        <v>15658.242470493184</v>
      </c>
      <c r="H102" s="1">
        <f t="shared" si="51"/>
        <v>48881.177125034883</v>
      </c>
      <c r="I102" s="1">
        <f t="shared" si="51"/>
        <v>27109.653778363096</v>
      </c>
      <c r="J102" s="1">
        <f t="shared" si="51"/>
        <v>27309.278699055747</v>
      </c>
      <c r="K102" s="1">
        <f t="shared" si="51"/>
        <v>23212.352918072076</v>
      </c>
      <c r="L102" s="1">
        <f t="shared" si="51"/>
        <v>30844.780532180012</v>
      </c>
    </row>
    <row r="103" spans="2:12">
      <c r="B103">
        <v>2018</v>
      </c>
      <c r="C103" s="1">
        <f t="shared" ref="C103:L103" si="52">$K10*C20</f>
        <v>724.02956537321438</v>
      </c>
      <c r="D103" s="1">
        <f t="shared" si="52"/>
        <v>741.09453485450342</v>
      </c>
      <c r="E103" s="1">
        <f t="shared" si="52"/>
        <v>3502.2881580611652</v>
      </c>
      <c r="F103" s="1">
        <f t="shared" si="52"/>
        <v>11708.983015906508</v>
      </c>
      <c r="G103" s="1">
        <f t="shared" si="52"/>
        <v>14688.42714900057</v>
      </c>
      <c r="H103" s="1">
        <f t="shared" si="52"/>
        <v>48174.387075238134</v>
      </c>
      <c r="I103" s="1">
        <f t="shared" si="52"/>
        <v>24591.695488422698</v>
      </c>
      <c r="J103" s="1">
        <f t="shared" si="52"/>
        <v>26262.100349828885</v>
      </c>
      <c r="K103" s="1">
        <f t="shared" si="52"/>
        <v>22364.908241096571</v>
      </c>
      <c r="L103" s="1">
        <f t="shared" si="52"/>
        <v>29576.163468051447</v>
      </c>
    </row>
    <row r="104" spans="2:12">
      <c r="B104">
        <v>2017</v>
      </c>
      <c r="C104" s="1">
        <f t="shared" ref="C104:L104" si="53">$K11*C21</f>
        <v>741.43663566683938</v>
      </c>
      <c r="D104" s="1">
        <f t="shared" si="53"/>
        <v>766.02317659872688</v>
      </c>
      <c r="E104" s="1">
        <f t="shared" si="53"/>
        <v>3577.1064889289414</v>
      </c>
      <c r="F104" s="1">
        <f t="shared" si="53"/>
        <v>11772.905052578022</v>
      </c>
      <c r="G104" s="1">
        <f t="shared" si="53"/>
        <v>15316.100307844683</v>
      </c>
      <c r="H104" s="1">
        <f t="shared" si="53"/>
        <v>48428.312777269472</v>
      </c>
      <c r="I104" s="1">
        <f t="shared" si="53"/>
        <v>25003.257939671294</v>
      </c>
      <c r="J104" s="1">
        <f t="shared" si="53"/>
        <v>25580.597853906336</v>
      </c>
      <c r="K104" s="1">
        <f t="shared" si="53"/>
        <v>25181.124955188719</v>
      </c>
      <c r="L104" s="1">
        <f t="shared" si="53"/>
        <v>29260.667624846639</v>
      </c>
    </row>
    <row r="106" spans="2:12">
      <c r="B106" s="9" t="s">
        <v>45</v>
      </c>
    </row>
    <row r="107" spans="2:12">
      <c r="B107" s="9" t="s">
        <v>34</v>
      </c>
      <c r="C107" s="18">
        <v>1</v>
      </c>
      <c r="D107" s="18">
        <v>2</v>
      </c>
      <c r="E107" s="18">
        <v>3</v>
      </c>
      <c r="F107" s="18">
        <v>4</v>
      </c>
      <c r="G107" s="18">
        <v>5</v>
      </c>
      <c r="H107" s="18">
        <v>6</v>
      </c>
      <c r="I107" s="18">
        <v>7</v>
      </c>
      <c r="J107" s="18">
        <v>8</v>
      </c>
      <c r="K107" s="18">
        <v>9</v>
      </c>
      <c r="L107" s="18">
        <v>10</v>
      </c>
    </row>
    <row r="108" spans="2:12">
      <c r="B108">
        <v>2022</v>
      </c>
      <c r="C108" s="1">
        <f>$L6*C16</f>
        <v>1471.3753134055016</v>
      </c>
      <c r="D108" s="1">
        <f t="shared" ref="D108:L108" si="54">$L6*D16</f>
        <v>1448.9170983806023</v>
      </c>
      <c r="E108" s="1">
        <f t="shared" si="54"/>
        <v>6860.1696742389076</v>
      </c>
      <c r="F108" s="1">
        <f t="shared" si="54"/>
        <v>21974.095599402917</v>
      </c>
      <c r="G108" s="1">
        <f t="shared" si="54"/>
        <v>29868.520409929628</v>
      </c>
      <c r="H108" s="1">
        <f t="shared" si="54"/>
        <v>91480.188283137439</v>
      </c>
      <c r="I108" s="1">
        <f t="shared" si="54"/>
        <v>51713.390715620721</v>
      </c>
      <c r="J108" s="1">
        <f t="shared" si="54"/>
        <v>48221.047721930234</v>
      </c>
      <c r="K108" s="1">
        <f t="shared" si="54"/>
        <v>49690.702446281401</v>
      </c>
      <c r="L108" s="1">
        <f t="shared" si="54"/>
        <v>58237.592737672632</v>
      </c>
    </row>
    <row r="109" spans="2:12">
      <c r="B109">
        <v>2021</v>
      </c>
      <c r="C109" s="1">
        <f t="shared" ref="C109:L109" si="55">$L7*C17</f>
        <v>1387.8336475556091</v>
      </c>
      <c r="D109" s="1">
        <f t="shared" si="55"/>
        <v>1398.3387710665183</v>
      </c>
      <c r="E109" s="1">
        <f t="shared" si="55"/>
        <v>6715.3556911134228</v>
      </c>
      <c r="F109" s="1">
        <f t="shared" si="55"/>
        <v>21426.534797555571</v>
      </c>
      <c r="G109" s="1">
        <f t="shared" si="55"/>
        <v>29270.568080798705</v>
      </c>
      <c r="H109" s="1">
        <f t="shared" si="55"/>
        <v>93266.267059259568</v>
      </c>
      <c r="I109" s="1">
        <f t="shared" si="55"/>
        <v>49189.617654538815</v>
      </c>
      <c r="J109" s="1">
        <f t="shared" si="55"/>
        <v>50459.491228772786</v>
      </c>
      <c r="K109" s="1">
        <f t="shared" si="55"/>
        <v>38804.412799300866</v>
      </c>
      <c r="L109" s="1">
        <f t="shared" si="55"/>
        <v>57088.580270038139</v>
      </c>
    </row>
    <row r="110" spans="2:12">
      <c r="B110">
        <v>2020</v>
      </c>
      <c r="C110" s="1">
        <f t="shared" ref="C110:L110" si="56">$L8*C18</f>
        <v>1414.8340456328701</v>
      </c>
      <c r="D110" s="1">
        <f t="shared" si="56"/>
        <v>1439.0904259780671</v>
      </c>
      <c r="E110" s="1">
        <f t="shared" si="56"/>
        <v>6915.658216646947</v>
      </c>
      <c r="F110" s="1">
        <f t="shared" si="56"/>
        <v>22455.407748936148</v>
      </c>
      <c r="G110" s="1">
        <f t="shared" si="56"/>
        <v>29855.536742948989</v>
      </c>
      <c r="H110" s="1">
        <f t="shared" si="56"/>
        <v>92773.863222057698</v>
      </c>
      <c r="I110" s="1">
        <f t="shared" si="56"/>
        <v>50060.569294128829</v>
      </c>
      <c r="J110" s="1">
        <f t="shared" si="56"/>
        <v>52644.096612052206</v>
      </c>
      <c r="K110" s="1">
        <f t="shared" si="56"/>
        <v>44663.427456157006</v>
      </c>
      <c r="L110" s="1">
        <f t="shared" si="56"/>
        <v>58976.51623546124</v>
      </c>
    </row>
    <row r="111" spans="2:12">
      <c r="B111">
        <v>2019</v>
      </c>
      <c r="C111" s="1">
        <f t="shared" ref="C111:L111" si="57">$L9*C19</f>
        <v>1378.0419703577334</v>
      </c>
      <c r="D111" s="1">
        <f t="shared" si="57"/>
        <v>1395.5849525119527</v>
      </c>
      <c r="E111" s="1">
        <f t="shared" si="57"/>
        <v>6655.7057084371818</v>
      </c>
      <c r="F111" s="1">
        <f t="shared" si="57"/>
        <v>22026.616825293069</v>
      </c>
      <c r="G111" s="1">
        <f t="shared" si="57"/>
        <v>28816.64668992626</v>
      </c>
      <c r="H111" s="1">
        <f t="shared" si="57"/>
        <v>89958.474819522307</v>
      </c>
      <c r="I111" s="1">
        <f t="shared" si="57"/>
        <v>49891.251606905811</v>
      </c>
      <c r="J111" s="1">
        <f t="shared" si="57"/>
        <v>50258.631331734119</v>
      </c>
      <c r="K111" s="1">
        <f t="shared" si="57"/>
        <v>42718.853929006356</v>
      </c>
      <c r="L111" s="1">
        <f t="shared" si="57"/>
        <v>56765.192166305213</v>
      </c>
    </row>
    <row r="112" spans="2:12">
      <c r="B112">
        <v>2018</v>
      </c>
      <c r="C112" s="1">
        <f t="shared" ref="C112:L112" si="58">$L10*C20</f>
        <v>1365.0588611997237</v>
      </c>
      <c r="D112" s="1">
        <f t="shared" si="58"/>
        <v>1397.2325305091099</v>
      </c>
      <c r="E112" s="1">
        <f t="shared" si="58"/>
        <v>6603.0859971469336</v>
      </c>
      <c r="F112" s="1">
        <f t="shared" si="58"/>
        <v>22075.688322563568</v>
      </c>
      <c r="G112" s="1">
        <f t="shared" si="58"/>
        <v>27693.02331803866</v>
      </c>
      <c r="H112" s="1">
        <f t="shared" si="58"/>
        <v>90826.227415204514</v>
      </c>
      <c r="I112" s="1">
        <f t="shared" si="58"/>
        <v>46364.283233506976</v>
      </c>
      <c r="J112" s="1">
        <f t="shared" si="58"/>
        <v>49513.603464205349</v>
      </c>
      <c r="K112" s="1">
        <f t="shared" si="58"/>
        <v>42165.98000206062</v>
      </c>
      <c r="L112" s="1">
        <f t="shared" si="58"/>
        <v>55761.816855564546</v>
      </c>
    </row>
    <row r="113" spans="1:12">
      <c r="B113">
        <v>2017</v>
      </c>
      <c r="C113" s="1">
        <f t="shared" ref="C113:L113" si="59">$L11*C21</f>
        <v>1471.0291876961821</v>
      </c>
      <c r="D113" s="1">
        <f t="shared" si="59"/>
        <v>1519.8095117258476</v>
      </c>
      <c r="E113" s="1">
        <f t="shared" si="59"/>
        <v>7097.0704704647851</v>
      </c>
      <c r="F113" s="1">
        <f t="shared" si="59"/>
        <v>23357.743768275308</v>
      </c>
      <c r="G113" s="1">
        <f t="shared" si="59"/>
        <v>30387.53348660524</v>
      </c>
      <c r="H113" s="1">
        <f t="shared" si="59"/>
        <v>96083.007204211623</v>
      </c>
      <c r="I113" s="1">
        <f t="shared" si="59"/>
        <v>49607.101197087213</v>
      </c>
      <c r="J113" s="1">
        <f t="shared" si="59"/>
        <v>50752.558305903964</v>
      </c>
      <c r="K113" s="1">
        <f t="shared" si="59"/>
        <v>49959.993890498859</v>
      </c>
      <c r="L113" s="1">
        <f t="shared" si="59"/>
        <v>58053.910552873473</v>
      </c>
    </row>
    <row r="115" spans="1:12">
      <c r="A115" s="9">
        <v>4</v>
      </c>
      <c r="B115" s="9" t="s">
        <v>46</v>
      </c>
    </row>
    <row r="116" spans="1:12">
      <c r="B116" s="9" t="s">
        <v>34</v>
      </c>
      <c r="C116" s="18">
        <v>1</v>
      </c>
      <c r="D116" s="18">
        <v>2</v>
      </c>
      <c r="E116" s="18">
        <v>3</v>
      </c>
      <c r="F116" s="18">
        <v>4</v>
      </c>
      <c r="G116" s="18">
        <v>5</v>
      </c>
      <c r="H116" s="18">
        <v>6</v>
      </c>
      <c r="I116" s="18">
        <v>7</v>
      </c>
      <c r="J116" s="18">
        <v>8</v>
      </c>
      <c r="K116" s="18">
        <v>9</v>
      </c>
      <c r="L116" s="18">
        <v>10</v>
      </c>
    </row>
    <row r="117" spans="1:12">
      <c r="B117">
        <v>2022</v>
      </c>
      <c r="C117" s="6">
        <f>Outputs!B15</f>
        <v>5.0328703632215843</v>
      </c>
      <c r="D117" s="6">
        <f>Outputs!C15</f>
        <v>3.0885751322346273</v>
      </c>
      <c r="E117" s="6">
        <f>Outputs!D15</f>
        <v>1.6262628859046837</v>
      </c>
      <c r="F117" s="6">
        <f>Outputs!E15</f>
        <v>1.1401643298249924</v>
      </c>
      <c r="G117" s="6">
        <f>Outputs!F15</f>
        <v>0.74771633219526534</v>
      </c>
      <c r="H117" s="6">
        <f>Outputs!G15</f>
        <v>0.61139150180394386</v>
      </c>
      <c r="I117" s="6">
        <f>Outputs!H15</f>
        <v>0.28535183328600111</v>
      </c>
      <c r="J117" s="6">
        <f>Outputs!I15</f>
        <v>0.35642802701166459</v>
      </c>
      <c r="K117" s="6">
        <f>Outputs!J15</f>
        <v>0.31892961158323363</v>
      </c>
      <c r="L117" s="6">
        <f>Outputs!K15</f>
        <v>0.2582384191876641</v>
      </c>
    </row>
    <row r="118" spans="1:12">
      <c r="B118">
        <v>2021</v>
      </c>
      <c r="C118" s="6">
        <f>Outputs!P15</f>
        <v>4.3469560616864147</v>
      </c>
      <c r="D118" s="6">
        <f>Outputs!Q15</f>
        <v>2.8657018907277241</v>
      </c>
      <c r="E118" s="6">
        <f>Outputs!R15</f>
        <v>1.9958284812425893</v>
      </c>
      <c r="F118" s="6">
        <f>Outputs!S15</f>
        <v>1.1069384242796194</v>
      </c>
      <c r="G118" s="6">
        <f>Outputs!T15</f>
        <v>0.84267990523730896</v>
      </c>
      <c r="H118" s="6">
        <f>Outputs!U15</f>
        <v>0.57423963898832509</v>
      </c>
      <c r="I118" s="6">
        <f>Outputs!V15</f>
        <v>0.42486645516729465</v>
      </c>
      <c r="J118" s="6">
        <f>Outputs!W15</f>
        <v>0.32516753864358339</v>
      </c>
      <c r="K118" s="6">
        <f>Outputs!X15</f>
        <v>0.31489478749458827</v>
      </c>
      <c r="L118" s="6">
        <f>Outputs!Y15</f>
        <v>0.2550084689873568</v>
      </c>
    </row>
    <row r="119" spans="1:12">
      <c r="B119">
        <v>2020</v>
      </c>
      <c r="C119" s="6">
        <f>Outputs!AD15</f>
        <v>4.3592401421930216</v>
      </c>
      <c r="D119" s="6">
        <f>Outputs!AE15</f>
        <v>3.1290522757206243</v>
      </c>
      <c r="E119" s="6">
        <f>Outputs!AF15</f>
        <v>1.6525773593803241</v>
      </c>
      <c r="F119" s="6">
        <f>Outputs!AG15</f>
        <v>1.1073626774725167</v>
      </c>
      <c r="G119" s="6">
        <f>Outputs!AH15</f>
        <v>0.75882192336003107</v>
      </c>
      <c r="H119" s="6">
        <f>Outputs!AI15</f>
        <v>0.5057344405689852</v>
      </c>
      <c r="I119" s="6">
        <f>Outputs!AJ15</f>
        <v>0.40741097465576159</v>
      </c>
      <c r="J119" s="6">
        <f>Outputs!AK15</f>
        <v>0.28754413099084158</v>
      </c>
      <c r="K119" s="6">
        <f>Outputs!AL15</f>
        <v>0.3049463353337275</v>
      </c>
      <c r="L119" s="6">
        <f>Outputs!AM15</f>
        <v>0.24448391465364583</v>
      </c>
    </row>
    <row r="120" spans="1:12">
      <c r="B120">
        <v>2019</v>
      </c>
      <c r="C120" s="6">
        <f>Outputs!AR15</f>
        <v>4.3211182715647176</v>
      </c>
      <c r="D120" s="6">
        <f>Outputs!AS15</f>
        <v>3.257551245084545</v>
      </c>
      <c r="E120" s="6">
        <f>Outputs!AT15</f>
        <v>1.7790837292153494</v>
      </c>
      <c r="F120" s="6">
        <f>Outputs!AU15</f>
        <v>1.069658563106159</v>
      </c>
      <c r="G120" s="6">
        <f>Outputs!AV15</f>
        <v>0.72783296245944107</v>
      </c>
      <c r="H120" s="6">
        <f>Outputs!AW15</f>
        <v>0.58728115617973475</v>
      </c>
      <c r="I120" s="6">
        <f>Outputs!AX15</f>
        <v>0.43917071781560379</v>
      </c>
      <c r="J120" s="6">
        <f>Outputs!AY15</f>
        <v>0.33506611387819324</v>
      </c>
      <c r="K120" s="6">
        <f>Outputs!AZ15</f>
        <v>0.28908691578174356</v>
      </c>
      <c r="L120" s="6">
        <f>Outputs!BA15</f>
        <v>0.20804922635017301</v>
      </c>
    </row>
    <row r="121" spans="1:12">
      <c r="B121">
        <v>2018</v>
      </c>
      <c r="C121" s="6">
        <f>Outputs!BF15</f>
        <v>4.0398627998739869</v>
      </c>
      <c r="D121" s="6">
        <f>Outputs!BG15</f>
        <v>2.5717054159750576</v>
      </c>
      <c r="E121" s="6">
        <f>Outputs!BH15</f>
        <v>1.5247311059895026</v>
      </c>
      <c r="F121" s="6">
        <f>Outputs!BI15</f>
        <v>0.94781101382976329</v>
      </c>
      <c r="G121" s="6">
        <f>Outputs!BJ15</f>
        <v>0.78607244451226266</v>
      </c>
      <c r="H121" s="6">
        <f>Outputs!BK15</f>
        <v>0.53198080828041239</v>
      </c>
      <c r="I121" s="6">
        <f>Outputs!BL15</f>
        <v>0.42844983659406788</v>
      </c>
      <c r="J121" s="6">
        <f>Outputs!BM15</f>
        <v>0.26939772023433861</v>
      </c>
      <c r="K121" s="6">
        <f>Outputs!BN15</f>
        <v>0.30629613327184563</v>
      </c>
      <c r="L121" s="6">
        <f>Outputs!BO15</f>
        <v>0.27766263042798722</v>
      </c>
    </row>
    <row r="122" spans="1:12">
      <c r="B122">
        <v>2017</v>
      </c>
      <c r="C122" s="6">
        <f>Outputs!BT15</f>
        <v>3.672949332587784</v>
      </c>
      <c r="D122" s="6">
        <f>Outputs!BU15</f>
        <v>2.2460708477872733</v>
      </c>
      <c r="E122" s="6">
        <f>Outputs!BV15</f>
        <v>1.5282463818264151</v>
      </c>
      <c r="F122" s="6">
        <f>Outputs!BW15</f>
        <v>0.98034924123070011</v>
      </c>
      <c r="G122" s="6">
        <f>Outputs!BX15</f>
        <v>0.74873890868553694</v>
      </c>
      <c r="H122" s="6">
        <f>Outputs!BY15</f>
        <v>0.55452371754258312</v>
      </c>
      <c r="I122" s="6">
        <f>Outputs!BZ15</f>
        <v>0.46108639800152368</v>
      </c>
      <c r="J122" s="6">
        <f>Outputs!CA15</f>
        <v>0.29904207575588954</v>
      </c>
      <c r="K122" s="6">
        <f>Outputs!CB15</f>
        <v>0.31968624602898998</v>
      </c>
      <c r="L122" s="6">
        <f>Outputs!CC15</f>
        <v>0.24983097414837835</v>
      </c>
    </row>
    <row r="124" spans="1:12">
      <c r="A124" s="9">
        <v>5</v>
      </c>
      <c r="B124" s="9" t="s">
        <v>47</v>
      </c>
    </row>
    <row r="126" spans="1:12">
      <c r="B126" s="9" t="s">
        <v>36</v>
      </c>
    </row>
    <row r="127" spans="1:12">
      <c r="B127" s="9" t="s">
        <v>34</v>
      </c>
      <c r="C127" s="18">
        <v>1</v>
      </c>
      <c r="D127" s="18">
        <v>2</v>
      </c>
      <c r="E127" s="18">
        <v>3</v>
      </c>
      <c r="F127" s="18">
        <v>4</v>
      </c>
      <c r="G127" s="18">
        <v>5</v>
      </c>
      <c r="H127" s="18">
        <v>6</v>
      </c>
      <c r="I127" s="18">
        <v>7</v>
      </c>
      <c r="J127" s="18">
        <v>8</v>
      </c>
      <c r="K127" s="18">
        <v>9</v>
      </c>
      <c r="L127" s="18">
        <v>10</v>
      </c>
    </row>
    <row r="128" spans="1:12">
      <c r="B128">
        <v>2022</v>
      </c>
      <c r="C128" s="7">
        <f>Outputs!B19</f>
        <v>-0.18842245228686161</v>
      </c>
      <c r="D128" s="7">
        <f>Outputs!C19</f>
        <v>-3.130163932604757E-2</v>
      </c>
      <c r="E128" s="7">
        <f>Outputs!D19</f>
        <v>-1.1059175688005296E-2</v>
      </c>
      <c r="F128" s="7">
        <f>Outputs!E19</f>
        <v>-0.10199115128115332</v>
      </c>
      <c r="G128" s="7">
        <f>Outputs!F19</f>
        <v>-2.8282967813494708E-2</v>
      </c>
      <c r="H128" s="7">
        <f>Outputs!G19</f>
        <v>-0.21046540703922523</v>
      </c>
      <c r="I128" s="7">
        <f>Outputs!H19</f>
        <v>0.45844562339639916</v>
      </c>
      <c r="J128" s="7">
        <f>Outputs!I19</f>
        <v>8.3734403012604597E-2</v>
      </c>
      <c r="K128" s="7"/>
      <c r="L128" s="7"/>
    </row>
    <row r="129" spans="2:12">
      <c r="B129">
        <v>2021</v>
      </c>
      <c r="C129" s="7">
        <f>Outputs!P19</f>
        <v>-0.1053287938895261</v>
      </c>
      <c r="D129" s="7">
        <f>Outputs!Q19</f>
        <v>-1.8149614823531168E-2</v>
      </c>
      <c r="E129" s="7">
        <f>Outputs!R19</f>
        <v>-0.1324549043540888</v>
      </c>
      <c r="F129" s="7">
        <f>Outputs!S19</f>
        <v>-5.327476918150198E-2</v>
      </c>
      <c r="G129" s="7">
        <f>Outputs!T19</f>
        <v>-0.12163604603397449</v>
      </c>
      <c r="H129" s="7">
        <f>Outputs!U19</f>
        <v>-1.4441871665592632E-2</v>
      </c>
      <c r="I129" s="7">
        <f>Outputs!V19</f>
        <v>5.3928191309309481E-2</v>
      </c>
      <c r="J129" s="7">
        <f>Outputs!W19</f>
        <v>0.35300357751728684</v>
      </c>
      <c r="K129" s="7"/>
      <c r="L129" s="7"/>
    </row>
    <row r="130" spans="2:12">
      <c r="B130">
        <v>2020</v>
      </c>
      <c r="C130" s="7">
        <f>Outputs!AD19</f>
        <v>1.5385111747152846E-2</v>
      </c>
      <c r="D130" s="7">
        <f>Outputs!AE19</f>
        <v>-2.3230701540868814E-2</v>
      </c>
      <c r="E130" s="7">
        <f>Outputs!AF19</f>
        <v>5.1013650943894095E-3</v>
      </c>
      <c r="F130" s="7">
        <f>Outputs!AG19</f>
        <v>-2.5374610090337146E-2</v>
      </c>
      <c r="G130" s="7">
        <f>Outputs!AH19</f>
        <v>-1.1098105042311235E-2</v>
      </c>
      <c r="H130" s="7">
        <f>Outputs!AI19</f>
        <v>9.0516188989705482E-2</v>
      </c>
      <c r="I130" s="7">
        <f>Outputs!AJ19</f>
        <v>0.20488654584219579</v>
      </c>
      <c r="J130" s="7">
        <f>Outputs!AK19</f>
        <v>0.48327719898644039</v>
      </c>
      <c r="K130" s="7"/>
      <c r="L130" s="7"/>
    </row>
    <row r="131" spans="2:12">
      <c r="B131">
        <v>2019</v>
      </c>
      <c r="C131" s="7">
        <f>Outputs!AR19</f>
        <v>-4.0519316272965344E-2</v>
      </c>
      <c r="D131" s="7">
        <f>Outputs!AS19</f>
        <v>-7.2414397617322268E-2</v>
      </c>
      <c r="E131" s="7">
        <f>Outputs!AT19</f>
        <v>-5.8671299246493946E-2</v>
      </c>
      <c r="F131" s="7">
        <f>Outputs!AU19</f>
        <v>-3.0389239045538474E-3</v>
      </c>
      <c r="G131" s="7">
        <f>Outputs!AV19</f>
        <v>-4.0150584460284522E-2</v>
      </c>
      <c r="H131" s="7">
        <f>Outputs!AW19</f>
        <v>0.17739634894352307</v>
      </c>
      <c r="I131" s="7">
        <f>Outputs!AX19</f>
        <v>5.2836712514227724E-2</v>
      </c>
      <c r="J131" s="7">
        <f>Outputs!AY19</f>
        <v>0.2488540676044293</v>
      </c>
      <c r="K131" s="7"/>
      <c r="L131" s="7"/>
    </row>
    <row r="132" spans="2:12">
      <c r="B132">
        <v>2018</v>
      </c>
      <c r="C132" s="7">
        <f>Outputs!BF19</f>
        <v>-2.6927708823084928E-2</v>
      </c>
      <c r="D132" s="7">
        <f>Outputs!BG19</f>
        <v>0.10579346070791162</v>
      </c>
      <c r="E132" s="7">
        <f>Outputs!BH19</f>
        <v>-6.4626120011953003E-2</v>
      </c>
      <c r="F132" s="7">
        <f>Outputs!BI19</f>
        <v>-0.10675582145276452</v>
      </c>
      <c r="G132" s="7">
        <f>Outputs!BJ19</f>
        <v>-0.17551896090576868</v>
      </c>
      <c r="H132" s="7">
        <f>Outputs!BK19</f>
        <v>4.2285640270312674E-2</v>
      </c>
      <c r="I132" s="7">
        <f>Outputs!BL19</f>
        <v>0.20340855973256233</v>
      </c>
      <c r="J132" s="7">
        <f>Outputs!BM19</f>
        <v>0.37928881301063311</v>
      </c>
      <c r="K132" s="7"/>
      <c r="L132" s="7"/>
    </row>
    <row r="133" spans="2:12">
      <c r="B133">
        <v>2017</v>
      </c>
      <c r="C133" s="7">
        <f>Outputs!BT19</f>
        <v>0.13252338948274822</v>
      </c>
      <c r="D133" s="7">
        <f>Outputs!BU19</f>
        <v>0.25857269642508363</v>
      </c>
      <c r="E133" s="7">
        <f>Outputs!BV19</f>
        <v>4.3616808885550862E-2</v>
      </c>
      <c r="F133" s="7">
        <f>Outputs!BW19</f>
        <v>-2.2809425600159861E-3</v>
      </c>
      <c r="G133" s="7">
        <f>Outputs!BX19</f>
        <v>-3.5478792421517191E-3</v>
      </c>
      <c r="H133" s="7">
        <f>Outputs!BY19</f>
        <v>0.24850196975777372</v>
      </c>
      <c r="I133" s="7">
        <f>Outputs!BZ19</f>
        <v>0.20647100835746168</v>
      </c>
      <c r="J133" s="7">
        <f>Outputs!CA19</f>
        <v>0.41426080136652033</v>
      </c>
      <c r="K133" s="7"/>
      <c r="L133" s="7"/>
    </row>
    <row r="135" spans="2:12">
      <c r="B135" s="9" t="s">
        <v>37</v>
      </c>
    </row>
    <row r="136" spans="2:12">
      <c r="B136" s="9" t="s">
        <v>34</v>
      </c>
      <c r="C136" s="18">
        <v>1</v>
      </c>
      <c r="D136" s="18">
        <v>2</v>
      </c>
      <c r="E136" s="18">
        <v>3</v>
      </c>
      <c r="F136" s="18">
        <v>4</v>
      </c>
      <c r="G136" s="18">
        <v>5</v>
      </c>
      <c r="H136" s="18">
        <v>6</v>
      </c>
      <c r="I136" s="18">
        <v>7</v>
      </c>
      <c r="J136" s="18">
        <v>8</v>
      </c>
      <c r="K136" s="18">
        <v>9</v>
      </c>
      <c r="L136" s="18">
        <v>10</v>
      </c>
    </row>
    <row r="137" spans="2:12">
      <c r="B137">
        <v>2022</v>
      </c>
      <c r="C137" s="7">
        <f>Outputs!B20</f>
        <v>0.13880328201897818</v>
      </c>
      <c r="D137" s="7">
        <f>Outputs!C20</f>
        <v>4.1362825255506719E-2</v>
      </c>
      <c r="E137" s="7">
        <f>Outputs!D20</f>
        <v>-0.17338913861731553</v>
      </c>
      <c r="F137" s="7">
        <f>Outputs!E20</f>
        <v>6.4904200006008272E-2</v>
      </c>
      <c r="G137" s="7">
        <f>Outputs!F20</f>
        <v>-0.12178869795443659</v>
      </c>
      <c r="H137" s="7">
        <f>Outputs!G20</f>
        <v>0.28131453926889272</v>
      </c>
      <c r="I137" s="7">
        <f>Outputs!H20</f>
        <v>-0.15281520779879976</v>
      </c>
      <c r="J137" s="7">
        <f>Outputs!I20</f>
        <v>7.4148226821176388E-2</v>
      </c>
      <c r="K137" s="7">
        <f>Outputs!J20</f>
        <v>1.4120700198152196</v>
      </c>
      <c r="L137" s="12"/>
    </row>
    <row r="138" spans="2:12">
      <c r="B138">
        <v>2021</v>
      </c>
      <c r="C138" s="7">
        <f>Outputs!P20</f>
        <v>-3.0347754211148548E-3</v>
      </c>
      <c r="D138" s="7">
        <f>Outputs!Q20</f>
        <v>5.4448844470593949E-2</v>
      </c>
      <c r="E138" s="7">
        <f>Outputs!R20</f>
        <v>-0.15869980926327742</v>
      </c>
      <c r="F138" s="7">
        <f>Outputs!S20</f>
        <v>-8.4990390738439725E-3</v>
      </c>
      <c r="G138" s="7">
        <f>Outputs!T20</f>
        <v>-1.390967585585301E-2</v>
      </c>
      <c r="H138" s="7">
        <f>Outputs!U20</f>
        <v>4.3325614996778006E-2</v>
      </c>
      <c r="I138" s="7">
        <f>Outputs!V20</f>
        <v>0.15234678921220057</v>
      </c>
      <c r="J138" s="7">
        <f>Outputs!W20</f>
        <v>2.7848183389738455</v>
      </c>
      <c r="K138" s="7">
        <f>Outputs!X20</f>
        <v>0.62037486451390933</v>
      </c>
      <c r="L138" s="12"/>
    </row>
    <row r="139" spans="2:12">
      <c r="B139">
        <v>2020</v>
      </c>
      <c r="C139" s="7">
        <f>Outputs!AD20</f>
        <v>-0.12217558213654844</v>
      </c>
      <c r="D139" s="7">
        <f>Outputs!AE20</f>
        <v>-0.18133033580774205</v>
      </c>
      <c r="E139" s="7">
        <f>Outputs!AF20</f>
        <v>-0.10222626299317539</v>
      </c>
      <c r="F139" s="7">
        <f>Outputs!AG20</f>
        <v>3.5093811227022265E-2</v>
      </c>
      <c r="G139" s="7">
        <f>Outputs!AH20</f>
        <v>-0.14118141472361267</v>
      </c>
      <c r="H139" s="7">
        <f>Outputs!AI20</f>
        <v>-3.0172062996568494E-2</v>
      </c>
      <c r="I139" s="7">
        <f>Outputs!AJ20</f>
        <v>0.33127135882982195</v>
      </c>
      <c r="J139" s="7">
        <f>Outputs!AK20</f>
        <v>2.5700671815319489</v>
      </c>
      <c r="K139" s="7">
        <f>Outputs!AL20</f>
        <v>0.53706849235684739</v>
      </c>
      <c r="L139" s="12"/>
    </row>
    <row r="140" spans="2:12">
      <c r="B140">
        <v>2019</v>
      </c>
      <c r="C140" s="7">
        <f>Outputs!AR20</f>
        <v>-0.10271282204392251</v>
      </c>
      <c r="D140" s="7">
        <f>Outputs!AS20</f>
        <v>-1.8627104131868744E-2</v>
      </c>
      <c r="E140" s="7">
        <f>Outputs!AT20</f>
        <v>-2.3918630678615549E-2</v>
      </c>
      <c r="F140" s="7">
        <f>Outputs!AU20</f>
        <v>-3.881533686713956E-3</v>
      </c>
      <c r="G140" s="7">
        <f>Outputs!AV20</f>
        <v>1.4964122322963069E-2</v>
      </c>
      <c r="H140" s="7">
        <f>Outputs!AW20</f>
        <v>-1.4314381088285422E-2</v>
      </c>
      <c r="I140" s="7">
        <f>Outputs!AX20</f>
        <v>0.10396512853978979</v>
      </c>
      <c r="J140" s="7">
        <f>Outputs!AY20</f>
        <v>2.2072278090372377</v>
      </c>
      <c r="K140" s="7">
        <f>Outputs!AZ20</f>
        <v>0.48067838079694747</v>
      </c>
      <c r="L140" s="12"/>
    </row>
    <row r="141" spans="2:12">
      <c r="B141">
        <v>2018</v>
      </c>
      <c r="C141" s="7">
        <f>Outputs!BF20</f>
        <v>-0.20160987333051195</v>
      </c>
      <c r="D141" s="7">
        <f>Outputs!BG20</f>
        <v>-9.1478480862865474E-3</v>
      </c>
      <c r="E141" s="7">
        <f>Outputs!BH20</f>
        <v>-2.8552253957982998E-3</v>
      </c>
      <c r="F141" s="7">
        <f>Outputs!BI20</f>
        <v>-3.7992105619669037E-2</v>
      </c>
      <c r="G141" s="7">
        <f>Outputs!BJ20</f>
        <v>-3.3419008466436528E-3</v>
      </c>
      <c r="H141" s="7">
        <f>Outputs!BK20</f>
        <v>2.1806426566971515E-2</v>
      </c>
      <c r="I141" s="7">
        <f>Outputs!BL20</f>
        <v>0.28958637613741445</v>
      </c>
      <c r="J141" s="7">
        <f>Outputs!BM20</f>
        <v>3.1399522490451437</v>
      </c>
      <c r="K141" s="7">
        <f>Outputs!BN20</f>
        <v>0.29808644525616668</v>
      </c>
      <c r="L141" s="12"/>
    </row>
    <row r="142" spans="2:12">
      <c r="B142">
        <v>2017</v>
      </c>
      <c r="C142" s="7">
        <f>Outputs!BT20</f>
        <v>2.7473714453463138E-2</v>
      </c>
      <c r="D142" s="7">
        <f>Outputs!BU20</f>
        <v>8.2333757049320555E-2</v>
      </c>
      <c r="E142" s="7">
        <f>Outputs!BV20</f>
        <v>7.8417735381724807E-2</v>
      </c>
      <c r="F142" s="7">
        <f>Outputs!BW20</f>
        <v>-5.6558031701463674E-2</v>
      </c>
      <c r="G142" s="7">
        <f>Outputs!BX20</f>
        <v>6.8163692031972145E-2</v>
      </c>
      <c r="H142" s="7">
        <f>Outputs!BY20</f>
        <v>2.7788211136148711E-2</v>
      </c>
      <c r="I142" s="7">
        <f>Outputs!BZ20</f>
        <v>4.2712707944954964E-2</v>
      </c>
      <c r="J142" s="7">
        <f>Outputs!CA20</f>
        <v>3.1639003143034978</v>
      </c>
      <c r="K142" s="7">
        <f>Outputs!CB20</f>
        <v>0.11797031113343182</v>
      </c>
      <c r="L142" s="12"/>
    </row>
    <row r="144" spans="2:12">
      <c r="B144" s="9" t="s">
        <v>38</v>
      </c>
    </row>
    <row r="145" spans="2:12">
      <c r="B145" s="9" t="s">
        <v>34</v>
      </c>
      <c r="C145" s="18">
        <v>1</v>
      </c>
      <c r="D145" s="18">
        <v>2</v>
      </c>
      <c r="E145" s="18">
        <v>3</v>
      </c>
      <c r="F145" s="18">
        <v>4</v>
      </c>
      <c r="G145" s="18">
        <v>5</v>
      </c>
      <c r="H145" s="18">
        <v>6</v>
      </c>
      <c r="I145" s="18">
        <v>7</v>
      </c>
      <c r="J145" s="18">
        <v>8</v>
      </c>
      <c r="K145" s="18">
        <v>9</v>
      </c>
      <c r="L145" s="18">
        <v>10</v>
      </c>
    </row>
    <row r="146" spans="2:12">
      <c r="B146">
        <v>2022</v>
      </c>
      <c r="C146" s="106">
        <f>Outputs!B21</f>
        <v>0.53507512873550578</v>
      </c>
      <c r="D146" s="106">
        <f>Outputs!C21</f>
        <v>0.15575259759270854</v>
      </c>
      <c r="E146" s="106">
        <f>Outputs!D21</f>
        <v>0.76445370515952704</v>
      </c>
      <c r="F146" s="106">
        <f>Outputs!E21</f>
        <v>0.11917418783418987</v>
      </c>
      <c r="G146" s="106">
        <f>Outputs!F21</f>
        <v>8.8561911935979509E-2</v>
      </c>
      <c r="H146" s="106">
        <f>Outputs!G21</f>
        <v>1.2035219077356718E-2</v>
      </c>
      <c r="I146" s="106">
        <f>Outputs!H21</f>
        <v>0.49801067912252628</v>
      </c>
      <c r="J146" s="106">
        <f>Outputs!I21</f>
        <v>-8.6648797002651712E-2</v>
      </c>
      <c r="K146" s="106">
        <f>Outputs!J21</f>
        <v>2.5366876756571788E-2</v>
      </c>
      <c r="L146" s="106">
        <f>Outputs!K21</f>
        <v>8.2924002575682554E-2</v>
      </c>
    </row>
    <row r="147" spans="2:12">
      <c r="B147">
        <v>2021</v>
      </c>
      <c r="C147" s="106">
        <f>Outputs!P21</f>
        <v>0.64239339770546278</v>
      </c>
      <c r="D147" s="106">
        <f>Outputs!Q21</f>
        <v>0.57550393160487601</v>
      </c>
      <c r="E147" s="106">
        <f>Outputs!R21</f>
        <v>0.63582002800081461</v>
      </c>
      <c r="F147" s="106">
        <f>Outputs!S21</f>
        <v>0.19633165082704251</v>
      </c>
      <c r="G147" s="106">
        <f>Outputs!T21</f>
        <v>5.5869612460829998E-2</v>
      </c>
      <c r="H147" s="106">
        <f>Outputs!U21</f>
        <v>0.13984178453049534</v>
      </c>
      <c r="I147" s="106">
        <f>Outputs!V21</f>
        <v>7.1113584945465602E-2</v>
      </c>
      <c r="J147" s="106">
        <f>Outputs!W21</f>
        <v>9.5383459449620345E-2</v>
      </c>
      <c r="K147" s="106">
        <f>Outputs!X21</f>
        <v>0.51240927587689344</v>
      </c>
      <c r="L147" s="106">
        <f>Outputs!Y21</f>
        <v>0.19578195021255795</v>
      </c>
    </row>
    <row r="148" spans="2:12">
      <c r="B148">
        <v>2020</v>
      </c>
      <c r="C148" s="106">
        <f>Outputs!AD21</f>
        <v>1.0065688627757394</v>
      </c>
      <c r="D148" s="106">
        <f>Outputs!AE21</f>
        <v>0.46794719186771716</v>
      </c>
      <c r="E148" s="106">
        <f>Outputs!AF21</f>
        <v>0.74431501650166787</v>
      </c>
      <c r="F148" s="106">
        <f>Outputs!AG21</f>
        <v>0.11289582616840499</v>
      </c>
      <c r="G148" s="106">
        <f>Outputs!AH21</f>
        <v>0.1095979856510727</v>
      </c>
      <c r="H148" s="106">
        <f>Outputs!AI21</f>
        <v>0.21245911383108829</v>
      </c>
      <c r="I148" s="106">
        <f>Outputs!AJ21</f>
        <v>0.14474975804132151</v>
      </c>
      <c r="J148" s="106">
        <f>Outputs!AK21</f>
        <v>0.11665806588802319</v>
      </c>
      <c r="K148" s="106">
        <f>Outputs!AL21</f>
        <v>0.32139345929457885</v>
      </c>
      <c r="L148" s="106">
        <f>Outputs!AM21</f>
        <v>0.16775678959850127</v>
      </c>
    </row>
    <row r="149" spans="2:12">
      <c r="B149">
        <v>2019</v>
      </c>
      <c r="C149" s="106">
        <f>Outputs!AR21</f>
        <v>0.72704565299593127</v>
      </c>
      <c r="D149" s="106">
        <f>Outputs!AS21</f>
        <v>0.19671199311942411</v>
      </c>
      <c r="E149" s="106">
        <f>Outputs!AT21</f>
        <v>0.40226252689347231</v>
      </c>
      <c r="F149" s="106">
        <f>Outputs!AU21</f>
        <v>9.1167717136617643E-3</v>
      </c>
      <c r="G149" s="106">
        <f>Outputs!AV21</f>
        <v>-4.9880407743210231E-3</v>
      </c>
      <c r="H149" s="106">
        <f>Outputs!AW21</f>
        <v>0.16245012576713802</v>
      </c>
      <c r="I149" s="106">
        <f>Outputs!AX21</f>
        <v>-9.4413965197015171E-2</v>
      </c>
      <c r="J149" s="106">
        <f>Outputs!AY21</f>
        <v>0.11978434062434817</v>
      </c>
      <c r="K149" s="106">
        <f>Outputs!AZ21</f>
        <v>-2.4450315834526726E-2</v>
      </c>
      <c r="L149" s="106">
        <f>Outputs!BA21</f>
        <v>-4.0498466476264428E-2</v>
      </c>
    </row>
    <row r="150" spans="2:12">
      <c r="B150">
        <v>2018</v>
      </c>
      <c r="C150" s="106">
        <f>Outputs!BF21</f>
        <v>1.0578528561314342</v>
      </c>
      <c r="D150" s="106">
        <f>Outputs!BG21</f>
        <v>0.66274042998550753</v>
      </c>
      <c r="E150" s="106">
        <f>Outputs!BH21</f>
        <v>0.85600451290041013</v>
      </c>
      <c r="F150" s="106">
        <f>Outputs!BI21</f>
        <v>0.28972283679092881</v>
      </c>
      <c r="G150" s="106">
        <f>Outputs!BJ21</f>
        <v>7.4272877433528395E-2</v>
      </c>
      <c r="H150" s="106">
        <f>Outputs!BK21</f>
        <v>0.24283094782760517</v>
      </c>
      <c r="I150" s="106">
        <f>Outputs!BL21</f>
        <v>0.11213819438873029</v>
      </c>
      <c r="J150" s="106">
        <f>Outputs!BM21</f>
        <v>0.61951686924278238</v>
      </c>
      <c r="K150" s="106">
        <f>Outputs!BN21</f>
        <v>0.13170772539879216</v>
      </c>
      <c r="L150" s="106">
        <f>Outputs!BO21</f>
        <v>0.30736169351660503</v>
      </c>
    </row>
    <row r="151" spans="2:12">
      <c r="B151">
        <v>2017</v>
      </c>
      <c r="C151" s="106">
        <f>Outputs!BT21</f>
        <v>1.2386065988422006</v>
      </c>
      <c r="D151" s="106">
        <f>Outputs!BU21</f>
        <v>0.74234967606093716</v>
      </c>
      <c r="E151" s="106">
        <f>Outputs!BV21</f>
        <v>0.67869841787155805</v>
      </c>
      <c r="F151" s="106">
        <f>Outputs!BW21</f>
        <v>0.14690603173493511</v>
      </c>
      <c r="G151" s="106">
        <f>Outputs!BX21</f>
        <v>1.0643637726454935E-2</v>
      </c>
      <c r="H151" s="106">
        <f>Outputs!BY21</f>
        <v>0.13361752010472761</v>
      </c>
      <c r="I151" s="106">
        <f>Outputs!BZ21</f>
        <v>-1.7664743983795805E-2</v>
      </c>
      <c r="J151" s="106">
        <f>Outputs!CA21</f>
        <v>0.33128855045172712</v>
      </c>
      <c r="K151" s="106">
        <f>Outputs!CB21</f>
        <v>0.14394245156951446</v>
      </c>
      <c r="L151" s="106">
        <f>Outputs!CC21</f>
        <v>0.70494630183807439</v>
      </c>
    </row>
    <row r="152" spans="2:12">
      <c r="C152" s="1"/>
      <c r="E152" s="1"/>
      <c r="F152" s="1"/>
      <c r="G152" s="1"/>
      <c r="H152" s="1"/>
      <c r="I152" s="1"/>
      <c r="J152" s="1"/>
      <c r="K152" s="1"/>
      <c r="L152" s="1"/>
    </row>
    <row r="153" spans="2:12">
      <c r="B153" s="9" t="s">
        <v>39</v>
      </c>
    </row>
    <row r="154" spans="2:12">
      <c r="B154" s="9" t="s">
        <v>34</v>
      </c>
      <c r="C154" s="18">
        <v>1</v>
      </c>
      <c r="D154" s="18">
        <v>2</v>
      </c>
      <c r="E154" s="18">
        <v>3</v>
      </c>
      <c r="F154" s="18">
        <v>4</v>
      </c>
      <c r="G154" s="18">
        <v>5</v>
      </c>
      <c r="H154" s="18">
        <v>6</v>
      </c>
      <c r="I154" s="18">
        <v>7</v>
      </c>
      <c r="J154" s="18">
        <v>8</v>
      </c>
      <c r="K154" s="18">
        <v>9</v>
      </c>
      <c r="L154" s="18">
        <v>10</v>
      </c>
    </row>
    <row r="155" spans="2:12">
      <c r="B155">
        <v>2022</v>
      </c>
      <c r="C155" s="7">
        <f>Outputs!B22</f>
        <v>4.7981133662713216</v>
      </c>
      <c r="D155" s="7">
        <f>Outputs!C22</f>
        <v>0.33417492426924733</v>
      </c>
      <c r="E155" s="7">
        <f>Outputs!D22</f>
        <v>0.69028871750724119</v>
      </c>
      <c r="F155" s="7">
        <f>Outputs!E22</f>
        <v>0.30778814134655907</v>
      </c>
      <c r="G155" s="7">
        <f>Outputs!F22</f>
        <v>0.45862430761928974</v>
      </c>
      <c r="H155" s="7">
        <f>Outputs!G22</f>
        <v>1.5072603390847181</v>
      </c>
      <c r="I155" s="7">
        <f>Outputs!H22</f>
        <v>1.3489979788317994</v>
      </c>
      <c r="J155" s="7">
        <f>Outputs!I22</f>
        <v>0.14792787618542746</v>
      </c>
      <c r="K155" s="12"/>
      <c r="L155" s="12"/>
    </row>
    <row r="156" spans="2:12">
      <c r="B156">
        <v>2021</v>
      </c>
      <c r="C156" s="7">
        <f>Outputs!P22</f>
        <v>1.1217884446134248</v>
      </c>
      <c r="D156" s="7">
        <f>Outputs!Q22</f>
        <v>0.67375774527942678</v>
      </c>
      <c r="E156" s="7">
        <f>Outputs!R22</f>
        <v>0.58424027484781083</v>
      </c>
      <c r="F156" s="7">
        <f>Outputs!S22</f>
        <v>0.38072037500045441</v>
      </c>
      <c r="G156" s="7">
        <f>Outputs!T22</f>
        <v>0.2955602143804823</v>
      </c>
      <c r="H156" s="7">
        <f>Outputs!U22</f>
        <v>0.12513851707769574</v>
      </c>
      <c r="I156" s="7">
        <f>Outputs!V22</f>
        <v>-9.6800047518045274E-3</v>
      </c>
      <c r="J156" s="7">
        <f>Outputs!W22</f>
        <v>3.2961594289302454E-3</v>
      </c>
      <c r="K156" s="12"/>
      <c r="L156" s="12"/>
    </row>
    <row r="157" spans="2:12">
      <c r="B157">
        <v>2020</v>
      </c>
      <c r="C157" s="7">
        <f>Outputs!AD22</f>
        <v>1.3170677696838422</v>
      </c>
      <c r="D157" s="7">
        <f>Outputs!AE22</f>
        <v>0.23455688366560201</v>
      </c>
      <c r="E157" s="7">
        <f>Outputs!AF22</f>
        <v>0.70941836231214062</v>
      </c>
      <c r="F157" s="7">
        <f>Outputs!AG22</f>
        <v>0.36673331226684858</v>
      </c>
      <c r="G157" s="7">
        <f>Outputs!AH22</f>
        <v>0.39836168484609558</v>
      </c>
      <c r="H157" s="7">
        <f>Outputs!AI22</f>
        <v>0.35911539557200589</v>
      </c>
      <c r="I157" s="7">
        <f>Outputs!AJ22</f>
        <v>-4.8249919347107206E-2</v>
      </c>
      <c r="J157" s="7">
        <f>Outputs!AK22</f>
        <v>2.1363986493416309E-2</v>
      </c>
      <c r="K157" s="12"/>
      <c r="L157" s="12"/>
    </row>
    <row r="158" spans="2:12">
      <c r="B158">
        <v>2019</v>
      </c>
      <c r="C158" s="7">
        <f>Outputs!AR22</f>
        <v>1.2317440938360984</v>
      </c>
      <c r="D158" s="7">
        <f>Outputs!AS22</f>
        <v>0.43718353922057052</v>
      </c>
      <c r="E158" s="7">
        <f>Outputs!AT22</f>
        <v>0.73881129228821374</v>
      </c>
      <c r="F158" s="7">
        <f>Outputs!AU22</f>
        <v>0.29942213224568004</v>
      </c>
      <c r="G158" s="7">
        <f>Outputs!AV22</f>
        <v>0.29710457052903538</v>
      </c>
      <c r="H158" s="7">
        <f>Outputs!AW22</f>
        <v>-0.1707517672619161</v>
      </c>
      <c r="I158" s="7">
        <f>Outputs!AX22</f>
        <v>9.5561252348050907E-3</v>
      </c>
      <c r="J158" s="7">
        <f>Outputs!AY22</f>
        <v>4.3171710333139934E-2</v>
      </c>
      <c r="K158" s="12"/>
      <c r="L158" s="12"/>
    </row>
    <row r="159" spans="2:12">
      <c r="B159">
        <v>2018</v>
      </c>
      <c r="C159" s="7">
        <f>Outputs!BF22</f>
        <v>1.1478491397336525</v>
      </c>
      <c r="D159" s="7">
        <f>Outputs!BG22</f>
        <v>0.66331438392679654</v>
      </c>
      <c r="E159" s="7">
        <f>Outputs!BH22</f>
        <v>0.75642765869158657</v>
      </c>
      <c r="F159" s="7">
        <f>Outputs!BI22</f>
        <v>0.22703819303733042</v>
      </c>
      <c r="G159" s="7">
        <f>Outputs!BJ22</f>
        <v>0.13026642217292861</v>
      </c>
      <c r="H159" s="7">
        <f>Outputs!BK22</f>
        <v>-9.110720824710028E-2</v>
      </c>
      <c r="I159" s="7">
        <f>Outputs!BL22</f>
        <v>-0.12303362657747885</v>
      </c>
      <c r="J159" s="7">
        <f>Outputs!BM22</f>
        <v>-9.8824725444863759E-3</v>
      </c>
      <c r="K159" s="12"/>
      <c r="L159" s="12"/>
    </row>
    <row r="160" spans="2:12">
      <c r="B160">
        <v>2017</v>
      </c>
      <c r="C160" s="7">
        <f>Outputs!BT22</f>
        <v>0.33696084924381986</v>
      </c>
      <c r="D160" s="7">
        <f>Outputs!BU22</f>
        <v>0.56667138967548492</v>
      </c>
      <c r="E160" s="7">
        <f>Outputs!BV22</f>
        <v>0.53728838912289767</v>
      </c>
      <c r="F160" s="7">
        <f>Outputs!BW22</f>
        <v>0.38629382990907524</v>
      </c>
      <c r="G160" s="7">
        <f>Outputs!BX22</f>
        <v>0.27230720354882476</v>
      </c>
      <c r="H160" s="7">
        <f>Outputs!BY22</f>
        <v>-9.2627370453829405E-3</v>
      </c>
      <c r="I160" s="7">
        <f>Outputs!BZ22</f>
        <v>-1.4237569314984988E-2</v>
      </c>
      <c r="J160" s="7"/>
      <c r="K160" s="12"/>
      <c r="L160" s="12"/>
    </row>
    <row r="162" spans="2:12">
      <c r="B162" s="9" t="s">
        <v>40</v>
      </c>
    </row>
    <row r="163" spans="2:12">
      <c r="B163" s="9" t="s">
        <v>34</v>
      </c>
      <c r="C163" s="18">
        <v>1</v>
      </c>
      <c r="D163" s="18">
        <v>2</v>
      </c>
      <c r="E163" s="18">
        <v>3</v>
      </c>
      <c r="F163" s="18">
        <v>4</v>
      </c>
      <c r="G163" s="18">
        <v>5</v>
      </c>
      <c r="H163" s="18">
        <v>6</v>
      </c>
      <c r="I163" s="18">
        <v>7</v>
      </c>
      <c r="J163" s="18">
        <v>8</v>
      </c>
      <c r="K163" s="18">
        <v>9</v>
      </c>
      <c r="L163" s="18">
        <v>10</v>
      </c>
    </row>
    <row r="164" spans="2:12">
      <c r="B164">
        <v>2022</v>
      </c>
      <c r="C164" s="7">
        <f>Outputs!B23</f>
        <v>0.32584725145910531</v>
      </c>
      <c r="D164" s="7">
        <f>Outputs!C23</f>
        <v>-1.0243641843953211E-2</v>
      </c>
      <c r="E164" s="7">
        <f>Outputs!D23</f>
        <v>0.36294946388381</v>
      </c>
      <c r="F164" s="7">
        <f>Outputs!E23</f>
        <v>0.16574262842946053</v>
      </c>
      <c r="G164" s="7">
        <f>Outputs!F23</f>
        <v>0.41964834316396593</v>
      </c>
      <c r="H164" s="7">
        <f>Outputs!G23</f>
        <v>-0.57553203490016247</v>
      </c>
      <c r="I164" s="7">
        <f>Outputs!H23</f>
        <v>0.47108271697148352</v>
      </c>
      <c r="J164" s="7">
        <f>Outputs!I23</f>
        <v>2.8882932334217237E-2</v>
      </c>
      <c r="K164" s="7">
        <f>Outputs!J23</f>
        <v>6.3626697487695338E-4</v>
      </c>
      <c r="L164" s="7">
        <f>Outputs!K23</f>
        <v>-8.2924002575682665E-2</v>
      </c>
    </row>
    <row r="165" spans="2:12">
      <c r="B165">
        <v>2021</v>
      </c>
      <c r="C165" s="7">
        <f>Outputs!P23</f>
        <v>0.45752812041245949</v>
      </c>
      <c r="D165" s="7">
        <f>Outputs!Q23</f>
        <v>0.13929027996543297</v>
      </c>
      <c r="E165" s="7">
        <f>Outputs!R23</f>
        <v>0.13950602126346778</v>
      </c>
      <c r="F165" s="7">
        <f>Outputs!S23</f>
        <v>0.17356162702057198</v>
      </c>
      <c r="G165" s="7">
        <f>Outputs!T23</f>
        <v>0.229418863484113</v>
      </c>
      <c r="H165" s="7">
        <f>Outputs!U23</f>
        <v>-0.53909355556880234</v>
      </c>
      <c r="I165" s="7">
        <f>Outputs!V23</f>
        <v>2.9040014255413471E-2</v>
      </c>
      <c r="J165" s="7">
        <f>Outputs!W23</f>
        <v>-9.8884782867908472E-3</v>
      </c>
      <c r="K165" s="7">
        <f>Outputs!X23</f>
        <v>-0.18592321853131744</v>
      </c>
      <c r="L165" s="7">
        <f>Outputs!Y23</f>
        <v>-0.19578195021255795</v>
      </c>
    </row>
    <row r="166" spans="2:12">
      <c r="B166">
        <v>2020</v>
      </c>
      <c r="C166" s="7">
        <f>Outputs!AD23</f>
        <v>0.53878278439940241</v>
      </c>
      <c r="D166" s="7">
        <f>Outputs!AE23</f>
        <v>6.9692104622606443E-2</v>
      </c>
      <c r="E166" s="7">
        <f>Outputs!AF23</f>
        <v>0.25066931477561383</v>
      </c>
      <c r="F166" s="7">
        <f>Outputs!AG23</f>
        <v>2.7448425390703468E-2</v>
      </c>
      <c r="G166" s="7">
        <f>Outputs!AH23</f>
        <v>0.11946434605318457</v>
      </c>
      <c r="H166" s="7">
        <f>Outputs!AI23</f>
        <v>-0.14012958649632579</v>
      </c>
      <c r="I166" s="7">
        <f>Outputs!AJ23</f>
        <v>-9.8778623918953534E-2</v>
      </c>
      <c r="J166" s="7">
        <f>Outputs!AK23</f>
        <v>-6.4091959480248817E-2</v>
      </c>
      <c r="K166" s="7">
        <f>Outputs!AL23</f>
        <v>-8.9416332874814652E-2</v>
      </c>
      <c r="L166" s="7">
        <f>Outputs!AM23</f>
        <v>-0.16775678959850138</v>
      </c>
    </row>
    <row r="167" spans="2:12">
      <c r="B167">
        <v>2019</v>
      </c>
      <c r="C167" s="7">
        <f>Outputs!AR23</f>
        <v>0.83967910810983204</v>
      </c>
      <c r="D167" s="7">
        <f>Outputs!AS23</f>
        <v>0.23417872419843078</v>
      </c>
      <c r="E167" s="7">
        <f>Outputs!AT23</f>
        <v>0.34689587711842296</v>
      </c>
      <c r="F167" s="7">
        <f>Outputs!AU23</f>
        <v>0.20905513577266066</v>
      </c>
      <c r="G167" s="7">
        <f>Outputs!AV23</f>
        <v>0.26242439325154177</v>
      </c>
      <c r="H167" s="7">
        <f>Outputs!AW23</f>
        <v>-0.11153349590000217</v>
      </c>
      <c r="I167" s="7">
        <f>Outputs!AX23</f>
        <v>-3.1853750782683266E-3</v>
      </c>
      <c r="J167" s="7">
        <f>Outputs!AY23</f>
        <v>-0.12951513099942025</v>
      </c>
      <c r="K167" s="7">
        <f>Outputs!AZ23</f>
        <v>2.4450315834526837E-2</v>
      </c>
      <c r="L167" s="7">
        <f>Outputs!BA23</f>
        <v>4.0498466476264428E-2</v>
      </c>
    </row>
    <row r="168" spans="2:12">
      <c r="B168">
        <v>2018</v>
      </c>
      <c r="C168" s="7">
        <f>Outputs!BF23</f>
        <v>0.45704101947562026</v>
      </c>
      <c r="D168" s="7">
        <f>Outputs!BG23</f>
        <v>0.32074857896807085</v>
      </c>
      <c r="E168" s="7">
        <f>Outputs!BH23</f>
        <v>0.2675735700555959</v>
      </c>
      <c r="F168" s="7">
        <f>Outputs!BI23</f>
        <v>0.11397631685900733</v>
      </c>
      <c r="G168" s="7">
        <f>Outputs!BJ23</f>
        <v>1.002570253993107E-2</v>
      </c>
      <c r="H168" s="7">
        <f>Outputs!BK23</f>
        <v>-4.3643261804710676E-2</v>
      </c>
      <c r="I168" s="7">
        <f>Outputs!BL23</f>
        <v>-3.7379398129576691E-2</v>
      </c>
      <c r="J168" s="7">
        <f>Outputs!BM23</f>
        <v>3.2941575148286439E-3</v>
      </c>
      <c r="K168" s="7">
        <f>Outputs!BN23</f>
        <v>-6.5477652739418302E-2</v>
      </c>
      <c r="L168" s="7">
        <f>Outputs!BO23</f>
        <v>-0.16096484158382462</v>
      </c>
    </row>
    <row r="169" spans="2:12">
      <c r="B169">
        <v>2017</v>
      </c>
      <c r="C169" s="7">
        <f>Outputs!BT23</f>
        <v>0.63793497072245664</v>
      </c>
      <c r="D169" s="7">
        <f>Outputs!BU23</f>
        <v>0.48160775687481161</v>
      </c>
      <c r="E169" s="7">
        <f>Outputs!BV23</f>
        <v>0.29600071535636441</v>
      </c>
      <c r="F169" s="7">
        <f>Outputs!BW23</f>
        <v>9.6385014957043769E-2</v>
      </c>
      <c r="G169" s="7">
        <f>Outputs!BX23</f>
        <v>2.9560072655676839E-2</v>
      </c>
      <c r="H169" s="7">
        <f>Outputs!BY23</f>
        <v>-0.14289953839323988</v>
      </c>
      <c r="I169" s="7">
        <f>Outputs!BZ23</f>
        <v>-0.10498683279123844</v>
      </c>
      <c r="J169" s="7">
        <f>Outputs!CA23</f>
        <v>-2.0180249900677572E-3</v>
      </c>
      <c r="K169" s="7">
        <f>Outputs!CB23</f>
        <v>-0.12150125803579448</v>
      </c>
      <c r="L169" s="7">
        <f>Outputs!CC23</f>
        <v>-0.2419158712899826</v>
      </c>
    </row>
    <row r="171" spans="2:12">
      <c r="B171" s="9" t="s">
        <v>41</v>
      </c>
    </row>
    <row r="172" spans="2:12">
      <c r="B172" s="9" t="s">
        <v>34</v>
      </c>
      <c r="C172" s="18">
        <v>1</v>
      </c>
      <c r="D172" s="18">
        <v>2</v>
      </c>
      <c r="E172" s="18">
        <v>3</v>
      </c>
      <c r="F172" s="18">
        <v>4</v>
      </c>
      <c r="G172" s="18">
        <v>5</v>
      </c>
      <c r="H172" s="18">
        <v>6</v>
      </c>
      <c r="I172" s="18">
        <v>7</v>
      </c>
      <c r="J172" s="18">
        <v>8</v>
      </c>
      <c r="K172" s="18">
        <v>9</v>
      </c>
      <c r="L172" s="18">
        <v>10</v>
      </c>
    </row>
    <row r="173" spans="2:12">
      <c r="B173">
        <v>2022</v>
      </c>
      <c r="C173" s="7">
        <f>Outputs!B24</f>
        <v>-3.6172799627240182E-2</v>
      </c>
      <c r="D173" s="7">
        <f>Outputs!C24</f>
        <v>0.15362381388961288</v>
      </c>
      <c r="E173" s="7">
        <f>Outputs!D24</f>
        <v>0.22562436356152271</v>
      </c>
      <c r="F173" s="7">
        <f>Outputs!E24</f>
        <v>0.10420677187139549</v>
      </c>
      <c r="G173" s="7">
        <f>Outputs!F24</f>
        <v>0.34248965698683698</v>
      </c>
      <c r="H173" s="7">
        <f>Outputs!G24</f>
        <v>0.55350002669469278</v>
      </c>
      <c r="I173" s="7">
        <f>Outputs!H24</f>
        <v>-0.24901991115761868</v>
      </c>
      <c r="J173" s="12"/>
      <c r="K173" s="12"/>
      <c r="L173" s="12"/>
    </row>
    <row r="174" spans="2:12">
      <c r="B174">
        <v>2021</v>
      </c>
      <c r="C174" s="7">
        <f>Outputs!P24</f>
        <v>-4.5292863457896404E-3</v>
      </c>
      <c r="D174" s="7">
        <f>Outputs!Q24</f>
        <v>0.28148115627086279</v>
      </c>
      <c r="E174" s="7">
        <f>Outputs!R24</f>
        <v>0.11896291637684553</v>
      </c>
      <c r="F174" s="7">
        <f>Outputs!S24</f>
        <v>0.29179078800927405</v>
      </c>
      <c r="G174" s="7">
        <f>Outputs!T24</f>
        <v>0.38797466050813822</v>
      </c>
      <c r="H174" s="7">
        <f>Outputs!U24</f>
        <v>0.46829477556765609</v>
      </c>
      <c r="I174" s="7">
        <f>Outputs!V24</f>
        <v>-0.54653747296108224</v>
      </c>
      <c r="J174" s="12"/>
      <c r="K174" s="12"/>
      <c r="L174" s="12"/>
    </row>
    <row r="175" spans="2:12">
      <c r="B175">
        <v>2020</v>
      </c>
      <c r="C175" s="7">
        <f>Outputs!AD24</f>
        <v>-5.0781374209524111E-2</v>
      </c>
      <c r="D175" s="7">
        <f>Outputs!AE24</f>
        <v>0.21764781048904602</v>
      </c>
      <c r="E175" s="7">
        <f>Outputs!AF24</f>
        <v>0.25832238787864914</v>
      </c>
      <c r="F175" s="7">
        <f>Outputs!AG24</f>
        <v>0.24198300017653973</v>
      </c>
      <c r="G175" s="7">
        <f>Outputs!AH24</f>
        <v>0.40359147878349377</v>
      </c>
      <c r="H175" s="7">
        <f>Outputs!AI24</f>
        <v>0.21967792865307612</v>
      </c>
      <c r="I175" s="7">
        <f>Outputs!AJ24</f>
        <v>0.2276614768306815</v>
      </c>
      <c r="J175" s="12"/>
      <c r="K175" s="12"/>
      <c r="L175" s="12"/>
    </row>
    <row r="176" spans="2:12">
      <c r="B176">
        <v>2019</v>
      </c>
      <c r="C176" s="7">
        <f>Outputs!AR24</f>
        <v>-5.0397003369452187E-2</v>
      </c>
      <c r="D176" s="7">
        <f>Outputs!AS24</f>
        <v>5.5881312395605898E-2</v>
      </c>
      <c r="E176" s="7">
        <f>Outputs!AT24</f>
        <v>0.14779028173974273</v>
      </c>
      <c r="F176" s="7">
        <f>Outputs!AU24</f>
        <v>0.34257034477536052</v>
      </c>
      <c r="G176" s="7">
        <f>Outputs!AV24</f>
        <v>0.40380107824437372</v>
      </c>
      <c r="H176" s="7">
        <f>Outputs!AW24</f>
        <v>0.22164665732054778</v>
      </c>
      <c r="I176" s="7">
        <f>Outputs!AX24</f>
        <v>0.33379425731288426</v>
      </c>
      <c r="J176" s="12"/>
      <c r="K176" s="12"/>
      <c r="L176" s="12"/>
    </row>
    <row r="177" spans="2:12">
      <c r="B177">
        <v>2018</v>
      </c>
      <c r="C177" s="7">
        <f>Outputs!BF24</f>
        <v>-0.15969221632669139</v>
      </c>
      <c r="D177" s="7">
        <f>Outputs!BG24</f>
        <v>0.28443899895125768</v>
      </c>
      <c r="E177" s="7">
        <f>Outputs!BH24</f>
        <v>0.34932814571139814</v>
      </c>
      <c r="F177" s="7">
        <f>Outputs!BI24</f>
        <v>0.43134854556266045</v>
      </c>
      <c r="G177" s="7">
        <f>Outputs!BJ24</f>
        <v>0.25308358154100796</v>
      </c>
      <c r="H177" s="7">
        <f>Outputs!BK24</f>
        <v>0.20804438867823327</v>
      </c>
      <c r="I177" s="7">
        <f>Outputs!BL24</f>
        <v>0.44369861002057864</v>
      </c>
      <c r="J177" s="12"/>
      <c r="K177" s="12"/>
      <c r="L177" s="12"/>
    </row>
    <row r="178" spans="2:12">
      <c r="B178">
        <v>2017</v>
      </c>
      <c r="C178" s="7">
        <f>Outputs!BT24</f>
        <v>-0.12805539820420841</v>
      </c>
      <c r="D178" s="7">
        <f>Outputs!BU24</f>
        <v>0.26730988500921793</v>
      </c>
      <c r="E178" s="7">
        <f>Outputs!BV24</f>
        <v>0.24892327184981355</v>
      </c>
      <c r="F178" s="7">
        <f>Outputs!BW24</f>
        <v>0.34641913130648505</v>
      </c>
      <c r="G178" s="7">
        <f>Outputs!BX24</f>
        <v>0.25569734075595596</v>
      </c>
      <c r="H178" s="7">
        <f>Outputs!BY24</f>
        <v>0.4438345936804704</v>
      </c>
      <c r="I178" s="7">
        <f>Outputs!BZ24</f>
        <v>0.25686964110442267</v>
      </c>
      <c r="J178" s="12"/>
      <c r="K178" s="12"/>
      <c r="L178" s="12"/>
    </row>
    <row r="179" spans="2:12">
      <c r="C179" s="12"/>
      <c r="E179" s="12"/>
      <c r="F179" s="12"/>
      <c r="G179" s="12"/>
      <c r="H179" s="12"/>
      <c r="I179" s="12"/>
      <c r="J179" s="12"/>
      <c r="K179" s="12"/>
      <c r="L179" s="12"/>
    </row>
    <row r="180" spans="2:12">
      <c r="B180" s="9" t="s">
        <v>42</v>
      </c>
    </row>
    <row r="181" spans="2:12">
      <c r="B181" s="9" t="s">
        <v>34</v>
      </c>
      <c r="C181" s="18">
        <v>1</v>
      </c>
      <c r="D181" s="18">
        <v>2</v>
      </c>
      <c r="E181" s="18">
        <v>3</v>
      </c>
      <c r="F181" s="18">
        <v>4</v>
      </c>
      <c r="G181" s="18">
        <v>5</v>
      </c>
      <c r="H181" s="18">
        <v>6</v>
      </c>
      <c r="I181" s="18">
        <v>7</v>
      </c>
      <c r="J181" s="18">
        <v>8</v>
      </c>
      <c r="K181" s="18">
        <v>9</v>
      </c>
      <c r="L181" s="18">
        <v>10</v>
      </c>
    </row>
    <row r="182" spans="2:12">
      <c r="B182">
        <v>2022</v>
      </c>
      <c r="C182" s="7">
        <f>Outputs!B25</f>
        <v>0.10851839888172021</v>
      </c>
      <c r="D182" s="7">
        <f>Outputs!C25</f>
        <v>0.33429374852819493</v>
      </c>
      <c r="E182" s="7">
        <f>Outputs!D25</f>
        <v>0.22562733494861464</v>
      </c>
      <c r="F182" s="7">
        <f>Outputs!E25</f>
        <v>2.2062586843643484E-2</v>
      </c>
      <c r="G182" s="7">
        <f>Outputs!F25</f>
        <v>0.10455867296243215</v>
      </c>
      <c r="H182" s="7">
        <f>Outputs!G25</f>
        <v>0.48643719186042955</v>
      </c>
      <c r="I182" s="7">
        <f>Outputs!H25</f>
        <v>2.1076664343115845</v>
      </c>
      <c r="J182" s="7">
        <f>Outputs!I25</f>
        <v>0.47012621354744222</v>
      </c>
      <c r="K182" s="7">
        <f>Outputs!J25</f>
        <v>-6.3626697487717543E-4</v>
      </c>
      <c r="L182" s="7">
        <f>Outputs!K25</f>
        <v>0.86024146922616151</v>
      </c>
    </row>
    <row r="183" spans="2:12">
      <c r="B183">
        <v>2021</v>
      </c>
      <c r="C183" s="7">
        <f>Outputs!P25</f>
        <v>0.25682911793185381</v>
      </c>
      <c r="D183" s="7">
        <f>Outputs!Q25</f>
        <v>0.25578780062973205</v>
      </c>
      <c r="E183" s="7">
        <f>Outputs!R25</f>
        <v>5.690600575084126E-2</v>
      </c>
      <c r="F183" s="7">
        <f>Outputs!S25</f>
        <v>2.5497117221531918E-2</v>
      </c>
      <c r="G183" s="7">
        <f>Outputs!T25</f>
        <v>0.16387016823533362</v>
      </c>
      <c r="H183" s="7">
        <f>Outputs!U25</f>
        <v>0.20961498536024314</v>
      </c>
      <c r="I183" s="7">
        <f>Outputs!V25</f>
        <v>0.58076081485202957</v>
      </c>
      <c r="J183" s="7">
        <f>Outputs!W25</f>
        <v>0.16625934132718401</v>
      </c>
      <c r="K183" s="7">
        <f>Outputs!X25</f>
        <v>9.5307746131920723E-3</v>
      </c>
      <c r="L183" s="7">
        <f>Outputs!Y25</f>
        <v>0.40716937924011343</v>
      </c>
    </row>
    <row r="184" spans="2:12">
      <c r="B184">
        <v>2020</v>
      </c>
      <c r="C184" s="7">
        <f>Outputs!AD25</f>
        <v>0.88295070422545363</v>
      </c>
      <c r="D184" s="7">
        <f>Outputs!AE25</f>
        <v>0.34876596347158251</v>
      </c>
      <c r="E184" s="7">
        <f>Outputs!AF25</f>
        <v>0.28748381071687268</v>
      </c>
      <c r="F184" s="7">
        <f>Outputs!AG25</f>
        <v>5.0575647530769707E-2</v>
      </c>
      <c r="G184" s="7">
        <f>Outputs!AH25</f>
        <v>0.14413923073475354</v>
      </c>
      <c r="H184" s="7">
        <f>Outputs!AI25</f>
        <v>0.53897869380462238</v>
      </c>
      <c r="I184" s="7">
        <f>Outputs!AJ25</f>
        <v>0.77968836343740699</v>
      </c>
      <c r="J184" s="7">
        <f>Outputs!AK25</f>
        <v>0.53333549884880904</v>
      </c>
      <c r="K184" s="7">
        <f>Outputs!AL25</f>
        <v>8.9416332874814541E-2</v>
      </c>
      <c r="L184" s="7">
        <f>Outputs!AM25</f>
        <v>0.33236130269545172</v>
      </c>
    </row>
    <row r="185" spans="2:12">
      <c r="B185">
        <v>2019</v>
      </c>
      <c r="C185" s="7">
        <f>Outputs!AR25</f>
        <v>0.94311090280893106</v>
      </c>
      <c r="D185" s="7">
        <f>Outputs!AS25</f>
        <v>0.2783354641076472</v>
      </c>
      <c r="E185" s="7">
        <f>Outputs!AT25</f>
        <v>7.1755892035846536E-2</v>
      </c>
      <c r="F185" s="7">
        <f>Outputs!AU25</f>
        <v>0.15108450866751477</v>
      </c>
      <c r="G185" s="7">
        <f>Outputs!AV25</f>
        <v>0.2575040727283664</v>
      </c>
      <c r="H185" s="7">
        <f>Outputs!AW25</f>
        <v>0.53536087695386225</v>
      </c>
      <c r="I185" s="7">
        <f>Outputs!AX25</f>
        <v>0.64191577803448441</v>
      </c>
      <c r="J185" s="7">
        <f>Outputs!AY25</f>
        <v>0.3465792706137838</v>
      </c>
      <c r="K185" s="7">
        <f>Outputs!AZ25</f>
        <v>0.32172975806420423</v>
      </c>
      <c r="L185" s="7">
        <f>Outputs!BA25</f>
        <v>0.6943286407609639</v>
      </c>
    </row>
    <row r="186" spans="2:12">
      <c r="B186">
        <v>2018</v>
      </c>
      <c r="C186" s="7">
        <f>Outputs!BF25</f>
        <v>8.0783126469254674E-2</v>
      </c>
      <c r="D186" s="7">
        <f>Outputs!BG25</f>
        <v>-0.13788243839668279</v>
      </c>
      <c r="E186" s="7">
        <f>Outputs!BH25</f>
        <v>-5.1735596652984772E-2</v>
      </c>
      <c r="F186" s="7">
        <f>Outputs!BI25</f>
        <v>0.12567184986000912</v>
      </c>
      <c r="G186" s="7">
        <f>Outputs!BJ25</f>
        <v>0.1622041999952899</v>
      </c>
      <c r="H186" s="7">
        <f>Outputs!BK25</f>
        <v>0.53395756053821541</v>
      </c>
      <c r="I186" s="7">
        <f>Outputs!BL25</f>
        <v>0.70459177837991205</v>
      </c>
      <c r="J186" s="7">
        <f>Outputs!BM25</f>
        <v>0.74810035873900649</v>
      </c>
      <c r="K186" s="7">
        <f>Outputs!BN25</f>
        <v>0.24061461256111172</v>
      </c>
      <c r="L186" s="7">
        <f>Outputs!BO25</f>
        <v>0.16096484158382451</v>
      </c>
    </row>
    <row r="187" spans="2:12">
      <c r="B187">
        <v>2017</v>
      </c>
      <c r="C187" s="7">
        <f>Outputs!BT25</f>
        <v>-9.1579048178210831E-3</v>
      </c>
      <c r="D187" s="7">
        <f>Outputs!BU25</f>
        <v>-2.7444585683106815E-2</v>
      </c>
      <c r="E187" s="7">
        <f>Outputs!BV25</f>
        <v>-1.4538936295183658E-2</v>
      </c>
      <c r="F187" s="7">
        <f>Outputs!BW25</f>
        <v>-2.3126130915045784E-2</v>
      </c>
      <c r="G187" s="7">
        <f>Outputs!BX25</f>
        <v>-5.4487072839529693E-3</v>
      </c>
      <c r="H187" s="7">
        <f>Outputs!BY25</f>
        <v>0.56690649991651476</v>
      </c>
      <c r="I187" s="7">
        <f>Outputs!BZ25</f>
        <v>0.59169453978520448</v>
      </c>
      <c r="J187" s="7">
        <f>Outputs!CA25</f>
        <v>0.59659691190356701</v>
      </c>
      <c r="K187" s="7">
        <f>Outputs!CB25</f>
        <v>0.27763339231202111</v>
      </c>
      <c r="L187" s="7">
        <f>Outputs!CC25</f>
        <v>0.24191587128998249</v>
      </c>
    </row>
    <row r="188" spans="2:12">
      <c r="C188" s="12"/>
      <c r="E188" s="12"/>
      <c r="F188" s="12"/>
      <c r="G188" s="12"/>
      <c r="H188" s="12"/>
      <c r="I188" s="12"/>
      <c r="J188" s="12"/>
      <c r="K188" s="12"/>
      <c r="L188" s="12"/>
    </row>
    <row r="189" spans="2:12">
      <c r="B189" s="9" t="s">
        <v>43</v>
      </c>
      <c r="C189" s="1"/>
      <c r="D189" s="1"/>
      <c r="E189" s="1"/>
      <c r="F189" s="1"/>
      <c r="G189" s="1"/>
      <c r="H189" s="1"/>
      <c r="I189" s="1"/>
      <c r="J189" s="1"/>
      <c r="K189" s="1"/>
      <c r="L189" s="1"/>
    </row>
    <row r="190" spans="2:12">
      <c r="B190" s="9" t="s">
        <v>34</v>
      </c>
      <c r="C190" s="18">
        <v>1</v>
      </c>
      <c r="D190" s="18">
        <v>2</v>
      </c>
      <c r="E190" s="18">
        <v>3</v>
      </c>
      <c r="F190" s="18">
        <v>4</v>
      </c>
      <c r="G190" s="18">
        <v>5</v>
      </c>
      <c r="H190" s="18">
        <v>6</v>
      </c>
      <c r="I190" s="18">
        <v>7</v>
      </c>
      <c r="J190" s="18">
        <v>8</v>
      </c>
      <c r="K190" s="18">
        <v>9</v>
      </c>
      <c r="L190" s="18">
        <v>10</v>
      </c>
    </row>
    <row r="191" spans="2:12">
      <c r="B191">
        <v>2022</v>
      </c>
      <c r="C191" s="7">
        <f>Outputs!B26</f>
        <v>0.13023817729683862</v>
      </c>
      <c r="D191" s="7">
        <f>Outputs!C26</f>
        <v>0.12922534464649815</v>
      </c>
      <c r="E191" s="7">
        <f>Outputs!D26</f>
        <v>-7.8957714017481306E-3</v>
      </c>
      <c r="F191" s="7">
        <f>Outputs!E26</f>
        <v>-7.3541956145478649E-3</v>
      </c>
      <c r="G191" s="7">
        <f>Outputs!F26</f>
        <v>8.4848903440484236E-2</v>
      </c>
      <c r="H191" s="7">
        <f>Outputs!G26</f>
        <v>-4.0117396924522764E-3</v>
      </c>
      <c r="I191" s="7">
        <f>Outputs!H26</f>
        <v>1.2688284740674591</v>
      </c>
      <c r="J191" s="7">
        <f>Outputs!I26</f>
        <v>-0.62137803600417274</v>
      </c>
      <c r="K191" s="7">
        <f>Outputs!J26</f>
        <v>0.18708365678860006</v>
      </c>
      <c r="L191" s="7"/>
    </row>
    <row r="192" spans="2:12">
      <c r="B192">
        <v>2021</v>
      </c>
      <c r="C192" s="7">
        <f>Outputs!P26</f>
        <v>0.91162248155664249</v>
      </c>
      <c r="D192" s="7">
        <f>Outputs!Q26</f>
        <v>-3.6962179488339686E-2</v>
      </c>
      <c r="E192" s="7">
        <f>Outputs!R26</f>
        <v>-1.896866858361379E-2</v>
      </c>
      <c r="F192" s="7">
        <f>Outputs!S26</f>
        <v>0.19204578375787773</v>
      </c>
      <c r="G192" s="7">
        <f>Outputs!T26</f>
        <v>4.1729027567559029E-2</v>
      </c>
      <c r="H192" s="7">
        <f>Outputs!U26</f>
        <v>-0.18143865884475019</v>
      </c>
      <c r="I192" s="7">
        <f>Outputs!V26</f>
        <v>0.23488059133268324</v>
      </c>
      <c r="J192" s="7">
        <f>Outputs!W26</f>
        <v>-0.60956071838625758</v>
      </c>
      <c r="K192" s="7">
        <f>Outputs!X26</f>
        <v>-9.5307746131919613E-3</v>
      </c>
      <c r="L192" s="7"/>
    </row>
    <row r="193" spans="2:12">
      <c r="B193">
        <v>2020</v>
      </c>
      <c r="C193" s="7">
        <f>Outputs!AD26</f>
        <v>-5.1283705823842451E-3</v>
      </c>
      <c r="D193" s="7">
        <f>Outputs!AE26</f>
        <v>0.16324294571650277</v>
      </c>
      <c r="E193" s="7">
        <f>Outputs!AF26</f>
        <v>-1.7004550314632105E-3</v>
      </c>
      <c r="F193" s="7">
        <f>Outputs!AG26</f>
        <v>-9.1494751302345634E-3</v>
      </c>
      <c r="G193" s="7">
        <f>Outputs!AH26</f>
        <v>3.3294315126933371E-2</v>
      </c>
      <c r="H193" s="7">
        <f>Outputs!AI26</f>
        <v>-0.11359328641173316</v>
      </c>
      <c r="I193" s="7">
        <f>Outputs!AJ26</f>
        <v>0.2150351869680438</v>
      </c>
      <c r="J193" s="7">
        <f>Outputs!AK26</f>
        <v>-0.32174591858042711</v>
      </c>
      <c r="K193" s="7">
        <f>Outputs!AL26</f>
        <v>-0.22673838271623104</v>
      </c>
      <c r="L193" s="7"/>
    </row>
    <row r="194" spans="2:12">
      <c r="B194">
        <v>2019</v>
      </c>
      <c r="C194" s="7">
        <f>Outputs!AR26</f>
        <v>0.13108919746557834</v>
      </c>
      <c r="D194" s="7">
        <f>Outputs!AS26</f>
        <v>-0.24823370845772086</v>
      </c>
      <c r="E194" s="7">
        <f>Outputs!AT26</f>
        <v>-7.1117449304800351E-2</v>
      </c>
      <c r="F194" s="7">
        <f>Outputs!AU26</f>
        <v>3.8481646845467843E-2</v>
      </c>
      <c r="G194" s="7">
        <f>Outputs!AV26</f>
        <v>5.93624068814953E-2</v>
      </c>
      <c r="H194" s="7">
        <f>Outputs!AW26</f>
        <v>4.2943143264856376E-2</v>
      </c>
      <c r="I194" s="7">
        <f>Outputs!AX26</f>
        <v>9.2846476556486257E-2</v>
      </c>
      <c r="J194" s="7">
        <f>Outputs!AY26</f>
        <v>-0.47406325962262141</v>
      </c>
      <c r="K194" s="7">
        <f>Outputs!AZ26</f>
        <v>-0.2257473644035638</v>
      </c>
      <c r="L194" s="7"/>
    </row>
    <row r="195" spans="2:12">
      <c r="B195">
        <v>2018</v>
      </c>
      <c r="C195" s="7">
        <f>Outputs!BF26</f>
        <v>8.5574588127579565E-2</v>
      </c>
      <c r="D195" s="7">
        <f>Outputs!BG26</f>
        <v>-0.10381901609609412</v>
      </c>
      <c r="E195" s="7">
        <f>Outputs!BH26</f>
        <v>8.5656761873946774E-3</v>
      </c>
      <c r="F195" s="7">
        <f>Outputs!BI26</f>
        <v>0.14803149064737653</v>
      </c>
      <c r="G195" s="7">
        <f>Outputs!BJ26</f>
        <v>5.7192460180751414E-2</v>
      </c>
      <c r="H195" s="7">
        <f>Outputs!BK26</f>
        <v>-7.2688088556570607E-3</v>
      </c>
      <c r="I195" s="7">
        <f>Outputs!BL26</f>
        <v>0.32065842531435229</v>
      </c>
      <c r="J195" s="7">
        <f>Outputs!BM26</f>
        <v>-0.26928298026720443</v>
      </c>
      <c r="K195" s="7">
        <f>Outputs!BN26</f>
        <v>-0.18594590605764461</v>
      </c>
      <c r="L195" s="7"/>
    </row>
    <row r="196" spans="2:12">
      <c r="B196">
        <v>2017</v>
      </c>
      <c r="C196" s="7">
        <f>Outputs!BT26</f>
        <v>0.18927554410755953</v>
      </c>
      <c r="D196" s="7">
        <f>Outputs!BU26</f>
        <v>-7.1342779643202014E-2</v>
      </c>
      <c r="E196" s="7">
        <f>Outputs!BV26</f>
        <v>-0.11827094908336511</v>
      </c>
      <c r="F196" s="7">
        <f>Outputs!BW26</f>
        <v>6.8428276800478471E-3</v>
      </c>
      <c r="G196" s="7">
        <f>Outputs!BX26</f>
        <v>-1.8213664079795966E-2</v>
      </c>
      <c r="H196" s="7">
        <f>Outputs!BY26</f>
        <v>-0.11033071201543043</v>
      </c>
      <c r="I196" s="7">
        <f>Outputs!BZ26</f>
        <v>0.1782709063460497</v>
      </c>
      <c r="J196" s="7">
        <f>Outputs!CA26</f>
        <v>-0.19944482539959107</v>
      </c>
      <c r="K196" s="7">
        <f>Outputs!CB26</f>
        <v>-0.11797031113343182</v>
      </c>
      <c r="L196" s="7"/>
    </row>
    <row r="198" spans="2:12">
      <c r="B198" s="9" t="s">
        <v>44</v>
      </c>
    </row>
    <row r="199" spans="2:12">
      <c r="B199" s="9" t="s">
        <v>34</v>
      </c>
      <c r="C199" s="18">
        <v>1</v>
      </c>
      <c r="D199" s="18">
        <v>2</v>
      </c>
      <c r="E199" s="18">
        <v>3</v>
      </c>
      <c r="F199" s="18">
        <v>4</v>
      </c>
      <c r="G199" s="18">
        <v>5</v>
      </c>
      <c r="H199" s="18">
        <v>6</v>
      </c>
      <c r="I199" s="18">
        <v>7</v>
      </c>
      <c r="J199" s="18">
        <v>8</v>
      </c>
      <c r="K199" s="18">
        <v>9</v>
      </c>
      <c r="L199" s="18">
        <v>10</v>
      </c>
    </row>
    <row r="200" spans="2:12">
      <c r="B200">
        <v>2022</v>
      </c>
      <c r="C200" s="7">
        <f>Outputs!B27</f>
        <v>0.43988439149639791</v>
      </c>
      <c r="D200" s="7">
        <f>Outputs!C27</f>
        <v>3.0730925531859743E-2</v>
      </c>
      <c r="E200" s="7">
        <f>Outputs!D27</f>
        <v>0.21108570296526064</v>
      </c>
      <c r="F200" s="7">
        <f>Outputs!E27</f>
        <v>5.1163449197083155E-2</v>
      </c>
      <c r="G200" s="7">
        <f>Outputs!F27</f>
        <v>0.20694667954211421</v>
      </c>
      <c r="H200" s="7">
        <f>Outputs!G27</f>
        <v>0.29302541968075935</v>
      </c>
      <c r="I200" s="7">
        <f>Outputs!H27</f>
        <v>1.1860431191167362</v>
      </c>
      <c r="J200" s="7"/>
      <c r="K200" s="7">
        <f>Outputs!J27</f>
        <v>-8.9444001461540967E-2</v>
      </c>
      <c r="L200" s="7"/>
    </row>
    <row r="201" spans="2:12">
      <c r="B201">
        <v>2021</v>
      </c>
      <c r="C201" s="7">
        <f>Outputs!P27</f>
        <v>0.51862458295650016</v>
      </c>
      <c r="D201" s="7">
        <f>Outputs!Q27</f>
        <v>0.48084928797381488</v>
      </c>
      <c r="E201" s="7">
        <f>Outputs!R27</f>
        <v>0.1220831049228206</v>
      </c>
      <c r="F201" s="7">
        <f>Outputs!S27</f>
        <v>0.17016146506031804</v>
      </c>
      <c r="G201" s="7">
        <f>Outputs!T27</f>
        <v>0.28034186644541559</v>
      </c>
      <c r="H201" s="7">
        <f>Outputs!U27</f>
        <v>0.43466522059608526</v>
      </c>
      <c r="I201" s="7">
        <f>Outputs!V27</f>
        <v>0.29969241483695064</v>
      </c>
      <c r="J201" s="7"/>
      <c r="K201" s="7">
        <f>Outputs!X27</f>
        <v>2.0946223433937483E-2</v>
      </c>
      <c r="L201" s="7"/>
    </row>
    <row r="202" spans="2:12">
      <c r="B202">
        <v>2020</v>
      </c>
      <c r="C202" s="7">
        <f>Outputs!AD27</f>
        <v>0.63616946885088299</v>
      </c>
      <c r="D202" s="7">
        <f>Outputs!AE27</f>
        <v>0.14541853637550384</v>
      </c>
      <c r="E202" s="7">
        <f>Outputs!AF27</f>
        <v>0.25717946993764595</v>
      </c>
      <c r="F202" s="7">
        <f>Outputs!AG27</f>
        <v>0.10915248711618175</v>
      </c>
      <c r="G202" s="7">
        <f>Outputs!AH27</f>
        <v>0.35593628465868399</v>
      </c>
      <c r="H202" s="7">
        <f>Outputs!AI27</f>
        <v>0.47249304659842273</v>
      </c>
      <c r="I202" s="7">
        <f>Outputs!AJ27</f>
        <v>0.63492832845301561</v>
      </c>
      <c r="J202" s="7"/>
      <c r="K202" s="7">
        <f>Outputs!AL27</f>
        <v>0.15276062284942427</v>
      </c>
      <c r="L202" s="7"/>
    </row>
    <row r="203" spans="2:12">
      <c r="B203">
        <v>2019</v>
      </c>
      <c r="C203" s="7">
        <f>Outputs!AR27</f>
        <v>0.67376572953378377</v>
      </c>
      <c r="D203" s="7">
        <f>Outputs!AS27</f>
        <v>0.13464586698958847</v>
      </c>
      <c r="E203" s="7">
        <f>Outputs!AT27</f>
        <v>0.16811294025811585</v>
      </c>
      <c r="F203" s="7">
        <f>Outputs!AU27</f>
        <v>9.9361861568323828E-2</v>
      </c>
      <c r="G203" s="7">
        <f>Outputs!AV27</f>
        <v>0.36717608720813311</v>
      </c>
      <c r="H203" s="7">
        <f>Outputs!AW27</f>
        <v>0.35309107865885236</v>
      </c>
      <c r="I203" s="7">
        <f>Outputs!AX27</f>
        <v>0.5314363108122524</v>
      </c>
      <c r="J203" s="7"/>
      <c r="K203" s="7">
        <f>Outputs!AZ27</f>
        <v>0.75097321940836204</v>
      </c>
      <c r="L203" s="7"/>
    </row>
    <row r="204" spans="2:12">
      <c r="B204">
        <v>2018</v>
      </c>
      <c r="C204" s="7">
        <f>Outputs!BF27</f>
        <v>0.80082908416710219</v>
      </c>
      <c r="D204" s="7">
        <f>Outputs!BG27</f>
        <v>0.49628858558405264</v>
      </c>
      <c r="E204" s="7">
        <f>Outputs!BH27</f>
        <v>0.31941512722305054</v>
      </c>
      <c r="F204" s="7">
        <f>Outputs!BI27</f>
        <v>0.13960507349857965</v>
      </c>
      <c r="G204" s="7">
        <f>Outputs!BJ27</f>
        <v>0.2613631795998117</v>
      </c>
      <c r="H204" s="7">
        <f>Outputs!BK27</f>
        <v>0.43112546022173004</v>
      </c>
      <c r="I204" s="7">
        <f>Outputs!BL27</f>
        <v>0.60786279097635432</v>
      </c>
      <c r="J204" s="7"/>
      <c r="K204" s="7">
        <f>Outputs!BN27</f>
        <v>0.67205211977753709</v>
      </c>
      <c r="L204" s="7"/>
    </row>
    <row r="205" spans="2:12">
      <c r="B205">
        <v>2017</v>
      </c>
      <c r="C205" s="7">
        <f>Outputs!BT27</f>
        <v>0.80199330688652859</v>
      </c>
      <c r="D205" s="7">
        <f>Outputs!BU27</f>
        <v>0.69541406696016028</v>
      </c>
      <c r="E205" s="7">
        <f>Outputs!BV27</f>
        <v>0.34351633468246989</v>
      </c>
      <c r="F205" s="7">
        <f>Outputs!BW27</f>
        <v>8.7457404650555626E-2</v>
      </c>
      <c r="G205" s="7">
        <f>Outputs!BX27</f>
        <v>0.34924626736205377</v>
      </c>
      <c r="H205" s="7">
        <f>Outputs!BY27</f>
        <v>0.66522030721975489</v>
      </c>
      <c r="I205" s="7">
        <f>Outputs!BZ27</f>
        <v>0.57174537949540594</v>
      </c>
      <c r="J205" s="7"/>
      <c r="K205" s="7">
        <f>Outputs!CB27</f>
        <v>0.16680857374898794</v>
      </c>
      <c r="L205" s="7"/>
    </row>
    <row r="206" spans="2:12">
      <c r="C206" s="12"/>
      <c r="E206" s="12"/>
      <c r="F206" s="12"/>
      <c r="G206" s="12"/>
      <c r="H206" s="12"/>
      <c r="I206" s="12"/>
      <c r="J206" s="12"/>
      <c r="K206" s="12"/>
      <c r="L206" s="12"/>
    </row>
    <row r="207" spans="2:12">
      <c r="B207" s="9" t="s">
        <v>45</v>
      </c>
    </row>
    <row r="208" spans="2:12">
      <c r="B208" s="9" t="s">
        <v>34</v>
      </c>
      <c r="C208" s="18">
        <v>1</v>
      </c>
      <c r="D208" s="18">
        <v>2</v>
      </c>
      <c r="E208" s="18">
        <v>3</v>
      </c>
      <c r="F208" s="18">
        <v>4</v>
      </c>
      <c r="G208" s="18">
        <v>5</v>
      </c>
      <c r="H208" s="18">
        <v>6</v>
      </c>
      <c r="I208" s="18">
        <v>7</v>
      </c>
      <c r="J208" s="18">
        <v>8</v>
      </c>
      <c r="K208" s="18">
        <v>9</v>
      </c>
      <c r="L208" s="18">
        <v>10</v>
      </c>
    </row>
    <row r="209" spans="1:12">
      <c r="B209">
        <v>2022</v>
      </c>
      <c r="C209" s="7">
        <f>Outputs!B28</f>
        <v>-0.305836952064789</v>
      </c>
      <c r="D209" s="7">
        <f>Outputs!C28</f>
        <v>-0.23211437287994197</v>
      </c>
      <c r="E209" s="7">
        <f>Outputs!D28</f>
        <v>2.3687314205244503E-2</v>
      </c>
      <c r="F209" s="7">
        <f>Outputs!E28</f>
        <v>-0.3482762896498578</v>
      </c>
      <c r="G209" s="7">
        <f>Outputs!F28</f>
        <v>-0.18134329555868722</v>
      </c>
      <c r="H209" s="7">
        <f>Outputs!G28</f>
        <v>0.62235631437173522</v>
      </c>
      <c r="I209" s="7">
        <f>Outputs!H28</f>
        <v>-0.24904381521428565</v>
      </c>
      <c r="J209" s="7">
        <f>Outputs!I28</f>
        <v>0.40788984742638079</v>
      </c>
      <c r="K209" s="7">
        <f>Outputs!J28</f>
        <v>0.51822459071808735</v>
      </c>
      <c r="L209" s="7"/>
    </row>
    <row r="210" spans="1:12">
      <c r="B210">
        <v>2021</v>
      </c>
      <c r="C210" s="7">
        <f>Outputs!P28</f>
        <v>9.1043262633443423E-3</v>
      </c>
      <c r="D210" s="7">
        <f>Outputs!Q28</f>
        <v>-4.5130893971518482E-2</v>
      </c>
      <c r="E210" s="7">
        <f>Outputs!R28</f>
        <v>6.46039777997367E-2</v>
      </c>
      <c r="F210" s="7">
        <f>Outputs!S28</f>
        <v>-0.35217330487657039</v>
      </c>
      <c r="G210" s="7">
        <f>Outputs!T28</f>
        <v>-0.1931191378361552</v>
      </c>
      <c r="H210" s="7">
        <f>Outputs!U28</f>
        <v>0.1093717762476083</v>
      </c>
      <c r="I210" s="7">
        <f>Outputs!V28</f>
        <v>-8.3303301454665246E-2</v>
      </c>
      <c r="J210" s="7">
        <f>Outputs!W28</f>
        <v>0.75741324294386292</v>
      </c>
      <c r="K210" s="7">
        <f>Outputs!X28</f>
        <v>0.16420447138246996</v>
      </c>
      <c r="L210" s="7"/>
    </row>
    <row r="211" spans="1:12">
      <c r="B211">
        <v>2020</v>
      </c>
      <c r="C211" s="7">
        <f>Outputs!AD28</f>
        <v>0.16282648742698025</v>
      </c>
      <c r="D211" s="7">
        <f>Outputs!AE28</f>
        <v>-0.18588400431089758</v>
      </c>
      <c r="E211" s="7">
        <f>Outputs!AF28</f>
        <v>-1.5004089052198744E-2</v>
      </c>
      <c r="F211" s="7">
        <f>Outputs!AG28</f>
        <v>-0.33970456983928776</v>
      </c>
      <c r="G211" s="7">
        <f>Outputs!AH28</f>
        <v>-0.1886379314110288</v>
      </c>
      <c r="H211" s="7">
        <f>Outputs!AI28</f>
        <v>0.2927724824234057</v>
      </c>
      <c r="I211" s="7">
        <f>Outputs!AJ28</f>
        <v>-0.10363310049233743</v>
      </c>
      <c r="J211" s="7">
        <f>Outputs!AK28</f>
        <v>1.0456711397919913</v>
      </c>
      <c r="K211" s="7">
        <f>Outputs!AL28</f>
        <v>0.35935171682367906</v>
      </c>
      <c r="L211" s="7"/>
    </row>
    <row r="212" spans="1:12">
      <c r="B212">
        <v>2019</v>
      </c>
      <c r="C212" s="7">
        <f>Outputs!AR28</f>
        <v>0.12155794881889581</v>
      </c>
      <c r="D212" s="7">
        <f>Outputs!AS28</f>
        <v>0.13935803388337242</v>
      </c>
      <c r="E212" s="7">
        <f>Outputs!AT28</f>
        <v>0.29842188991458007</v>
      </c>
      <c r="F212" s="7">
        <f>Outputs!AU28</f>
        <v>-0.15674021909634461</v>
      </c>
      <c r="G212" s="7">
        <f>Outputs!AV28</f>
        <v>-6.3369535027521406E-2</v>
      </c>
      <c r="H212" s="7">
        <f>Outputs!AW28</f>
        <v>0.36164181040141319</v>
      </c>
      <c r="I212" s="7">
        <f>Outputs!AX28</f>
        <v>-0.21531649495706506</v>
      </c>
      <c r="J212" s="7">
        <f>Outputs!AY28</f>
        <v>0.61599489297367627</v>
      </c>
      <c r="K212" s="7">
        <f>Outputs!AZ28</f>
        <v>0.63038207228681609</v>
      </c>
      <c r="L212" s="7"/>
    </row>
    <row r="213" spans="1:12">
      <c r="B213">
        <v>2018</v>
      </c>
      <c r="C213" s="7">
        <f>Outputs!BF28</f>
        <v>0.37117805220101219</v>
      </c>
      <c r="D213" s="7">
        <f>Outputs!BG28</f>
        <v>2.7443544258859864E-2</v>
      </c>
      <c r="E213" s="7">
        <f>Outputs!BH28</f>
        <v>0.6903295554936042</v>
      </c>
      <c r="F213" s="7">
        <f>Outputs!BI28</f>
        <v>-0.35626973731544531</v>
      </c>
      <c r="G213" s="7">
        <f>Outputs!BJ28</f>
        <v>-0.12851831074670106</v>
      </c>
      <c r="H213" s="7">
        <f>Outputs!BK28</f>
        <v>0.1279029996808243</v>
      </c>
      <c r="I213" s="7">
        <f>Outputs!BL28</f>
        <v>-0.31115608691508567</v>
      </c>
      <c r="J213" s="7">
        <f>Outputs!BM28</f>
        <v>0.94877189301993314</v>
      </c>
      <c r="K213" s="7">
        <f>Outputs!BN28</f>
        <v>6.5477652739418302E-2</v>
      </c>
      <c r="L213" s="7"/>
    </row>
    <row r="214" spans="1:12">
      <c r="B214">
        <v>2017</v>
      </c>
      <c r="C214" s="7">
        <f>Outputs!BT28</f>
        <v>-0.65128610011386612</v>
      </c>
      <c r="D214" s="7">
        <f>Outputs!BU28</f>
        <v>-0.43222449237090255</v>
      </c>
      <c r="E214" s="7">
        <f>Outputs!BV28</f>
        <v>-0.1097641012457311</v>
      </c>
      <c r="F214" s="7">
        <f>Outputs!BW28</f>
        <v>0.15040549169124451</v>
      </c>
      <c r="G214" s="7">
        <f>Outputs!BX28</f>
        <v>0.23933522197575563</v>
      </c>
      <c r="H214" s="7">
        <f>Outputs!BY28</f>
        <v>0.49413107464438633</v>
      </c>
      <c r="I214" s="7">
        <f>Outputs!BZ28</f>
        <v>0.31951288224825114</v>
      </c>
      <c r="J214" s="7">
        <f>Outputs!CA28</f>
        <v>1.1527101986273824</v>
      </c>
      <c r="K214" s="7">
        <f>Outputs!CB28</f>
        <v>1.0015343807098218</v>
      </c>
      <c r="L214" s="7"/>
    </row>
    <row r="215" spans="1:12">
      <c r="C215" s="12"/>
      <c r="D215" s="12"/>
      <c r="E215" s="12"/>
      <c r="F215" s="12"/>
      <c r="G215" s="12"/>
      <c r="H215" s="12"/>
      <c r="I215" s="12"/>
      <c r="J215" s="12"/>
      <c r="K215" s="12"/>
      <c r="L215" s="12"/>
    </row>
    <row r="216" spans="1:12">
      <c r="A216" s="9">
        <v>6</v>
      </c>
      <c r="B216" s="9" t="s">
        <v>48</v>
      </c>
    </row>
    <row r="218" spans="1:12">
      <c r="B218" s="9" t="s">
        <v>36</v>
      </c>
    </row>
    <row r="219" spans="1:12">
      <c r="B219" s="9" t="s">
        <v>34</v>
      </c>
      <c r="C219" s="18">
        <v>1</v>
      </c>
      <c r="D219" s="18">
        <v>2</v>
      </c>
      <c r="E219" s="18">
        <v>3</v>
      </c>
      <c r="F219" s="18">
        <v>4</v>
      </c>
      <c r="G219" s="18">
        <v>5</v>
      </c>
      <c r="H219" s="18">
        <v>6</v>
      </c>
      <c r="I219" s="18">
        <v>7</v>
      </c>
      <c r="J219" s="18">
        <v>8</v>
      </c>
      <c r="K219" s="18">
        <v>9</v>
      </c>
      <c r="L219" s="18">
        <v>10</v>
      </c>
    </row>
    <row r="220" spans="1:12">
      <c r="B220">
        <v>2022</v>
      </c>
      <c r="C220" s="39">
        <f>IF(C128="",C$117,IF(C128&lt;0,Outputs!B4,C$117))</f>
        <v>4.0845645873415055</v>
      </c>
      <c r="D220" s="39">
        <f>IF(D128="",D$117,IF(D128&lt;0,Outputs!C4,D$117))</f>
        <v>2.9918976674140194</v>
      </c>
      <c r="E220" s="39">
        <f>IF(E128="",E$117,IF(E128&lt;0,Outputs!D4,E$117))</f>
        <v>1.6082777589345814</v>
      </c>
      <c r="F220" s="39">
        <f>IF(F128="",F$117,IF(F128&lt;0,Outputs!E4,F$117))</f>
        <v>1.0238776571764368</v>
      </c>
      <c r="G220" s="39">
        <f>IF(G128="",G$117,IF(G128&lt;0,Outputs!F4,G$117))</f>
        <v>0.72656869523816237</v>
      </c>
      <c r="H220" s="39">
        <f>IF(H128="",H$117,IF(H128&lt;0,Outputs!G4,H$117))</f>
        <v>0.48271474051645358</v>
      </c>
      <c r="I220" s="39">
        <f>IF(I128="",I$117,IF(I128&lt;0,Outputs!H4,I$117))</f>
        <v>0.28535183328600111</v>
      </c>
      <c r="J220" s="39">
        <f>IF(J128="",J$117,IF(J128&lt;0,Outputs!I4,J$117))</f>
        <v>0.35642802701166459</v>
      </c>
      <c r="K220" s="39">
        <f>IF(K128="",K$117,IF(K128&lt;0,Outputs!J4,K$117))</f>
        <v>0.31892961158323363</v>
      </c>
      <c r="L220" s="39">
        <f>IF(L128="",L$117,IF(L128&lt;0,Outputs!K4,L$117))</f>
        <v>0.2582384191876641</v>
      </c>
    </row>
    <row r="221" spans="1:12">
      <c r="B221">
        <v>2021</v>
      </c>
      <c r="C221" s="39">
        <f>IF(C129="",C$118,IF(C129&lt;0,Outputs!P4,C$118))</f>
        <v>3.8890964226182203</v>
      </c>
      <c r="D221" s="39">
        <f>IF(D129="",D$118,IF(D129&lt;0,Outputs!Q4,D$118))</f>
        <v>2.8136905052119507</v>
      </c>
      <c r="E221" s="39">
        <f>IF(E129="",E$118,IF(E129&lt;0,Outputs!R4,E$118))</f>
        <v>1.7314712106524357</v>
      </c>
      <c r="F221" s="39">
        <f>IF(F129="",F$118,IF(F129&lt;0,Outputs!S4,F$118))</f>
        <v>1.0479665352279872</v>
      </c>
      <c r="G221" s="39">
        <f>IF(G129="",G$118,IF(G129&lt;0,Outputs!T4,G$118))</f>
        <v>0.74017965349195836</v>
      </c>
      <c r="H221" s="39">
        <f>IF(H129="",H$118,IF(H129&lt;0,Outputs!U4,H$118))</f>
        <v>0.56594654381675946</v>
      </c>
      <c r="I221" s="39">
        <f>IF(I129="",I$118,IF(I129&lt;0,Outputs!V4,I$118))</f>
        <v>0.42486645516729465</v>
      </c>
      <c r="J221" s="39">
        <f>IF(J129="",J$118,IF(J129&lt;0,Outputs!W4,J$118))</f>
        <v>0.32516753864358339</v>
      </c>
      <c r="K221" s="39">
        <f>IF(K129="",K$118,IF(K129&lt;0,Outputs!X4,K$118))</f>
        <v>0.31489478749458827</v>
      </c>
      <c r="L221" s="39">
        <f>IF(L129="",L$118,IF(L129&lt;0,Outputs!Y4,L$118))</f>
        <v>0.2550084689873568</v>
      </c>
    </row>
    <row r="222" spans="1:12">
      <c r="B222">
        <v>2020</v>
      </c>
      <c r="C222" s="39">
        <f>IF(C130="",C119,IF(C130&lt;0,Outputs!AD4,C$119))</f>
        <v>4.3592401421930216</v>
      </c>
      <c r="D222" s="39">
        <f>IF(D130="",D119,IF(D130&lt;0,Outputs!AE4,D$119))</f>
        <v>3.0563621961975822</v>
      </c>
      <c r="E222" s="39">
        <f>IF(E130="",E119,IF(E130&lt;0,Outputs!AF4,E$119))</f>
        <v>1.6525773593803241</v>
      </c>
      <c r="F222" s="39">
        <f>IF(F130="",F119,IF(F130&lt;0,Outputs!AG4,F$119))</f>
        <v>1.0792637813030599</v>
      </c>
      <c r="G222" s="39">
        <f>IF(G130="",G119,IF(G130&lt;0,Outputs!AH4,G$119))</f>
        <v>0.75040043794617284</v>
      </c>
      <c r="H222" s="39">
        <f>IF(H130="",H119,IF(H130&lt;0,Outputs!AI4,H$119))</f>
        <v>0.5057344405689852</v>
      </c>
      <c r="I222" s="39">
        <f>IF(I130="",I119,IF(I130&lt;0,Outputs!AJ4,I$119))</f>
        <v>0.40741097465576159</v>
      </c>
      <c r="J222" s="39">
        <f>IF(J130="",J119,IF(J130&lt;0,Outputs!AK4,J$119))</f>
        <v>0.28754413099084158</v>
      </c>
      <c r="K222" s="39">
        <f>IF(K130="",K119,IF(K130&lt;0,Outputs!AL4,K$119))</f>
        <v>0.3049463353337275</v>
      </c>
      <c r="L222" s="39">
        <f>IF(L130="",L119,IF(L130&lt;0,Outputs!AM4,L$119))</f>
        <v>0.24448391465364583</v>
      </c>
    </row>
    <row r="223" spans="1:12">
      <c r="B223">
        <v>2019</v>
      </c>
      <c r="C223" s="39">
        <f>IF(C131="",C120,IF(C131&lt;0,Outputs!AR4,C$120))</f>
        <v>4.1460295136662975</v>
      </c>
      <c r="D223" s="39">
        <f>IF(D131="",D120,IF(D131&lt;0,Outputs!AS4,D$120))</f>
        <v>3.0216576339641894</v>
      </c>
      <c r="E223" s="39">
        <f>IF(E131="",E120,IF(E131&lt;0,Outputs!AT4,E$120))</f>
        <v>1.6747025753539873</v>
      </c>
      <c r="F223" s="39">
        <f>IF(F131="",F120,IF(F131&lt;0,Outputs!AU4,F$120))</f>
        <v>1.0664079521290251</v>
      </c>
      <c r="G223" s="39">
        <f>IF(G131="",G120,IF(G131&lt;0,Outputs!AV4,G$120))</f>
        <v>0.69861004362723422</v>
      </c>
      <c r="H223" s="39">
        <f>IF(H131="",H120,IF(H131&lt;0,Outputs!AW4,H$120))</f>
        <v>0.58728115617973475</v>
      </c>
      <c r="I223" s="39">
        <f>IF(I131="",I120,IF(I131&lt;0,Outputs!AX4,I$120))</f>
        <v>0.43917071781560379</v>
      </c>
      <c r="J223" s="39">
        <f>IF(J131="",J120,IF(J131&lt;0,Outputs!AY4,J$120))</f>
        <v>0.33506611387819324</v>
      </c>
      <c r="K223" s="39">
        <f>IF(K131="",K120,IF(K131&lt;0,Outputs!AZ4,K$120))</f>
        <v>0.28908691578174356</v>
      </c>
      <c r="L223" s="39">
        <f>IF(L131="",L120,IF(L131&lt;0,Outputs!BA4,L$120))</f>
        <v>0.20804922635017301</v>
      </c>
    </row>
    <row r="224" spans="1:12">
      <c r="B224">
        <v>2018</v>
      </c>
      <c r="C224" s="39">
        <f>IF(C132="",C121,IF(C132&lt;0,Outputs!BF4,C$121))</f>
        <v>3.9310785507137678</v>
      </c>
      <c r="D224" s="39">
        <f>IF(D132="",D121,IF(D132&lt;0,Outputs!BG4,D$121))</f>
        <v>2.5717054159750576</v>
      </c>
      <c r="E224" s="39">
        <f>IF(E132="",E121,IF(E132&lt;0,Outputs!BH4,E$121))</f>
        <v>1.4261936505478672</v>
      </c>
      <c r="F224" s="39">
        <f>IF(F132="",F121,IF(F132&lt;0,Outputs!BI4,F$121))</f>
        <v>0.8466266704663894</v>
      </c>
      <c r="G224" s="39">
        <f>IF(G132="",G121,IF(G132&lt;0,Outputs!BJ4,G$121))</f>
        <v>0.6481018258548128</v>
      </c>
      <c r="H224" s="39">
        <f>IF(H132="",H121,IF(H132&lt;0,Outputs!BK4,H$121))</f>
        <v>0.53198080828041239</v>
      </c>
      <c r="I224" s="39">
        <f>IF(I132="",I121,IF(I132&lt;0,Outputs!BL4,I$121))</f>
        <v>0.42844983659406788</v>
      </c>
      <c r="J224" s="39">
        <f>IF(J132="",J121,IF(J132&lt;0,Outputs!BM4,J$121))</f>
        <v>0.26939772023433861</v>
      </c>
      <c r="K224" s="39">
        <f>IF(K132="",K121,IF(K132&lt;0,Outputs!BN4,K$121))</f>
        <v>0.30629613327184563</v>
      </c>
      <c r="L224" s="39">
        <f>IF(L132="",L121,IF(L132&lt;0,Outputs!BO4,L$121))</f>
        <v>0.27766263042798722</v>
      </c>
    </row>
    <row r="225" spans="2:12">
      <c r="B225">
        <v>2017</v>
      </c>
      <c r="C225" s="39">
        <f>IF(C133="",C122,IF(C133&lt;0,Outputs!BT4,C$122))</f>
        <v>3.672949332587784</v>
      </c>
      <c r="D225" s="39">
        <f>IF(D133="",D122,IF(D133&lt;0,Outputs!BU4,D$122))</f>
        <v>2.2460708477872733</v>
      </c>
      <c r="E225" s="39">
        <f>IF(E133="",E122,IF(E133&lt;0,Outputs!BV4,E$122))</f>
        <v>1.5282463818264151</v>
      </c>
      <c r="F225" s="39">
        <f>IF(F133="",F122,IF(F133&lt;0,Outputs!BW4,F$122))</f>
        <v>0.97811312092269764</v>
      </c>
      <c r="G225" s="39">
        <f>IF(G133="",G122,IF(G133&lt;0,Outputs!BX4,G$122))</f>
        <v>0.74608247345362022</v>
      </c>
      <c r="H225" s="39">
        <f>IF(H133="",H122,IF(H133&lt;0,Outputs!BY4,H$122))</f>
        <v>0.55452371754258312</v>
      </c>
      <c r="I225" s="39">
        <f>IF(I133="",I122,IF(I133&lt;0,Outputs!BZ4,I$122))</f>
        <v>0.46108639800152368</v>
      </c>
      <c r="J225" s="39">
        <f>IF(J133="",J122,IF(J133&lt;0,Outputs!CA4,J$122))</f>
        <v>0.29904207575588954</v>
      </c>
      <c r="K225" s="39">
        <f>IF(K133="",K122,IF(K133&lt;0,Outputs!CB4,K$122))</f>
        <v>0.31968624602898998</v>
      </c>
      <c r="L225" s="39">
        <f>IF(L133="",L122,IF(L133&lt;0,Outputs!CC4,L$122))</f>
        <v>0.24983097414837835</v>
      </c>
    </row>
    <row r="226" spans="2:12">
      <c r="D226" s="39"/>
    </row>
    <row r="227" spans="2:12">
      <c r="B227" s="9" t="s">
        <v>37</v>
      </c>
    </row>
    <row r="228" spans="2:12">
      <c r="B228" s="9" t="s">
        <v>34</v>
      </c>
      <c r="C228" s="18">
        <v>1</v>
      </c>
      <c r="D228" s="18">
        <v>2</v>
      </c>
      <c r="E228" s="18">
        <v>3</v>
      </c>
      <c r="F228" s="18">
        <v>4</v>
      </c>
      <c r="G228" s="18">
        <v>5</v>
      </c>
      <c r="H228" s="18">
        <v>6</v>
      </c>
      <c r="I228" s="18">
        <v>7</v>
      </c>
      <c r="J228" s="18">
        <v>8</v>
      </c>
      <c r="K228" s="18">
        <v>9</v>
      </c>
      <c r="L228" s="18">
        <v>10</v>
      </c>
    </row>
    <row r="229" spans="2:12">
      <c r="B229">
        <v>2022</v>
      </c>
      <c r="C229" s="39">
        <f>IF(C137="",C$117,IF(C137&lt;0,Outputs!B5,C$117))</f>
        <v>5.0328703632215843</v>
      </c>
      <c r="D229" s="39">
        <f>IF(D137="",D$117,IF(D137&lt;0,Outputs!C5,D$117))</f>
        <v>3.0885751322346273</v>
      </c>
      <c r="E229" s="39">
        <f>IF(E137="",E$117,IF(E137&lt;0,Outputs!D5,E$117))</f>
        <v>1.344286564952361</v>
      </c>
      <c r="F229" s="39">
        <f>IF(F137="",F$117,IF(F137&lt;0,Outputs!E5,F$117))</f>
        <v>1.1401643298249924</v>
      </c>
      <c r="G229" s="39">
        <f>IF(G137="",G$117,IF(G137&lt;0,Outputs!F5,G$117))</f>
        <v>0.65665293365793698</v>
      </c>
      <c r="H229" s="39">
        <f>IF(H137="",H$117,IF(H137&lt;0,Outputs!G5,H$117))</f>
        <v>0.61139150180394386</v>
      </c>
      <c r="I229" s="39">
        <f>IF(I137="",I$117,IF(I137&lt;0,Outputs!H5,I$117))</f>
        <v>0.2417457335866324</v>
      </c>
      <c r="J229" s="39">
        <f>IF(J137="",J$117,IF(J137&lt;0,Outputs!I5,J$117))</f>
        <v>0.35642802701166459</v>
      </c>
      <c r="K229" s="39">
        <f>IF(K137="",K$117,IF(K137&lt;0,Outputs!J5,K$117))</f>
        <v>0.31892961158323363</v>
      </c>
      <c r="L229" s="39">
        <f>IF(L137="",L$117,IF(L137&lt;0,Outputs!K5,L$117))</f>
        <v>0.2582384191876641</v>
      </c>
    </row>
    <row r="230" spans="2:12">
      <c r="B230">
        <v>2021</v>
      </c>
      <c r="C230" s="39">
        <f>IF(C138="",C$118,IF(C138&lt;0,Outputs!P5,C$118))</f>
        <v>4.3337640262737427</v>
      </c>
      <c r="D230" s="39">
        <f>IF(D138="",D$118,IF(D138&lt;0,Outputs!Q5,D$118))</f>
        <v>2.8657018907277241</v>
      </c>
      <c r="E230" s="39">
        <f>IF(E138="",E$118,IF(E138&lt;0,Outputs!R5,E$118))</f>
        <v>1.6790908819471737</v>
      </c>
      <c r="F230" s="39">
        <f>IF(F138="",F$118,IF(F138&lt;0,Outputs!S5,F$118))</f>
        <v>1.0975305113593277</v>
      </c>
      <c r="G230" s="39">
        <f>IF(G138="",G$118,IF(G138&lt;0,Outputs!T5,G$118))</f>
        <v>0.83095850090521706</v>
      </c>
      <c r="H230" s="39">
        <f>IF(H138="",H$118,IF(H138&lt;0,Outputs!U5,H$118))</f>
        <v>0.57423963898832509</v>
      </c>
      <c r="I230" s="39">
        <f>IF(I138="",I$118,IF(I138&lt;0,Outputs!V5,I$118))</f>
        <v>0.42486645516729465</v>
      </c>
      <c r="J230" s="39">
        <f>IF(J138="",J$118,IF(J138&lt;0,Outputs!W5,J$118))</f>
        <v>0.32516753864358339</v>
      </c>
      <c r="K230" s="39">
        <f>IF(K138="",K$118,IF(K138&lt;0,Outputs!X5,K$118))</f>
        <v>0.31489478749458827</v>
      </c>
      <c r="L230" s="39">
        <f>IF(L138="",L$118,IF(L138&lt;0,Outputs!Y5,L$118))</f>
        <v>0.2550084689873568</v>
      </c>
    </row>
    <row r="231" spans="2:12">
      <c r="B231">
        <v>2020</v>
      </c>
      <c r="C231" s="39">
        <f>IF(C139="",C119,IF(C139&lt;0,Outputs!AD5,C$119))</f>
        <v>3.8266474401475787</v>
      </c>
      <c r="D231" s="39">
        <f>IF(D139="",D119,IF(D139&lt;0,Outputs!AE5,D$119))</f>
        <v>2.5616601758042239</v>
      </c>
      <c r="E231" s="39">
        <f>IF(E139="",E119,IF(E139&lt;0,Outputs!AF5,E$119))</f>
        <v>1.4836405516237439</v>
      </c>
      <c r="F231" s="39">
        <f>IF(F139="",F119,IF(F139&lt;0,Outputs!AG5,F$119))</f>
        <v>1.1073626774725167</v>
      </c>
      <c r="G231" s="39">
        <f>IF(G139="",G119,IF(G139&lt;0,Outputs!AH5,G$119))</f>
        <v>0.65169037069676905</v>
      </c>
      <c r="H231" s="39">
        <f>IF(H139="",H119,IF(H139&lt;0,Outputs!AI5,H$119))</f>
        <v>0.49047538916860345</v>
      </c>
      <c r="I231" s="39">
        <f>IF(I139="",I119,IF(I139&lt;0,Outputs!AJ5,I$119))</f>
        <v>0.40741097465576159</v>
      </c>
      <c r="J231" s="39">
        <f>IF(J139="",J119,IF(J139&lt;0,Outputs!AK5,J$119))</f>
        <v>0.28754413099084158</v>
      </c>
      <c r="K231" s="39">
        <f>IF(K139="",K119,IF(K139&lt;0,Outputs!AL5,K$119))</f>
        <v>0.3049463353337275</v>
      </c>
      <c r="L231" s="39">
        <f>IF(L139="",L119,IF(L139&lt;0,Outputs!AM5,L$119))</f>
        <v>0.24448391465364583</v>
      </c>
    </row>
    <row r="232" spans="2:12">
      <c r="B232">
        <v>2019</v>
      </c>
      <c r="C232" s="39">
        <f>IF(C140="",C120,IF(C140&lt;0,Outputs!AR5,C$120))</f>
        <v>3.8772840195067486</v>
      </c>
      <c r="D232" s="39">
        <f>IF(D140="",D120,IF(D140&lt;0,Outputs!AS5,D$120))</f>
        <v>3.1968724988274566</v>
      </c>
      <c r="E232" s="39">
        <f>IF(E140="",E120,IF(E140&lt;0,Outputs!AT5,E$120))</f>
        <v>1.7365304825499135</v>
      </c>
      <c r="F232" s="39">
        <f>IF(F140="",F120,IF(F140&lt;0,Outputs!AU5,F$120))</f>
        <v>1.0655066473601804</v>
      </c>
      <c r="G232" s="39">
        <f>IF(G140="",G120,IF(G140&lt;0,Outputs!AV5,G$120))</f>
        <v>0.72783296245944107</v>
      </c>
      <c r="H232" s="39">
        <f>IF(H140="",H120,IF(H140&lt;0,Outputs!AW5,H$120))</f>
        <v>0.57887458990420915</v>
      </c>
      <c r="I232" s="39">
        <f>IF(I140="",I120,IF(I140&lt;0,Outputs!AX5,I$120))</f>
        <v>0.43917071781560379</v>
      </c>
      <c r="J232" s="39">
        <f>IF(J140="",J120,IF(J140&lt;0,Outputs!AY5,J$120))</f>
        <v>0.33506611387819324</v>
      </c>
      <c r="K232" s="39">
        <f>IF(K140="",K120,IF(K140&lt;0,Outputs!AZ5,K$120))</f>
        <v>0.28908691578174356</v>
      </c>
      <c r="L232" s="39">
        <f>IF(L140="",L120,IF(L140&lt;0,Outputs!BA5,L$120))</f>
        <v>0.20804922635017301</v>
      </c>
    </row>
    <row r="233" spans="2:12">
      <c r="B233">
        <v>2018</v>
      </c>
      <c r="C233" s="39">
        <f>IF(C141="",C121,IF(C141&lt;0,Outputs!BF5,C$121))</f>
        <v>3.2253865725187452</v>
      </c>
      <c r="D233" s="39">
        <f>IF(D141="",D121,IF(D141&lt;0,Outputs!BG5,D$121))</f>
        <v>2.5481798455070375</v>
      </c>
      <c r="E233" s="39">
        <f>IF(E141="",E121,IF(E141&lt;0,Outputs!BH5,E$121))</f>
        <v>1.5203776550139176</v>
      </c>
      <c r="F233" s="39">
        <f>IF(F141="",F121,IF(F141&lt;0,Outputs!BI5,F$121))</f>
        <v>0.91180167768485731</v>
      </c>
      <c r="G233" s="39">
        <f>IF(G141="",G121,IF(G141&lt;0,Outputs!BJ5,G$121))</f>
        <v>0.78344546834442386</v>
      </c>
      <c r="H233" s="39">
        <f>IF(H141="",H121,IF(H141&lt;0,Outputs!BK5,H$121))</f>
        <v>0.53198080828041239</v>
      </c>
      <c r="I233" s="39">
        <f>IF(I141="",I121,IF(I141&lt;0,Outputs!BL5,I$121))</f>
        <v>0.42844983659406788</v>
      </c>
      <c r="J233" s="39">
        <f>IF(J141="",J121,IF(J141&lt;0,Outputs!BM5,J$121))</f>
        <v>0.26939772023433861</v>
      </c>
      <c r="K233" s="39">
        <f>IF(K141="",K121,IF(K141&lt;0,Outputs!BN5,K$121))</f>
        <v>0.30629613327184563</v>
      </c>
      <c r="L233" s="39">
        <f>IF(L141="",L121,IF(L141&lt;0,Outputs!BO5,L$121))</f>
        <v>0.27766263042798722</v>
      </c>
    </row>
    <row r="234" spans="2:12">
      <c r="B234">
        <v>2017</v>
      </c>
      <c r="C234" s="39">
        <f>IF(C142="",C122,IF(C142&lt;0,Outputs!BT5,C$122))</f>
        <v>3.672949332587784</v>
      </c>
      <c r="D234" s="39">
        <f>IF(D142="",D122,IF(D142&lt;0,Outputs!BU5,D$122))</f>
        <v>2.2460708477872733</v>
      </c>
      <c r="E234" s="39">
        <f>IF(E142="",E122,IF(E142&lt;0,Outputs!BV5,E$122))</f>
        <v>1.5282463818264151</v>
      </c>
      <c r="F234" s="39">
        <f>IF(F142="",F122,IF(F142&lt;0,Outputs!BW5,F$122))</f>
        <v>0.92490261776666827</v>
      </c>
      <c r="G234" s="39">
        <f>IF(G142="",G122,IF(G142&lt;0,Outputs!BX5,G$122))</f>
        <v>0.74873890868553694</v>
      </c>
      <c r="H234" s="39">
        <f>IF(H142="",H122,IF(H142&lt;0,Outputs!BY5,H$122))</f>
        <v>0.55452371754258312</v>
      </c>
      <c r="I234" s="39">
        <f>IF(I142="",I122,IF(I142&lt;0,Outputs!BZ5,I$122))</f>
        <v>0.46108639800152368</v>
      </c>
      <c r="J234" s="39">
        <f>IF(J142="",J122,IF(J142&lt;0,Outputs!CA5,J$122))</f>
        <v>0.29904207575588954</v>
      </c>
      <c r="K234" s="39">
        <f>IF(K142="",K122,IF(K142&lt;0,Outputs!CB5,K$122))</f>
        <v>0.31968624602898998</v>
      </c>
      <c r="L234" s="39">
        <f>IF(L142="",L122,IF(L142&lt;0,Outputs!CC5,L$122))</f>
        <v>0.24983097414837835</v>
      </c>
    </row>
    <row r="236" spans="2:12">
      <c r="B236" s="9" t="s">
        <v>38</v>
      </c>
    </row>
    <row r="237" spans="2:12">
      <c r="B237" s="9" t="s">
        <v>34</v>
      </c>
      <c r="C237" s="18">
        <v>1</v>
      </c>
      <c r="D237" s="18">
        <v>2</v>
      </c>
      <c r="E237" s="18">
        <v>3</v>
      </c>
      <c r="F237" s="18">
        <v>4</v>
      </c>
      <c r="G237" s="18">
        <v>5</v>
      </c>
      <c r="H237" s="18">
        <v>6</v>
      </c>
      <c r="I237" s="18">
        <v>7</v>
      </c>
      <c r="J237" s="18">
        <v>8</v>
      </c>
      <c r="K237" s="18">
        <v>9</v>
      </c>
      <c r="L237" s="18">
        <v>10</v>
      </c>
    </row>
    <row r="238" spans="2:12">
      <c r="B238">
        <v>2022</v>
      </c>
      <c r="C238" s="39">
        <f>IF(C146="",C$117,IF(C146&lt;0,Outputs!B6,C$117))</f>
        <v>5.0328703632215843</v>
      </c>
      <c r="D238" s="39">
        <f>IF(D146="",D$117,IF(D146&lt;0,Outputs!C6,D$117))</f>
        <v>3.0885751322346273</v>
      </c>
      <c r="E238" s="39">
        <f>IF(E146="",E$117,IF(E146&lt;0,Outputs!D6,E$117))</f>
        <v>1.6262628859046837</v>
      </c>
      <c r="F238" s="39">
        <f>IF(F146="",F$117,IF(F146&lt;0,Outputs!E6,F$117))</f>
        <v>1.1401643298249924</v>
      </c>
      <c r="G238" s="39">
        <f>IF(G146="",G$117,IF(G146&lt;0,Outputs!F6,G$117))</f>
        <v>0.74771633219526534</v>
      </c>
      <c r="H238" s="39">
        <f>IF(H146="",H$117,IF(H146&lt;0,Outputs!G6,H$117))</f>
        <v>0.61139150180394386</v>
      </c>
      <c r="I238" s="39">
        <f>IF(I146="",I$117,IF(I146&lt;0,Outputs!H6,I$117))</f>
        <v>0.28535183328600111</v>
      </c>
      <c r="J238" s="39">
        <f>IF(J146="",J$117,IF(J146&lt;0,Outputs!I6,J$117))</f>
        <v>0.32554396725307522</v>
      </c>
      <c r="K238" s="39">
        <f>IF(K146="",K$117,IF(K146&lt;0,Outputs!J6,K$117))</f>
        <v>0.31892961158323363</v>
      </c>
      <c r="L238" s="39">
        <f>IF(L146="",L$117,IF(L146&lt;0,Outputs!K6,L$117))</f>
        <v>0.2582384191876641</v>
      </c>
    </row>
    <row r="239" spans="2:12">
      <c r="B239">
        <v>2021</v>
      </c>
      <c r="C239" s="39">
        <f>IF(C147="",C$118,IF(C147&lt;0,Outputs!P6,C$118))</f>
        <v>4.3469560616864147</v>
      </c>
      <c r="D239" s="39">
        <f>IF(D147="",D$118,IF(D147&lt;0,Outputs!Q6,D$118))</f>
        <v>2.8657018907277241</v>
      </c>
      <c r="E239" s="39">
        <f>IF(E147="",E$118,IF(E147&lt;0,Outputs!R6,E$118))</f>
        <v>1.9958284812425893</v>
      </c>
      <c r="F239" s="39">
        <f>IF(F147="",F$118,IF(F147&lt;0,Outputs!S6,F$118))</f>
        <v>1.1069384242796194</v>
      </c>
      <c r="G239" s="39">
        <f>IF(G147="",G$118,IF(G147&lt;0,Outputs!T6,G$118))</f>
        <v>0.84267990523730896</v>
      </c>
      <c r="H239" s="39">
        <f>IF(H147="",H$118,IF(H147&lt;0,Outputs!U6,H$118))</f>
        <v>0.57423963898832509</v>
      </c>
      <c r="I239" s="39">
        <f>IF(I147="",I$118,IF(I147&lt;0,Outputs!V6,I$118))</f>
        <v>0.42486645516729465</v>
      </c>
      <c r="J239" s="39">
        <f>IF(J147="",J$118,IF(J147&lt;0,Outputs!W6,J$118))</f>
        <v>0.32516753864358339</v>
      </c>
      <c r="K239" s="39">
        <f>IF(K147="",K$118,IF(K147&lt;0,Outputs!X6,K$118))</f>
        <v>0.31489478749458827</v>
      </c>
      <c r="L239" s="39">
        <f>IF(L147="",L$118,IF(L147&lt;0,Outputs!Y6,L$118))</f>
        <v>0.2550084689873568</v>
      </c>
    </row>
    <row r="240" spans="2:12">
      <c r="B240">
        <v>2020</v>
      </c>
      <c r="C240" s="39">
        <f>IF(C148="",C119,IF(C148&lt;0,Outputs!AD6,C$119))</f>
        <v>4.3592401421930216</v>
      </c>
      <c r="D240" s="39">
        <f>IF(D148="",D119,IF(D148&lt;0,Outputs!AE6,D$119))</f>
        <v>3.1290522757206243</v>
      </c>
      <c r="E240" s="39">
        <f>IF(E148="",E119,IF(E148&lt;0,Outputs!AF6,E$119))</f>
        <v>1.6525773593803241</v>
      </c>
      <c r="F240" s="39">
        <f>IF(F148="",F119,IF(F148&lt;0,Outputs!AG6,F$119))</f>
        <v>1.1073626774725167</v>
      </c>
      <c r="G240" s="39">
        <f>IF(G148="",G119,IF(G148&lt;0,Outputs!AH6,G$119))</f>
        <v>0.75882192336003107</v>
      </c>
      <c r="H240" s="39">
        <f>IF(H148="",H119,IF(H148&lt;0,Outputs!AI6,H$119))</f>
        <v>0.5057344405689852</v>
      </c>
      <c r="I240" s="39">
        <f>IF(I148="",I119,IF(I148&lt;0,Outputs!AJ6,I$119))</f>
        <v>0.40741097465576159</v>
      </c>
      <c r="J240" s="39">
        <f>IF(J148="",J119,IF(J148&lt;0,Outputs!AK6,J$119))</f>
        <v>0.28754413099084158</v>
      </c>
      <c r="K240" s="39">
        <f>IF(K148="",K119,IF(K148&lt;0,Outputs!AL6,K$119))</f>
        <v>0.3049463353337275</v>
      </c>
      <c r="L240" s="39">
        <f>IF(L148="",L119,IF(L148&lt;0,Outputs!AM6,L$119))</f>
        <v>0.24448391465364583</v>
      </c>
    </row>
    <row r="241" spans="2:12">
      <c r="B241">
        <v>2019</v>
      </c>
      <c r="C241" s="39">
        <f>IF(C149="",C120,IF(C149&lt;0,Outputs!AR6,C$120))</f>
        <v>4.3211182715647176</v>
      </c>
      <c r="D241" s="39">
        <f>IF(D149="",D120,IF(D149&lt;0,Outputs!AS6,D$120))</f>
        <v>3.257551245084545</v>
      </c>
      <c r="E241" s="39">
        <f>IF(E149="",E120,IF(E149&lt;0,Outputs!AT6,E$120))</f>
        <v>1.7790837292153494</v>
      </c>
      <c r="F241" s="39">
        <f>IF(F149="",F120,IF(F149&lt;0,Outputs!AU6,F$120))</f>
        <v>1.069658563106159</v>
      </c>
      <c r="G241" s="39">
        <f>IF(G149="",G120,IF(G149&lt;0,Outputs!AV6,G$120))</f>
        <v>0.7242025019657985</v>
      </c>
      <c r="H241" s="39">
        <f>IF(H149="",H120,IF(H149&lt;0,Outputs!AW6,H$120))</f>
        <v>0.58728115617973475</v>
      </c>
      <c r="I241" s="39">
        <f>IF(I149="",I120,IF(I149&lt;0,Outputs!AX6,I$120))</f>
        <v>0.39770686894821322</v>
      </c>
      <c r="J241" s="39">
        <f>IF(J149="",J120,IF(J149&lt;0,Outputs!AY6,J$120))</f>
        <v>0.33506611387819324</v>
      </c>
      <c r="K241" s="39">
        <f>IF(K149="",K120,IF(K149&lt;0,Outputs!AZ6,K$120))</f>
        <v>0.28201864938725069</v>
      </c>
      <c r="L241" s="39">
        <f>IF(L149="",L120,IF(L149&lt;0,Outputs!BA6,L$120))</f>
        <v>0.19962355173141777</v>
      </c>
    </row>
    <row r="242" spans="2:12">
      <c r="B242">
        <v>2018</v>
      </c>
      <c r="C242" s="39">
        <f>IF(C150="",C121,IF(C150&lt;0,Outputs!BF6,C$121))</f>
        <v>4.0398627998739869</v>
      </c>
      <c r="D242" s="39">
        <f>IF(D150="",D121,IF(D150&lt;0,Outputs!BG6,D$121))</f>
        <v>2.5717054159750576</v>
      </c>
      <c r="E242" s="39">
        <f>IF(E150="",E121,IF(E150&lt;0,Outputs!BH6,E$121))</f>
        <v>1.5247311059895026</v>
      </c>
      <c r="F242" s="39">
        <f>IF(F150="",F121,IF(F150&lt;0,Outputs!BI6,F$121))</f>
        <v>0.94781101382976329</v>
      </c>
      <c r="G242" s="39">
        <f>IF(G150="",G121,IF(G150&lt;0,Outputs!BJ6,G$121))</f>
        <v>0.78607244451226266</v>
      </c>
      <c r="H242" s="39">
        <f>IF(H150="",H121,IF(H150&lt;0,Outputs!BK6,H$121))</f>
        <v>0.53198080828041239</v>
      </c>
      <c r="I242" s="39">
        <f>IF(I150="",I121,IF(I150&lt;0,Outputs!BL6,I$121))</f>
        <v>0.42844983659406788</v>
      </c>
      <c r="J242" s="39">
        <f>IF(J150="",J121,IF(J150&lt;0,Outputs!BM6,J$121))</f>
        <v>0.26939772023433861</v>
      </c>
      <c r="K242" s="39">
        <f>IF(K150="",K121,IF(K150&lt;0,Outputs!BN6,K$121))</f>
        <v>0.30629613327184563</v>
      </c>
      <c r="L242" s="39">
        <f>IF(L150="",L121,IF(L150&lt;0,Outputs!BO6,L$121))</f>
        <v>0.27766263042798722</v>
      </c>
    </row>
    <row r="243" spans="2:12">
      <c r="B243">
        <v>2017</v>
      </c>
      <c r="C243" s="39">
        <f>IF(C151="",C122,IF(C151&lt;0,Outputs!BT6,C$122))</f>
        <v>3.672949332587784</v>
      </c>
      <c r="D243" s="39">
        <f>IF(D151="",D122,IF(D151&lt;0,Outputs!BU6,D$122))</f>
        <v>2.2460708477872733</v>
      </c>
      <c r="E243" s="39">
        <f>IF(E151="",E122,IF(E151&lt;0,Outputs!BV6,E$122))</f>
        <v>1.5282463818264151</v>
      </c>
      <c r="F243" s="39">
        <f>IF(F151="",F122,IF(F151&lt;0,Outputs!BW6,F$122))</f>
        <v>0.98034924123070011</v>
      </c>
      <c r="G243" s="39">
        <f>IF(G151="",G122,IF(G151&lt;0,Outputs!BX6,G$122))</f>
        <v>0.74873890868553694</v>
      </c>
      <c r="H243" s="39">
        <f>IF(H151="",H122,IF(H151&lt;0,Outputs!BY6,H$122))</f>
        <v>0.55452371754258312</v>
      </c>
      <c r="I243" s="39">
        <f>IF(I151="",I122,IF(I151&lt;0,Outputs!BZ6,I$122))</f>
        <v>0.45294142482641619</v>
      </c>
      <c r="J243" s="39">
        <f>IF(J151="",J122,IF(J151&lt;0,Outputs!CA6,J$122))</f>
        <v>0.29904207575588954</v>
      </c>
      <c r="K243" s="39">
        <f>IF(K151="",K122,IF(K151&lt;0,Outputs!CB6,K$122))</f>
        <v>0.31968624602898998</v>
      </c>
      <c r="L243" s="39">
        <f>IF(L151="",L122,IF(L151&lt;0,Outputs!CC6,L$122))</f>
        <v>0.24983097414837835</v>
      </c>
    </row>
    <row r="244" spans="2:12">
      <c r="C244" s="1"/>
      <c r="D244" s="1"/>
      <c r="E244" s="1"/>
      <c r="F244" s="1"/>
      <c r="G244" s="1"/>
      <c r="H244" s="1"/>
      <c r="I244" s="1"/>
      <c r="J244" s="1"/>
      <c r="K244" s="1"/>
      <c r="L244" s="1"/>
    </row>
    <row r="245" spans="2:12">
      <c r="B245" s="9" t="s">
        <v>39</v>
      </c>
    </row>
    <row r="246" spans="2:12">
      <c r="B246" s="9" t="s">
        <v>34</v>
      </c>
      <c r="C246" s="18">
        <v>1</v>
      </c>
      <c r="D246" s="18">
        <v>2</v>
      </c>
      <c r="E246" s="18">
        <v>3</v>
      </c>
      <c r="F246" s="18">
        <v>4</v>
      </c>
      <c r="G246" s="18">
        <v>5</v>
      </c>
      <c r="H246" s="18">
        <v>6</v>
      </c>
      <c r="I246" s="18">
        <v>7</v>
      </c>
      <c r="J246" s="18">
        <v>8</v>
      </c>
      <c r="K246" s="18">
        <v>9</v>
      </c>
      <c r="L246" s="18">
        <v>10</v>
      </c>
    </row>
    <row r="247" spans="2:12">
      <c r="B247">
        <v>2022</v>
      </c>
      <c r="C247" s="39">
        <f>IF(C155="",C$117,IF(C155&lt;0,Outputs!B7,C$117))</f>
        <v>5.0328703632215843</v>
      </c>
      <c r="D247" s="39">
        <f>IF(D155="",D$117,IF(D155&lt;0,Outputs!C7,D$117))</f>
        <v>3.0885751322346273</v>
      </c>
      <c r="E247" s="39">
        <f>IF(E155="",E$117,IF(E155&lt;0,Outputs!D7,E$117))</f>
        <v>1.6262628859046837</v>
      </c>
      <c r="F247" s="39">
        <f>IF(F155="",F$117,IF(F155&lt;0,Outputs!E7,F$117))</f>
        <v>1.1401643298249924</v>
      </c>
      <c r="G247" s="39">
        <f>IF(G155="",G$117,IF(G155&lt;0,Outputs!F7,G$117))</f>
        <v>0.74771633219526534</v>
      </c>
      <c r="H247" s="39">
        <f>IF(H155="",H$117,IF(H155&lt;0,Outputs!G7,H$117))</f>
        <v>0.61139150180394386</v>
      </c>
      <c r="I247" s="39">
        <f>IF(I155="",I$117,IF(I155&lt;0,Outputs!H7,I$117))</f>
        <v>0.28535183328600111</v>
      </c>
      <c r="J247" s="39">
        <f>IF(J155="",J$117,IF(J155&lt;0,Outputs!I7,J$117))</f>
        <v>0.35642802701166459</v>
      </c>
      <c r="K247" s="39">
        <f>IF(K155="",K$117,IF(K155&lt;0,Outputs!J7,K$117))</f>
        <v>0.31892961158323363</v>
      </c>
      <c r="L247" s="39">
        <f>IF(L155="",L$117,IF(L155&lt;0,Outputs!K7,L$117))</f>
        <v>0.2582384191876641</v>
      </c>
    </row>
    <row r="248" spans="2:12">
      <c r="B248">
        <v>2021</v>
      </c>
      <c r="C248" s="39">
        <f>IF(C156="",C$118,IF(C156&lt;0,Outputs!P7,C$118))</f>
        <v>4.3469560616864147</v>
      </c>
      <c r="D248" s="39">
        <f>IF(D156="",D$118,IF(D156&lt;0,Outputs!Q7,D$118))</f>
        <v>2.8657018907277241</v>
      </c>
      <c r="E248" s="39">
        <f>IF(E156="",E$118,IF(E156&lt;0,Outputs!R7,E$118))</f>
        <v>1.9958284812425893</v>
      </c>
      <c r="F248" s="39">
        <f>IF(F156="",F$118,IF(F156&lt;0,Outputs!S7,F$118))</f>
        <v>1.1069384242796194</v>
      </c>
      <c r="G248" s="39">
        <f>IF(G156="",G$118,IF(G156&lt;0,Outputs!T7,G$118))</f>
        <v>0.84267990523730896</v>
      </c>
      <c r="H248" s="39">
        <f>IF(H156="",H$118,IF(H156&lt;0,Outputs!U7,H$118))</f>
        <v>0.57423963898832509</v>
      </c>
      <c r="I248" s="39">
        <f>IF(I156="",I$118,IF(I156&lt;0,Outputs!V7,I$118))</f>
        <v>0.42075374586239289</v>
      </c>
      <c r="J248" s="39">
        <f>IF(J156="",J$118,IF(J156&lt;0,Outputs!W7,J$118))</f>
        <v>0.32516753864358339</v>
      </c>
      <c r="K248" s="39">
        <f>IF(K156="",K$118,IF(K156&lt;0,Outputs!X7,K$118))</f>
        <v>0.31489478749458827</v>
      </c>
      <c r="L248" s="39">
        <f>IF(L156="",L$118,IF(L156&lt;0,Outputs!Y7,L$118))</f>
        <v>0.2550084689873568</v>
      </c>
    </row>
    <row r="249" spans="2:12">
      <c r="B249">
        <v>2020</v>
      </c>
      <c r="C249" s="39">
        <f>IF(C157="",C$119,IF(C157&lt;0,Outputs!AD7,C$119))</f>
        <v>4.3592401421930216</v>
      </c>
      <c r="D249" s="39">
        <f>IF(D157="",D$119,IF(D157&lt;0,Outputs!AE7,D$119))</f>
        <v>3.1290522757206243</v>
      </c>
      <c r="E249" s="39">
        <f>IF(E157="",E$119,IF(E157&lt;0,Outputs!AF7,E$119))</f>
        <v>1.6525773593803241</v>
      </c>
      <c r="F249" s="39">
        <f>IF(F157="",F$119,IF(F157&lt;0,Outputs!AG7,F$119))</f>
        <v>1.1073626774725167</v>
      </c>
      <c r="G249" s="39">
        <f>IF(G157="",G$119,IF(G157&lt;0,Outputs!AH7,G$119))</f>
        <v>0.75882192336003107</v>
      </c>
      <c r="H249" s="39">
        <f>IF(H157="",H$119,IF(H157&lt;0,Outputs!AI7,H$119))</f>
        <v>0.5057344405689852</v>
      </c>
      <c r="I249" s="39">
        <f>IF(I157="",I$119,IF(I157&lt;0,Outputs!AJ7,I$119))</f>
        <v>0.38775342798749474</v>
      </c>
      <c r="J249" s="39">
        <f>IF(J157="",J$119,IF(J157&lt;0,Outputs!AK7,J$119))</f>
        <v>0.28754413099084158</v>
      </c>
      <c r="K249" s="39">
        <f>IF(K157="",K$119,IF(K157&lt;0,Outputs!AL7,K$119))</f>
        <v>0.3049463353337275</v>
      </c>
      <c r="L249" s="39">
        <f>IF(L157="",L$119,IF(L157&lt;0,Outputs!AM7,L$119))</f>
        <v>0.24448391465364583</v>
      </c>
    </row>
    <row r="250" spans="2:12">
      <c r="B250">
        <v>2019</v>
      </c>
      <c r="C250" s="39">
        <f>IF(C158="",C$120,IF(C158&lt;0,Outputs!AR7,C$120))</f>
        <v>4.3211182715647176</v>
      </c>
      <c r="D250" s="39">
        <f>IF(D158="",D$120,IF(D158&lt;0,Outputs!AS7,D$120))</f>
        <v>3.257551245084545</v>
      </c>
      <c r="E250" s="39">
        <f>IF(E158="",E$120,IF(E158&lt;0,Outputs!AT7,E$120))</f>
        <v>1.7790837292153494</v>
      </c>
      <c r="F250" s="39">
        <f>IF(F158="",F$120,IF(F158&lt;0,Outputs!AU7,F$120))</f>
        <v>1.069658563106159</v>
      </c>
      <c r="G250" s="39">
        <f>IF(G158="",G$120,IF(G158&lt;0,Outputs!AV7,G$120))</f>
        <v>0.72783296245944107</v>
      </c>
      <c r="H250" s="39">
        <f>IF(H158="",H$120,IF(H158&lt;0,Outputs!AW7,H$120))</f>
        <v>0.4870018608824237</v>
      </c>
      <c r="I250" s="39">
        <f>IF(I158="",I$120,IF(I158&lt;0,Outputs!AX7,I$120))</f>
        <v>0.43917071781560379</v>
      </c>
      <c r="J250" s="39">
        <f>IF(J158="",J$120,IF(J158&lt;0,Outputs!AY7,J$120))</f>
        <v>0.33506611387819324</v>
      </c>
      <c r="K250" s="39">
        <f>IF(K158="",K$120,IF(K158&lt;0,Outputs!AZ7,K$120))</f>
        <v>0.28908691578174356</v>
      </c>
      <c r="L250" s="39">
        <f>IF(L158="",L$120,IF(L158&lt;0,Outputs!BA7,L$120))</f>
        <v>0.20804922635017301</v>
      </c>
    </row>
    <row r="251" spans="2:12">
      <c r="B251">
        <v>2018</v>
      </c>
      <c r="C251" s="39">
        <f>IF(C159="",C$121,IF(C159&lt;0,Outputs!BF7,C$121))</f>
        <v>4.0398627998739869</v>
      </c>
      <c r="D251" s="39">
        <f>IF(D159="",D$121,IF(D159&lt;0,Outputs!BG7,D$121))</f>
        <v>2.5717054159750576</v>
      </c>
      <c r="E251" s="39">
        <f>IF(E159="",E$121,IF(E159&lt;0,Outputs!BH7,E$121))</f>
        <v>1.5247311059895026</v>
      </c>
      <c r="F251" s="39">
        <f>IF(F159="",F$121,IF(F159&lt;0,Outputs!BI7,F$121))</f>
        <v>0.94781101382976329</v>
      </c>
      <c r="G251" s="39">
        <f>IF(G159="",G$121,IF(G159&lt;0,Outputs!BJ7,G$121))</f>
        <v>0.78607244451226266</v>
      </c>
      <c r="H251" s="39">
        <f>IF(H159="",H$121,IF(H159&lt;0,Outputs!BK7,H$121))</f>
        <v>0.48351352199694814</v>
      </c>
      <c r="I251" s="39">
        <f>IF(I159="",I$121,IF(I159&lt;0,Outputs!BL7,I$121))</f>
        <v>0.37573609939137148</v>
      </c>
      <c r="J251" s="39">
        <f>IF(J159="",J$121,IF(J159&lt;0,Outputs!BM7,J$121))</f>
        <v>0.26673540466057555</v>
      </c>
      <c r="K251" s="39">
        <f>IF(K159="",K$121,IF(K159&lt;0,Outputs!BN7,K$121))</f>
        <v>0.30629613327184563</v>
      </c>
      <c r="L251" s="39">
        <f>IF(L159="",L$121,IF(L159&lt;0,Outputs!BO7,L$121))</f>
        <v>0.27766263042798722</v>
      </c>
    </row>
    <row r="252" spans="2:12">
      <c r="B252">
        <v>2017</v>
      </c>
      <c r="C252" s="39">
        <f>IF(C160="",C$122,IF(C160&lt;0,Outputs!BT7,C$122))</f>
        <v>3.672949332587784</v>
      </c>
      <c r="D252" s="39">
        <f>IF(D160="",D$122,IF(D160&lt;0,Outputs!BU7,D$122))</f>
        <v>2.2460708477872733</v>
      </c>
      <c r="E252" s="39">
        <f>IF(E160="",E$122,IF(E160&lt;0,Outputs!BV7,E$122))</f>
        <v>1.5282463818264151</v>
      </c>
      <c r="F252" s="39">
        <f>IF(F160="",F$122,IF(F160&lt;0,Outputs!BW7,F$122))</f>
        <v>0.98034924123070011</v>
      </c>
      <c r="G252" s="39">
        <f>IF(G160="",G$122,IF(G160&lt;0,Outputs!BX7,G$122))</f>
        <v>0.74873890868553694</v>
      </c>
      <c r="H252" s="39">
        <f>IF(H160="",H$122,IF(H160&lt;0,Outputs!BY7,H$122))</f>
        <v>0.54938731016155795</v>
      </c>
      <c r="I252" s="39">
        <f>IF(I160="",I$122,IF(I160&lt;0,Outputs!BZ7,I$122))</f>
        <v>0.45452164844978021</v>
      </c>
      <c r="J252" s="39">
        <f>IF(J160="",J$122,IF(J160&lt;0,Outputs!CA7,J$122))</f>
        <v>0.29904207575588954</v>
      </c>
      <c r="K252" s="39">
        <f>IF(K160="",K$122,IF(K160&lt;0,Outputs!CB7,K$122))</f>
        <v>0.31968624602898998</v>
      </c>
      <c r="L252" s="39">
        <f>IF(L160="",L$122,IF(L160&lt;0,Outputs!CC7,L$122))</f>
        <v>0.24983097414837835</v>
      </c>
    </row>
    <row r="254" spans="2:12">
      <c r="B254" s="9" t="s">
        <v>40</v>
      </c>
    </row>
    <row r="255" spans="2:12">
      <c r="B255" s="9" t="s">
        <v>34</v>
      </c>
      <c r="C255" s="18">
        <v>1</v>
      </c>
      <c r="D255" s="18">
        <v>2</v>
      </c>
      <c r="E255" s="18">
        <v>3</v>
      </c>
      <c r="F255" s="18">
        <v>4</v>
      </c>
      <c r="G255" s="18">
        <v>5</v>
      </c>
      <c r="H255" s="18">
        <v>6</v>
      </c>
      <c r="I255" s="18">
        <v>7</v>
      </c>
      <c r="J255" s="18">
        <v>8</v>
      </c>
      <c r="K255" s="18">
        <v>9</v>
      </c>
      <c r="L255" s="18">
        <v>10</v>
      </c>
    </row>
    <row r="256" spans="2:12">
      <c r="B256">
        <v>2022</v>
      </c>
      <c r="C256" s="39">
        <f>IF(C164="",C$117,IF(C164&lt;0,Outputs!B8,C$117))</f>
        <v>5.0328703632215843</v>
      </c>
      <c r="D256" s="39">
        <f>IF(D164="",D$117,IF(D164&lt;0,Outputs!C8,D$117))</f>
        <v>3.0569368747718753</v>
      </c>
      <c r="E256" s="39">
        <f>IF(E164="",E$117,IF(E164&lt;0,Outputs!D8,E$117))</f>
        <v>1.6262628859046837</v>
      </c>
      <c r="F256" s="39">
        <f>IF(F164="",F$117,IF(F164&lt;0,Outputs!E8,F$117))</f>
        <v>1.1401643298249924</v>
      </c>
      <c r="G256" s="39">
        <f>IF(G164="",G$117,IF(G164&lt;0,Outputs!F8,G$117))</f>
        <v>0.74771633219526534</v>
      </c>
      <c r="H256" s="39">
        <f>IF(H164="",H$117,IF(H164&lt;0,Outputs!G8,H$117))</f>
        <v>0.2595161066500537</v>
      </c>
      <c r="I256" s="39">
        <f>IF(I164="",I$117,IF(I164&lt;0,Outputs!H8,I$117))</f>
        <v>0.28535183328600111</v>
      </c>
      <c r="J256" s="39">
        <f>IF(J164="",J$117,IF(J164&lt;0,Outputs!I8,J$117))</f>
        <v>0.35642802701166459</v>
      </c>
      <c r="K256" s="39">
        <f>IF(K164="",K$117,IF(K164&lt;0,Outputs!J8,K$117))</f>
        <v>0.31892961158323363</v>
      </c>
      <c r="L256" s="39">
        <f>IF(L164="",L$117,IF(L164&lt;0,Outputs!K8,L$117))</f>
        <v>0.23682425584980601</v>
      </c>
    </row>
    <row r="257" spans="2:12">
      <c r="B257">
        <v>2021</v>
      </c>
      <c r="C257" s="39">
        <f>IF(C165="",C$118,IF(C165&lt;0,Outputs!P8,C$118))</f>
        <v>4.3469560616864147</v>
      </c>
      <c r="D257" s="39">
        <f>IF(D165="",D$118,IF(D165&lt;0,Outputs!Q8,D$118))</f>
        <v>2.8657018907277241</v>
      </c>
      <c r="E257" s="39">
        <f>IF(E165="",E$118,IF(E165&lt;0,Outputs!R8,E$118))</f>
        <v>1.9958284812425893</v>
      </c>
      <c r="F257" s="39">
        <f>IF(F165="",F$118,IF(F165&lt;0,Outputs!S8,F$118))</f>
        <v>1.1069384242796194</v>
      </c>
      <c r="G257" s="39">
        <f>IF(G165="",G$118,IF(G165&lt;0,Outputs!T8,G$118))</f>
        <v>0.84267990523730896</v>
      </c>
      <c r="H257" s="39">
        <f>IF(H165="",H$118,IF(H165&lt;0,Outputs!U8,H$118))</f>
        <v>0.26467075025756348</v>
      </c>
      <c r="I257" s="39">
        <f>IF(I165="",I$118,IF(I165&lt;0,Outputs!V8,I$118))</f>
        <v>0.42486645516729465</v>
      </c>
      <c r="J257" s="39">
        <f>IF(J165="",J$118,IF(J165&lt;0,Outputs!W8,J$118))</f>
        <v>0.32195212649813709</v>
      </c>
      <c r="K257" s="39">
        <f>IF(K165="",K$118,IF(K165&lt;0,Outputs!X8,K$118))</f>
        <v>0.25634853510485917</v>
      </c>
      <c r="L257" s="39">
        <f>IF(L165="",L$118,IF(L165&lt;0,Outputs!Y8,L$118))</f>
        <v>0.20508241360829349</v>
      </c>
    </row>
    <row r="258" spans="2:12">
      <c r="B258">
        <v>2020</v>
      </c>
      <c r="C258" s="39">
        <f>IF(C166="",C$119,IF(C166&lt;0,Outputs!AD8,C$119))</f>
        <v>4.3592401421930216</v>
      </c>
      <c r="D258" s="39">
        <f>IF(D166="",D$119,IF(D166&lt;0,Outputs!AE8,D$119))</f>
        <v>3.1290522757206243</v>
      </c>
      <c r="E258" s="39">
        <f>IF(E166="",E$119,IF(E166&lt;0,Outputs!AF8,E$119))</f>
        <v>1.6525773593803241</v>
      </c>
      <c r="F258" s="39">
        <f>IF(F166="",F$119,IF(F166&lt;0,Outputs!AG8,F$119))</f>
        <v>1.1073626774725167</v>
      </c>
      <c r="G258" s="39">
        <f>IF(G166="",G$119,IF(G166&lt;0,Outputs!AH8,G$119))</f>
        <v>0.75882192336003107</v>
      </c>
      <c r="H258" s="39">
        <f>IF(H166="",H$119,IF(H166&lt;0,Outputs!AI8,H$119))</f>
        <v>0.43486608253510267</v>
      </c>
      <c r="I258" s="39">
        <f>IF(I166="",I$119,IF(I166&lt;0,Outputs!AJ8,I$119))</f>
        <v>0.36716747920978582</v>
      </c>
      <c r="J258" s="39">
        <f>IF(J166="",J$119,IF(J166&lt;0,Outputs!AK8,J$119))</f>
        <v>0.26911486419859321</v>
      </c>
      <c r="K258" s="39">
        <f>IF(K166="",K$119,IF(K166&lt;0,Outputs!AL8,K$119))</f>
        <v>0.27767915230457207</v>
      </c>
      <c r="L258" s="39">
        <f>IF(L166="",L$119,IF(L166&lt;0,Outputs!AM8,L$119))</f>
        <v>0.2034700780228762</v>
      </c>
    </row>
    <row r="259" spans="2:12">
      <c r="B259">
        <v>2019</v>
      </c>
      <c r="C259" s="39">
        <f>IF(C167="",C$120,IF(C167&lt;0,Outputs!AR8,C$120))</f>
        <v>4.3211182715647176</v>
      </c>
      <c r="D259" s="39">
        <f>IF(D167="",D$120,IF(D167&lt;0,Outputs!AS8,D$120))</f>
        <v>3.257551245084545</v>
      </c>
      <c r="E259" s="39">
        <f>IF(E167="",E$120,IF(E167&lt;0,Outputs!AT8,E$120))</f>
        <v>1.7790837292153494</v>
      </c>
      <c r="F259" s="39">
        <f>IF(F167="",F$120,IF(F167&lt;0,Outputs!AU8,F$120))</f>
        <v>1.069658563106159</v>
      </c>
      <c r="G259" s="39">
        <f>IF(G167="",G$120,IF(G167&lt;0,Outputs!AV8,G$120))</f>
        <v>0.72783296245944107</v>
      </c>
      <c r="H259" s="39">
        <f>IF(H167="",H$120,IF(H167&lt;0,Outputs!AW8,H$120))</f>
        <v>0.52177963575481379</v>
      </c>
      <c r="I259" s="39">
        <f>IF(I167="",I$120,IF(I167&lt;0,Outputs!AX8,I$120))</f>
        <v>0.43777179435596875</v>
      </c>
      <c r="J259" s="39">
        <f>IF(J167="",J$120,IF(J167&lt;0,Outputs!AY8,J$120))</f>
        <v>0.29166998224579238</v>
      </c>
      <c r="K259" s="39">
        <f>IF(K167="",K$120,IF(K167&lt;0,Outputs!AZ8,K$120))</f>
        <v>0.28908691578174356</v>
      </c>
      <c r="L259" s="39">
        <f>IF(L167="",L$120,IF(L167&lt;0,Outputs!BA8,L$120))</f>
        <v>0.20804922635017301</v>
      </c>
    </row>
    <row r="260" spans="2:12">
      <c r="B260">
        <v>2018</v>
      </c>
      <c r="C260" s="39">
        <f>IF(C168="",C$121,IF(C168&lt;0,Outputs!BF8,C$121))</f>
        <v>4.0398627998739869</v>
      </c>
      <c r="D260" s="39">
        <f>IF(D168="",D$121,IF(D168&lt;0,Outputs!BG8,D$121))</f>
        <v>2.5717054159750576</v>
      </c>
      <c r="E260" s="39">
        <f>IF(E168="",E$121,IF(E168&lt;0,Outputs!BH8,E$121))</f>
        <v>1.5247311059895026</v>
      </c>
      <c r="F260" s="39">
        <f>IF(F168="",F$121,IF(F168&lt;0,Outputs!BI8,F$121))</f>
        <v>0.94781101382976329</v>
      </c>
      <c r="G260" s="39">
        <f>IF(G168="",G$121,IF(G168&lt;0,Outputs!BJ8,G$121))</f>
        <v>0.78607244451226266</v>
      </c>
      <c r="H260" s="39">
        <f>IF(H168="",H$121,IF(H168&lt;0,Outputs!BK8,H$121))</f>
        <v>0.50876343058954876</v>
      </c>
      <c r="I260" s="39">
        <f>IF(I168="",I$121,IF(I168&lt;0,Outputs!BL8,I$121))</f>
        <v>0.41243463957346616</v>
      </c>
      <c r="J260" s="39">
        <f>IF(J168="",J$121,IF(J168&lt;0,Outputs!BM8,J$121))</f>
        <v>0.26939772023433861</v>
      </c>
      <c r="K260" s="39">
        <f>IF(K168="",K$121,IF(K168&lt;0,Outputs!BN8,K$121))</f>
        <v>0.28624058142204512</v>
      </c>
      <c r="L260" s="39">
        <f>IF(L168="",L$121,IF(L168&lt;0,Outputs!BO8,L$121))</f>
        <v>0.23296870910739823</v>
      </c>
    </row>
    <row r="261" spans="2:12">
      <c r="B261">
        <v>2017</v>
      </c>
      <c r="C261" s="39">
        <f>IF(C169="",C$122,IF(C169&lt;0,Outputs!BT8,C$122))</f>
        <v>3.672949332587784</v>
      </c>
      <c r="D261" s="39">
        <f>IF(D169="",D$122,IF(D169&lt;0,Outputs!BU8,D$122))</f>
        <v>2.2460708477872733</v>
      </c>
      <c r="E261" s="39">
        <f>IF(E169="",E$122,IF(E169&lt;0,Outputs!BV8,E$122))</f>
        <v>1.5282463818264151</v>
      </c>
      <c r="F261" s="39">
        <f>IF(F169="",F$122,IF(F169&lt;0,Outputs!BW8,F$122))</f>
        <v>0.98034924123070011</v>
      </c>
      <c r="G261" s="39">
        <f>IF(G169="",G$122,IF(G169&lt;0,Outputs!BX8,G$122))</f>
        <v>0.74873890868553694</v>
      </c>
      <c r="H261" s="39">
        <f>IF(H169="",H$122,IF(H169&lt;0,Outputs!BY8,H$122))</f>
        <v>0.47528253427764466</v>
      </c>
      <c r="I261" s="39">
        <f>IF(I169="",I$122,IF(I169&lt;0,Outputs!BZ8,I$122))</f>
        <v>0.41267839743222329</v>
      </c>
      <c r="J261" s="39">
        <f>IF(J169="",J$122,IF(J169&lt;0,Outputs!CA8,J$122))</f>
        <v>0.29843860137393241</v>
      </c>
      <c r="K261" s="39">
        <f>IF(K169="",K$122,IF(K169&lt;0,Outputs!CB8,K$122))</f>
        <v>0.28084396495972719</v>
      </c>
      <c r="L261" s="39">
        <f>IF(L169="",L$122,IF(L169&lt;0,Outputs!CC8,L$122))</f>
        <v>0.18939289636204829</v>
      </c>
    </row>
    <row r="263" spans="2:12">
      <c r="B263" s="9" t="s">
        <v>41</v>
      </c>
    </row>
    <row r="264" spans="2:12">
      <c r="B264" s="9" t="s">
        <v>34</v>
      </c>
      <c r="C264" s="18">
        <v>1</v>
      </c>
      <c r="D264" s="18">
        <v>2</v>
      </c>
      <c r="E264" s="18">
        <v>3</v>
      </c>
      <c r="F264" s="18">
        <v>4</v>
      </c>
      <c r="G264" s="18">
        <v>5</v>
      </c>
      <c r="H264" s="18">
        <v>6</v>
      </c>
      <c r="I264" s="18">
        <v>7</v>
      </c>
      <c r="J264" s="18">
        <v>8</v>
      </c>
      <c r="K264" s="18">
        <v>9</v>
      </c>
      <c r="L264" s="18">
        <v>10</v>
      </c>
    </row>
    <row r="265" spans="2:12">
      <c r="B265">
        <v>2022</v>
      </c>
      <c r="C265" s="39">
        <f>IF(C173="",C$117,IF(C173&lt;0,Outputs!B9,C$117))</f>
        <v>4.8508173520228945</v>
      </c>
      <c r="D265" s="39">
        <f>IF(D173="",D$117,IF(D173&lt;0,Outputs!C9,D$117))</f>
        <v>3.0885751322346273</v>
      </c>
      <c r="E265" s="39">
        <f>IF(E173="",E$117,IF(E173&lt;0,Outputs!D9,E$117))</f>
        <v>1.6262628859046837</v>
      </c>
      <c r="F265" s="39">
        <f>IF(F173="",F$117,IF(F173&lt;0,Outputs!E9,F$117))</f>
        <v>1.1401643298249924</v>
      </c>
      <c r="G265" s="39">
        <f>IF(G173="",G$117,IF(G173&lt;0,Outputs!F9,G$117))</f>
        <v>0.74771633219526534</v>
      </c>
      <c r="H265" s="39">
        <f>IF(H173="",H$117,IF(H173&lt;0,Outputs!G9,H$117))</f>
        <v>0.61139150180394386</v>
      </c>
      <c r="I265" s="39">
        <f>IF(I173="",I$117,IF(I173&lt;0,Outputs!H9,I$117))</f>
        <v>0.21429354511245749</v>
      </c>
      <c r="J265" s="39">
        <f>IF(J173="",J$117,IF(J173&lt;0,Outputs!I9,J$117))</f>
        <v>0.35642802701166459</v>
      </c>
      <c r="K265" s="39">
        <f>IF(K173="",K$117,IF(K173&lt;0,Outputs!J9,K$117))</f>
        <v>0.31892961158323363</v>
      </c>
      <c r="L265" s="39">
        <f>IF(L173="",L$117,IF(L173&lt;0,Outputs!K9,L$117))</f>
        <v>0.2582384191876641</v>
      </c>
    </row>
    <row r="266" spans="2:12">
      <c r="B266">
        <v>2021</v>
      </c>
      <c r="C266" s="39">
        <f>IF(C174="",C$118,IF(C174&lt;0,Outputs!P9,C$118))</f>
        <v>4.3272674529504709</v>
      </c>
      <c r="D266" s="39">
        <f>IF(D174="",D$118,IF(D174&lt;0,Outputs!Q9,D$118))</f>
        <v>2.8657018907277241</v>
      </c>
      <c r="E266" s="39">
        <f>IF(E174="",E$118,IF(E174&lt;0,Outputs!R9,E$118))</f>
        <v>1.9958284812425893</v>
      </c>
      <c r="F266" s="39">
        <f>IF(F174="",F$118,IF(F174&lt;0,Outputs!S9,F$118))</f>
        <v>1.1069384242796194</v>
      </c>
      <c r="G266" s="39">
        <f>IF(G174="",G$118,IF(G174&lt;0,Outputs!T9,G$118))</f>
        <v>0.84267990523730896</v>
      </c>
      <c r="H266" s="39">
        <f>IF(H174="",H$118,IF(H174&lt;0,Outputs!U9,H$118))</f>
        <v>0.57423963898832509</v>
      </c>
      <c r="I266" s="39">
        <f>IF(I174="",I$118,IF(I174&lt;0,Outputs!V9,I$118))</f>
        <v>0.1926610164142285</v>
      </c>
      <c r="J266" s="39">
        <f>IF(J174="",J$118,IF(J174&lt;0,Outputs!W9,J$118))</f>
        <v>0.32516753864358339</v>
      </c>
      <c r="K266" s="39">
        <f>IF(K174="",K$118,IF(K174&lt;0,Outputs!X9,K$118))</f>
        <v>0.31489478749458827</v>
      </c>
      <c r="L266" s="39">
        <f>IF(L174="",L$118,IF(L174&lt;0,Outputs!Y9,L$118))</f>
        <v>0.2550084689873568</v>
      </c>
    </row>
    <row r="267" spans="2:12">
      <c r="B267">
        <v>2020</v>
      </c>
      <c r="C267" s="39">
        <f>IF(C175="",C$119,IF(C175&lt;0,Outputs!AD9,C$119))</f>
        <v>4.1378719372631387</v>
      </c>
      <c r="D267" s="39">
        <f>IF(D175="",D$119,IF(D175&lt;0,Outputs!AE9,D$119))</f>
        <v>3.1290522757206243</v>
      </c>
      <c r="E267" s="39">
        <f>IF(E175="",E$119,IF(E175&lt;0,Outputs!AF9,E$119))</f>
        <v>1.6525773593803241</v>
      </c>
      <c r="F267" s="39">
        <f>IF(F175="",F$119,IF(F175&lt;0,Outputs!AG9,F$119))</f>
        <v>1.1073626774725167</v>
      </c>
      <c r="G267" s="39">
        <f>IF(G175="",G$119,IF(G175&lt;0,Outputs!AH9,G$119))</f>
        <v>0.75882192336003107</v>
      </c>
      <c r="H267" s="39">
        <f>IF(H175="",H$119,IF(H175&lt;0,Outputs!AI9,H$119))</f>
        <v>0.5057344405689852</v>
      </c>
      <c r="I267" s="39">
        <f>IF(I175="",I$119,IF(I175&lt;0,Outputs!AJ9,I$119))</f>
        <v>0.40741097465576159</v>
      </c>
      <c r="J267" s="39">
        <f>IF(J175="",J$119,IF(J175&lt;0,Outputs!AK9,J$119))</f>
        <v>0.28754413099084158</v>
      </c>
      <c r="K267" s="39">
        <f>IF(K175="",K$119,IF(K175&lt;0,Outputs!AL9,K$119))</f>
        <v>0.3049463353337275</v>
      </c>
      <c r="L267" s="39">
        <f>IF(L175="",L$119,IF(L175&lt;0,Outputs!AM9,L$119))</f>
        <v>0.24448391465364583</v>
      </c>
    </row>
    <row r="268" spans="2:12">
      <c r="B268">
        <v>2019</v>
      </c>
      <c r="C268" s="39">
        <f>IF(C176="",C$120,IF(C176&lt;0,Outputs!AR9,C$120))</f>
        <v>4.103346859472869</v>
      </c>
      <c r="D268" s="39">
        <f>IF(D176="",D$120,IF(D176&lt;0,Outputs!AS9,D$120))</f>
        <v>3.257551245084545</v>
      </c>
      <c r="E268" s="39">
        <f>IF(E176="",E$120,IF(E176&lt;0,Outputs!AT9,E$120))</f>
        <v>1.7790837292153494</v>
      </c>
      <c r="F268" s="39">
        <f>IF(F176="",F$120,IF(F176&lt;0,Outputs!AU9,F$120))</f>
        <v>1.069658563106159</v>
      </c>
      <c r="G268" s="39">
        <f>IF(G176="",G$120,IF(G176&lt;0,Outputs!AV9,G$120))</f>
        <v>0.72783296245944107</v>
      </c>
      <c r="H268" s="39">
        <f>IF(H176="",H$120,IF(H176&lt;0,Outputs!AW9,H$120))</f>
        <v>0.58728115617973475</v>
      </c>
      <c r="I268" s="39">
        <f>IF(I176="",I$120,IF(I176&lt;0,Outputs!AX9,I$120))</f>
        <v>0.43917071781560379</v>
      </c>
      <c r="J268" s="39">
        <f>IF(J176="",J$120,IF(J176&lt;0,Outputs!AY9,J$120))</f>
        <v>0.33506611387819324</v>
      </c>
      <c r="K268" s="39">
        <f>IF(K176="",K$120,IF(K176&lt;0,Outputs!AZ9,K$120))</f>
        <v>0.28908691578174356</v>
      </c>
      <c r="L268" s="39">
        <f>IF(L176="",L$120,IF(L176&lt;0,Outputs!BA9,L$120))</f>
        <v>0.20804922635017301</v>
      </c>
    </row>
    <row r="269" spans="2:12">
      <c r="B269">
        <v>2018</v>
      </c>
      <c r="C269" s="39">
        <f>IF(C177="",C$121,IF(C177&lt;0,Outputs!BF9,C$121))</f>
        <v>3.3947281557063569</v>
      </c>
      <c r="D269" s="39">
        <f>IF(D177="",D$121,IF(D177&lt;0,Outputs!BG9,D$121))</f>
        <v>2.5717054159750576</v>
      </c>
      <c r="E269" s="39">
        <f>IF(E177="",E$121,IF(E177&lt;0,Outputs!BH9,E$121))</f>
        <v>1.5247311059895026</v>
      </c>
      <c r="F269" s="39">
        <f>IF(F177="",F$121,IF(F177&lt;0,Outputs!BI9,F$121))</f>
        <v>0.94781101382976329</v>
      </c>
      <c r="G269" s="39">
        <f>IF(G177="",G$121,IF(G177&lt;0,Outputs!BJ9,G$121))</f>
        <v>0.78607244451226266</v>
      </c>
      <c r="H269" s="39">
        <f>IF(H177="",H$121,IF(H177&lt;0,Outputs!BK9,H$121))</f>
        <v>0.53198080828041239</v>
      </c>
      <c r="I269" s="39">
        <f>IF(I177="",I$121,IF(I177&lt;0,Outputs!BL9,I$121))</f>
        <v>0.42844983659406788</v>
      </c>
      <c r="J269" s="39">
        <f>IF(J177="",J$121,IF(J177&lt;0,Outputs!BM9,J$121))</f>
        <v>0.26939772023433861</v>
      </c>
      <c r="K269" s="39">
        <f>IF(K177="",K$121,IF(K177&lt;0,Outputs!BN9,K$121))</f>
        <v>0.30629613327184563</v>
      </c>
      <c r="L269" s="39">
        <f>IF(L177="",L$121,IF(L177&lt;0,Outputs!BO9,L$121))</f>
        <v>0.27766263042798722</v>
      </c>
    </row>
    <row r="270" spans="2:12">
      <c r="B270">
        <v>2017</v>
      </c>
      <c r="C270" s="39">
        <f>IF(C178="",C$122,IF(C178&lt;0,Outputs!BT9,C$122))</f>
        <v>3.2026083432193739</v>
      </c>
      <c r="D270" s="39">
        <f>IF(D178="",D$122,IF(D178&lt;0,Outputs!BU9,D$122))</f>
        <v>2.2460708477872733</v>
      </c>
      <c r="E270" s="39">
        <f>IF(E178="",E$122,IF(E178&lt;0,Outputs!BV9,E$122))</f>
        <v>1.5282463818264151</v>
      </c>
      <c r="F270" s="39">
        <f>IF(F178="",F$122,IF(F178&lt;0,Outputs!BW9,F$122))</f>
        <v>0.98034924123070011</v>
      </c>
      <c r="G270" s="39">
        <f>IF(G178="",G$122,IF(G178&lt;0,Outputs!BX9,G$122))</f>
        <v>0.74873890868553694</v>
      </c>
      <c r="H270" s="39">
        <f>IF(H178="",H$122,IF(H178&lt;0,Outputs!BY9,H$122))</f>
        <v>0.55452371754258312</v>
      </c>
      <c r="I270" s="39">
        <f>IF(I178="",I$122,IF(I178&lt;0,Outputs!BZ9,I$122))</f>
        <v>0.46108639800152368</v>
      </c>
      <c r="J270" s="39">
        <f>IF(J178="",J$122,IF(J178&lt;0,Outputs!CA9,J$122))</f>
        <v>0.29904207575588954</v>
      </c>
      <c r="K270" s="39">
        <f>IF(K178="",K$122,IF(K178&lt;0,Outputs!CB9,K$122))</f>
        <v>0.31968624602898998</v>
      </c>
      <c r="L270" s="39">
        <f>IF(L178="",L$122,IF(L178&lt;0,Outputs!CC9,L$122))</f>
        <v>0.24983097414837835</v>
      </c>
    </row>
    <row r="272" spans="2:12">
      <c r="B272" s="9" t="s">
        <v>42</v>
      </c>
    </row>
    <row r="273" spans="2:12">
      <c r="B273" s="9" t="s">
        <v>34</v>
      </c>
      <c r="C273" s="18">
        <v>1</v>
      </c>
      <c r="D273" s="18">
        <v>2</v>
      </c>
      <c r="E273" s="18">
        <v>3</v>
      </c>
      <c r="F273" s="18">
        <v>4</v>
      </c>
      <c r="G273" s="18">
        <v>5</v>
      </c>
      <c r="H273" s="18">
        <v>6</v>
      </c>
      <c r="I273" s="18">
        <v>7</v>
      </c>
      <c r="J273" s="18">
        <v>8</v>
      </c>
      <c r="K273" s="18">
        <v>9</v>
      </c>
      <c r="L273" s="18">
        <v>10</v>
      </c>
    </row>
    <row r="274" spans="2:12">
      <c r="B274">
        <v>2022</v>
      </c>
      <c r="C274" s="39">
        <f>IF(C182="",C$117,IF(C182&lt;0,Outputs!B10,C$117))</f>
        <v>5.0328703632215843</v>
      </c>
      <c r="D274" s="39">
        <f>IF(D182="",D$117,IF(D182&lt;0,Outputs!C10,D$117))</f>
        <v>3.0885751322346273</v>
      </c>
      <c r="E274" s="39">
        <f>IF(E182="",E$117,IF(E182&lt;0,Outputs!D10,E$117))</f>
        <v>1.6262628859046837</v>
      </c>
      <c r="F274" s="39">
        <f>IF(F182="",F$117,IF(F182&lt;0,Outputs!E10,F$117))</f>
        <v>1.1401643298249924</v>
      </c>
      <c r="G274" s="39">
        <f>IF(G182="",G$117,IF(G182&lt;0,Outputs!F10,G$117))</f>
        <v>0.74771633219526534</v>
      </c>
      <c r="H274" s="39">
        <f>IF(H182="",H$117,IF(H182&lt;0,Outputs!G10,H$117))</f>
        <v>0.61139150180394386</v>
      </c>
      <c r="I274" s="39">
        <f>IF(I182="",I$117,IF(I182&lt;0,Outputs!H10,I$117))</f>
        <v>0.28535183328600111</v>
      </c>
      <c r="J274" s="39">
        <f>IF(J182="",J$117,IF(J182&lt;0,Outputs!I10,J$117))</f>
        <v>0.35642802701166459</v>
      </c>
      <c r="K274" s="39">
        <f>IF(K182="",K$117,IF(K182&lt;0,Outputs!J10,K$117))</f>
        <v>0.31872668720407282</v>
      </c>
      <c r="L274" s="39">
        <f>IF(L182="",L$117,IF(L182&lt;0,Outputs!K10,L$117))</f>
        <v>0.2582384191876641</v>
      </c>
    </row>
    <row r="275" spans="2:12">
      <c r="B275">
        <v>2021</v>
      </c>
      <c r="C275" s="39">
        <f>IF(C183="",C$118,IF(C183&lt;0,Outputs!P10,C$118))</f>
        <v>4.3469560616864147</v>
      </c>
      <c r="D275" s="39">
        <f>IF(D183="",D$118,IF(D183&lt;0,Outputs!Q10,D$118))</f>
        <v>2.8657018907277241</v>
      </c>
      <c r="E275" s="39">
        <f>IF(E183="",E$118,IF(E183&lt;0,Outputs!R10,E$118))</f>
        <v>1.9958284812425893</v>
      </c>
      <c r="F275" s="39">
        <f>IF(F183="",F$118,IF(F183&lt;0,Outputs!S10,F$118))</f>
        <v>1.1069384242796194</v>
      </c>
      <c r="G275" s="39">
        <f>IF(G183="",G$118,IF(G183&lt;0,Outputs!T10,G$118))</f>
        <v>0.84267990523730896</v>
      </c>
      <c r="H275" s="39">
        <f>IF(H183="",H$118,IF(H183&lt;0,Outputs!U10,H$118))</f>
        <v>0.57423963898832509</v>
      </c>
      <c r="I275" s="39">
        <f>IF(I183="",I$118,IF(I183&lt;0,Outputs!V10,I$118))</f>
        <v>0.42486645516729465</v>
      </c>
      <c r="J275" s="39">
        <f>IF(J183="",J$118,IF(J183&lt;0,Outputs!W10,J$118))</f>
        <v>0.32516753864358339</v>
      </c>
      <c r="K275" s="39">
        <f>IF(K183="",K$118,IF(K183&lt;0,Outputs!X10,K$118))</f>
        <v>0.31489478749458827</v>
      </c>
      <c r="L275" s="39">
        <f>IF(L183="",L$118,IF(L183&lt;0,Outputs!Y10,L$118))</f>
        <v>0.2550084689873568</v>
      </c>
    </row>
    <row r="276" spans="2:12">
      <c r="B276">
        <v>2020</v>
      </c>
      <c r="C276" s="39">
        <f>IF(C184="",C$119,IF(C184&lt;0,Outputs!AD10,C$119))</f>
        <v>4.3592401421930216</v>
      </c>
      <c r="D276" s="39">
        <f>IF(D184="",D$119,IF(D184&lt;0,Outputs!AE10,D$119))</f>
        <v>3.1290522757206243</v>
      </c>
      <c r="E276" s="39">
        <f>IF(E184="",E$119,IF(E184&lt;0,Outputs!AF10,E$119))</f>
        <v>1.6525773593803241</v>
      </c>
      <c r="F276" s="39">
        <f>IF(F184="",F$119,IF(F184&lt;0,Outputs!AG10,F$119))</f>
        <v>1.1073626774725167</v>
      </c>
      <c r="G276" s="39">
        <f>IF(G184="",G$119,IF(G184&lt;0,Outputs!AH10,G$119))</f>
        <v>0.75882192336003107</v>
      </c>
      <c r="H276" s="39">
        <f>IF(H184="",H$119,IF(H184&lt;0,Outputs!AI10,H$119))</f>
        <v>0.5057344405689852</v>
      </c>
      <c r="I276" s="39">
        <f>IF(I184="",I$119,IF(I184&lt;0,Outputs!AJ10,I$119))</f>
        <v>0.40741097465576159</v>
      </c>
      <c r="J276" s="39">
        <f>IF(J184="",J$119,IF(J184&lt;0,Outputs!AK10,J$119))</f>
        <v>0.28754413099084158</v>
      </c>
      <c r="K276" s="39">
        <f>IF(K184="",K$119,IF(K184&lt;0,Outputs!AL10,K$119))</f>
        <v>0.3049463353337275</v>
      </c>
      <c r="L276" s="39">
        <f>IF(L184="",L$119,IF(L184&lt;0,Outputs!AM10,L$119))</f>
        <v>0.24448391465364583</v>
      </c>
    </row>
    <row r="277" spans="2:12">
      <c r="B277">
        <v>2019</v>
      </c>
      <c r="C277" s="39">
        <f>IF(C185="",C$120,IF(C185&lt;0,Outputs!AR10,C$120))</f>
        <v>4.3211182715647176</v>
      </c>
      <c r="D277" s="39">
        <f>IF(D185="",D$120,IF(D185&lt;0,Outputs!AS10,D$120))</f>
        <v>3.257551245084545</v>
      </c>
      <c r="E277" s="39">
        <f>IF(E185="",E$120,IF(E185&lt;0,Outputs!AT10,E$120))</f>
        <v>1.7790837292153494</v>
      </c>
      <c r="F277" s="39">
        <f>IF(F185="",F$120,IF(F185&lt;0,Outputs!AU10,F$120))</f>
        <v>1.069658563106159</v>
      </c>
      <c r="G277" s="39">
        <f>IF(G185="",G$120,IF(G185&lt;0,Outputs!AV10,G$120))</f>
        <v>0.72783296245944107</v>
      </c>
      <c r="H277" s="39">
        <f>IF(H185="",H$120,IF(H185&lt;0,Outputs!AW10,H$120))</f>
        <v>0.58728115617973475</v>
      </c>
      <c r="I277" s="39">
        <f>IF(I185="",I$120,IF(I185&lt;0,Outputs!AX10,I$120))</f>
        <v>0.43917071781560379</v>
      </c>
      <c r="J277" s="39">
        <f>IF(J185="",J$120,IF(J185&lt;0,Outputs!AY10,J$120))</f>
        <v>0.33506611387819324</v>
      </c>
      <c r="K277" s="39">
        <f>IF(K185="",K$120,IF(K185&lt;0,Outputs!AZ10,K$120))</f>
        <v>0.28908691578174356</v>
      </c>
      <c r="L277" s="39">
        <f>IF(L185="",L$120,IF(L185&lt;0,Outputs!BA10,L$120))</f>
        <v>0.20804922635017301</v>
      </c>
    </row>
    <row r="278" spans="2:12">
      <c r="B278">
        <v>2018</v>
      </c>
      <c r="C278" s="39">
        <f>IF(C186="",C$121,IF(C186&lt;0,Outputs!BF10,C$121))</f>
        <v>4.0398627998739869</v>
      </c>
      <c r="D278" s="39">
        <f>IF(D186="",D$121,IF(D186&lt;0,Outputs!BG10,D$121))</f>
        <v>2.2171124023824613</v>
      </c>
      <c r="E278" s="39">
        <f>IF(E186="",E$121,IF(E186&lt;0,Outputs!BH10,E$121))</f>
        <v>1.4458482324857702</v>
      </c>
      <c r="F278" s="39">
        <f>IF(F186="",F$121,IF(F186&lt;0,Outputs!BI10,F$121))</f>
        <v>0.94781101382976329</v>
      </c>
      <c r="G278" s="39">
        <f>IF(G186="",G$121,IF(G186&lt;0,Outputs!BJ10,G$121))</f>
        <v>0.78607244451226266</v>
      </c>
      <c r="H278" s="39">
        <f>IF(H186="",H$121,IF(H186&lt;0,Outputs!BK10,H$121))</f>
        <v>0.53198080828041239</v>
      </c>
      <c r="I278" s="39">
        <f>IF(I186="",I$121,IF(I186&lt;0,Outputs!BL10,I$121))</f>
        <v>0.42844983659406788</v>
      </c>
      <c r="J278" s="39">
        <f>IF(J186="",J$121,IF(J186&lt;0,Outputs!BM10,J$121))</f>
        <v>0.26939772023433861</v>
      </c>
      <c r="K278" s="39">
        <f>IF(K186="",K$121,IF(K186&lt;0,Outputs!BN10,K$121))</f>
        <v>0.30629613327184563</v>
      </c>
      <c r="L278" s="39">
        <f>IF(L186="",L$121,IF(L186&lt;0,Outputs!BO10,L$121))</f>
        <v>0.27766263042798722</v>
      </c>
    </row>
    <row r="279" spans="2:12">
      <c r="B279">
        <v>2017</v>
      </c>
      <c r="C279" s="39">
        <f>IF(C187="",C$122,IF(C187&lt;0,Outputs!BT10,C$122))</f>
        <v>3.6393128121992655</v>
      </c>
      <c r="D279" s="39">
        <f>IF(D187="",D$122,IF(D187&lt;0,Outputs!BU10,D$122))</f>
        <v>2.1844283639548472</v>
      </c>
      <c r="E279" s="39">
        <f>IF(E187="",E$122,IF(E187&lt;0,Outputs!BV10,E$122))</f>
        <v>1.506027305037696</v>
      </c>
      <c r="F279" s="39">
        <f>IF(F187="",F$122,IF(F187&lt;0,Outputs!BW10,F$122))</f>
        <v>0.95767755633553309</v>
      </c>
      <c r="G279" s="39">
        <f>IF(G187="",G$122,IF(G187&lt;0,Outputs!BX10,G$122))</f>
        <v>0.74465924954000307</v>
      </c>
      <c r="H279" s="39">
        <f>IF(H187="",H$122,IF(H187&lt;0,Outputs!BY10,H$122))</f>
        <v>0.55452371754258312</v>
      </c>
      <c r="I279" s="39">
        <f>IF(I187="",I$122,IF(I187&lt;0,Outputs!BZ10,I$122))</f>
        <v>0.46108639800152368</v>
      </c>
      <c r="J279" s="39">
        <f>IF(J187="",J$122,IF(J187&lt;0,Outputs!CA10,J$122))</f>
        <v>0.29904207575588954</v>
      </c>
      <c r="K279" s="39">
        <f>IF(K187="",K$122,IF(K187&lt;0,Outputs!CB10,K$122))</f>
        <v>0.31968624602898998</v>
      </c>
      <c r="L279" s="39">
        <f>IF(L187="",L$122,IF(L187&lt;0,Outputs!CC10,L$122))</f>
        <v>0.24983097414837835</v>
      </c>
    </row>
    <row r="280" spans="2:12">
      <c r="C280" s="1"/>
      <c r="D280" s="1"/>
      <c r="E280" s="1"/>
      <c r="F280" s="1"/>
      <c r="G280" s="1"/>
      <c r="H280" s="1"/>
      <c r="I280" s="1"/>
      <c r="J280" s="1"/>
      <c r="K280" s="1"/>
      <c r="L280" s="1"/>
    </row>
    <row r="281" spans="2:12">
      <c r="B281" s="9" t="s">
        <v>43</v>
      </c>
      <c r="C281" s="1"/>
      <c r="D281" s="1"/>
      <c r="E281" s="1"/>
      <c r="F281" s="1"/>
      <c r="G281" s="1"/>
      <c r="H281" s="1"/>
      <c r="I281" s="1"/>
      <c r="J281" s="1"/>
      <c r="K281" s="1"/>
      <c r="L281" s="1"/>
    </row>
    <row r="282" spans="2:12">
      <c r="B282" s="9" t="s">
        <v>34</v>
      </c>
      <c r="C282" s="18">
        <v>1</v>
      </c>
      <c r="D282" s="18">
        <v>2</v>
      </c>
      <c r="E282" s="18">
        <v>3</v>
      </c>
      <c r="F282" s="18">
        <v>4</v>
      </c>
      <c r="G282" s="18">
        <v>5</v>
      </c>
      <c r="H282" s="18">
        <v>6</v>
      </c>
      <c r="I282" s="18">
        <v>7</v>
      </c>
      <c r="J282" s="18">
        <v>8</v>
      </c>
      <c r="K282" s="18">
        <v>9</v>
      </c>
      <c r="L282" s="18">
        <v>10</v>
      </c>
    </row>
    <row r="283" spans="2:12">
      <c r="B283">
        <v>2022</v>
      </c>
      <c r="C283" s="39">
        <f>IF(C191="",C$117,IF(C191&lt;0,Outputs!B11,C$117))</f>
        <v>5.0328703632215843</v>
      </c>
      <c r="D283" s="39">
        <f>IF(D191="",D$117,IF(D191&lt;0,Outputs!C11,D$117))</f>
        <v>3.0885751322346273</v>
      </c>
      <c r="E283" s="39">
        <f>IF(E191="",E$117,IF(E191&lt;0,Outputs!D11,E$117))</f>
        <v>1.6134222859184331</v>
      </c>
      <c r="F283" s="39">
        <f>IF(F191="",F$117,IF(F191&lt;0,Outputs!E11,F$117))</f>
        <v>1.1317793383107295</v>
      </c>
      <c r="G283" s="39">
        <f>IF(G191="",G$117,IF(G191&lt;0,Outputs!F11,G$117))</f>
        <v>0.74771633219526534</v>
      </c>
      <c r="H283" s="39">
        <f>IF(H191="",H$117,IF(H191&lt;0,Outputs!G11,H$117))</f>
        <v>0.60893875824852894</v>
      </c>
      <c r="I283" s="39">
        <f>IF(I191="",I$117,IF(I191&lt;0,Outputs!H11,I$117))</f>
        <v>0.28535183328600111</v>
      </c>
      <c r="J283" s="39">
        <f>IF(J191="",J$117,IF(J191&lt;0,Outputs!I11,J$117))</f>
        <v>0.1349514796103142</v>
      </c>
      <c r="K283" s="39">
        <f>IF(K191="",K$117,IF(K191&lt;0,Outputs!J11,K$117))</f>
        <v>0.31892961158323363</v>
      </c>
      <c r="L283" s="39">
        <f>IF(L191="",L$117,IF(L191&lt;0,Outputs!K11,L$117))</f>
        <v>0.2582384191876641</v>
      </c>
    </row>
    <row r="284" spans="2:12">
      <c r="B284">
        <v>2021</v>
      </c>
      <c r="C284" s="39">
        <f>IF(C192="",C$118,IF(C192&lt;0,Outputs!P11,C$118))</f>
        <v>4.3469560616864147</v>
      </c>
      <c r="D284" s="39">
        <f>IF(D192="",D$118,IF(D192&lt;0,Outputs!Q11,D$118))</f>
        <v>2.7597793030825715</v>
      </c>
      <c r="E284" s="39">
        <f>IF(E192="",E$118,IF(E192&lt;0,Outputs!R11,E$118))</f>
        <v>1.9579702722321612</v>
      </c>
      <c r="F284" s="39">
        <f>IF(F192="",F$118,IF(F192&lt;0,Outputs!S11,F$118))</f>
        <v>1.1069384242796194</v>
      </c>
      <c r="G284" s="39">
        <f>IF(G192="",G$118,IF(G192&lt;0,Outputs!T11,G$118))</f>
        <v>0.84267990523730896</v>
      </c>
      <c r="H284" s="39">
        <f>IF(H192="",H$118,IF(H192&lt;0,Outputs!U11,H$118))</f>
        <v>0.47005036903478986</v>
      </c>
      <c r="I284" s="39">
        <f>IF(I192="",I$118,IF(I192&lt;0,Outputs!V11,I$118))</f>
        <v>0.42486645516729465</v>
      </c>
      <c r="J284" s="39">
        <f>IF(J192="",J$118,IF(J192&lt;0,Outputs!W11,J$118))</f>
        <v>0.12695818019210953</v>
      </c>
      <c r="K284" s="39">
        <f>IF(K192="",K$118,IF(K192&lt;0,Outputs!X11,K$118))</f>
        <v>0.31189359624810836</v>
      </c>
      <c r="L284" s="39">
        <f>IF(L192="",L$118,IF(L192&lt;0,Outputs!Y11,L$118))</f>
        <v>0.2550084689873568</v>
      </c>
    </row>
    <row r="285" spans="2:12">
      <c r="B285">
        <v>2020</v>
      </c>
      <c r="C285" s="39">
        <f>IF(C193="",C$119,IF(C193&lt;0,Outputs!AD11,C$119))</f>
        <v>4.3368843432862505</v>
      </c>
      <c r="D285" s="39">
        <f>IF(D193="",D$119,IF(D193&lt;0,Outputs!AE11,D$119))</f>
        <v>3.1290522757206243</v>
      </c>
      <c r="E285" s="39">
        <f>IF(E193="",E$119,IF(E193&lt;0,Outputs!AF11,E$119))</f>
        <v>1.6497672258946836</v>
      </c>
      <c r="F285" s="39">
        <f>IF(F193="",F$119,IF(F193&lt;0,Outputs!AG11,F$119))</f>
        <v>1.097230890194832</v>
      </c>
      <c r="G285" s="39">
        <f>IF(G193="",G$119,IF(G193&lt;0,Outputs!AH11,G$119))</f>
        <v>0.75882192336003107</v>
      </c>
      <c r="H285" s="39">
        <f>IF(H193="",H$119,IF(H193&lt;0,Outputs!AI11,H$119))</f>
        <v>0.44828640341315484</v>
      </c>
      <c r="I285" s="39">
        <f>IF(I193="",I$119,IF(I193&lt;0,Outputs!AJ11,I$119))</f>
        <v>0.40741097465576159</v>
      </c>
      <c r="J285" s="39">
        <f>IF(J193="",J$119,IF(J193&lt;0,Outputs!AK11,J$119))</f>
        <v>0.1950279804327826</v>
      </c>
      <c r="K285" s="39">
        <f>IF(K193="",K$119,IF(K193&lt;0,Outputs!AL11,K$119))</f>
        <v>0.23580329644491668</v>
      </c>
      <c r="L285" s="39">
        <f>IF(L193="",L$119,IF(L193&lt;0,Outputs!AM11,L$119))</f>
        <v>0.24448391465364583</v>
      </c>
    </row>
    <row r="286" spans="2:12">
      <c r="B286">
        <v>2019</v>
      </c>
      <c r="C286" s="39">
        <f>IF(C194="",C$120,IF(C194&lt;0,Outputs!AR11,C$120))</f>
        <v>4.3211182715647176</v>
      </c>
      <c r="D286" s="39">
        <f>IF(D194="",D$120,IF(D194&lt;0,Outputs!AS11,D$120))</f>
        <v>2.4489172190261423</v>
      </c>
      <c r="E286" s="39">
        <f>IF(E194="",E$120,IF(E194&lt;0,Outputs!AT11,E$120))</f>
        <v>1.6525598322938817</v>
      </c>
      <c r="F286" s="39">
        <f>IF(F194="",F$120,IF(F194&lt;0,Outputs!AU11,F$120))</f>
        <v>1.069658563106159</v>
      </c>
      <c r="G286" s="39">
        <f>IF(G194="",G$120,IF(G194&lt;0,Outputs!AV11,G$120))</f>
        <v>0.72783296245944107</v>
      </c>
      <c r="H286" s="39">
        <f>IF(H194="",H$120,IF(H194&lt;0,Outputs!AW11,H$120))</f>
        <v>0.58728115617973475</v>
      </c>
      <c r="I286" s="39">
        <f>IF(I194="",I$120,IF(I194&lt;0,Outputs!AX11,I$120))</f>
        <v>0.43917071781560379</v>
      </c>
      <c r="J286" s="39">
        <f>IF(J194="",J$120,IF(J194&lt;0,Outputs!AY11,J$120))</f>
        <v>0.17622357974401248</v>
      </c>
      <c r="K286" s="39">
        <f>IF(K194="",K$120,IF(K194&lt;0,Outputs!AZ11,K$120))</f>
        <v>0.22382630646045995</v>
      </c>
      <c r="L286" s="39">
        <f>IF(L194="",L$120,IF(L194&lt;0,Outputs!BA11,L$120))</f>
        <v>0.20804922635017301</v>
      </c>
    </row>
    <row r="287" spans="2:12">
      <c r="B287">
        <v>2018</v>
      </c>
      <c r="C287" s="39">
        <f>IF(C195="",C$121,IF(C195&lt;0,Outputs!BF11,C$121))</f>
        <v>4.0398627998739869</v>
      </c>
      <c r="D287" s="39">
        <f>IF(D195="",D$121,IF(D195&lt;0,Outputs!BG11,D$121))</f>
        <v>2.3047134899995307</v>
      </c>
      <c r="E287" s="39">
        <f>IF(E195="",E$121,IF(E195&lt;0,Outputs!BH11,E$121))</f>
        <v>1.5247311059895026</v>
      </c>
      <c r="F287" s="39">
        <f>IF(F195="",F$121,IF(F195&lt;0,Outputs!BI11,F$121))</f>
        <v>0.94781101382976329</v>
      </c>
      <c r="G287" s="39">
        <f>IF(G195="",G$121,IF(G195&lt;0,Outputs!BJ11,G$121))</f>
        <v>0.78607244451226266</v>
      </c>
      <c r="H287" s="39">
        <f>IF(H195="",H$121,IF(H195&lt;0,Outputs!BK11,H$121))</f>
        <v>0.52811394147014412</v>
      </c>
      <c r="I287" s="39">
        <f>IF(I195="",I$121,IF(I195&lt;0,Outputs!BL11,I$121))</f>
        <v>0.42844983659406788</v>
      </c>
      <c r="J287" s="39">
        <f>IF(J195="",J$121,IF(J195&lt;0,Outputs!BM11,J$121))</f>
        <v>0.19685349925244536</v>
      </c>
      <c r="K287" s="39">
        <f>IF(K195="",K$121,IF(K195&lt;0,Outputs!BN11,K$121))</f>
        <v>0.24934162124865922</v>
      </c>
      <c r="L287" s="39">
        <f>IF(L195="",L$121,IF(L195&lt;0,Outputs!BO11,L$121))</f>
        <v>0.27766263042798722</v>
      </c>
    </row>
    <row r="288" spans="2:12">
      <c r="B288">
        <v>2017</v>
      </c>
      <c r="C288" s="39">
        <f>IF(C196="",C$122,IF(C196&lt;0,Outputs!BT11,C$122))</f>
        <v>3.672949332587784</v>
      </c>
      <c r="D288" s="39">
        <f>IF(D196="",D$122,IF(D196&lt;0,Outputs!BU11,D$122))</f>
        <v>2.085829910230566</v>
      </c>
      <c r="E288" s="39">
        <f>IF(E196="",E$122,IF(E196&lt;0,Outputs!BV11,E$122))</f>
        <v>1.3474992318145862</v>
      </c>
      <c r="F288" s="39">
        <f>IF(F196="",F$122,IF(F196&lt;0,Outputs!BW11,F$122))</f>
        <v>0.98034924123070011</v>
      </c>
      <c r="G288" s="39">
        <f>IF(G196="",G$122,IF(G196&lt;0,Outputs!BX11,G$122))</f>
        <v>0.73510162971926551</v>
      </c>
      <c r="H288" s="39">
        <f>IF(H196="",H$122,IF(H196&lt;0,Outputs!BY11,H$122))</f>
        <v>0.49334272095666648</v>
      </c>
      <c r="I288" s="39">
        <f>IF(I196="",I$122,IF(I196&lt;0,Outputs!BZ11,I$122))</f>
        <v>0.46108639800152368</v>
      </c>
      <c r="J288" s="39">
        <f>IF(J196="",J$122,IF(J196&lt;0,Outputs!CA11,J$122))</f>
        <v>0.23939968116962487</v>
      </c>
      <c r="K288" s="39">
        <f>IF(K196="",K$122,IF(K196&lt;0,Outputs!CB11,K$122))</f>
        <v>0.28197276011987121</v>
      </c>
      <c r="L288" s="39">
        <f>IF(L196="",L$122,IF(L196&lt;0,Outputs!CC11,L$122))</f>
        <v>0.24983097414837835</v>
      </c>
    </row>
    <row r="290" spans="2:12">
      <c r="B290" s="9" t="s">
        <v>44</v>
      </c>
    </row>
    <row r="291" spans="2:12">
      <c r="B291" s="9" t="s">
        <v>34</v>
      </c>
      <c r="C291" s="18">
        <v>1</v>
      </c>
      <c r="D291" s="18">
        <v>2</v>
      </c>
      <c r="E291" s="18">
        <v>3</v>
      </c>
      <c r="F291" s="18">
        <v>4</v>
      </c>
      <c r="G291" s="18">
        <v>5</v>
      </c>
      <c r="H291" s="18">
        <v>6</v>
      </c>
      <c r="I291" s="18">
        <v>7</v>
      </c>
      <c r="J291" s="18">
        <v>8</v>
      </c>
      <c r="K291" s="18">
        <v>9</v>
      </c>
      <c r="L291" s="18">
        <v>10</v>
      </c>
    </row>
    <row r="292" spans="2:12">
      <c r="B292">
        <v>2022</v>
      </c>
      <c r="C292" s="39">
        <f>IF(C200="",C$117,IF(C200&lt;0,Outputs!B12,C$117))</f>
        <v>5.0328703632215843</v>
      </c>
      <c r="D292" s="39">
        <f>IF(D200="",D$117,IF(D200&lt;0,Outputs!C12,D$117))</f>
        <v>3.0885751322346273</v>
      </c>
      <c r="E292" s="39">
        <f>IF(E200="",E$117,IF(E200&lt;0,Outputs!D12,E$117))</f>
        <v>1.6262628859046837</v>
      </c>
      <c r="F292" s="39">
        <f>IF(F200="",F$117,IF(F200&lt;0,Outputs!E12,F$117))</f>
        <v>1.1401643298249924</v>
      </c>
      <c r="G292" s="39">
        <f>IF(G200="",G$117,IF(G200&lt;0,Outputs!F12,G$117))</f>
        <v>0.74771633219526534</v>
      </c>
      <c r="H292" s="39">
        <f>IF(H200="",H$117,IF(H200&lt;0,Outputs!G12,H$117))</f>
        <v>0.61139150180394386</v>
      </c>
      <c r="I292" s="39">
        <f>IF(I200="",I$117,IF(I200&lt;0,Outputs!H12,I$117))</f>
        <v>0.28535183328600111</v>
      </c>
      <c r="J292" s="39">
        <f>IF(J200="",J$117,IF(J200&lt;0,Outputs!I12,J$117))</f>
        <v>0.35642802701166459</v>
      </c>
      <c r="K292" s="39">
        <f>IF(K200="",K$117,IF(K200&lt;0,Outputs!J12,K$117))</f>
        <v>0.2904032709386542</v>
      </c>
      <c r="L292" s="39">
        <f>IF(L200="",L$117,IF(L200&lt;0,Outputs!K12,L$117))</f>
        <v>0.2582384191876641</v>
      </c>
    </row>
    <row r="293" spans="2:12">
      <c r="B293">
        <v>2021</v>
      </c>
      <c r="C293" s="39">
        <f>IF(C201="",C$118,IF(C201&lt;0,Outputs!P12,C$118))</f>
        <v>4.3469560616864147</v>
      </c>
      <c r="D293" s="39">
        <f>IF(D201="",D$118,IF(D201&lt;0,Outputs!Q12,D$118))</f>
        <v>2.8657018907277241</v>
      </c>
      <c r="E293" s="39">
        <f>IF(E201="",E$118,IF(E201&lt;0,Outputs!R12,E$118))</f>
        <v>1.9958284812425893</v>
      </c>
      <c r="F293" s="39">
        <f>IF(F201="",F$118,IF(F201&lt;0,Outputs!S12,F$118))</f>
        <v>1.1069384242796194</v>
      </c>
      <c r="G293" s="39">
        <f>IF(G201="",G$118,IF(G201&lt;0,Outputs!T12,G$118))</f>
        <v>0.84267990523730896</v>
      </c>
      <c r="H293" s="39">
        <f>IF(H201="",H$118,IF(H201&lt;0,Outputs!U12,H$118))</f>
        <v>0.57423963898832509</v>
      </c>
      <c r="I293" s="39">
        <f>IF(I201="",I$118,IF(I201&lt;0,Outputs!V12,I$118))</f>
        <v>0.42486645516729465</v>
      </c>
      <c r="J293" s="39">
        <f>IF(J201="",J$118,IF(J201&lt;0,Outputs!W12,J$118))</f>
        <v>0.32516753864358339</v>
      </c>
      <c r="K293" s="39">
        <f>IF(K201="",K$118,IF(K201&lt;0,Outputs!X12,K$118))</f>
        <v>0.31489478749458827</v>
      </c>
      <c r="L293" s="39">
        <f>IF(L201="",L$118,IF(L201&lt;0,Outputs!Y12,L$118))</f>
        <v>0.2550084689873568</v>
      </c>
    </row>
    <row r="294" spans="2:12">
      <c r="B294">
        <v>2020</v>
      </c>
      <c r="C294" s="39">
        <f>IF(C202="",C$119,IF(C202&lt;0,Outputs!AD12,C$119))</f>
        <v>4.3592401421930216</v>
      </c>
      <c r="D294" s="39">
        <f>IF(D202="",D$119,IF(D202&lt;0,Outputs!AE12,D$119))</f>
        <v>3.1290522757206243</v>
      </c>
      <c r="E294" s="39">
        <f>IF(E202="",E$119,IF(E202&lt;0,Outputs!AF12,E$119))</f>
        <v>1.6525773593803241</v>
      </c>
      <c r="F294" s="39">
        <f>IF(F202="",F$119,IF(F202&lt;0,Outputs!AG12,F$119))</f>
        <v>1.1073626774725167</v>
      </c>
      <c r="G294" s="39">
        <f>IF(G202="",G$119,IF(G202&lt;0,Outputs!AH12,G$119))</f>
        <v>0.75882192336003107</v>
      </c>
      <c r="H294" s="39">
        <f>IF(H202="",H$119,IF(H202&lt;0,Outputs!AI12,H$119))</f>
        <v>0.5057344405689852</v>
      </c>
      <c r="I294" s="39">
        <f>IF(I202="",I$119,IF(I202&lt;0,Outputs!AJ12,I$119))</f>
        <v>0.40741097465576159</v>
      </c>
      <c r="J294" s="39">
        <f>IF(J202="",J$119,IF(J202&lt;0,Outputs!AK12,J$119))</f>
        <v>0.28754413099084158</v>
      </c>
      <c r="K294" s="39">
        <f>IF(K202="",K$119,IF(K202&lt;0,Outputs!AL12,K$119))</f>
        <v>0.3049463353337275</v>
      </c>
      <c r="L294" s="39">
        <f>IF(L202="",L$119,IF(L202&lt;0,Outputs!AM12,L$119))</f>
        <v>0.24448391465364583</v>
      </c>
    </row>
    <row r="295" spans="2:12">
      <c r="B295">
        <v>2019</v>
      </c>
      <c r="C295" s="39">
        <f>IF(C203="",C$120,IF(C203&lt;0,Outputs!AR12,C$120))</f>
        <v>4.3211182715647176</v>
      </c>
      <c r="D295" s="39">
        <f>IF(D203="",D$120,IF(D203&lt;0,Outputs!AS12,D$120))</f>
        <v>3.257551245084545</v>
      </c>
      <c r="E295" s="39">
        <f>IF(E203="",E$120,IF(E203&lt;0,Outputs!AT12,E$120))</f>
        <v>1.7790837292153494</v>
      </c>
      <c r="F295" s="39">
        <f>IF(F203="",F$120,IF(F203&lt;0,Outputs!AU12,F$120))</f>
        <v>1.069658563106159</v>
      </c>
      <c r="G295" s="39">
        <f>IF(G203="",G$120,IF(G203&lt;0,Outputs!AV12,G$120))</f>
        <v>0.72783296245944107</v>
      </c>
      <c r="H295" s="39">
        <f>IF(H203="",H$120,IF(H203&lt;0,Outputs!AW12,H$120))</f>
        <v>0.58728115617973475</v>
      </c>
      <c r="I295" s="39">
        <f>IF(I203="",I$120,IF(I203&lt;0,Outputs!AX12,I$120))</f>
        <v>0.43917071781560379</v>
      </c>
      <c r="J295" s="39">
        <f>IF(J203="",J$120,IF(J203&lt;0,Outputs!AY12,J$120))</f>
        <v>0.33506611387819324</v>
      </c>
      <c r="K295" s="39">
        <f>IF(K203="",K$120,IF(K203&lt;0,Outputs!AZ12,K$120))</f>
        <v>0.28908691578174356</v>
      </c>
      <c r="L295" s="39">
        <f>IF(L203="",L$120,IF(L203&lt;0,Outputs!BA12,L$120))</f>
        <v>0.20804922635017301</v>
      </c>
    </row>
    <row r="296" spans="2:12">
      <c r="B296">
        <v>2018</v>
      </c>
      <c r="C296" s="39">
        <f>IF(C204="",C$121,IF(C204&lt;0,Outputs!BF12,C$121))</f>
        <v>4.0398627998739869</v>
      </c>
      <c r="D296" s="39">
        <f>IF(D204="",D$121,IF(D204&lt;0,Outputs!BG12,D$121))</f>
        <v>2.5717054159750576</v>
      </c>
      <c r="E296" s="39">
        <f>IF(E204="",E$121,IF(E204&lt;0,Outputs!BH12,E$121))</f>
        <v>1.5247311059895026</v>
      </c>
      <c r="F296" s="39">
        <f>IF(F204="",F$121,IF(F204&lt;0,Outputs!BI12,F$121))</f>
        <v>0.94781101382976329</v>
      </c>
      <c r="G296" s="39">
        <f>IF(G204="",G$121,IF(G204&lt;0,Outputs!BJ12,G$121))</f>
        <v>0.78607244451226266</v>
      </c>
      <c r="H296" s="39">
        <f>IF(H204="",H$121,IF(H204&lt;0,Outputs!BK12,H$121))</f>
        <v>0.53198080828041239</v>
      </c>
      <c r="I296" s="39">
        <f>IF(I204="",I$121,IF(I204&lt;0,Outputs!BL12,I$121))</f>
        <v>0.42844983659406788</v>
      </c>
      <c r="J296" s="39">
        <f>IF(J204="",J$121,IF(J204&lt;0,Outputs!BM12,J$121))</f>
        <v>0.26939772023433861</v>
      </c>
      <c r="K296" s="39">
        <f>IF(K204="",K$121,IF(K204&lt;0,Outputs!BN12,K$121))</f>
        <v>0.30629613327184563</v>
      </c>
      <c r="L296" s="39">
        <f>IF(L204="",L$121,IF(L204&lt;0,Outputs!BO12,L$121))</f>
        <v>0.27766263042798722</v>
      </c>
    </row>
    <row r="297" spans="2:12">
      <c r="B297">
        <v>2017</v>
      </c>
      <c r="C297" s="39">
        <f>IF(C205="",C$122,IF(C205&lt;0,Outputs!BT12,C$122))</f>
        <v>3.672949332587784</v>
      </c>
      <c r="D297" s="39">
        <f>IF(D205="",D$122,IF(D205&lt;0,Outputs!BU12,D$122))</f>
        <v>2.2460708477872733</v>
      </c>
      <c r="E297" s="39">
        <f>IF(E205="",E$122,IF(E205&lt;0,Outputs!BV12,E$122))</f>
        <v>1.5282463818264151</v>
      </c>
      <c r="F297" s="39">
        <f>IF(F205="",F$122,IF(F205&lt;0,Outputs!BW12,F$122))</f>
        <v>0.98034924123070011</v>
      </c>
      <c r="G297" s="39">
        <f>IF(G205="",G$122,IF(G205&lt;0,Outputs!BX12,G$122))</f>
        <v>0.74873890868553694</v>
      </c>
      <c r="H297" s="39">
        <f>IF(H205="",H$122,IF(H205&lt;0,Outputs!BY12,H$122))</f>
        <v>0.55452371754258312</v>
      </c>
      <c r="I297" s="39">
        <f>IF(I205="",I$122,IF(I205&lt;0,Outputs!BZ12,I$122))</f>
        <v>0.46108639800152368</v>
      </c>
      <c r="J297" s="39">
        <f>IF(J205="",J$122,IF(J205&lt;0,Outputs!CA12,J$122))</f>
        <v>0.29904207575588954</v>
      </c>
      <c r="K297" s="39">
        <f>IF(K205="",K$122,IF(K205&lt;0,Outputs!CB12,K$122))</f>
        <v>0.31968624602898998</v>
      </c>
      <c r="L297" s="39">
        <f>IF(L205="",L$122,IF(L205&lt;0,Outputs!CC12,L$122))</f>
        <v>0.24983097414837835</v>
      </c>
    </row>
    <row r="299" spans="2:12">
      <c r="B299" s="9" t="s">
        <v>45</v>
      </c>
    </row>
    <row r="300" spans="2:12">
      <c r="B300" s="9" t="s">
        <v>34</v>
      </c>
      <c r="C300" s="18">
        <v>1</v>
      </c>
      <c r="D300" s="18">
        <v>2</v>
      </c>
      <c r="E300" s="18">
        <v>3</v>
      </c>
      <c r="F300" s="18">
        <v>4</v>
      </c>
      <c r="G300" s="18">
        <v>5</v>
      </c>
      <c r="H300" s="18">
        <v>6</v>
      </c>
      <c r="I300" s="18">
        <v>7</v>
      </c>
      <c r="J300" s="18">
        <v>8</v>
      </c>
      <c r="K300" s="18">
        <v>9</v>
      </c>
      <c r="L300" s="18">
        <v>10</v>
      </c>
    </row>
    <row r="301" spans="2:12">
      <c r="B301">
        <v>2022</v>
      </c>
      <c r="C301" s="39">
        <f>IF(C209="",C$117,IF(C209&lt;0,Outputs!B13,C$117))</f>
        <v>3.4936326311966872</v>
      </c>
      <c r="D301" s="39">
        <f>IF(D209="",D$117,IF(D209&lt;0,Outputs!C13,D$117))</f>
        <v>2.371672452323403</v>
      </c>
      <c r="E301" s="39">
        <f>IF(E209="",E$117,IF(E209&lt;0,Outputs!D13,E$117))</f>
        <v>1.6262628859046837</v>
      </c>
      <c r="F301" s="39">
        <f>IF(F209="",F$117,IF(F209&lt;0,Outputs!E13,F$117))</f>
        <v>0.74307212744242734</v>
      </c>
      <c r="G301" s="39">
        <f>IF(G209="",G$117,IF(G209&lt;0,Outputs!F13,G$117))</f>
        <v>0.61212298837192181</v>
      </c>
      <c r="H301" s="39">
        <f>IF(H209="",H$117,IF(H209&lt;0,Outputs!G13,H$117))</f>
        <v>0.61139150180394386</v>
      </c>
      <c r="I301" s="39">
        <f>IF(I209="",I$117,IF(I209&lt;0,Outputs!H13,I$117))</f>
        <v>0.21428672404606461</v>
      </c>
      <c r="J301" s="39">
        <f>IF(J209="",J$117,IF(J209&lt;0,Outputs!I13,J$117))</f>
        <v>0.35642802701166459</v>
      </c>
      <c r="K301" s="39">
        <f>IF(K209="",K$117,IF(K209&lt;0,Outputs!J13,K$117))</f>
        <v>0.31892961158323363</v>
      </c>
      <c r="L301" s="39">
        <f>IF(L209="",L$117,IF(L209&lt;0,Outputs!K13,L$117))</f>
        <v>0.2582384191876641</v>
      </c>
    </row>
    <row r="302" spans="2:12">
      <c r="B302">
        <v>2021</v>
      </c>
      <c r="C302" s="39">
        <f>IF(C210="",C$118,IF(C210&lt;0,Outputs!P13,C$118))</f>
        <v>4.3469560616864147</v>
      </c>
      <c r="D302" s="39">
        <f>IF(D210="",D$118,IF(D210&lt;0,Outputs!Q13,D$118))</f>
        <v>2.736370202543311</v>
      </c>
      <c r="E302" s="39">
        <f>IF(E210="",E$118,IF(E210&lt;0,Outputs!R13,E$118))</f>
        <v>1.9958284812425893</v>
      </c>
      <c r="F302" s="39">
        <f>IF(F210="",F$118,IF(F210&lt;0,Outputs!S13,F$118))</f>
        <v>0.71710426110620262</v>
      </c>
      <c r="G302" s="39">
        <f>IF(G210="",G$118,IF(G210&lt;0,Outputs!T13,G$118))</f>
        <v>0.67994228846602689</v>
      </c>
      <c r="H302" s="39">
        <f>IF(H210="",H$118,IF(H210&lt;0,Outputs!U13,H$118))</f>
        <v>0.57423963898832509</v>
      </c>
      <c r="I302" s="39">
        <f>IF(I210="",I$118,IF(I210&lt;0,Outputs!V13,I$118))</f>
        <v>0.3894736767745185</v>
      </c>
      <c r="J302" s="39">
        <f>IF(J210="",J$118,IF(J210&lt;0,Outputs!W13,J$118))</f>
        <v>0.32516753864358339</v>
      </c>
      <c r="K302" s="39">
        <f>IF(K210="",K$118,IF(K210&lt;0,Outputs!X13,K$118))</f>
        <v>0.31489478749458827</v>
      </c>
      <c r="L302" s="39">
        <f>IF(L210="",L$118,IF(L210&lt;0,Outputs!Y13,L$118))</f>
        <v>0.2550084689873568</v>
      </c>
    </row>
    <row r="303" spans="2:12">
      <c r="B303">
        <v>2020</v>
      </c>
      <c r="C303" s="39">
        <f>IF(C211="",C$119,IF(C211&lt;0,Outputs!AD13,C$119))</f>
        <v>4.3592401421930216</v>
      </c>
      <c r="D303" s="39">
        <f>IF(D211="",D$119,IF(D211&lt;0,Outputs!AE13,D$119))</f>
        <v>2.5474115090115479</v>
      </c>
      <c r="E303" s="39">
        <f>IF(E211="",E$119,IF(E211&lt;0,Outputs!AF13,E$119))</f>
        <v>1.6277819415145343</v>
      </c>
      <c r="F303" s="39">
        <f>IF(F211="",F$119,IF(F211&lt;0,Outputs!AG13,F$119))</f>
        <v>0.73118651546563351</v>
      </c>
      <c r="G303" s="39">
        <f>IF(G211="",G$119,IF(G211&lt;0,Outputs!AH13,G$119))</f>
        <v>0.61567932542805659</v>
      </c>
      <c r="H303" s="39">
        <f>IF(H211="",H$119,IF(H211&lt;0,Outputs!AI13,H$119))</f>
        <v>0.5057344405689852</v>
      </c>
      <c r="I303" s="39">
        <f>IF(I211="",I$119,IF(I211&lt;0,Outputs!AJ13,I$119))</f>
        <v>0.36518971217757989</v>
      </c>
      <c r="J303" s="39">
        <f>IF(J211="",J$119,IF(J211&lt;0,Outputs!AK13,J$119))</f>
        <v>0.28754413099084158</v>
      </c>
      <c r="K303" s="39">
        <f>IF(K211="",K$119,IF(K211&lt;0,Outputs!AL13,K$119))</f>
        <v>0.3049463353337275</v>
      </c>
      <c r="L303" s="39">
        <f>IF(L211="",L$119,IF(L211&lt;0,Outputs!AM13,L$119))</f>
        <v>0.24448391465364583</v>
      </c>
    </row>
    <row r="304" spans="2:12">
      <c r="B304">
        <v>2019</v>
      </c>
      <c r="C304" s="39">
        <f>IF(C212="",C$120,IF(C212&lt;0,Outputs!AR13,C$120))</f>
        <v>4.3211182715647176</v>
      </c>
      <c r="D304" s="39">
        <f>IF(D212="",D$120,IF(D212&lt;0,Outputs!AS13,D$120))</f>
        <v>3.257551245084545</v>
      </c>
      <c r="E304" s="39">
        <f>IF(E212="",E$120,IF(E212&lt;0,Outputs!AT13,E$120))</f>
        <v>1.7790837292153494</v>
      </c>
      <c r="F304" s="39">
        <f>IF(F212="",F$120,IF(F212&lt;0,Outputs!AU13,F$120))</f>
        <v>0.9020000455666185</v>
      </c>
      <c r="G304" s="39">
        <f>IF(G212="",G$120,IF(G212&lt;0,Outputs!AV13,G$120))</f>
        <v>0.68171052605068283</v>
      </c>
      <c r="H304" s="39">
        <f>IF(H212="",H$120,IF(H212&lt;0,Outputs!AW13,H$120))</f>
        <v>0.58728115617973475</v>
      </c>
      <c r="I304" s="39">
        <f>IF(I212="",I$120,IF(I212&lt;0,Outputs!AX13,I$120))</f>
        <v>0.3446100181677697</v>
      </c>
      <c r="J304" s="39">
        <f>IF(J212="",J$120,IF(J212&lt;0,Outputs!AY13,J$120))</f>
        <v>0.33506611387819324</v>
      </c>
      <c r="K304" s="39">
        <f>IF(K212="",K$120,IF(K212&lt;0,Outputs!AZ13,K$120))</f>
        <v>0.28908691578174356</v>
      </c>
      <c r="L304" s="39">
        <f>IF(L212="",L$120,IF(L212&lt;0,Outputs!BA13,L$120))</f>
        <v>0.20804922635017301</v>
      </c>
    </row>
    <row r="305" spans="1:13">
      <c r="B305">
        <v>2018</v>
      </c>
      <c r="C305" s="39">
        <f>IF(C213="",C$121,IF(C213&lt;0,Outputs!BF13,C$121))</f>
        <v>4.0398627998739869</v>
      </c>
      <c r="D305" s="39">
        <f>IF(D213="",D$121,IF(D213&lt;0,Outputs!BG13,D$121))</f>
        <v>2.5717054159750576</v>
      </c>
      <c r="E305" s="39">
        <f>IF(E213="",E$121,IF(E213&lt;0,Outputs!BH13,E$121))</f>
        <v>1.5247311059895026</v>
      </c>
      <c r="F305" s="39">
        <f>IF(F213="",F$121,IF(F213&lt;0,Outputs!BI13,F$121))</f>
        <v>0.61013463290794767</v>
      </c>
      <c r="G305" s="39">
        <f>IF(G213="",G$121,IF(G213&lt;0,Outputs!BJ13,G$121))</f>
        <v>0.68504774181901673</v>
      </c>
      <c r="H305" s="39">
        <f>IF(H213="",H$121,IF(H213&lt;0,Outputs!BK13,H$121))</f>
        <v>0.53198080828041239</v>
      </c>
      <c r="I305" s="39">
        <f>IF(I213="",I$121,IF(I213&lt;0,Outputs!BL13,I$121))</f>
        <v>0.29513506200004985</v>
      </c>
      <c r="J305" s="39">
        <f>IF(J213="",J$121,IF(J213&lt;0,Outputs!BM13,J$121))</f>
        <v>0.26939772023433861</v>
      </c>
      <c r="K305" s="39">
        <f>IF(K213="",K$121,IF(K213&lt;0,Outputs!BN13,K$121))</f>
        <v>0.30629613327184563</v>
      </c>
      <c r="L305" s="39">
        <f>IF(L213="",L$121,IF(L213&lt;0,Outputs!BO13,L$121))</f>
        <v>0.27766263042798722</v>
      </c>
    </row>
    <row r="306" spans="1:13">
      <c r="B306">
        <v>2017</v>
      </c>
      <c r="C306" s="39">
        <f>IF(C214="",C$122,IF(C214&lt;0,Outputs!BT13,C$122))</f>
        <v>1.2808084858508586</v>
      </c>
      <c r="D306" s="39">
        <f>IF(D214="",D$122,IF(D214&lt;0,Outputs!BU13,D$122))</f>
        <v>1.2752640157733364</v>
      </c>
      <c r="E306" s="39">
        <f>IF(E214="",E$122,IF(E214&lt;0,Outputs!BV13,E$122))</f>
        <v>1.3604997912431982</v>
      </c>
      <c r="F306" s="39">
        <f>IF(F214="",F$122,IF(F214&lt;0,Outputs!BW13,F$122))</f>
        <v>0.98034924123070011</v>
      </c>
      <c r="G306" s="39">
        <f>IF(G214="",G$122,IF(G214&lt;0,Outputs!BX13,G$122))</f>
        <v>0.74873890868553694</v>
      </c>
      <c r="H306" s="39">
        <f>IF(H214="",H$122,IF(H214&lt;0,Outputs!BY13,H$122))</f>
        <v>0.55452371754258312</v>
      </c>
      <c r="I306" s="39">
        <f>IF(I214="",I$122,IF(I214&lt;0,Outputs!BZ13,I$122))</f>
        <v>0.46108639800152368</v>
      </c>
      <c r="J306" s="39">
        <f>IF(J214="",J$122,IF(J214&lt;0,Outputs!CA13,J$122))</f>
        <v>0.29904207575588954</v>
      </c>
      <c r="K306" s="39">
        <f>IF(K214="",K$122,IF(K214&lt;0,Outputs!CB13,K$122))</f>
        <v>0.31968624602898998</v>
      </c>
      <c r="L306" s="39">
        <f>IF(L214="",L$122,IF(L214&lt;0,Outputs!CC13,L$122))</f>
        <v>0.24983097414837835</v>
      </c>
    </row>
    <row r="309" spans="1:13">
      <c r="A309" s="9">
        <v>7</v>
      </c>
      <c r="B309" s="9" t="s">
        <v>49</v>
      </c>
    </row>
    <row r="311" spans="1:13">
      <c r="B311" s="9" t="s">
        <v>36</v>
      </c>
    </row>
    <row r="312" spans="1:13">
      <c r="B312" s="9" t="s">
        <v>34</v>
      </c>
      <c r="C312" s="18">
        <v>1</v>
      </c>
      <c r="D312" s="18">
        <v>2</v>
      </c>
      <c r="E312" s="18">
        <v>3</v>
      </c>
      <c r="F312" s="18">
        <v>4</v>
      </c>
      <c r="G312" s="18">
        <v>5</v>
      </c>
      <c r="H312" s="18">
        <v>6</v>
      </c>
      <c r="I312" s="18">
        <v>7</v>
      </c>
      <c r="J312" s="18">
        <v>8</v>
      </c>
      <c r="K312" s="18">
        <v>9</v>
      </c>
      <c r="L312" s="18">
        <v>10</v>
      </c>
      <c r="M312" s="9" t="s">
        <v>50</v>
      </c>
    </row>
    <row r="313" spans="1:13">
      <c r="B313">
        <v>2022</v>
      </c>
      <c r="C313" s="39">
        <f>C27*365*C220/1000000</f>
        <v>2.6640694489720649</v>
      </c>
      <c r="D313" s="39">
        <f t="shared" ref="D313:L313" si="60">D27*365*D220/1000000</f>
        <v>1.9216158924380815</v>
      </c>
      <c r="E313" s="39">
        <f t="shared" si="60"/>
        <v>4.890713502314231</v>
      </c>
      <c r="F313" s="39">
        <f t="shared" si="60"/>
        <v>9.9732196681109873</v>
      </c>
      <c r="G313" s="39">
        <f t="shared" si="60"/>
        <v>9.6198145718387025</v>
      </c>
      <c r="H313" s="39">
        <f t="shared" si="60"/>
        <v>19.574646143435114</v>
      </c>
      <c r="I313" s="39">
        <f t="shared" si="60"/>
        <v>6.5412385956015946</v>
      </c>
      <c r="J313" s="39">
        <f t="shared" si="60"/>
        <v>7.6187688602632608</v>
      </c>
      <c r="K313" s="39">
        <f t="shared" si="60"/>
        <v>7.0249993644696138</v>
      </c>
      <c r="L313" s="39">
        <f t="shared" si="60"/>
        <v>6.6665413732516079</v>
      </c>
      <c r="M313" s="39">
        <f>SUM(C313:L313)</f>
        <v>76.495627420695243</v>
      </c>
    </row>
    <row r="314" spans="1:13">
      <c r="B314">
        <v>2021</v>
      </c>
      <c r="C314" s="39">
        <f t="shared" ref="C314:L314" si="61">C28*365*C221/1000000</f>
        <v>2.4284230240569435</v>
      </c>
      <c r="D314" s="39">
        <f t="shared" si="61"/>
        <v>1.7702187757880259</v>
      </c>
      <c r="E314" s="39">
        <f t="shared" si="61"/>
        <v>5.2314552430190746</v>
      </c>
      <c r="F314" s="39">
        <f t="shared" si="61"/>
        <v>10.102702714120122</v>
      </c>
      <c r="G314" s="39">
        <f t="shared" si="61"/>
        <v>9.7477978110026147</v>
      </c>
      <c r="H314" s="39">
        <f t="shared" si="61"/>
        <v>23.748611618476197</v>
      </c>
      <c r="I314" s="39">
        <f t="shared" si="61"/>
        <v>9.4029496046671017</v>
      </c>
      <c r="J314" s="39">
        <f t="shared" si="61"/>
        <v>7.3822418555530662</v>
      </c>
      <c r="K314" s="39">
        <f t="shared" si="61"/>
        <v>5.4977477073302312</v>
      </c>
      <c r="L314" s="39">
        <f t="shared" si="61"/>
        <v>6.5500115377800592</v>
      </c>
      <c r="M314" s="39">
        <f t="shared" ref="M314:M318" si="62">SUM(C314:L314)</f>
        <v>81.862159891793439</v>
      </c>
    </row>
    <row r="315" spans="1:13">
      <c r="B315">
        <v>2020</v>
      </c>
      <c r="C315" s="39">
        <f t="shared" ref="C315:L315" si="63">C29*365*C222/1000000</f>
        <v>2.7081845213767077</v>
      </c>
      <c r="D315" s="39">
        <f t="shared" si="63"/>
        <v>1.9313227611181509</v>
      </c>
      <c r="E315" s="39">
        <f t="shared" si="63"/>
        <v>5.0183075720293591</v>
      </c>
      <c r="F315" s="39">
        <f t="shared" si="63"/>
        <v>10.641687562329837</v>
      </c>
      <c r="G315" s="39">
        <f t="shared" si="63"/>
        <v>9.8373906469028345</v>
      </c>
      <c r="H315" s="39">
        <f t="shared" si="63"/>
        <v>20.602035314383013</v>
      </c>
      <c r="I315" s="39">
        <f t="shared" si="63"/>
        <v>8.9555128911618738</v>
      </c>
      <c r="J315" s="39">
        <f t="shared" si="63"/>
        <v>6.6468540197099939</v>
      </c>
      <c r="K315" s="39">
        <f t="shared" si="63"/>
        <v>5.9804989963126385</v>
      </c>
      <c r="L315" s="39">
        <f t="shared" si="63"/>
        <v>6.331277680453292</v>
      </c>
      <c r="M315" s="39">
        <f t="shared" si="62"/>
        <v>78.653071965777698</v>
      </c>
    </row>
    <row r="316" spans="1:13">
      <c r="B316">
        <v>2019</v>
      </c>
      <c r="C316" s="39">
        <f t="shared" ref="C316:L316" si="64">C30*365*C223/1000000</f>
        <v>2.5569312513700928</v>
      </c>
      <c r="D316" s="39">
        <f t="shared" si="64"/>
        <v>1.8872339937795133</v>
      </c>
      <c r="E316" s="39">
        <f t="shared" si="64"/>
        <v>4.9883396452907345</v>
      </c>
      <c r="F316" s="39">
        <f t="shared" si="64"/>
        <v>10.512242937480798</v>
      </c>
      <c r="G316" s="39">
        <f t="shared" si="64"/>
        <v>9.0095372226358403</v>
      </c>
      <c r="H316" s="39">
        <f t="shared" si="64"/>
        <v>23.643532678124604</v>
      </c>
      <c r="I316" s="39">
        <f t="shared" si="64"/>
        <v>9.8057765274181019</v>
      </c>
      <c r="J316" s="39">
        <f t="shared" si="64"/>
        <v>7.5364250295763355</v>
      </c>
      <c r="K316" s="39">
        <f t="shared" si="64"/>
        <v>5.5267808690726365</v>
      </c>
      <c r="L316" s="39">
        <f t="shared" si="64"/>
        <v>5.2853339686773699</v>
      </c>
      <c r="M316" s="39">
        <f t="shared" si="62"/>
        <v>80.752134123426032</v>
      </c>
    </row>
    <row r="317" spans="1:13">
      <c r="B317">
        <v>2018</v>
      </c>
      <c r="C317" s="39">
        <f t="shared" ref="C317:L317" si="65">C31*365*C224/1000000</f>
        <v>2.3812950941859938</v>
      </c>
      <c r="D317" s="39">
        <f t="shared" si="65"/>
        <v>1.5945569126963648</v>
      </c>
      <c r="E317" s="39">
        <f t="shared" si="65"/>
        <v>4.1790307702271781</v>
      </c>
      <c r="F317" s="39">
        <f t="shared" si="65"/>
        <v>8.2938526644905295</v>
      </c>
      <c r="G317" s="39">
        <f t="shared" si="65"/>
        <v>7.9645956658257715</v>
      </c>
      <c r="H317" s="39">
        <f t="shared" si="65"/>
        <v>21.441608269439655</v>
      </c>
      <c r="I317" s="39">
        <f t="shared" si="65"/>
        <v>8.8152300095981015</v>
      </c>
      <c r="J317" s="39">
        <f t="shared" si="65"/>
        <v>5.9192756836712963</v>
      </c>
      <c r="K317" s="39">
        <f t="shared" si="65"/>
        <v>5.7313090747040976</v>
      </c>
      <c r="L317" s="39">
        <f t="shared" si="65"/>
        <v>6.8707550554657315</v>
      </c>
      <c r="M317" s="39">
        <f t="shared" si="62"/>
        <v>73.191509200304722</v>
      </c>
    </row>
    <row r="318" spans="1:13">
      <c r="B318">
        <v>2017</v>
      </c>
      <c r="C318" s="39">
        <f t="shared" ref="C318:L318" si="66">C32*365*C225/1000000</f>
        <v>2.24039015836426</v>
      </c>
      <c r="D318" s="39">
        <f t="shared" si="66"/>
        <v>1.415467943337851</v>
      </c>
      <c r="E318" s="39">
        <f t="shared" si="66"/>
        <v>4.497383505093504</v>
      </c>
      <c r="F318" s="39">
        <f t="shared" si="66"/>
        <v>9.4734333421177332</v>
      </c>
      <c r="G318" s="39">
        <f t="shared" si="66"/>
        <v>9.4009061524138389</v>
      </c>
      <c r="H318" s="39">
        <f t="shared" si="66"/>
        <v>22.092971998680412</v>
      </c>
      <c r="I318" s="39">
        <f t="shared" si="66"/>
        <v>9.4844814030565239</v>
      </c>
      <c r="J318" s="39">
        <f t="shared" si="66"/>
        <v>6.2932888618211935</v>
      </c>
      <c r="K318" s="39">
        <f t="shared" si="66"/>
        <v>6.6226797922443428</v>
      </c>
      <c r="L318" s="39">
        <f t="shared" si="66"/>
        <v>6.0140244543560257</v>
      </c>
      <c r="M318" s="39">
        <f t="shared" si="62"/>
        <v>77.535027611485674</v>
      </c>
    </row>
    <row r="319" spans="1:13">
      <c r="D319" s="39"/>
    </row>
    <row r="320" spans="1:13">
      <c r="B320" s="9" t="s">
        <v>37</v>
      </c>
    </row>
    <row r="321" spans="2:13">
      <c r="B321" s="9" t="s">
        <v>34</v>
      </c>
      <c r="C321" s="18">
        <v>1</v>
      </c>
      <c r="D321" s="18">
        <v>2</v>
      </c>
      <c r="E321" s="18">
        <v>3</v>
      </c>
      <c r="F321" s="18">
        <v>4</v>
      </c>
      <c r="G321" s="18">
        <v>5</v>
      </c>
      <c r="H321" s="18">
        <v>6</v>
      </c>
      <c r="I321" s="18">
        <v>7</v>
      </c>
      <c r="J321" s="18">
        <v>8</v>
      </c>
      <c r="K321" s="18">
        <v>9</v>
      </c>
      <c r="L321" s="18">
        <v>10</v>
      </c>
      <c r="M321" s="9" t="s">
        <v>50</v>
      </c>
    </row>
    <row r="322" spans="2:13">
      <c r="B322">
        <v>2022</v>
      </c>
      <c r="C322" s="39">
        <f>C36*365*C229/1000000</f>
        <v>1.3517485524229718</v>
      </c>
      <c r="D322" s="39">
        <f t="shared" ref="D322:L322" si="67">D36*365*D229/1000000</f>
        <v>0.81688027960616516</v>
      </c>
      <c r="E322" s="39">
        <f t="shared" si="67"/>
        <v>1.6833848702833412</v>
      </c>
      <c r="F322" s="39">
        <f t="shared" si="67"/>
        <v>4.573357625693661</v>
      </c>
      <c r="G322" s="39">
        <f t="shared" si="67"/>
        <v>3.5801918732845719</v>
      </c>
      <c r="H322" s="39">
        <f t="shared" si="67"/>
        <v>10.209468925402049</v>
      </c>
      <c r="I322" s="39">
        <f t="shared" si="67"/>
        <v>2.2820152193117869</v>
      </c>
      <c r="J322" s="39">
        <f t="shared" si="67"/>
        <v>3.1373660512762798</v>
      </c>
      <c r="K322" s="39">
        <f t="shared" si="67"/>
        <v>2.8928551214195561</v>
      </c>
      <c r="L322" s="39">
        <f t="shared" si="67"/>
        <v>2.7452441421284477</v>
      </c>
      <c r="M322" s="39">
        <f>SUM(C322:L322)</f>
        <v>33.272512660828838</v>
      </c>
    </row>
    <row r="323" spans="2:13">
      <c r="B323">
        <v>2021</v>
      </c>
      <c r="C323" s="39">
        <f t="shared" ref="C323:L323" si="68">C37*365*C230/1000000</f>
        <v>1.0548591206604199</v>
      </c>
      <c r="D323" s="39">
        <f t="shared" si="68"/>
        <v>0.70280557671098665</v>
      </c>
      <c r="E323" s="39">
        <f t="shared" si="68"/>
        <v>1.9775843360797007</v>
      </c>
      <c r="F323" s="39">
        <f t="shared" si="68"/>
        <v>4.1243957665822633</v>
      </c>
      <c r="G323" s="39">
        <f t="shared" si="68"/>
        <v>4.265817541822857</v>
      </c>
      <c r="H323" s="39">
        <f t="shared" si="68"/>
        <v>9.3931131096338341</v>
      </c>
      <c r="I323" s="39">
        <f t="shared" si="68"/>
        <v>3.6653688060981362</v>
      </c>
      <c r="J323" s="39">
        <f t="shared" si="68"/>
        <v>2.8776756394595395</v>
      </c>
      <c r="K323" s="39">
        <f t="shared" si="68"/>
        <v>2.1430799693155649</v>
      </c>
      <c r="L323" s="39">
        <f t="shared" si="68"/>
        <v>2.5532634949192512</v>
      </c>
      <c r="M323" s="39">
        <f t="shared" ref="M323:M327" si="69">SUM(C323:L323)</f>
        <v>32.757963361282556</v>
      </c>
    </row>
    <row r="324" spans="2:13">
      <c r="B324">
        <v>2020</v>
      </c>
      <c r="C324" s="39">
        <f t="shared" ref="C324:L324" si="70">C38*365*C231/1000000</f>
        <v>0.98383890050455725</v>
      </c>
      <c r="D324" s="39">
        <f t="shared" si="70"/>
        <v>0.66989947557608165</v>
      </c>
      <c r="E324" s="39">
        <f t="shared" si="70"/>
        <v>1.8644994258977532</v>
      </c>
      <c r="F324" s="39">
        <f t="shared" si="70"/>
        <v>4.5186724849780093</v>
      </c>
      <c r="G324" s="39">
        <f t="shared" si="70"/>
        <v>3.5356252314306378</v>
      </c>
      <c r="H324" s="39">
        <f t="shared" si="70"/>
        <v>8.2688078362515185</v>
      </c>
      <c r="I324" s="39">
        <f t="shared" si="70"/>
        <v>3.7061973826285026</v>
      </c>
      <c r="J324" s="39">
        <f t="shared" si="70"/>
        <v>2.7507696398800978</v>
      </c>
      <c r="K324" s="39">
        <f t="shared" si="70"/>
        <v>2.4750017108255928</v>
      </c>
      <c r="L324" s="39">
        <f t="shared" si="70"/>
        <v>2.6201698387534726</v>
      </c>
      <c r="M324" s="39">
        <f t="shared" si="69"/>
        <v>31.393481926726228</v>
      </c>
    </row>
    <row r="325" spans="2:13">
      <c r="B325">
        <v>2019</v>
      </c>
      <c r="C325" s="39">
        <f t="shared" ref="C325:L325" si="71">C39*365*C232/1000000</f>
        <v>0.99415829324964378</v>
      </c>
      <c r="D325" s="39">
        <f t="shared" si="71"/>
        <v>0.83013184332367118</v>
      </c>
      <c r="E325" s="39">
        <f t="shared" si="71"/>
        <v>2.1505126503559286</v>
      </c>
      <c r="F325" s="39">
        <f t="shared" si="71"/>
        <v>4.3668617217441446</v>
      </c>
      <c r="G325" s="39">
        <f t="shared" si="71"/>
        <v>3.9024796022660269</v>
      </c>
      <c r="H325" s="39">
        <f t="shared" si="71"/>
        <v>9.689292123459202</v>
      </c>
      <c r="I325" s="39">
        <f t="shared" si="71"/>
        <v>4.0768361201902943</v>
      </c>
      <c r="J325" s="39">
        <f t="shared" si="71"/>
        <v>3.1333336724300156</v>
      </c>
      <c r="K325" s="39">
        <f t="shared" si="71"/>
        <v>2.2978067889279892</v>
      </c>
      <c r="L325" s="39">
        <f t="shared" si="71"/>
        <v>2.1974231587394888</v>
      </c>
      <c r="M325" s="39">
        <f t="shared" si="69"/>
        <v>33.638835974686401</v>
      </c>
    </row>
    <row r="326" spans="2:13">
      <c r="B326">
        <v>2018</v>
      </c>
      <c r="C326" s="39">
        <f t="shared" ref="C326:L326" si="72">C40*365*C233/1000000</f>
        <v>0.83151146648870811</v>
      </c>
      <c r="D326" s="39">
        <f t="shared" si="72"/>
        <v>0.67240952239575524</v>
      </c>
      <c r="E326" s="39">
        <f t="shared" si="72"/>
        <v>1.8959789965937275</v>
      </c>
      <c r="F326" s="39">
        <f t="shared" si="72"/>
        <v>3.8014539256306223</v>
      </c>
      <c r="G326" s="39">
        <f t="shared" si="72"/>
        <v>4.097455395199205</v>
      </c>
      <c r="H326" s="39">
        <f t="shared" si="72"/>
        <v>9.1251987206325733</v>
      </c>
      <c r="I326" s="39">
        <f t="shared" si="72"/>
        <v>3.7516180966852755</v>
      </c>
      <c r="J326" s="39">
        <f t="shared" si="72"/>
        <v>2.5191471748271241</v>
      </c>
      <c r="K326" s="39">
        <f t="shared" si="72"/>
        <v>2.4391516521911742</v>
      </c>
      <c r="L326" s="39">
        <f t="shared" si="72"/>
        <v>2.9240812747836924</v>
      </c>
      <c r="M326" s="39">
        <f t="shared" si="69"/>
        <v>32.05800622542786</v>
      </c>
    </row>
    <row r="327" spans="2:13">
      <c r="B327">
        <v>2017</v>
      </c>
      <c r="C327" s="39">
        <f t="shared" ref="C327:L327" si="73">C41*365*C234/1000000</f>
        <v>0.95183949186536543</v>
      </c>
      <c r="D327" s="39">
        <f t="shared" si="73"/>
        <v>0.60136770504388182</v>
      </c>
      <c r="E327" s="39">
        <f t="shared" si="73"/>
        <v>1.9107329204379915</v>
      </c>
      <c r="F327" s="39">
        <f t="shared" si="73"/>
        <v>3.8058738673898698</v>
      </c>
      <c r="G327" s="39">
        <f t="shared" si="73"/>
        <v>4.0082365591557148</v>
      </c>
      <c r="H327" s="39">
        <f t="shared" si="73"/>
        <v>9.3862951336892362</v>
      </c>
      <c r="I327" s="39">
        <f t="shared" si="73"/>
        <v>4.0295231281872272</v>
      </c>
      <c r="J327" s="39">
        <f t="shared" si="73"/>
        <v>2.6737311133215194</v>
      </c>
      <c r="K327" s="39">
        <f t="shared" si="73"/>
        <v>2.8136742811079474</v>
      </c>
      <c r="L327" s="39">
        <f t="shared" si="73"/>
        <v>2.5550844165819648</v>
      </c>
      <c r="M327" s="39">
        <f t="shared" si="69"/>
        <v>32.73635861678072</v>
      </c>
    </row>
    <row r="329" spans="2:13">
      <c r="B329" s="9" t="s">
        <v>38</v>
      </c>
    </row>
    <row r="330" spans="2:13">
      <c r="B330" s="9" t="s">
        <v>34</v>
      </c>
      <c r="C330" s="18">
        <v>1</v>
      </c>
      <c r="D330" s="18">
        <v>2</v>
      </c>
      <c r="E330" s="18">
        <v>3</v>
      </c>
      <c r="F330" s="18">
        <v>4</v>
      </c>
      <c r="G330" s="18">
        <v>5</v>
      </c>
      <c r="H330" s="18">
        <v>6</v>
      </c>
      <c r="I330" s="18">
        <v>7</v>
      </c>
      <c r="J330" s="18">
        <v>8</v>
      </c>
      <c r="K330" s="18">
        <v>9</v>
      </c>
      <c r="L330" s="18">
        <v>10</v>
      </c>
      <c r="M330" s="9" t="s">
        <v>50</v>
      </c>
    </row>
    <row r="331" spans="2:13">
      <c r="B331">
        <v>2022</v>
      </c>
      <c r="C331" s="39">
        <f>C45*365*C238/1000000</f>
        <v>4.1648100583892926</v>
      </c>
      <c r="D331" s="39">
        <f t="shared" ref="D331:L331" si="74">D45*365*D238/1000000</f>
        <v>2.5168521163979451</v>
      </c>
      <c r="E331" s="39">
        <f t="shared" si="74"/>
        <v>6.2745357566972766</v>
      </c>
      <c r="F331" s="39">
        <f t="shared" si="74"/>
        <v>14.090761041288948</v>
      </c>
      <c r="G331" s="39">
        <f t="shared" si="74"/>
        <v>12.560489562769149</v>
      </c>
      <c r="H331" s="39">
        <f t="shared" si="74"/>
        <v>31.455923363195453</v>
      </c>
      <c r="I331" s="39">
        <f t="shared" si="74"/>
        <v>8.2992657595286641</v>
      </c>
      <c r="J331" s="39">
        <f t="shared" si="74"/>
        <v>8.8288123118916548</v>
      </c>
      <c r="K331" s="39">
        <f t="shared" si="74"/>
        <v>8.9130423595091699</v>
      </c>
      <c r="L331" s="39">
        <f t="shared" si="74"/>
        <v>8.4582449860048001</v>
      </c>
      <c r="M331" s="39">
        <f>SUM(C331:L331)</f>
        <v>105.56273731567235</v>
      </c>
    </row>
    <row r="332" spans="2:13">
      <c r="B332">
        <v>2021</v>
      </c>
      <c r="C332" s="39">
        <f t="shared" ref="C332:L332" si="75">C46*365*C239/1000000</f>
        <v>3.4530689549768718</v>
      </c>
      <c r="D332" s="39">
        <f t="shared" si="75"/>
        <v>2.2936439267905162</v>
      </c>
      <c r="E332" s="39">
        <f t="shared" si="75"/>
        <v>7.6714034693165525</v>
      </c>
      <c r="F332" s="39">
        <f t="shared" si="75"/>
        <v>13.575567437065255</v>
      </c>
      <c r="G332" s="39">
        <f t="shared" si="75"/>
        <v>14.118104004755796</v>
      </c>
      <c r="H332" s="39">
        <f t="shared" si="75"/>
        <v>30.654931536531773</v>
      </c>
      <c r="I332" s="39">
        <f t="shared" si="75"/>
        <v>11.96212890184793</v>
      </c>
      <c r="J332" s="39">
        <f t="shared" si="75"/>
        <v>9.3914497443346878</v>
      </c>
      <c r="K332" s="39">
        <f t="shared" si="75"/>
        <v>6.994057132060048</v>
      </c>
      <c r="L332" s="39">
        <f t="shared" si="75"/>
        <v>8.3327132035916289</v>
      </c>
      <c r="M332" s="39">
        <f t="shared" ref="M332:M336" si="76">SUM(C332:L332)</f>
        <v>108.44706831127107</v>
      </c>
    </row>
    <row r="333" spans="2:13">
      <c r="B333">
        <v>2020</v>
      </c>
      <c r="C333" s="39">
        <f t="shared" ref="C333:L333" si="77">C47*365*C240/1000000</f>
        <v>3.4045273322992702</v>
      </c>
      <c r="D333" s="39">
        <f t="shared" si="77"/>
        <v>2.4856583303603563</v>
      </c>
      <c r="E333" s="39">
        <f t="shared" si="77"/>
        <v>6.3086415109459333</v>
      </c>
      <c r="F333" s="39">
        <f t="shared" si="77"/>
        <v>13.72623268146679</v>
      </c>
      <c r="G333" s="39">
        <f t="shared" si="77"/>
        <v>12.505621563944562</v>
      </c>
      <c r="H333" s="39">
        <f t="shared" si="77"/>
        <v>25.899340231497941</v>
      </c>
      <c r="I333" s="39">
        <f t="shared" si="77"/>
        <v>11.25820200656778</v>
      </c>
      <c r="J333" s="39">
        <f t="shared" si="77"/>
        <v>8.3559284846670199</v>
      </c>
      <c r="K333" s="39">
        <f t="shared" si="77"/>
        <v>7.5182367128308947</v>
      </c>
      <c r="L333" s="39">
        <f t="shared" si="77"/>
        <v>7.9592094782825402</v>
      </c>
      <c r="M333" s="39">
        <f t="shared" si="76"/>
        <v>99.421598332863098</v>
      </c>
    </row>
    <row r="334" spans="2:13">
      <c r="B334">
        <v>2019</v>
      </c>
      <c r="C334" s="39">
        <f t="shared" ref="C334:L334" si="78">C48*365*C241/1000000</f>
        <v>3.4185019986001643</v>
      </c>
      <c r="D334" s="39">
        <f t="shared" si="78"/>
        <v>2.609905451016719</v>
      </c>
      <c r="E334" s="39">
        <f t="shared" si="78"/>
        <v>6.7977899125412033</v>
      </c>
      <c r="F334" s="39">
        <f t="shared" si="78"/>
        <v>13.526025723649976</v>
      </c>
      <c r="G334" s="39">
        <f t="shared" si="78"/>
        <v>11.980658872678321</v>
      </c>
      <c r="H334" s="39">
        <f t="shared" si="78"/>
        <v>30.32950969856573</v>
      </c>
      <c r="I334" s="39">
        <f t="shared" si="78"/>
        <v>11.391075514172906</v>
      </c>
      <c r="J334" s="39">
        <f t="shared" si="78"/>
        <v>9.6675940579104491</v>
      </c>
      <c r="K334" s="39">
        <f t="shared" si="78"/>
        <v>6.9163133492096787</v>
      </c>
      <c r="L334" s="39">
        <f t="shared" si="78"/>
        <v>6.5053569394601656</v>
      </c>
      <c r="M334" s="39">
        <f t="shared" si="76"/>
        <v>103.14273151780532</v>
      </c>
    </row>
    <row r="335" spans="2:13">
      <c r="B335">
        <v>2018</v>
      </c>
      <c r="C335" s="39">
        <f t="shared" ref="C335:L335" si="79">C49*365*C242/1000000</f>
        <v>3.2022118240969322</v>
      </c>
      <c r="D335" s="39">
        <f t="shared" si="79"/>
        <v>2.0865172047727447</v>
      </c>
      <c r="E335" s="39">
        <f t="shared" si="79"/>
        <v>5.8461812556828061</v>
      </c>
      <c r="F335" s="39">
        <f t="shared" si="79"/>
        <v>12.149770292364027</v>
      </c>
      <c r="G335" s="39">
        <f t="shared" si="79"/>
        <v>12.640521921469796</v>
      </c>
      <c r="H335" s="39">
        <f t="shared" si="79"/>
        <v>28.056875358893169</v>
      </c>
      <c r="I335" s="39">
        <f t="shared" si="79"/>
        <v>11.534946750789237</v>
      </c>
      <c r="J335" s="39">
        <f t="shared" si="79"/>
        <v>7.7455188055272162</v>
      </c>
      <c r="K335" s="39">
        <f t="shared" si="79"/>
        <v>7.4995598432537047</v>
      </c>
      <c r="L335" s="39">
        <f t="shared" si="79"/>
        <v>8.9905531241069045</v>
      </c>
      <c r="M335" s="39">
        <f t="shared" si="76"/>
        <v>99.752656380956537</v>
      </c>
    </row>
    <row r="336" spans="2:13">
      <c r="B336">
        <v>2017</v>
      </c>
      <c r="C336" s="39">
        <f t="shared" ref="C336:L336" si="80">C50*365*C243/1000000</f>
        <v>2.8792983102649226</v>
      </c>
      <c r="D336" s="39">
        <f t="shared" si="80"/>
        <v>1.8191271026036191</v>
      </c>
      <c r="E336" s="39">
        <f t="shared" si="80"/>
        <v>5.7799346593646579</v>
      </c>
      <c r="F336" s="39">
        <f t="shared" si="80"/>
        <v>12.202874421932826</v>
      </c>
      <c r="G336" s="39">
        <f t="shared" si="80"/>
        <v>12.124847572043754</v>
      </c>
      <c r="H336" s="39">
        <f t="shared" si="80"/>
        <v>28.393383494852944</v>
      </c>
      <c r="I336" s="39">
        <f t="shared" si="80"/>
        <v>11.973919294389821</v>
      </c>
      <c r="J336" s="39">
        <f t="shared" si="80"/>
        <v>8.0879912448288334</v>
      </c>
      <c r="K336" s="39">
        <f t="shared" si="80"/>
        <v>8.5113169525602146</v>
      </c>
      <c r="L336" s="39">
        <f t="shared" si="80"/>
        <v>7.7290870006151104</v>
      </c>
      <c r="M336" s="39">
        <f t="shared" si="76"/>
        <v>99.501780053456699</v>
      </c>
    </row>
    <row r="337" spans="2:13">
      <c r="C337" s="1"/>
      <c r="D337" s="1"/>
      <c r="E337" s="1"/>
      <c r="F337" s="1"/>
      <c r="G337" s="1"/>
      <c r="H337" s="1"/>
      <c r="I337" s="1"/>
      <c r="J337" s="1"/>
      <c r="K337" s="1"/>
      <c r="L337" s="1"/>
    </row>
    <row r="338" spans="2:13">
      <c r="B338" s="9" t="s">
        <v>39</v>
      </c>
    </row>
    <row r="339" spans="2:13">
      <c r="B339" s="9" t="s">
        <v>34</v>
      </c>
      <c r="C339" s="18">
        <v>1</v>
      </c>
      <c r="D339" s="18">
        <v>2</v>
      </c>
      <c r="E339" s="18">
        <v>3</v>
      </c>
      <c r="F339" s="18">
        <v>4</v>
      </c>
      <c r="G339" s="18">
        <v>5</v>
      </c>
      <c r="H339" s="18">
        <v>6</v>
      </c>
      <c r="I339" s="18">
        <v>7</v>
      </c>
      <c r="J339" s="18">
        <v>8</v>
      </c>
      <c r="K339" s="18">
        <v>9</v>
      </c>
      <c r="L339" s="18">
        <v>10</v>
      </c>
      <c r="M339" s="9" t="s">
        <v>50</v>
      </c>
    </row>
    <row r="340" spans="2:13">
      <c r="B340">
        <v>2022</v>
      </c>
      <c r="C340" s="39">
        <f>C54*365*C247/1000000</f>
        <v>2.2157588030842592</v>
      </c>
      <c r="D340" s="39">
        <f t="shared" ref="D340:L340" si="81">D54*365*D247/1000000</f>
        <v>1.3390135816005866</v>
      </c>
      <c r="E340" s="39">
        <f t="shared" si="81"/>
        <v>3.3381733244146465</v>
      </c>
      <c r="F340" s="39">
        <f t="shared" si="81"/>
        <v>7.4965550365260736</v>
      </c>
      <c r="G340" s="39">
        <f t="shared" si="81"/>
        <v>6.6824212700151602</v>
      </c>
      <c r="H340" s="39">
        <f t="shared" si="81"/>
        <v>16.735154334529142</v>
      </c>
      <c r="I340" s="39">
        <f t="shared" si="81"/>
        <v>4.4153685061266099</v>
      </c>
      <c r="J340" s="39">
        <f t="shared" si="81"/>
        <v>5.1427067808968507</v>
      </c>
      <c r="K340" s="39">
        <f t="shared" si="81"/>
        <v>4.7419094252723655</v>
      </c>
      <c r="L340" s="39">
        <f t="shared" si="81"/>
        <v>4.4999485027251236</v>
      </c>
      <c r="M340" s="39">
        <f>SUM(C340:L340)</f>
        <v>56.607009565190822</v>
      </c>
    </row>
    <row r="341" spans="2:13">
      <c r="B341">
        <v>2021</v>
      </c>
      <c r="C341" s="39">
        <f t="shared" ref="C341:L341" si="82">C55*365*C248/1000000</f>
        <v>1.898153830463096</v>
      </c>
      <c r="D341" s="39">
        <f t="shared" si="82"/>
        <v>1.2608172793887917</v>
      </c>
      <c r="E341" s="39">
        <f t="shared" si="82"/>
        <v>4.2169745435647208</v>
      </c>
      <c r="F341" s="39">
        <f t="shared" si="82"/>
        <v>7.462496598637455</v>
      </c>
      <c r="G341" s="39">
        <f t="shared" si="82"/>
        <v>7.7607292367791985</v>
      </c>
      <c r="H341" s="39">
        <f t="shared" si="82"/>
        <v>16.85103207533297</v>
      </c>
      <c r="I341" s="39">
        <f t="shared" si="82"/>
        <v>6.5119368539489519</v>
      </c>
      <c r="J341" s="39">
        <f t="shared" si="82"/>
        <v>5.1624848904675167</v>
      </c>
      <c r="K341" s="39">
        <f t="shared" si="82"/>
        <v>3.8446369038079178</v>
      </c>
      <c r="L341" s="39">
        <f t="shared" si="82"/>
        <v>4.5804968541828055</v>
      </c>
      <c r="M341" s="39">
        <f t="shared" ref="M341:M345" si="83">SUM(C341:L341)</f>
        <v>59.549759066573422</v>
      </c>
    </row>
    <row r="342" spans="2:13">
      <c r="B342">
        <v>2020</v>
      </c>
      <c r="C342" s="39">
        <f t="shared" ref="C342:L342" si="84">C56*365*C249/1000000</f>
        <v>1.8717146768762145</v>
      </c>
      <c r="D342" s="39">
        <f t="shared" si="84"/>
        <v>1.3665459914205027</v>
      </c>
      <c r="E342" s="39">
        <f t="shared" si="84"/>
        <v>3.4683160846335306</v>
      </c>
      <c r="F342" s="39">
        <f t="shared" si="84"/>
        <v>7.546301926960405</v>
      </c>
      <c r="G342" s="39">
        <f t="shared" si="84"/>
        <v>6.8752437974662026</v>
      </c>
      <c r="H342" s="39">
        <f t="shared" si="84"/>
        <v>14.238738744378534</v>
      </c>
      <c r="I342" s="39">
        <f t="shared" si="84"/>
        <v>5.890806806578766</v>
      </c>
      <c r="J342" s="39">
        <f t="shared" si="84"/>
        <v>4.5938576657326369</v>
      </c>
      <c r="K342" s="39">
        <f t="shared" si="84"/>
        <v>4.1333179693204452</v>
      </c>
      <c r="L342" s="39">
        <f t="shared" si="84"/>
        <v>4.3757525620370545</v>
      </c>
      <c r="M342" s="39">
        <f t="shared" si="83"/>
        <v>54.360596225404294</v>
      </c>
    </row>
    <row r="343" spans="2:13">
      <c r="B343">
        <v>2019</v>
      </c>
      <c r="C343" s="39">
        <f t="shared" ref="C343:L343" si="85">C57*365*C250/1000000</f>
        <v>1.8508678201179705</v>
      </c>
      <c r="D343" s="39">
        <f t="shared" si="85"/>
        <v>1.413072162840739</v>
      </c>
      <c r="E343" s="39">
        <f t="shared" si="85"/>
        <v>3.6805040927860118</v>
      </c>
      <c r="F343" s="39">
        <f t="shared" si="85"/>
        <v>7.3233497468315418</v>
      </c>
      <c r="G343" s="39">
        <f t="shared" si="85"/>
        <v>6.5191649299710299</v>
      </c>
      <c r="H343" s="39">
        <f t="shared" si="85"/>
        <v>13.617253136879835</v>
      </c>
      <c r="I343" s="39">
        <f t="shared" si="85"/>
        <v>6.8104307437125629</v>
      </c>
      <c r="J343" s="39">
        <f t="shared" si="85"/>
        <v>5.2342923149020564</v>
      </c>
      <c r="K343" s="39">
        <f t="shared" si="85"/>
        <v>3.8385290791860851</v>
      </c>
      <c r="L343" s="39">
        <f t="shared" si="85"/>
        <v>3.6708363534923865</v>
      </c>
      <c r="M343" s="39">
        <f t="shared" si="83"/>
        <v>53.958300380720225</v>
      </c>
    </row>
    <row r="344" spans="2:13">
      <c r="B344">
        <v>2018</v>
      </c>
      <c r="C344" s="39">
        <f t="shared" ref="C344:L344" si="86">C58*365*C251/1000000</f>
        <v>1.7342998142960717</v>
      </c>
      <c r="D344" s="39">
        <f t="shared" si="86"/>
        <v>1.1300459181158127</v>
      </c>
      <c r="E344" s="39">
        <f t="shared" si="86"/>
        <v>3.1662587058653471</v>
      </c>
      <c r="F344" s="39">
        <f t="shared" si="86"/>
        <v>6.5802468791174569</v>
      </c>
      <c r="G344" s="39">
        <f t="shared" si="86"/>
        <v>6.8460351860679669</v>
      </c>
      <c r="H344" s="39">
        <f t="shared" si="86"/>
        <v>13.811030448766077</v>
      </c>
      <c r="I344" s="39">
        <f t="shared" si="86"/>
        <v>5.4786386351034482</v>
      </c>
      <c r="J344" s="39">
        <f t="shared" si="86"/>
        <v>4.1534729089771627</v>
      </c>
      <c r="K344" s="39">
        <f t="shared" si="86"/>
        <v>4.0617191984559557</v>
      </c>
      <c r="L344" s="39">
        <f t="shared" si="86"/>
        <v>4.8692327272743166</v>
      </c>
      <c r="M344" s="39">
        <f t="shared" si="83"/>
        <v>51.830980422039616</v>
      </c>
    </row>
    <row r="345" spans="2:13">
      <c r="B345">
        <v>2017</v>
      </c>
      <c r="C345" s="39">
        <f t="shared" ref="C345:L345" si="87">C59*365*C252/1000000</f>
        <v>1.5659037584672166</v>
      </c>
      <c r="D345" s="39">
        <f t="shared" si="87"/>
        <v>0.98933061466440719</v>
      </c>
      <c r="E345" s="39">
        <f t="shared" si="87"/>
        <v>3.1434121898822238</v>
      </c>
      <c r="F345" s="39">
        <f t="shared" si="87"/>
        <v>6.6365221183524765</v>
      </c>
      <c r="G345" s="39">
        <f t="shared" si="87"/>
        <v>6.5940872872455154</v>
      </c>
      <c r="H345" s="39">
        <f t="shared" si="87"/>
        <v>15.298683150552957</v>
      </c>
      <c r="I345" s="39">
        <f t="shared" si="87"/>
        <v>6.5347241872257964</v>
      </c>
      <c r="J345" s="39">
        <f t="shared" si="87"/>
        <v>4.3986466576164212</v>
      </c>
      <c r="K345" s="39">
        <f t="shared" si="87"/>
        <v>4.6288719574504524</v>
      </c>
      <c r="L345" s="39">
        <f t="shared" si="87"/>
        <v>4.2034569119271685</v>
      </c>
      <c r="M345" s="39">
        <f t="shared" si="83"/>
        <v>53.993638833384637</v>
      </c>
    </row>
    <row r="347" spans="2:13">
      <c r="B347" s="9" t="s">
        <v>40</v>
      </c>
    </row>
    <row r="348" spans="2:13">
      <c r="B348" s="9" t="s">
        <v>34</v>
      </c>
      <c r="C348" s="18">
        <v>1</v>
      </c>
      <c r="D348" s="18">
        <v>2</v>
      </c>
      <c r="E348" s="18">
        <v>3</v>
      </c>
      <c r="F348" s="18">
        <v>4</v>
      </c>
      <c r="G348" s="18">
        <v>5</v>
      </c>
      <c r="H348" s="18">
        <v>6</v>
      </c>
      <c r="I348" s="18">
        <v>7</v>
      </c>
      <c r="J348" s="18">
        <v>8</v>
      </c>
      <c r="K348" s="18">
        <v>9</v>
      </c>
      <c r="L348" s="18">
        <v>10</v>
      </c>
      <c r="M348" s="9" t="s">
        <v>50</v>
      </c>
    </row>
    <row r="349" spans="2:13">
      <c r="B349">
        <v>2022</v>
      </c>
      <c r="C349" s="39">
        <f>C63*365*C256/1000000</f>
        <v>4.6698905657957814</v>
      </c>
      <c r="D349" s="39">
        <f t="shared" ref="D349:L349" si="88">D63*365*D256/1000000</f>
        <v>2.7931708590199928</v>
      </c>
      <c r="E349" s="39">
        <f t="shared" si="88"/>
        <v>7.0354697871338194</v>
      </c>
      <c r="F349" s="39">
        <f t="shared" si="88"/>
        <v>15.79959497049585</v>
      </c>
      <c r="G349" s="39">
        <f t="shared" si="88"/>
        <v>14.083742328848681</v>
      </c>
      <c r="H349" s="39">
        <f t="shared" si="88"/>
        <v>14.971277530288829</v>
      </c>
      <c r="I349" s="39">
        <f t="shared" si="88"/>
        <v>9.3057455994628739</v>
      </c>
      <c r="J349" s="39">
        <f t="shared" si="88"/>
        <v>10.838669734871385</v>
      </c>
      <c r="K349" s="39">
        <f t="shared" si="88"/>
        <v>9.9939569496975782</v>
      </c>
      <c r="L349" s="39">
        <f t="shared" si="88"/>
        <v>8.6975531347789623</v>
      </c>
      <c r="M349" s="39">
        <f>SUM(C349:L349)</f>
        <v>98.189071460393748</v>
      </c>
    </row>
    <row r="350" spans="2:13">
      <c r="B350">
        <v>2021</v>
      </c>
      <c r="C350" s="39">
        <f t="shared" ref="C350:L350" si="89">C64*365*C257/1000000</f>
        <v>3.931686377031383</v>
      </c>
      <c r="D350" s="39">
        <f t="shared" si="89"/>
        <v>2.6115576312849638</v>
      </c>
      <c r="E350" s="39">
        <f t="shared" si="89"/>
        <v>8.7347090099523399</v>
      </c>
      <c r="F350" s="39">
        <f t="shared" si="89"/>
        <v>15.457227830869604</v>
      </c>
      <c r="G350" s="39">
        <f t="shared" si="89"/>
        <v>16.074963433616805</v>
      </c>
      <c r="H350" s="39">
        <f t="shared" si="89"/>
        <v>16.087432874697416</v>
      </c>
      <c r="I350" s="39">
        <f t="shared" si="89"/>
        <v>13.620156404899801</v>
      </c>
      <c r="J350" s="39">
        <f t="shared" si="89"/>
        <v>10.587425562825198</v>
      </c>
      <c r="K350" s="39">
        <f t="shared" si="89"/>
        <v>6.4828826552587655</v>
      </c>
      <c r="L350" s="39">
        <f t="shared" si="89"/>
        <v>7.6301639080132926</v>
      </c>
      <c r="M350" s="39">
        <f t="shared" ref="M350:M354" si="90">SUM(C350:L350)</f>
        <v>101.21820568844956</v>
      </c>
    </row>
    <row r="351" spans="2:13">
      <c r="B351">
        <v>2020</v>
      </c>
      <c r="C351" s="39">
        <f t="shared" ref="C351:L351" si="91">C65*365*C258/1000000</f>
        <v>3.9450570714152402</v>
      </c>
      <c r="D351" s="39">
        <f t="shared" si="91"/>
        <v>2.8803011449720786</v>
      </c>
      <c r="E351" s="39">
        <f t="shared" si="91"/>
        <v>7.3102514312824551</v>
      </c>
      <c r="F351" s="39">
        <f t="shared" si="91"/>
        <v>15.905518158181581</v>
      </c>
      <c r="G351" s="39">
        <f t="shared" si="91"/>
        <v>14.491113146670916</v>
      </c>
      <c r="H351" s="39">
        <f t="shared" si="91"/>
        <v>25.805850206253584</v>
      </c>
      <c r="I351" s="39">
        <f t="shared" si="91"/>
        <v>11.757012674231136</v>
      </c>
      <c r="J351" s="39">
        <f t="shared" si="91"/>
        <v>9.0620062616952985</v>
      </c>
      <c r="K351" s="39">
        <f t="shared" si="91"/>
        <v>7.9329061580109972</v>
      </c>
      <c r="L351" s="39">
        <f t="shared" si="91"/>
        <v>7.6756764718010935</v>
      </c>
      <c r="M351" s="39">
        <f t="shared" si="90"/>
        <v>106.76569272451438</v>
      </c>
    </row>
    <row r="352" spans="2:13">
      <c r="B352">
        <v>2019</v>
      </c>
      <c r="C352" s="39">
        <f t="shared" ref="C352:L352" si="92">C66*365*C259/1000000</f>
        <v>3.9122596570566075</v>
      </c>
      <c r="D352" s="39">
        <f t="shared" si="92"/>
        <v>2.9868719716782297</v>
      </c>
      <c r="E352" s="39">
        <f t="shared" si="92"/>
        <v>7.7796412706125464</v>
      </c>
      <c r="F352" s="39">
        <f t="shared" si="92"/>
        <v>15.479682264516663</v>
      </c>
      <c r="G352" s="39">
        <f t="shared" si="92"/>
        <v>13.779841907672431</v>
      </c>
      <c r="H352" s="39">
        <f t="shared" si="92"/>
        <v>30.838857624129808</v>
      </c>
      <c r="I352" s="39">
        <f t="shared" si="92"/>
        <v>14.349648025128305</v>
      </c>
      <c r="J352" s="39">
        <f t="shared" si="92"/>
        <v>9.6310018369558481</v>
      </c>
      <c r="K352" s="39">
        <f t="shared" si="92"/>
        <v>8.1136655441884535</v>
      </c>
      <c r="L352" s="39">
        <f t="shared" si="92"/>
        <v>7.7592061503936538</v>
      </c>
      <c r="M352" s="39">
        <f t="shared" si="90"/>
        <v>114.63067625233255</v>
      </c>
    </row>
    <row r="353" spans="2:13">
      <c r="B353">
        <v>2018</v>
      </c>
      <c r="C353" s="39">
        <f t="shared" ref="C353:L353" si="93">C67*365*C260/1000000</f>
        <v>3.6112578981502779</v>
      </c>
      <c r="D353" s="39">
        <f t="shared" si="93"/>
        <v>2.3530460035968956</v>
      </c>
      <c r="E353" s="39">
        <f t="shared" si="93"/>
        <v>6.5929642988425776</v>
      </c>
      <c r="F353" s="39">
        <f t="shared" si="93"/>
        <v>13.701765010934221</v>
      </c>
      <c r="G353" s="39">
        <f t="shared" si="93"/>
        <v>14.255204568961622</v>
      </c>
      <c r="H353" s="39">
        <f t="shared" si="93"/>
        <v>30.259912845285733</v>
      </c>
      <c r="I353" s="39">
        <f t="shared" si="93"/>
        <v>12.522158426485499</v>
      </c>
      <c r="J353" s="39">
        <f t="shared" si="93"/>
        <v>8.7349205793467082</v>
      </c>
      <c r="K353" s="39">
        <f t="shared" si="93"/>
        <v>7.9037630879365901</v>
      </c>
      <c r="L353" s="39">
        <f t="shared" si="93"/>
        <v>8.5069723077758699</v>
      </c>
      <c r="M353" s="39">
        <f t="shared" si="90"/>
        <v>108.441965027316</v>
      </c>
    </row>
    <row r="354" spans="2:13">
      <c r="B354">
        <v>2017</v>
      </c>
      <c r="C354" s="39">
        <f t="shared" ref="C354:L354" si="94">C68*365*C261/1000000</f>
        <v>3.2758500825863459</v>
      </c>
      <c r="D354" s="39">
        <f t="shared" si="94"/>
        <v>2.0696666434506481</v>
      </c>
      <c r="E354" s="39">
        <f t="shared" si="94"/>
        <v>6.5759769884633004</v>
      </c>
      <c r="F354" s="39">
        <f t="shared" si="94"/>
        <v>13.883517050097318</v>
      </c>
      <c r="G354" s="39">
        <f t="shared" si="94"/>
        <v>13.794743941127741</v>
      </c>
      <c r="H354" s="39">
        <f t="shared" si="94"/>
        <v>27.687658721552502</v>
      </c>
      <c r="I354" s="39">
        <f t="shared" si="94"/>
        <v>12.412045987047946</v>
      </c>
      <c r="J354" s="39">
        <f t="shared" si="94"/>
        <v>9.1833413115042788</v>
      </c>
      <c r="K354" s="39">
        <f t="shared" si="94"/>
        <v>8.5069770922278707</v>
      </c>
      <c r="L354" s="39">
        <f t="shared" si="94"/>
        <v>6.6662708665659229</v>
      </c>
      <c r="M354" s="39">
        <f t="shared" si="90"/>
        <v>104.05604868462387</v>
      </c>
    </row>
    <row r="356" spans="2:13">
      <c r="B356" s="9" t="s">
        <v>41</v>
      </c>
    </row>
    <row r="357" spans="2:13">
      <c r="B357" s="9" t="s">
        <v>34</v>
      </c>
      <c r="C357" s="18">
        <v>1</v>
      </c>
      <c r="D357" s="18">
        <v>2</v>
      </c>
      <c r="E357" s="18">
        <v>3</v>
      </c>
      <c r="F357" s="18">
        <v>4</v>
      </c>
      <c r="G357" s="18">
        <v>5</v>
      </c>
      <c r="H357" s="18">
        <v>6</v>
      </c>
      <c r="I357" s="18">
        <v>7</v>
      </c>
      <c r="J357" s="18">
        <v>8</v>
      </c>
      <c r="K357" s="18">
        <v>9</v>
      </c>
      <c r="L357" s="18">
        <v>10</v>
      </c>
      <c r="M357" s="9" t="s">
        <v>50</v>
      </c>
    </row>
    <row r="358" spans="2:13">
      <c r="B358">
        <v>2022</v>
      </c>
      <c r="C358" s="39">
        <f>C72*365*C265/1000000</f>
        <v>0.7944408001442288</v>
      </c>
      <c r="D358" s="39">
        <f t="shared" ref="D358:L358" si="95">D72*365*D265/1000000</f>
        <v>0.49810954087705567</v>
      </c>
      <c r="E358" s="39">
        <f t="shared" si="95"/>
        <v>1.2417917225340007</v>
      </c>
      <c r="F358" s="39">
        <f t="shared" si="95"/>
        <v>2.7886988143466236</v>
      </c>
      <c r="G358" s="39">
        <f t="shared" si="95"/>
        <v>2.4858431882188343</v>
      </c>
      <c r="H358" s="39">
        <f t="shared" si="95"/>
        <v>6.2254335255618782</v>
      </c>
      <c r="I358" s="39">
        <f t="shared" si="95"/>
        <v>1.2334889302602521</v>
      </c>
      <c r="J358" s="39">
        <f t="shared" si="95"/>
        <v>1.9130734360706123</v>
      </c>
      <c r="K358" s="39">
        <f t="shared" si="95"/>
        <v>1.7639778708439995</v>
      </c>
      <c r="L358" s="39">
        <f t="shared" si="95"/>
        <v>1.6739690421836293</v>
      </c>
      <c r="M358" s="39">
        <f>SUM(C358:L358)</f>
        <v>20.618826871041112</v>
      </c>
    </row>
    <row r="359" spans="2:13">
      <c r="B359">
        <v>2021</v>
      </c>
      <c r="C359" s="39">
        <f t="shared" ref="C359:L359" si="96">C73*365*C266/1000000</f>
        <v>0.68640174999877068</v>
      </c>
      <c r="D359" s="39">
        <f t="shared" si="96"/>
        <v>0.45800544461546577</v>
      </c>
      <c r="E359" s="39">
        <f t="shared" si="96"/>
        <v>1.5318613825579448</v>
      </c>
      <c r="F359" s="39">
        <f t="shared" si="96"/>
        <v>2.7108321946993237</v>
      </c>
      <c r="G359" s="39">
        <f t="shared" si="96"/>
        <v>2.8191684098384187</v>
      </c>
      <c r="H359" s="39">
        <f t="shared" si="96"/>
        <v>6.1213187382978695</v>
      </c>
      <c r="I359" s="39">
        <f t="shared" si="96"/>
        <v>1.0831647678626091</v>
      </c>
      <c r="J359" s="39">
        <f t="shared" si="96"/>
        <v>1.8753281908742678</v>
      </c>
      <c r="K359" s="39">
        <f t="shared" si="96"/>
        <v>1.3966057281251647</v>
      </c>
      <c r="L359" s="39">
        <f t="shared" si="96"/>
        <v>1.6639147738177709</v>
      </c>
      <c r="M359" s="39">
        <f t="shared" ref="M359:M363" si="97">SUM(C359:L359)</f>
        <v>20.346601380687609</v>
      </c>
    </row>
    <row r="360" spans="2:13">
      <c r="B360">
        <v>2020</v>
      </c>
      <c r="C360" s="39">
        <f t="shared" ref="C360:L360" si="98">C74*365*C267/1000000</f>
        <v>0.64740668235826992</v>
      </c>
      <c r="D360" s="39">
        <f t="shared" si="98"/>
        <v>0.49796123230314798</v>
      </c>
      <c r="E360" s="39">
        <f t="shared" si="98"/>
        <v>1.2638337548564045</v>
      </c>
      <c r="F360" s="39">
        <f t="shared" si="98"/>
        <v>2.7498275436560218</v>
      </c>
      <c r="G360" s="39">
        <f t="shared" si="98"/>
        <v>2.5052979521106806</v>
      </c>
      <c r="H360" s="39">
        <f t="shared" si="98"/>
        <v>5.1885117194065442</v>
      </c>
      <c r="I360" s="39">
        <f t="shared" si="98"/>
        <v>2.2553977255174562</v>
      </c>
      <c r="J360" s="39">
        <f t="shared" si="98"/>
        <v>1.6739744133130867</v>
      </c>
      <c r="K360" s="39">
        <f t="shared" si="98"/>
        <v>1.5061564868109962</v>
      </c>
      <c r="L360" s="39">
        <f t="shared" si="98"/>
        <v>1.5944982106168559</v>
      </c>
      <c r="M360" s="39">
        <f t="shared" si="97"/>
        <v>19.882865720949464</v>
      </c>
    </row>
    <row r="361" spans="2:13">
      <c r="B361">
        <v>2019</v>
      </c>
      <c r="C361" s="39">
        <f t="shared" ref="C361:L361" si="99">C75*365*C268/1000000</f>
        <v>0.63373150433647363</v>
      </c>
      <c r="D361" s="39">
        <f t="shared" si="99"/>
        <v>0.50950934908121814</v>
      </c>
      <c r="E361" s="39">
        <f t="shared" si="99"/>
        <v>1.3270739413876</v>
      </c>
      <c r="F361" s="39">
        <f t="shared" si="99"/>
        <v>2.6405694349686106</v>
      </c>
      <c r="G361" s="39">
        <f t="shared" si="99"/>
        <v>2.3506056996729647</v>
      </c>
      <c r="H361" s="39">
        <f t="shared" si="99"/>
        <v>5.9209687992523854</v>
      </c>
      <c r="I361" s="39">
        <f t="shared" si="99"/>
        <v>2.4556269852601931</v>
      </c>
      <c r="J361" s="39">
        <f t="shared" si="99"/>
        <v>1.8873210727647356</v>
      </c>
      <c r="K361" s="39">
        <f t="shared" si="99"/>
        <v>1.3840527780504126</v>
      </c>
      <c r="L361" s="39">
        <f t="shared" si="99"/>
        <v>1.3235880588657341</v>
      </c>
      <c r="M361" s="39">
        <f t="shared" si="97"/>
        <v>20.433047623640327</v>
      </c>
    </row>
    <row r="362" spans="2:13">
      <c r="B362">
        <v>2018</v>
      </c>
      <c r="C362" s="39">
        <f t="shared" ref="C362:L362" si="100">C76*365*C269/1000000</f>
        <v>0.52303631756574054</v>
      </c>
      <c r="D362" s="39">
        <f t="shared" si="100"/>
        <v>0.40556957953984879</v>
      </c>
      <c r="E362" s="39">
        <f t="shared" si="100"/>
        <v>1.1363593208613225</v>
      </c>
      <c r="F362" s="39">
        <f t="shared" si="100"/>
        <v>2.3616278925035354</v>
      </c>
      <c r="G362" s="39">
        <f t="shared" si="100"/>
        <v>2.457018398471877</v>
      </c>
      <c r="H362" s="39">
        <f t="shared" si="100"/>
        <v>5.4535927700378606</v>
      </c>
      <c r="I362" s="39">
        <f t="shared" si="100"/>
        <v>2.2421207421779541</v>
      </c>
      <c r="J362" s="39">
        <f t="shared" si="100"/>
        <v>1.5055456039806814</v>
      </c>
      <c r="K362" s="39">
        <f t="shared" si="100"/>
        <v>1.4577370008763562</v>
      </c>
      <c r="L362" s="39">
        <f t="shared" si="100"/>
        <v>1.7475508191516933</v>
      </c>
      <c r="M362" s="39">
        <f t="shared" si="97"/>
        <v>19.29015844516687</v>
      </c>
    </row>
    <row r="363" spans="2:13">
      <c r="B363">
        <v>2017</v>
      </c>
      <c r="C363" s="39">
        <f t="shared" ref="C363:L363" si="101">C77*365*C270/1000000</f>
        <v>0.49212333684823412</v>
      </c>
      <c r="D363" s="39">
        <f t="shared" si="101"/>
        <v>0.35658366856823648</v>
      </c>
      <c r="E363" s="39">
        <f t="shared" si="101"/>
        <v>1.1329776253518007</v>
      </c>
      <c r="F363" s="39">
        <f t="shared" si="101"/>
        <v>2.3919965362631652</v>
      </c>
      <c r="G363" s="39">
        <f t="shared" si="101"/>
        <v>2.3767017828946702</v>
      </c>
      <c r="H363" s="39">
        <f t="shared" si="101"/>
        <v>5.5656456523398816</v>
      </c>
      <c r="I363" s="39">
        <f t="shared" si="101"/>
        <v>2.3893237491439776</v>
      </c>
      <c r="J363" s="39">
        <f t="shared" si="101"/>
        <v>1.5854008141053275</v>
      </c>
      <c r="K363" s="39">
        <f t="shared" si="101"/>
        <v>1.6683807409317994</v>
      </c>
      <c r="L363" s="39">
        <f t="shared" si="101"/>
        <v>1.5150487249724298</v>
      </c>
      <c r="M363" s="39">
        <f t="shared" si="97"/>
        <v>19.474182631419524</v>
      </c>
    </row>
    <row r="365" spans="2:13">
      <c r="B365" s="9" t="s">
        <v>42</v>
      </c>
    </row>
    <row r="366" spans="2:13">
      <c r="B366" s="9" t="s">
        <v>34</v>
      </c>
      <c r="C366" s="18">
        <v>1</v>
      </c>
      <c r="D366" s="18">
        <v>2</v>
      </c>
      <c r="E366" s="18">
        <v>3</v>
      </c>
      <c r="F366" s="18">
        <v>4</v>
      </c>
      <c r="G366" s="18">
        <v>5</v>
      </c>
      <c r="H366" s="18">
        <v>6</v>
      </c>
      <c r="I366" s="18">
        <v>7</v>
      </c>
      <c r="J366" s="18">
        <v>8</v>
      </c>
      <c r="K366" s="18">
        <v>9</v>
      </c>
      <c r="L366" s="18">
        <v>10</v>
      </c>
      <c r="M366" s="9" t="s">
        <v>50</v>
      </c>
    </row>
    <row r="367" spans="2:13">
      <c r="B367">
        <v>2022</v>
      </c>
      <c r="C367" s="39">
        <f>C81*365*C274/1000000</f>
        <v>7.245575015999588</v>
      </c>
      <c r="D367" s="39">
        <f t="shared" ref="D367:L367" si="102">D81*365*D274/1000000</f>
        <v>4.3786008384236581</v>
      </c>
      <c r="E367" s="39">
        <f t="shared" si="102"/>
        <v>10.915892652570133</v>
      </c>
      <c r="F367" s="39">
        <f t="shared" si="102"/>
        <v>24.513882920429804</v>
      </c>
      <c r="G367" s="39">
        <f t="shared" si="102"/>
        <v>21.851649436305951</v>
      </c>
      <c r="H367" s="39">
        <f t="shared" si="102"/>
        <v>54.724284956637739</v>
      </c>
      <c r="I367" s="39">
        <f t="shared" si="102"/>
        <v>14.438342156145694</v>
      </c>
      <c r="J367" s="39">
        <f t="shared" si="102"/>
        <v>16.816752669293553</v>
      </c>
      <c r="K367" s="39">
        <f t="shared" si="102"/>
        <v>15.496271363179893</v>
      </c>
      <c r="L367" s="39">
        <f t="shared" si="102"/>
        <v>14.71492041428213</v>
      </c>
      <c r="M367" s="39">
        <f>SUM(C367:L367)</f>
        <v>185.09617242326811</v>
      </c>
    </row>
    <row r="368" spans="2:13">
      <c r="B368">
        <v>2021</v>
      </c>
      <c r="C368" s="39">
        <f t="shared" ref="C368:L368" si="103">C82*365*C275/1000000</f>
        <v>6.0194536928423519</v>
      </c>
      <c r="D368" s="39">
        <f t="shared" si="103"/>
        <v>3.9983225314065831</v>
      </c>
      <c r="E368" s="39">
        <f t="shared" si="103"/>
        <v>13.372932468118192</v>
      </c>
      <c r="F368" s="39">
        <f t="shared" si="103"/>
        <v>23.665180338693872</v>
      </c>
      <c r="G368" s="39">
        <f t="shared" si="103"/>
        <v>24.610940121793455</v>
      </c>
      <c r="H368" s="39">
        <f t="shared" si="103"/>
        <v>53.438243848403431</v>
      </c>
      <c r="I368" s="39">
        <f t="shared" si="103"/>
        <v>20.85260443140124</v>
      </c>
      <c r="J368" s="39">
        <f t="shared" si="103"/>
        <v>16.371348959944953</v>
      </c>
      <c r="K368" s="39">
        <f t="shared" si="103"/>
        <v>12.192169800388836</v>
      </c>
      <c r="L368" s="39">
        <f t="shared" si="103"/>
        <v>14.525739832812524</v>
      </c>
      <c r="M368" s="39">
        <f t="shared" ref="M368:M372" si="104">SUM(C368:L368)</f>
        <v>189.04693602580542</v>
      </c>
    </row>
    <row r="369" spans="2:13">
      <c r="B369">
        <v>2020</v>
      </c>
      <c r="C369" s="39">
        <f t="shared" ref="C369:L369" si="105">C83*365*C276/1000000</f>
        <v>6.1196461622481335</v>
      </c>
      <c r="D369" s="39">
        <f t="shared" si="105"/>
        <v>4.4679768958637727</v>
      </c>
      <c r="E369" s="39">
        <f t="shared" si="105"/>
        <v>11.33979846341439</v>
      </c>
      <c r="F369" s="39">
        <f t="shared" si="105"/>
        <v>24.67293663773685</v>
      </c>
      <c r="G369" s="39">
        <f t="shared" si="105"/>
        <v>22.47888518452158</v>
      </c>
      <c r="H369" s="39">
        <f t="shared" si="105"/>
        <v>46.554127073318156</v>
      </c>
      <c r="I369" s="39">
        <f t="shared" si="105"/>
        <v>20.236645495448926</v>
      </c>
      <c r="J369" s="39">
        <f t="shared" si="105"/>
        <v>15.019801779261325</v>
      </c>
      <c r="K369" s="39">
        <f t="shared" si="105"/>
        <v>13.514048781472452</v>
      </c>
      <c r="L369" s="39">
        <f t="shared" si="105"/>
        <v>14.306698400158171</v>
      </c>
      <c r="M369" s="39">
        <f t="shared" si="104"/>
        <v>178.71056487344376</v>
      </c>
    </row>
    <row r="370" spans="2:13">
      <c r="B370">
        <v>2019</v>
      </c>
      <c r="C370" s="39">
        <f t="shared" ref="C370:L370" si="106">C84*365*C277/1000000</f>
        <v>5.9347486079471654</v>
      </c>
      <c r="D370" s="39">
        <f t="shared" si="106"/>
        <v>4.5309708020173192</v>
      </c>
      <c r="E370" s="39">
        <f t="shared" si="106"/>
        <v>11.80141893644972</v>
      </c>
      <c r="F370" s="39">
        <f t="shared" si="106"/>
        <v>23.482087290678884</v>
      </c>
      <c r="G370" s="39">
        <f t="shared" si="106"/>
        <v>20.903494335245163</v>
      </c>
      <c r="H370" s="39">
        <f t="shared" si="106"/>
        <v>52.654061789927304</v>
      </c>
      <c r="I370" s="39">
        <f t="shared" si="106"/>
        <v>21.837428873333888</v>
      </c>
      <c r="J370" s="39">
        <f t="shared" si="106"/>
        <v>16.783591292582713</v>
      </c>
      <c r="K370" s="39">
        <f t="shared" si="106"/>
        <v>12.308121013099864</v>
      </c>
      <c r="L370" s="39">
        <f t="shared" si="106"/>
        <v>11.770419638881737</v>
      </c>
      <c r="M370" s="39">
        <f t="shared" si="104"/>
        <v>182.00634258016376</v>
      </c>
    </row>
    <row r="371" spans="2:13">
      <c r="B371">
        <v>2018</v>
      </c>
      <c r="C371" s="39">
        <f t="shared" ref="C371:L371" si="107">C85*365*C278/1000000</f>
        <v>5.6804681495705491</v>
      </c>
      <c r="D371" s="39">
        <f t="shared" si="107"/>
        <v>3.1909686268628623</v>
      </c>
      <c r="E371" s="39">
        <f t="shared" si="107"/>
        <v>9.834126634521672</v>
      </c>
      <c r="F371" s="39">
        <f t="shared" si="107"/>
        <v>21.55272260598684</v>
      </c>
      <c r="G371" s="39">
        <f t="shared" si="107"/>
        <v>22.423276820266945</v>
      </c>
      <c r="H371" s="39">
        <f t="shared" si="107"/>
        <v>49.770657160573577</v>
      </c>
      <c r="I371" s="39">
        <f t="shared" si="107"/>
        <v>20.462074723407525</v>
      </c>
      <c r="J371" s="39">
        <f t="shared" si="107"/>
        <v>13.73993205121749</v>
      </c>
      <c r="K371" s="39">
        <f t="shared" si="107"/>
        <v>13.303620486572598</v>
      </c>
      <c r="L371" s="39">
        <f t="shared" si="107"/>
        <v>15.948523543695881</v>
      </c>
      <c r="M371" s="39">
        <f t="shared" si="104"/>
        <v>175.90637080267592</v>
      </c>
    </row>
    <row r="372" spans="2:13">
      <c r="B372">
        <v>2017</v>
      </c>
      <c r="C372" s="39">
        <f t="shared" ref="C372:L372" si="108">C86*365*C279/1000000</f>
        <v>5.0965185837987077</v>
      </c>
      <c r="D372" s="39">
        <f t="shared" si="108"/>
        <v>3.1605298838360087</v>
      </c>
      <c r="E372" s="39">
        <f t="shared" si="108"/>
        <v>10.175245570097053</v>
      </c>
      <c r="F372" s="39">
        <f t="shared" si="108"/>
        <v>21.295269245054126</v>
      </c>
      <c r="G372" s="39">
        <f t="shared" si="108"/>
        <v>21.541997669862187</v>
      </c>
      <c r="H372" s="39">
        <f t="shared" si="108"/>
        <v>50.72238300272204</v>
      </c>
      <c r="I372" s="39">
        <f t="shared" si="108"/>
        <v>21.775046758614533</v>
      </c>
      <c r="J372" s="39">
        <f t="shared" si="108"/>
        <v>14.44851367281529</v>
      </c>
      <c r="K372" s="39">
        <f t="shared" si="108"/>
        <v>15.204749317867655</v>
      </c>
      <c r="L372" s="39">
        <f t="shared" si="108"/>
        <v>13.807361534690893</v>
      </c>
      <c r="M372" s="39">
        <f t="shared" si="104"/>
        <v>177.2276152393585</v>
      </c>
    </row>
    <row r="373" spans="2:13">
      <c r="C373" s="1"/>
      <c r="D373" s="1"/>
      <c r="E373" s="1"/>
      <c r="F373" s="1"/>
      <c r="G373" s="1"/>
      <c r="H373" s="1"/>
      <c r="I373" s="1"/>
      <c r="J373" s="1"/>
      <c r="K373" s="1"/>
      <c r="L373" s="1"/>
    </row>
    <row r="374" spans="2:13">
      <c r="B374" s="9" t="s">
        <v>43</v>
      </c>
      <c r="C374" s="1"/>
      <c r="D374" s="1"/>
      <c r="E374" s="1"/>
      <c r="F374" s="1"/>
      <c r="G374" s="1"/>
      <c r="H374" s="1"/>
      <c r="I374" s="1"/>
      <c r="J374" s="1"/>
      <c r="K374" s="1"/>
      <c r="L374" s="1"/>
    </row>
    <row r="375" spans="2:13">
      <c r="B375" s="9" t="s">
        <v>34</v>
      </c>
      <c r="C375" s="18">
        <v>1</v>
      </c>
      <c r="D375" s="18">
        <v>2</v>
      </c>
      <c r="E375" s="18">
        <v>3</v>
      </c>
      <c r="F375" s="18">
        <v>4</v>
      </c>
      <c r="G375" s="18">
        <v>5</v>
      </c>
      <c r="H375" s="18">
        <v>6</v>
      </c>
      <c r="I375" s="18">
        <v>7</v>
      </c>
      <c r="J375" s="18">
        <v>8</v>
      </c>
      <c r="K375" s="18">
        <v>9</v>
      </c>
      <c r="L375" s="18">
        <v>10</v>
      </c>
      <c r="M375" s="9" t="s">
        <v>50</v>
      </c>
    </row>
    <row r="376" spans="2:13">
      <c r="B376">
        <v>2022</v>
      </c>
      <c r="C376" s="39">
        <f>C90*365*C283/1000000</f>
        <v>1.8598317474216746</v>
      </c>
      <c r="D376" s="39">
        <f t="shared" ref="D376:L376" si="109">D90*365*D283/1000000</f>
        <v>1.123921956588013</v>
      </c>
      <c r="E376" s="39">
        <f t="shared" si="109"/>
        <v>2.7798243607679654</v>
      </c>
      <c r="F376" s="39">
        <f t="shared" si="109"/>
        <v>6.2460753418072059</v>
      </c>
      <c r="G376" s="39">
        <f t="shared" si="109"/>
        <v>5.608994629885018</v>
      </c>
      <c r="H376" s="39">
        <f t="shared" si="109"/>
        <v>13.990560528517671</v>
      </c>
      <c r="I376" s="39">
        <f t="shared" si="109"/>
        <v>3.7061084955769923</v>
      </c>
      <c r="J376" s="39">
        <f t="shared" si="109"/>
        <v>1.6343638228074084</v>
      </c>
      <c r="K376" s="39">
        <f t="shared" si="109"/>
        <v>3.9801957145532518</v>
      </c>
      <c r="L376" s="39">
        <f t="shared" si="109"/>
        <v>3.7771020363232912</v>
      </c>
      <c r="M376" s="39">
        <f>SUM(C376:L376)</f>
        <v>44.706978634248493</v>
      </c>
    </row>
    <row r="377" spans="2:13">
      <c r="B377">
        <v>2021</v>
      </c>
      <c r="C377" s="39">
        <f t="shared" ref="C377:L377" si="110">C91*365*C284/1000000</f>
        <v>1.478597794504529</v>
      </c>
      <c r="D377" s="39">
        <f t="shared" si="110"/>
        <v>0.94583230575948496</v>
      </c>
      <c r="E377" s="39">
        <f t="shared" si="110"/>
        <v>3.222571081138041</v>
      </c>
      <c r="F377" s="39">
        <f t="shared" si="110"/>
        <v>5.8130330825457364</v>
      </c>
      <c r="G377" s="39">
        <f t="shared" si="110"/>
        <v>6.045346245962036</v>
      </c>
      <c r="H377" s="39">
        <f t="shared" si="110"/>
        <v>10.744751695575703</v>
      </c>
      <c r="I377" s="39">
        <f t="shared" si="110"/>
        <v>5.1221616603858706</v>
      </c>
      <c r="J377" s="39">
        <f t="shared" si="110"/>
        <v>1.5701131358096883</v>
      </c>
      <c r="K377" s="39">
        <f t="shared" si="110"/>
        <v>2.9662992704091242</v>
      </c>
      <c r="L377" s="39">
        <f t="shared" si="110"/>
        <v>3.568052513782447</v>
      </c>
      <c r="M377" s="39">
        <f t="shared" ref="M377:M381" si="111">SUM(C377:L377)</f>
        <v>41.476758785872661</v>
      </c>
    </row>
    <row r="378" spans="2:13">
      <c r="B378">
        <v>2020</v>
      </c>
      <c r="C378" s="39">
        <f t="shared" ref="C378:L378" si="112">C92*365*C285/1000000</f>
        <v>1.5405557119665214</v>
      </c>
      <c r="D378" s="39">
        <f t="shared" si="112"/>
        <v>1.1305635226291764</v>
      </c>
      <c r="E378" s="39">
        <f t="shared" si="112"/>
        <v>2.8645094513891181</v>
      </c>
      <c r="F378" s="39">
        <f t="shared" si="112"/>
        <v>6.1860444662296148</v>
      </c>
      <c r="G378" s="39">
        <f t="shared" si="112"/>
        <v>5.6879899362318422</v>
      </c>
      <c r="H378" s="39">
        <f t="shared" si="112"/>
        <v>10.441797694004075</v>
      </c>
      <c r="I378" s="39">
        <f t="shared" si="112"/>
        <v>5.1206203055151516</v>
      </c>
      <c r="J378" s="39">
        <f t="shared" si="112"/>
        <v>2.5777492387062471</v>
      </c>
      <c r="K378" s="39">
        <f t="shared" si="112"/>
        <v>2.6442102595389638</v>
      </c>
      <c r="L378" s="39">
        <f t="shared" si="112"/>
        <v>3.6201242122468624</v>
      </c>
      <c r="M378" s="39">
        <f t="shared" si="111"/>
        <v>41.814164798457576</v>
      </c>
    </row>
    <row r="379" spans="2:13">
      <c r="B379">
        <v>2019</v>
      </c>
      <c r="C379" s="39">
        <f t="shared" ref="C379:L379" si="113">C93*365*C286/1000000</f>
        <v>1.5283759836627329</v>
      </c>
      <c r="D379" s="39">
        <f t="shared" si="113"/>
        <v>0.8772067997846168</v>
      </c>
      <c r="E379" s="39">
        <f t="shared" si="113"/>
        <v>2.8230782083807386</v>
      </c>
      <c r="F379" s="39">
        <f t="shared" si="113"/>
        <v>6.0473426310402205</v>
      </c>
      <c r="G379" s="39">
        <f t="shared" si="113"/>
        <v>5.3832775113400571</v>
      </c>
      <c r="H379" s="39">
        <f t="shared" si="113"/>
        <v>13.560002082355245</v>
      </c>
      <c r="I379" s="39">
        <f t="shared" si="113"/>
        <v>5.6237937004194967</v>
      </c>
      <c r="J379" s="39">
        <f t="shared" si="113"/>
        <v>2.2732452017819766</v>
      </c>
      <c r="K379" s="39">
        <f t="shared" si="113"/>
        <v>2.4541569152178573</v>
      </c>
      <c r="L379" s="39">
        <f t="shared" si="113"/>
        <v>3.0312365160015853</v>
      </c>
      <c r="M379" s="39">
        <f t="shared" si="111"/>
        <v>43.601715549984526</v>
      </c>
    </row>
    <row r="380" spans="2:13">
      <c r="B380">
        <v>2018</v>
      </c>
      <c r="C380" s="39">
        <f t="shared" ref="C380:L380" si="114">C94*365*C287/1000000</f>
        <v>1.4375685829752178</v>
      </c>
      <c r="D380" s="39">
        <f t="shared" si="114"/>
        <v>0.83945266207519975</v>
      </c>
      <c r="E380" s="39">
        <f t="shared" si="114"/>
        <v>2.624525473394733</v>
      </c>
      <c r="F380" s="39">
        <f t="shared" si="114"/>
        <v>5.4543949688880566</v>
      </c>
      <c r="G380" s="39">
        <f t="shared" si="114"/>
        <v>5.6747080408520922</v>
      </c>
      <c r="H380" s="39">
        <f t="shared" si="114"/>
        <v>12.504015013051237</v>
      </c>
      <c r="I380" s="39">
        <f t="shared" si="114"/>
        <v>5.1783823076423454</v>
      </c>
      <c r="J380" s="39">
        <f t="shared" si="114"/>
        <v>2.5408454647388647</v>
      </c>
      <c r="K380" s="39">
        <f t="shared" si="114"/>
        <v>2.7407382184861526</v>
      </c>
      <c r="L380" s="39">
        <f t="shared" si="114"/>
        <v>4.0361279717748451</v>
      </c>
      <c r="M380" s="39">
        <f t="shared" si="111"/>
        <v>43.030758703878746</v>
      </c>
    </row>
    <row r="381" spans="2:13">
      <c r="B381">
        <v>2017</v>
      </c>
      <c r="C381" s="39">
        <f t="shared" ref="C381:L381" si="115">C95*365*C288/1000000</f>
        <v>1.3411139779031727</v>
      </c>
      <c r="D381" s="39">
        <f t="shared" si="115"/>
        <v>0.78686007642838451</v>
      </c>
      <c r="E381" s="39">
        <f t="shared" si="115"/>
        <v>2.3737616299614941</v>
      </c>
      <c r="F381" s="39">
        <f t="shared" si="115"/>
        <v>5.6838311610530674</v>
      </c>
      <c r="G381" s="39">
        <f t="shared" si="115"/>
        <v>5.5446265176567335</v>
      </c>
      <c r="H381" s="39">
        <f t="shared" si="115"/>
        <v>11.765889722568515</v>
      </c>
      <c r="I381" s="39">
        <f t="shared" si="115"/>
        <v>5.6774801189488704</v>
      </c>
      <c r="J381" s="39">
        <f t="shared" si="115"/>
        <v>3.0158585485044971</v>
      </c>
      <c r="K381" s="39">
        <f t="shared" si="115"/>
        <v>3.4967049935302383</v>
      </c>
      <c r="L381" s="39">
        <f t="shared" si="115"/>
        <v>3.6000391400920528</v>
      </c>
      <c r="M381" s="39">
        <f t="shared" si="111"/>
        <v>43.286165886647019</v>
      </c>
    </row>
    <row r="383" spans="2:13">
      <c r="B383" s="9" t="s">
        <v>44</v>
      </c>
    </row>
    <row r="384" spans="2:13">
      <c r="B384" s="9" t="s">
        <v>34</v>
      </c>
      <c r="C384" s="18">
        <v>1</v>
      </c>
      <c r="D384" s="18">
        <v>2</v>
      </c>
      <c r="E384" s="18">
        <v>3</v>
      </c>
      <c r="F384" s="18">
        <v>4</v>
      </c>
      <c r="G384" s="18">
        <v>5</v>
      </c>
      <c r="H384" s="18">
        <v>6</v>
      </c>
      <c r="I384" s="18">
        <v>7</v>
      </c>
      <c r="J384" s="18">
        <v>8</v>
      </c>
      <c r="K384" s="18">
        <v>9</v>
      </c>
      <c r="L384" s="18">
        <v>10</v>
      </c>
      <c r="M384" s="9" t="s">
        <v>50</v>
      </c>
    </row>
    <row r="385" spans="2:13">
      <c r="B385">
        <v>2022</v>
      </c>
      <c r="C385" s="39">
        <f>C99*365*C292/1000000</f>
        <v>1.5301725921917231</v>
      </c>
      <c r="D385" s="39">
        <f t="shared" ref="D385:L385" si="116">D99*365*D292/1000000</f>
        <v>0.92470438582289061</v>
      </c>
      <c r="E385" s="39">
        <f t="shared" si="116"/>
        <v>2.3052966423487473</v>
      </c>
      <c r="F385" s="39">
        <f t="shared" si="116"/>
        <v>5.1770179302827346</v>
      </c>
      <c r="G385" s="39">
        <f t="shared" si="116"/>
        <v>4.6147883346431948</v>
      </c>
      <c r="H385" s="39">
        <f t="shared" si="116"/>
        <v>11.557067697598681</v>
      </c>
      <c r="I385" s="39">
        <f t="shared" si="116"/>
        <v>3.0491928377298771</v>
      </c>
      <c r="J385" s="39">
        <f t="shared" si="116"/>
        <v>3.5514826590571111</v>
      </c>
      <c r="K385" s="39">
        <f t="shared" si="116"/>
        <v>2.9817954619459117</v>
      </c>
      <c r="L385" s="39">
        <f t="shared" si="116"/>
        <v>3.107602621530607</v>
      </c>
      <c r="M385" s="39">
        <f>SUM(C385:L385)</f>
        <v>38.799121163151483</v>
      </c>
    </row>
    <row r="386" spans="2:13">
      <c r="B386">
        <v>2021</v>
      </c>
      <c r="C386" s="39">
        <f t="shared" ref="C386:L386" si="117">C100*365*C293/1000000</f>
        <v>1.2892492998858551</v>
      </c>
      <c r="D386" s="39">
        <f t="shared" si="117"/>
        <v>0.85636251848956313</v>
      </c>
      <c r="E386" s="39">
        <f t="shared" si="117"/>
        <v>2.8642206920610231</v>
      </c>
      <c r="F386" s="39">
        <f t="shared" si="117"/>
        <v>5.0686189711224072</v>
      </c>
      <c r="G386" s="39">
        <f t="shared" si="117"/>
        <v>5.2711822269326847</v>
      </c>
      <c r="H386" s="39">
        <f t="shared" si="117"/>
        <v>11.44542710754733</v>
      </c>
      <c r="I386" s="39">
        <f t="shared" si="117"/>
        <v>4.4662201980137111</v>
      </c>
      <c r="J386" s="39">
        <f t="shared" si="117"/>
        <v>3.5064228851687647</v>
      </c>
      <c r="K386" s="39">
        <f t="shared" si="117"/>
        <v>2.6113244127007267</v>
      </c>
      <c r="L386" s="39">
        <f t="shared" si="117"/>
        <v>3.1111294920411128</v>
      </c>
      <c r="M386" s="39">
        <f t="shared" ref="M386:M390" si="118">SUM(C386:L386)</f>
        <v>40.490157803963179</v>
      </c>
    </row>
    <row r="387" spans="2:13">
      <c r="B387">
        <v>2020</v>
      </c>
      <c r="C387" s="39">
        <f t="shared" ref="C387:L387" si="119">C101*365*C294/1000000</f>
        <v>1.2291139986608848</v>
      </c>
      <c r="D387" s="39">
        <f t="shared" si="119"/>
        <v>0.89738079666719428</v>
      </c>
      <c r="E387" s="39">
        <f t="shared" si="119"/>
        <v>2.2775671442179495</v>
      </c>
      <c r="F387" s="39">
        <f t="shared" si="119"/>
        <v>4.9554910538119703</v>
      </c>
      <c r="G387" s="39">
        <f t="shared" si="119"/>
        <v>4.5148218903617652</v>
      </c>
      <c r="H387" s="39">
        <f t="shared" si="119"/>
        <v>9.3502676076671047</v>
      </c>
      <c r="I387" s="39">
        <f t="shared" si="119"/>
        <v>4.0644742530761828</v>
      </c>
      <c r="J387" s="39">
        <f t="shared" si="119"/>
        <v>3.0166856276572442</v>
      </c>
      <c r="K387" s="39">
        <f t="shared" si="119"/>
        <v>2.7142593044614602</v>
      </c>
      <c r="L387" s="39">
        <f t="shared" si="119"/>
        <v>2.8734607871174314</v>
      </c>
      <c r="M387" s="39">
        <f t="shared" si="118"/>
        <v>35.893522463699185</v>
      </c>
    </row>
    <row r="388" spans="2:13">
      <c r="B388">
        <v>2019</v>
      </c>
      <c r="C388" s="39">
        <f t="shared" ref="C388:L388" si="120">C102*365*C295/1000000</f>
        <v>1.1810030923579213</v>
      </c>
      <c r="D388" s="39">
        <f t="shared" si="120"/>
        <v>0.9016541191652685</v>
      </c>
      <c r="E388" s="39">
        <f t="shared" si="120"/>
        <v>2.3484587433905557</v>
      </c>
      <c r="F388" s="39">
        <f t="shared" si="120"/>
        <v>4.6728883626467663</v>
      </c>
      <c r="G388" s="39">
        <f t="shared" si="120"/>
        <v>4.1597535265356607</v>
      </c>
      <c r="H388" s="39">
        <f t="shared" si="120"/>
        <v>10.478052889357164</v>
      </c>
      <c r="I388" s="39">
        <f t="shared" si="120"/>
        <v>4.3456046299953188</v>
      </c>
      <c r="J388" s="39">
        <f t="shared" si="120"/>
        <v>3.3399010685758324</v>
      </c>
      <c r="K388" s="39">
        <f t="shared" si="120"/>
        <v>2.4492914422898262</v>
      </c>
      <c r="L388" s="39">
        <f t="shared" si="120"/>
        <v>2.3422899452312391</v>
      </c>
      <c r="M388" s="39">
        <f t="shared" si="118"/>
        <v>36.218897819545546</v>
      </c>
    </row>
    <row r="389" spans="2:13">
      <c r="B389">
        <v>2018</v>
      </c>
      <c r="C389" s="39">
        <f t="shared" ref="C389:L389" si="121">C103*365*C296/1000000</f>
        <v>1.0676177391134656</v>
      </c>
      <c r="D389" s="39">
        <f t="shared" si="121"/>
        <v>0.69564504259771764</v>
      </c>
      <c r="E389" s="39">
        <f t="shared" si="121"/>
        <v>1.9491174093081065</v>
      </c>
      <c r="F389" s="39">
        <f t="shared" si="121"/>
        <v>4.0507346180759667</v>
      </c>
      <c r="G389" s="39">
        <f t="shared" si="121"/>
        <v>4.2143512597951345</v>
      </c>
      <c r="H389" s="39">
        <f t="shared" si="121"/>
        <v>9.3541650217650005</v>
      </c>
      <c r="I389" s="39">
        <f t="shared" si="121"/>
        <v>3.8457523884588096</v>
      </c>
      <c r="J389" s="39">
        <f t="shared" si="121"/>
        <v>2.582356736425405</v>
      </c>
      <c r="K389" s="39">
        <f t="shared" si="121"/>
        <v>2.5003539940580422</v>
      </c>
      <c r="L389" s="39">
        <f t="shared" si="121"/>
        <v>2.9974513014751669</v>
      </c>
      <c r="M389" s="39">
        <f t="shared" si="118"/>
        <v>33.25754551107282</v>
      </c>
    </row>
    <row r="390" spans="2:13">
      <c r="B390">
        <v>2017</v>
      </c>
      <c r="C390" s="39">
        <f t="shared" ref="C390:L390" si="122">C104*365*C297/1000000</f>
        <v>0.99398960658695723</v>
      </c>
      <c r="D390" s="39">
        <f t="shared" si="122"/>
        <v>0.62799794887604798</v>
      </c>
      <c r="E390" s="39">
        <f t="shared" si="122"/>
        <v>1.9953455179264077</v>
      </c>
      <c r="F390" s="39">
        <f t="shared" si="122"/>
        <v>4.2126688654122182</v>
      </c>
      <c r="G390" s="39">
        <f t="shared" si="122"/>
        <v>4.1857324838820533</v>
      </c>
      <c r="H390" s="39">
        <f t="shared" si="122"/>
        <v>9.8019465329817521</v>
      </c>
      <c r="I390" s="39">
        <f t="shared" si="122"/>
        <v>4.2079616817227024</v>
      </c>
      <c r="J390" s="39">
        <f t="shared" si="122"/>
        <v>2.7921314046777135</v>
      </c>
      <c r="K390" s="39">
        <f t="shared" si="122"/>
        <v>2.938271647314588</v>
      </c>
      <c r="L390" s="39">
        <f t="shared" si="122"/>
        <v>2.6682307003857839</v>
      </c>
      <c r="M390" s="39">
        <f t="shared" si="118"/>
        <v>34.424276389766227</v>
      </c>
    </row>
    <row r="392" spans="2:13">
      <c r="B392" s="9" t="s">
        <v>45</v>
      </c>
    </row>
    <row r="393" spans="2:13">
      <c r="B393" s="9" t="s">
        <v>34</v>
      </c>
      <c r="C393" s="18">
        <v>1</v>
      </c>
      <c r="D393" s="18">
        <v>2</v>
      </c>
      <c r="E393" s="18">
        <v>3</v>
      </c>
      <c r="F393" s="18">
        <v>4</v>
      </c>
      <c r="G393" s="18">
        <v>5</v>
      </c>
      <c r="H393" s="18">
        <v>6</v>
      </c>
      <c r="I393" s="18">
        <v>7</v>
      </c>
      <c r="J393" s="18">
        <v>8</v>
      </c>
      <c r="K393" s="18">
        <v>9</v>
      </c>
      <c r="L393" s="18">
        <v>10</v>
      </c>
      <c r="M393" s="9" t="s">
        <v>50</v>
      </c>
    </row>
    <row r="394" spans="2:13">
      <c r="B394">
        <v>2022</v>
      </c>
      <c r="C394" s="39">
        <f>C108*365*C301/1000000</f>
        <v>1.8762623547925101</v>
      </c>
      <c r="D394" s="39">
        <f t="shared" ref="D394:L394" si="123">D108*365*D301/1000000</f>
        <v>1.2542702202943159</v>
      </c>
      <c r="E394" s="39">
        <f t="shared" si="123"/>
        <v>4.0721003562615987</v>
      </c>
      <c r="F394" s="39">
        <f t="shared" si="123"/>
        <v>5.9598433574701373</v>
      </c>
      <c r="G394" s="39">
        <f t="shared" si="123"/>
        <v>6.6733709096244604</v>
      </c>
      <c r="H394" s="39">
        <f t="shared" si="123"/>
        <v>20.414526540403255</v>
      </c>
      <c r="I394" s="39">
        <f t="shared" si="123"/>
        <v>4.0447449763040559</v>
      </c>
      <c r="J394" s="39">
        <f t="shared" si="123"/>
        <v>6.2733765084864643</v>
      </c>
      <c r="K394" s="39">
        <f t="shared" si="123"/>
        <v>5.7844602971290557</v>
      </c>
      <c r="L394" s="39">
        <f t="shared" si="123"/>
        <v>5.4893021183431223</v>
      </c>
      <c r="M394" s="39">
        <f>SUM(C394:L394)</f>
        <v>61.842257639108979</v>
      </c>
    </row>
    <row r="395" spans="2:13">
      <c r="B395">
        <v>2021</v>
      </c>
      <c r="C395" s="39">
        <f t="shared" ref="C395:L395" si="124">C109*365*C302/1000000</f>
        <v>2.2019909387017913</v>
      </c>
      <c r="D395" s="39">
        <f t="shared" si="124"/>
        <v>1.3966259793657203</v>
      </c>
      <c r="E395" s="39">
        <f t="shared" si="124"/>
        <v>4.8919848247495183</v>
      </c>
      <c r="F395" s="39">
        <f t="shared" si="124"/>
        <v>5.6082466824846113</v>
      </c>
      <c r="G395" s="39">
        <f t="shared" si="124"/>
        <v>7.2643384216290032</v>
      </c>
      <c r="H395" s="39">
        <f t="shared" si="124"/>
        <v>19.548373446952745</v>
      </c>
      <c r="I395" s="39">
        <f t="shared" si="124"/>
        <v>6.9926923551717906</v>
      </c>
      <c r="J395" s="39">
        <f t="shared" si="124"/>
        <v>5.9888428258846487</v>
      </c>
      <c r="K395" s="39">
        <f t="shared" si="124"/>
        <v>4.460047172635166</v>
      </c>
      <c r="L395" s="39">
        <f t="shared" si="124"/>
        <v>5.3136960797333517</v>
      </c>
      <c r="M395" s="39">
        <f t="shared" ref="M395:M399" si="125">SUM(C395:L395)</f>
        <v>63.666838727308345</v>
      </c>
    </row>
    <row r="396" spans="2:13">
      <c r="B396">
        <v>2020</v>
      </c>
      <c r="C396" s="39">
        <f t="shared" ref="C396:L396" si="126">C110*365*C303/1000000</f>
        <v>2.2511744986864186</v>
      </c>
      <c r="D396" s="39">
        <f t="shared" si="126"/>
        <v>1.3380737624803736</v>
      </c>
      <c r="E396" s="39">
        <f t="shared" si="126"/>
        <v>4.1088719989417459</v>
      </c>
      <c r="F396" s="39">
        <f t="shared" si="126"/>
        <v>5.9929683410361818</v>
      </c>
      <c r="G396" s="39">
        <f t="shared" si="126"/>
        <v>6.7092244035998583</v>
      </c>
      <c r="H396" s="39">
        <f t="shared" si="126"/>
        <v>17.125412302851277</v>
      </c>
      <c r="I396" s="39">
        <f t="shared" si="126"/>
        <v>6.6727857855685766</v>
      </c>
      <c r="J396" s="39">
        <f t="shared" si="126"/>
        <v>5.5251878694203178</v>
      </c>
      <c r="K396" s="39">
        <f t="shared" si="126"/>
        <v>4.9712812120625864</v>
      </c>
      <c r="L396" s="39">
        <f t="shared" si="126"/>
        <v>5.26286549008615</v>
      </c>
      <c r="M396" s="39">
        <f t="shared" si="125"/>
        <v>59.957845664733483</v>
      </c>
    </row>
    <row r="397" spans="2:13">
      <c r="B397">
        <v>2019</v>
      </c>
      <c r="C397" s="39">
        <f t="shared" ref="C397:L397" si="127">C111*365*C304/1000000</f>
        <v>2.1734590530399842</v>
      </c>
      <c r="D397" s="39">
        <f t="shared" si="127"/>
        <v>1.659359167381947</v>
      </c>
      <c r="E397" s="39">
        <f t="shared" si="127"/>
        <v>4.3219860722991035</v>
      </c>
      <c r="F397" s="39">
        <f t="shared" si="127"/>
        <v>7.2518234237338692</v>
      </c>
      <c r="G397" s="39">
        <f t="shared" si="127"/>
        <v>7.1702831515123</v>
      </c>
      <c r="H397" s="39">
        <f t="shared" si="127"/>
        <v>19.283284741563737</v>
      </c>
      <c r="I397" s="39">
        <f t="shared" si="127"/>
        <v>6.2754541697740311</v>
      </c>
      <c r="J397" s="39">
        <f t="shared" si="127"/>
        <v>6.1465869655437482</v>
      </c>
      <c r="K397" s="39">
        <f t="shared" si="127"/>
        <v>4.507553530744552</v>
      </c>
      <c r="L397" s="39">
        <f t="shared" si="127"/>
        <v>4.3106333245438258</v>
      </c>
      <c r="M397" s="39">
        <f t="shared" si="125"/>
        <v>63.100423600137091</v>
      </c>
    </row>
    <row r="398" spans="2:13">
      <c r="B398">
        <v>2018</v>
      </c>
      <c r="C398" s="39">
        <f t="shared" ref="C398:L398" si="128">C112*365*C305/1000000</f>
        <v>2.0128474372446759</v>
      </c>
      <c r="D398" s="39">
        <f t="shared" si="128"/>
        <v>1.3115437201216869</v>
      </c>
      <c r="E398" s="39">
        <f t="shared" si="128"/>
        <v>3.6747946746113791</v>
      </c>
      <c r="F398" s="39">
        <f t="shared" si="128"/>
        <v>4.9162368266703211</v>
      </c>
      <c r="G398" s="39">
        <f t="shared" si="128"/>
        <v>6.9244307271797725</v>
      </c>
      <c r="H398" s="39">
        <f t="shared" si="128"/>
        <v>17.636000603791381</v>
      </c>
      <c r="I398" s="39">
        <f t="shared" si="128"/>
        <v>4.9945598464487677</v>
      </c>
      <c r="J398" s="39">
        <f t="shared" si="128"/>
        <v>4.8686809412530492</v>
      </c>
      <c r="K398" s="39">
        <f t="shared" si="128"/>
        <v>4.7140759700409349</v>
      </c>
      <c r="L398" s="39">
        <f t="shared" si="128"/>
        <v>5.6512850521293014</v>
      </c>
      <c r="M398" s="39">
        <f t="shared" si="125"/>
        <v>56.704455799491271</v>
      </c>
    </row>
    <row r="399" spans="2:13">
      <c r="B399">
        <v>2017</v>
      </c>
      <c r="C399" s="39">
        <f t="shared" ref="C399:L399" si="129">C113*365*C306/1000000</f>
        <v>0.68769893328548137</v>
      </c>
      <c r="D399" s="39">
        <f t="shared" si="129"/>
        <v>0.70742780911391656</v>
      </c>
      <c r="E399" s="39">
        <f t="shared" si="129"/>
        <v>3.5242804561295462</v>
      </c>
      <c r="F399" s="39">
        <f t="shared" si="129"/>
        <v>8.3580424287327819</v>
      </c>
      <c r="G399" s="39">
        <f t="shared" si="129"/>
        <v>8.3045999610481971</v>
      </c>
      <c r="H399" s="39">
        <f t="shared" si="129"/>
        <v>19.44731181685583</v>
      </c>
      <c r="I399" s="39">
        <f t="shared" si="129"/>
        <v>8.3487032562856349</v>
      </c>
      <c r="J399" s="39">
        <f t="shared" si="129"/>
        <v>5.5396598907875569</v>
      </c>
      <c r="K399" s="39">
        <f t="shared" si="129"/>
        <v>5.8296058579469721</v>
      </c>
      <c r="L399" s="39">
        <f t="shared" si="129"/>
        <v>5.2938377346897285</v>
      </c>
      <c r="M399" s="39">
        <f t="shared" si="125"/>
        <v>66.041168144875641</v>
      </c>
    </row>
    <row r="402" spans="1:13">
      <c r="A402" s="9">
        <v>8</v>
      </c>
      <c r="B402" s="9" t="s">
        <v>51</v>
      </c>
    </row>
    <row r="404" spans="1:13">
      <c r="B404" s="9" t="s">
        <v>36</v>
      </c>
    </row>
    <row r="405" spans="1:13">
      <c r="B405" s="9" t="s">
        <v>34</v>
      </c>
      <c r="C405" s="18">
        <v>1</v>
      </c>
      <c r="D405" s="18">
        <v>2</v>
      </c>
      <c r="E405" s="18">
        <v>3</v>
      </c>
      <c r="F405" s="18">
        <v>4</v>
      </c>
      <c r="G405" s="18">
        <v>5</v>
      </c>
      <c r="H405" s="18">
        <v>6</v>
      </c>
      <c r="I405" s="18">
        <v>7</v>
      </c>
      <c r="J405" s="18">
        <v>8</v>
      </c>
      <c r="K405" s="18">
        <v>9</v>
      </c>
      <c r="L405" s="18">
        <v>10</v>
      </c>
      <c r="M405" s="9" t="s">
        <v>50</v>
      </c>
    </row>
    <row r="406" spans="1:13">
      <c r="B406">
        <v>2022</v>
      </c>
      <c r="C406" s="39">
        <f>Outputs!B50*365*C220/1000000</f>
        <v>3.8509070701226347</v>
      </c>
      <c r="D406" s="39">
        <f>Outputs!C50*365*D220/1000000</f>
        <v>3.1079533779330091</v>
      </c>
      <c r="E406" s="39">
        <f>Outputs!D50*365*E220/1000000</f>
        <v>10.27404822795866</v>
      </c>
      <c r="F406" s="39">
        <f>Outputs!E50*365*F220/1000000</f>
        <v>22.752911341683646</v>
      </c>
      <c r="G406" s="39">
        <f>Outputs!F50*365*G220/1000000</f>
        <v>17.594533031235194</v>
      </c>
      <c r="H406" s="39">
        <f>Outputs!G50*365*H220/1000000</f>
        <v>17.646045233534696</v>
      </c>
      <c r="I406" s="39">
        <f>Outputs!H50*365*I220/1000000</f>
        <v>13.569211600201731</v>
      </c>
      <c r="J406" s="39">
        <f>Outputs!I50*365*J220/1000000</f>
        <v>7.5177407386470589</v>
      </c>
      <c r="K406" s="39">
        <f>Outputs!J50*365*K220/1000000</f>
        <v>0</v>
      </c>
      <c r="L406" s="39">
        <f>Outputs!K50*365*L220/1000000</f>
        <v>0</v>
      </c>
      <c r="M406" s="39">
        <f>SUM(C406:L406)</f>
        <v>96.31335062131663</v>
      </c>
    </row>
    <row r="407" spans="1:13">
      <c r="B407">
        <v>2021</v>
      </c>
      <c r="C407" s="39">
        <f>Outputs!P50*365*C221/1000000</f>
        <v>3.5417028846678478</v>
      </c>
      <c r="D407" s="39">
        <f>Outputs!Q50*365*D221/1000000</f>
        <v>2.9865073760420691</v>
      </c>
      <c r="E407" s="39">
        <f>Outputs!R50*365*E221/1000000</f>
        <v>11.086947798693624</v>
      </c>
      <c r="F407" s="39">
        <f>Outputs!S50*365*F221/1000000</f>
        <v>22.111245040416996</v>
      </c>
      <c r="G407" s="39">
        <f>Outputs!T50*365*G221/1000000</f>
        <v>18.632509109268661</v>
      </c>
      <c r="H407" s="39">
        <f>Outputs!U50*365*H221/1000000</f>
        <v>19.920005346368278</v>
      </c>
      <c r="I407" s="39">
        <f>Outputs!V50*365*I221/1000000</f>
        <v>19.971960875251224</v>
      </c>
      <c r="J407" s="39">
        <f>Outputs!W50*365*J221/1000000</f>
        <v>6.5597835992032616</v>
      </c>
      <c r="K407" s="39">
        <f>Outputs!X50*365*K221/1000000</f>
        <v>0</v>
      </c>
      <c r="L407" s="39">
        <f>Outputs!Y50*365*L221/1000000</f>
        <v>0</v>
      </c>
      <c r="M407" s="39">
        <f t="shared" ref="M407:M411" si="130">SUM(C407:L407)</f>
        <v>104.81066202991195</v>
      </c>
    </row>
    <row r="408" spans="1:13">
      <c r="B408">
        <v>2020</v>
      </c>
      <c r="C408" s="39">
        <f>Outputs!AD50*365*C222/1000000</f>
        <v>3.9334924565984735</v>
      </c>
      <c r="D408" s="39">
        <f>Outputs!AE50*365*D222/1000000</f>
        <v>3.24232871625542</v>
      </c>
      <c r="E408" s="39">
        <f>Outputs!AF50*365*E222/1000000</f>
        <v>10.626980046431875</v>
      </c>
      <c r="F408" s="39">
        <f>Outputs!AG50*365*F222/1000000</f>
        <v>23.436041406785002</v>
      </c>
      <c r="G408" s="39">
        <f>Outputs!AH50*365*G222/1000000</f>
        <v>18.126231111991444</v>
      </c>
      <c r="H408" s="39">
        <f>Outputs!AI50*365*H222/1000000</f>
        <v>21.210744352575141</v>
      </c>
      <c r="I408" s="39">
        <f>Outputs!AJ50*365*I222/1000000</f>
        <v>17.043824233962091</v>
      </c>
      <c r="J408" s="39">
        <f>Outputs!AK50*365*J222/1000000</f>
        <v>5.9127714032853298</v>
      </c>
      <c r="K408" s="39">
        <f>Outputs!AL50*365*K222/1000000</f>
        <v>0</v>
      </c>
      <c r="L408" s="39">
        <f>Outputs!AM50*365*L222/1000000</f>
        <v>0</v>
      </c>
      <c r="M408" s="39">
        <f t="shared" si="130"/>
        <v>103.53241372788479</v>
      </c>
    </row>
    <row r="409" spans="1:13">
      <c r="B409">
        <v>2019</v>
      </c>
      <c r="C409" s="39">
        <f>Outputs!AR50*365*C223/1000000</f>
        <v>3.7908714006099742</v>
      </c>
      <c r="D409" s="39">
        <f>Outputs!AS50*365*D223/1000000</f>
        <v>3.2030479834636707</v>
      </c>
      <c r="E409" s="39">
        <f>Outputs!AT50*365*E223/1000000</f>
        <v>10.5499012794793</v>
      </c>
      <c r="F409" s="39">
        <f>Outputs!AU50*365*F223/1000000</f>
        <v>22.555269890255705</v>
      </c>
      <c r="G409" s="39">
        <f>Outputs!AV50*365*G223/1000000</f>
        <v>17.188416179670828</v>
      </c>
      <c r="H409" s="39">
        <f>Outputs!AW50*365*H223/1000000</f>
        <v>23.691008322889711</v>
      </c>
      <c r="I409" s="39">
        <f>Outputs!AX50*365*I223/1000000</f>
        <v>18.147739583761151</v>
      </c>
      <c r="J409" s="39">
        <f>Outputs!AY50*365*J223/1000000</f>
        <v>6.9977117099170982</v>
      </c>
      <c r="K409" s="39">
        <f>Outputs!AZ50*365*K223/1000000</f>
        <v>0</v>
      </c>
      <c r="L409" s="39">
        <f>Outputs!BA50*365*L223/1000000</f>
        <v>0</v>
      </c>
      <c r="M409" s="39">
        <f t="shared" si="130"/>
        <v>106.12396635004744</v>
      </c>
    </row>
    <row r="410" spans="1:13">
      <c r="B410">
        <v>2018</v>
      </c>
      <c r="C410" s="39">
        <f>Outputs!BF50*365*C224/1000000</f>
        <v>3.6401983933537023</v>
      </c>
      <c r="D410" s="39">
        <f>Outputs!BG50*365*D224/1000000</f>
        <v>2.8066307057243791</v>
      </c>
      <c r="E410" s="39">
        <f>Outputs!BH50*365*E224/1000000</f>
        <v>8.9000259878471617</v>
      </c>
      <c r="F410" s="39">
        <f>Outputs!BI50*365*F224/1000000</f>
        <v>18.613743485873183</v>
      </c>
      <c r="G410" s="39">
        <f>Outputs!BJ50*365*G224/1000000</f>
        <v>14.852478251913901</v>
      </c>
      <c r="H410" s="39">
        <f>Outputs!BK50*365*H224/1000000</f>
        <v>22.514941291826609</v>
      </c>
      <c r="I410" s="39">
        <f>Outputs!BL50*365*I224/1000000</f>
        <v>15.800120288512444</v>
      </c>
      <c r="J410" s="39">
        <f>Outputs!BM50*365*J224/1000000</f>
        <v>5.4390349064204049</v>
      </c>
      <c r="K410" s="39">
        <f>Outputs!BN50*365*K224/1000000</f>
        <v>0</v>
      </c>
      <c r="L410" s="39">
        <f>Outputs!BO50*365*L224/1000000</f>
        <v>0</v>
      </c>
      <c r="M410" s="39">
        <f t="shared" si="130"/>
        <v>92.567173311471791</v>
      </c>
    </row>
    <row r="411" spans="1:13">
      <c r="B411">
        <v>2017</v>
      </c>
      <c r="C411" s="39">
        <f>Outputs!BT50*365*C225/1000000</f>
        <v>3.3822062847900001</v>
      </c>
      <c r="D411" s="39">
        <f>Outputs!BU50*365*D225/1000000</f>
        <v>2.4950423433123325</v>
      </c>
      <c r="E411" s="39">
        <f>Outputs!BV50*365*E225/1000000</f>
        <v>9.4078208993132737</v>
      </c>
      <c r="F411" s="39">
        <f>Outputs!BW50*365*F225/1000000</f>
        <v>21.44024835006627</v>
      </c>
      <c r="G411" s="39">
        <f>Outputs!BX50*365*G225/1000000</f>
        <v>16.844583546936803</v>
      </c>
      <c r="H411" s="39">
        <f>Outputs!BY50*365*H225/1000000</f>
        <v>23.479612314695284</v>
      </c>
      <c r="I411" s="39">
        <f>Outputs!BZ50*365*I225/1000000</f>
        <v>17.200579090791919</v>
      </c>
      <c r="J411" s="39">
        <f>Outputs!CA50*365*J225/1000000</f>
        <v>6.0950568605670057</v>
      </c>
      <c r="K411" s="39">
        <f>Outputs!CB50*365*K225/1000000</f>
        <v>0</v>
      </c>
      <c r="L411" s="39">
        <f>Outputs!CC50*365*L225/1000000</f>
        <v>0</v>
      </c>
      <c r="M411" s="39">
        <f t="shared" si="130"/>
        <v>100.34514969047288</v>
      </c>
    </row>
    <row r="413" spans="1:13">
      <c r="B413" s="9" t="s">
        <v>37</v>
      </c>
    </row>
    <row r="414" spans="1:13">
      <c r="B414" s="9" t="s">
        <v>34</v>
      </c>
      <c r="C414" s="18">
        <v>1</v>
      </c>
      <c r="D414" s="18">
        <v>2</v>
      </c>
      <c r="E414" s="18">
        <v>3</v>
      </c>
      <c r="F414" s="18">
        <v>4</v>
      </c>
      <c r="G414" s="18">
        <v>5</v>
      </c>
      <c r="H414" s="18">
        <v>6</v>
      </c>
      <c r="I414" s="18">
        <v>7</v>
      </c>
      <c r="J414" s="18">
        <v>8</v>
      </c>
      <c r="K414" s="18">
        <v>9</v>
      </c>
      <c r="L414" s="18">
        <v>10</v>
      </c>
      <c r="M414" s="9" t="s">
        <v>50</v>
      </c>
    </row>
    <row r="415" spans="1:13">
      <c r="B415">
        <v>2022</v>
      </c>
      <c r="C415" s="39">
        <f>Outputs!B51*365*C220/1000000</f>
        <v>1.4908660743796496</v>
      </c>
      <c r="D415" s="39">
        <f>Outputs!C51*365*D220/1000000</f>
        <v>0.49687940511578327</v>
      </c>
      <c r="E415" s="39">
        <f>Outputs!D51*365*E220/1000000</f>
        <v>1.8590967168292241</v>
      </c>
      <c r="F415" s="39">
        <f>Outputs!E51*365*F220/1000000</f>
        <v>3.4931173284942765</v>
      </c>
      <c r="G415" s="39">
        <f>Outputs!F51*365*G220/1000000</f>
        <v>3.1550555350456726</v>
      </c>
      <c r="H415" s="39">
        <f>Outputs!G51*365*H220/1000000</f>
        <v>7.235454689927769</v>
      </c>
      <c r="I415" s="39">
        <f>Outputs!H51*365*I220/1000000</f>
        <v>1.8281008129101004</v>
      </c>
      <c r="J415" s="39">
        <f>Outputs!I51*365*J220/1000000</f>
        <v>2.2232144720648526</v>
      </c>
      <c r="K415" s="39">
        <f>Outputs!J51*365*K220/1000000</f>
        <v>9.1903984752829206</v>
      </c>
      <c r="L415" s="39">
        <f>Outputs!K51*365*L220/1000000</f>
        <v>0</v>
      </c>
      <c r="M415" s="39">
        <f t="shared" ref="M415:M420" si="131">SUM(C415:L415)</f>
        <v>30.97218351005025</v>
      </c>
    </row>
    <row r="416" spans="1:13">
      <c r="B416">
        <v>2021</v>
      </c>
      <c r="C416" s="39">
        <f>Outputs!P51*365*C221/1000000</f>
        <v>1.3357685027945669</v>
      </c>
      <c r="D416" s="39">
        <f>Outputs!Q51*365*D221/1000000</f>
        <v>0.5966852769877723</v>
      </c>
      <c r="E416" s="39">
        <f>Outputs!R51*365*E221/1000000</f>
        <v>1.7651396683435725</v>
      </c>
      <c r="F416" s="39">
        <f>Outputs!S51*365*F221/1000000</f>
        <v>4.0197743163294852</v>
      </c>
      <c r="G416" s="39">
        <f>Outputs!T51*365*G221/1000000</f>
        <v>2.7870280564794103</v>
      </c>
      <c r="H416" s="39">
        <f>Outputs!U51*365*H221/1000000</f>
        <v>10.987071141971917</v>
      </c>
      <c r="I416" s="39">
        <f>Outputs!V51*365*I221/1000000</f>
        <v>1.7705056163054262</v>
      </c>
      <c r="J416" s="39">
        <f>Outputs!W51*365*J221/1000000</f>
        <v>2.8802755271479059</v>
      </c>
      <c r="K416" s="39">
        <f>Outputs!X51*365*K221/1000000</f>
        <v>6.1706011065210156</v>
      </c>
      <c r="L416" s="39">
        <f>Outputs!Y51*365*L221/1000000</f>
        <v>0</v>
      </c>
      <c r="M416" s="39">
        <f t="shared" si="131"/>
        <v>32.312849212881069</v>
      </c>
    </row>
    <row r="417" spans="2:13">
      <c r="B417">
        <v>2020</v>
      </c>
      <c r="C417" s="39">
        <f>Outputs!AD51*365*C222/1000000</f>
        <v>1.679105728774487</v>
      </c>
      <c r="D417" s="39">
        <f>Outputs!AE51*365*D222/1000000</f>
        <v>0.67944912415087655</v>
      </c>
      <c r="E417" s="39">
        <f>Outputs!AF51*365*E222/1000000</f>
        <v>1.7742403508322668</v>
      </c>
      <c r="F417" s="39">
        <f>Outputs!AG51*365*F222/1000000</f>
        <v>4.1335792361368657</v>
      </c>
      <c r="G417" s="39">
        <f>Outputs!AH51*365*G222/1000000</f>
        <v>3.4454773380285162</v>
      </c>
      <c r="H417" s="39">
        <f>Outputs!AI51*365*H222/1000000</f>
        <v>10.377652267607733</v>
      </c>
      <c r="I417" s="39">
        <f>Outputs!AJ51*365*I222/1000000</f>
        <v>1.9447640651900382</v>
      </c>
      <c r="J417" s="39">
        <f>Outputs!AK51*365*J222/1000000</f>
        <v>2.6631977982208008</v>
      </c>
      <c r="K417" s="39">
        <f>Outputs!AL51*365*K222/1000000</f>
        <v>6.3973898829190823</v>
      </c>
      <c r="L417" s="39">
        <f>Outputs!AM51*365*L222/1000000</f>
        <v>0</v>
      </c>
      <c r="M417" s="39">
        <f t="shared" si="131"/>
        <v>33.094855791860667</v>
      </c>
    </row>
    <row r="418" spans="2:13">
      <c r="B418">
        <v>2019</v>
      </c>
      <c r="C418" s="39">
        <f>Outputs!AR51*365*C223/1000000</f>
        <v>1.6389047366047189</v>
      </c>
      <c r="D418" s="39">
        <f>Outputs!AS51*365*D223/1000000</f>
        <v>0.64961106643779121</v>
      </c>
      <c r="E418" s="39">
        <f>Outputs!AT51*365*E223/1000000</f>
        <v>1.7983458664923722</v>
      </c>
      <c r="F418" s="39">
        <f>Outputs!AU51*365*F223/1000000</f>
        <v>4.8452458586572682</v>
      </c>
      <c r="G418" s="39">
        <f>Outputs!AV51*365*G223/1000000</f>
        <v>2.4662890648163525</v>
      </c>
      <c r="H418" s="39">
        <f>Outputs!AW51*365*H223/1000000</f>
        <v>12.432313361080974</v>
      </c>
      <c r="I418" s="39">
        <f>Outputs!AX51*365*I223/1000000</f>
        <v>2.0825826775390186</v>
      </c>
      <c r="J418" s="39">
        <f>Outputs!AY51*365*J223/1000000</f>
        <v>2.9315101836260062</v>
      </c>
      <c r="K418" s="39">
        <f>Outputs!AZ51*365*K223/1000000</f>
        <v>5.9781555296936197</v>
      </c>
      <c r="L418" s="39">
        <f>Outputs!BA51*365*L223/1000000</f>
        <v>0</v>
      </c>
      <c r="M418" s="39">
        <f t="shared" si="131"/>
        <v>34.82295834494812</v>
      </c>
    </row>
    <row r="419" spans="2:13">
      <c r="B419">
        <v>2018</v>
      </c>
      <c r="C419" s="39">
        <f>Outputs!BF51*365*C224/1000000</f>
        <v>1.559675070388441</v>
      </c>
      <c r="D419" s="39">
        <f>Outputs!BG51*365*D224/1000000</f>
        <v>0.57540622829733934</v>
      </c>
      <c r="E419" s="39">
        <f>Outputs!BH51*365*E224/1000000</f>
        <v>1.4981736440910181</v>
      </c>
      <c r="F419" s="39">
        <f>Outputs!BI51*365*F224/1000000</f>
        <v>3.8488283409404911</v>
      </c>
      <c r="G419" s="39">
        <f>Outputs!BJ51*365*G224/1000000</f>
        <v>2.3021743437649493</v>
      </c>
      <c r="H419" s="39">
        <f>Outputs!BK51*365*H224/1000000</f>
        <v>11.239897989863783</v>
      </c>
      <c r="I419" s="39">
        <f>Outputs!BL51*365*I224/1000000</f>
        <v>2.0215784287428034</v>
      </c>
      <c r="J419" s="39">
        <f>Outputs!BM51*365*J224/1000000</f>
        <v>2.3852932125672739</v>
      </c>
      <c r="K419" s="39">
        <f>Outputs!BN51*365*K224/1000000</f>
        <v>6.2646058971790728</v>
      </c>
      <c r="L419" s="39">
        <f>Outputs!BO51*365*L224/1000000</f>
        <v>0</v>
      </c>
      <c r="M419" s="39">
        <f t="shared" si="131"/>
        <v>31.695633155835171</v>
      </c>
    </row>
    <row r="420" spans="2:13">
      <c r="B420">
        <v>2017</v>
      </c>
      <c r="C420" s="39">
        <f>Outputs!BT51*365*C225/1000000</f>
        <v>1.4773704100467844</v>
      </c>
      <c r="D420" s="39">
        <f>Outputs!BU51*365*D225/1000000</f>
        <v>0.48943006808708578</v>
      </c>
      <c r="E420" s="39">
        <f>Outputs!BV51*365*E225/1000000</f>
        <v>1.6343830930442595</v>
      </c>
      <c r="F420" s="39">
        <f>Outputs!BW51*365*F225/1000000</f>
        <v>4.4358652675245489</v>
      </c>
      <c r="G420" s="39">
        <f>Outputs!BX51*365*G225/1000000</f>
        <v>2.6929734966937406</v>
      </c>
      <c r="H420" s="39">
        <f>Outputs!BY51*365*H225/1000000</f>
        <v>11.520269048607393</v>
      </c>
      <c r="I420" s="39">
        <f>Outputs!BZ51*365*I225/1000000</f>
        <v>2.0389125248027877</v>
      </c>
      <c r="J420" s="39">
        <f>Outputs!CA51*365*J225/1000000</f>
        <v>2.7438216906283164</v>
      </c>
      <c r="K420" s="39">
        <f>Outputs!CB51*365*K225/1000000</f>
        <v>6.6092989468645289</v>
      </c>
      <c r="L420" s="39">
        <f>Outputs!CC51*365*L225/1000000</f>
        <v>0</v>
      </c>
      <c r="M420" s="39">
        <f t="shared" si="131"/>
        <v>33.642324546299442</v>
      </c>
    </row>
    <row r="422" spans="2:13">
      <c r="B422" s="9" t="s">
        <v>38</v>
      </c>
    </row>
    <row r="423" spans="2:13">
      <c r="B423" s="9" t="s">
        <v>34</v>
      </c>
      <c r="C423" s="18">
        <v>1</v>
      </c>
      <c r="D423" s="18">
        <v>2</v>
      </c>
      <c r="E423" s="18">
        <v>3</v>
      </c>
      <c r="F423" s="18">
        <v>4</v>
      </c>
      <c r="G423" s="18">
        <v>5</v>
      </c>
      <c r="H423" s="18">
        <v>6</v>
      </c>
      <c r="I423" s="18">
        <v>7</v>
      </c>
      <c r="J423" s="18">
        <v>8</v>
      </c>
      <c r="K423" s="18">
        <v>9</v>
      </c>
      <c r="L423" s="18">
        <v>10</v>
      </c>
      <c r="M423" s="9" t="s">
        <v>50</v>
      </c>
    </row>
    <row r="424" spans="2:13">
      <c r="B424">
        <v>2022</v>
      </c>
      <c r="C424" s="39">
        <f>Outputs!B52*365*C220/1000000</f>
        <v>3.5572064534698438</v>
      </c>
      <c r="D424" s="39">
        <f>Outputs!C52*365*D220/1000000</f>
        <v>2.0825253308918654</v>
      </c>
      <c r="E424" s="39">
        <f>Outputs!D52*365*E220/1000000</f>
        <v>2.487796616963136</v>
      </c>
      <c r="F424" s="39">
        <f>Outputs!E52*365*F220/1000000</f>
        <v>5.9218933548005026</v>
      </c>
      <c r="G424" s="39">
        <f>Outputs!F52*365*G220/1000000</f>
        <v>8.9464401508586828</v>
      </c>
      <c r="H424" s="39">
        <f>Outputs!G52*365*H220/1000000</f>
        <v>30.60470828787399</v>
      </c>
      <c r="I424" s="39">
        <f>Outputs!H52*365*I220/1000000</f>
        <v>9.7076194318189319</v>
      </c>
      <c r="J424" s="39">
        <f>Outputs!I52*365*J220/1000000</f>
        <v>15.54142571521677</v>
      </c>
      <c r="K424" s="39">
        <f>Outputs!J52*365*K220/1000000</f>
        <v>4.6633568876088836</v>
      </c>
      <c r="L424" s="39">
        <f>Outputs!K52*365*L220/1000000</f>
        <v>6.754269754384616</v>
      </c>
      <c r="M424" s="39">
        <f t="shared" ref="M424:M429" si="132">SUM(C424:L424)</f>
        <v>90.267241983887232</v>
      </c>
    </row>
    <row r="425" spans="2:13">
      <c r="B425">
        <v>2021</v>
      </c>
      <c r="C425" s="39">
        <f>Outputs!P52*365*C221/1000000</f>
        <v>3.3074820526156654</v>
      </c>
      <c r="D425" s="39">
        <f>Outputs!Q52*365*D221/1000000</f>
        <v>2.0190761696350439</v>
      </c>
      <c r="E425" s="39">
        <f>Outputs!R52*365*E221/1000000</f>
        <v>2.6221140293438885</v>
      </c>
      <c r="F425" s="39">
        <f>Outputs!S52*365*F221/1000000</f>
        <v>6.0914364818295788</v>
      </c>
      <c r="G425" s="39">
        <f>Outputs!T52*365*G221/1000000</f>
        <v>8.9889489623093191</v>
      </c>
      <c r="H425" s="39">
        <f>Outputs!U52*365*H221/1000000</f>
        <v>39.157501798755298</v>
      </c>
      <c r="I425" s="39">
        <f>Outputs!V52*365*I221/1000000</f>
        <v>12.665543067400636</v>
      </c>
      <c r="J425" s="39">
        <f>Outputs!W52*365*J221/1000000</f>
        <v>13.688548609200451</v>
      </c>
      <c r="K425" s="39">
        <f>Outputs!X52*365*K221/1000000</f>
        <v>4.3690848783166008</v>
      </c>
      <c r="L425" s="39">
        <f>Outputs!Y52*365*L221/1000000</f>
        <v>6.0571498616547492</v>
      </c>
      <c r="M425" s="39">
        <f t="shared" si="132"/>
        <v>98.966885911061226</v>
      </c>
    </row>
    <row r="426" spans="2:13">
      <c r="B426">
        <v>2020</v>
      </c>
      <c r="C426" s="39">
        <f>Outputs!AD52*365*C222/1000000</f>
        <v>2.7968632134869869</v>
      </c>
      <c r="D426" s="39">
        <f>Outputs!AE52*365*D222/1000000</f>
        <v>1.6920491808903733</v>
      </c>
      <c r="E426" s="39">
        <f>Outputs!AF52*365*E222/1000000</f>
        <v>2.6578059809592198</v>
      </c>
      <c r="F426" s="39">
        <f>Outputs!AG52*365*F222/1000000</f>
        <v>6.8317418069168525</v>
      </c>
      <c r="G426" s="39">
        <f>Outputs!AH52*365*G222/1000000</f>
        <v>9.1481047150089356</v>
      </c>
      <c r="H426" s="39">
        <f>Outputs!AI52*365*H222/1000000</f>
        <v>33.915524881791129</v>
      </c>
      <c r="I426" s="39">
        <f>Outputs!AJ52*365*I222/1000000</f>
        <v>12.362888062983957</v>
      </c>
      <c r="J426" s="39">
        <f>Outputs!AK52*365*J222/1000000</f>
        <v>11.888410017649845</v>
      </c>
      <c r="K426" s="39">
        <f>Outputs!AL52*365*K222/1000000</f>
        <v>4.1962140473597573</v>
      </c>
      <c r="L426" s="39">
        <f>Outputs!AM52*365*L222/1000000</f>
        <v>6.2455824164833169</v>
      </c>
      <c r="M426" s="39">
        <f t="shared" si="132"/>
        <v>91.735184323530376</v>
      </c>
    </row>
    <row r="427" spans="2:13">
      <c r="B427">
        <v>2019</v>
      </c>
      <c r="C427" s="39">
        <f>Outputs!AR52*365*C223/1000000</f>
        <v>2.6376741666422947</v>
      </c>
      <c r="D427" s="39">
        <f>Outputs!AS52*365*D223/1000000</f>
        <v>1.7080613095326691</v>
      </c>
      <c r="E427" s="39">
        <f>Outputs!AT52*365*E223/1000000</f>
        <v>2.579535207821146</v>
      </c>
      <c r="F427" s="39">
        <f>Outputs!AU52*365*F223/1000000</f>
        <v>6.7381878185602009</v>
      </c>
      <c r="G427" s="39">
        <f>Outputs!AV52*365*G223/1000000</f>
        <v>8.3209943430531279</v>
      </c>
      <c r="H427" s="39">
        <f>Outputs!AW52*365*H223/1000000</f>
        <v>37.962585289922316</v>
      </c>
      <c r="I427" s="39">
        <f>Outputs!AX52*365*I223/1000000</f>
        <v>14.372096696849665</v>
      </c>
      <c r="J427" s="39">
        <f>Outputs!AY52*365*J223/1000000</f>
        <v>14.236597307281443</v>
      </c>
      <c r="K427" s="39">
        <f>Outputs!AZ52*365*K223/1000000</f>
        <v>4.0158610086241433</v>
      </c>
      <c r="L427" s="39">
        <f>Outputs!BA52*365*L223/1000000</f>
        <v>5.4372344194030386</v>
      </c>
      <c r="M427" s="39">
        <f t="shared" si="132"/>
        <v>98.008827567690048</v>
      </c>
    </row>
    <row r="428" spans="2:13">
      <c r="B428">
        <v>2018</v>
      </c>
      <c r="C428" s="39">
        <f>Outputs!BF52*365*C224/1000000</f>
        <v>2.5190861606969706</v>
      </c>
      <c r="D428" s="39">
        <f>Outputs!BG52*365*D224/1000000</f>
        <v>1.4993237124649303</v>
      </c>
      <c r="E428" s="39">
        <f>Outputs!BH52*365*E224/1000000</f>
        <v>2.2000513384058213</v>
      </c>
      <c r="F428" s="39">
        <f>Outputs!BI52*365*F224/1000000</f>
        <v>5.2923132553595575</v>
      </c>
      <c r="G428" s="39">
        <f>Outputs!BJ52*365*G224/1000000</f>
        <v>7.7522183280775945</v>
      </c>
      <c r="H428" s="39">
        <f>Outputs!BK52*365*H224/1000000</f>
        <v>34.165653830849543</v>
      </c>
      <c r="I428" s="39">
        <f>Outputs!BL52*365*I224/1000000</f>
        <v>13.969486956195338</v>
      </c>
      <c r="J428" s="39">
        <f>Outputs!BM52*365*J224/1000000</f>
        <v>11.416367653301862</v>
      </c>
      <c r="K428" s="39">
        <f>Outputs!BN52*365*K224/1000000</f>
        <v>4.4313561597653761</v>
      </c>
      <c r="L428" s="39">
        <f>Outputs!BO52*365*L224/1000000</f>
        <v>6.9315171501044919</v>
      </c>
      <c r="M428" s="39">
        <f t="shared" si="132"/>
        <v>90.177374545221483</v>
      </c>
    </row>
    <row r="429" spans="2:13">
      <c r="B429">
        <v>2017</v>
      </c>
      <c r="C429" s="39">
        <f>Outputs!BT52*365*C225/1000000</f>
        <v>2.1656976616104786</v>
      </c>
      <c r="D429" s="39">
        <f>Outputs!BU52*365*D225/1000000</f>
        <v>1.3043975365366984</v>
      </c>
      <c r="E429" s="39">
        <f>Outputs!BV52*365*E225/1000000</f>
        <v>2.4756374442994074</v>
      </c>
      <c r="F429" s="39">
        <f>Outputs!BW52*365*F225/1000000</f>
        <v>5.7454148070942974</v>
      </c>
      <c r="G429" s="39">
        <f>Outputs!BX52*365*G225/1000000</f>
        <v>8.8151329004133903</v>
      </c>
      <c r="H429" s="39">
        <f>Outputs!BY52*365*H225/1000000</f>
        <v>35.356173016487652</v>
      </c>
      <c r="I429" s="39">
        <f>Outputs!BZ52*365*I225/1000000</f>
        <v>15.016258359515373</v>
      </c>
      <c r="J429" s="39">
        <f>Outputs!CA52*365*J225/1000000</f>
        <v>12.437574103962367</v>
      </c>
      <c r="K429" s="39">
        <f>Outputs!CB52*365*K225/1000000</f>
        <v>4.5159614392420995</v>
      </c>
      <c r="L429" s="39">
        <f>Outputs!CC52*365*L225/1000000</f>
        <v>5.9309785821984065</v>
      </c>
      <c r="M429" s="39">
        <f t="shared" si="132"/>
        <v>93.763225851360176</v>
      </c>
    </row>
    <row r="430" spans="2:13">
      <c r="C430" s="1"/>
      <c r="D430" s="1"/>
      <c r="E430" s="1"/>
      <c r="F430" s="1"/>
      <c r="G430" s="1"/>
      <c r="H430" s="1"/>
      <c r="I430" s="1"/>
      <c r="J430" s="1"/>
      <c r="K430" s="1"/>
      <c r="L430" s="1"/>
    </row>
    <row r="431" spans="2:13">
      <c r="B431" s="9" t="s">
        <v>39</v>
      </c>
    </row>
    <row r="432" spans="2:13">
      <c r="B432" s="9" t="s">
        <v>34</v>
      </c>
      <c r="C432" s="18">
        <v>1</v>
      </c>
      <c r="D432" s="18">
        <v>2</v>
      </c>
      <c r="E432" s="18">
        <v>3</v>
      </c>
      <c r="F432" s="18">
        <v>4</v>
      </c>
      <c r="G432" s="18">
        <v>5</v>
      </c>
      <c r="H432" s="18">
        <v>6</v>
      </c>
      <c r="I432" s="18">
        <v>7</v>
      </c>
      <c r="J432" s="18">
        <v>8</v>
      </c>
      <c r="K432" s="18">
        <v>9</v>
      </c>
      <c r="L432" s="18">
        <v>10</v>
      </c>
      <c r="M432" s="9" t="s">
        <v>50</v>
      </c>
    </row>
    <row r="433" spans="2:13">
      <c r="B433">
        <v>2022</v>
      </c>
      <c r="C433" s="39">
        <f>Outputs!B53*365*C220/1000000</f>
        <v>1.0063346002062634</v>
      </c>
      <c r="D433" s="39">
        <f>Outputs!C53*365*D220/1000000</f>
        <v>0.69563116716209661</v>
      </c>
      <c r="E433" s="39">
        <f>Outputs!D53*365*E220/1000000</f>
        <v>3.5802434088858344</v>
      </c>
      <c r="F433" s="39">
        <f>Outputs!E53*365*F220/1000000</f>
        <v>7.7553408367297774</v>
      </c>
      <c r="G433" s="39">
        <f>Outputs!F53*365*G220/1000000</f>
        <v>5.7773291444036294</v>
      </c>
      <c r="H433" s="39">
        <f>Outputs!G53*365*H220/1000000</f>
        <v>21.704073588339558</v>
      </c>
      <c r="I433" s="39">
        <f>Outputs!H53*365*I220/1000000</f>
        <v>5.1776747727544956</v>
      </c>
      <c r="J433" s="39">
        <f>Outputs!I53*365*J220/1000000</f>
        <v>9.5052208422069366</v>
      </c>
      <c r="K433" s="39">
        <f>Outputs!J53*365*K220/1000000</f>
        <v>0</v>
      </c>
      <c r="L433" s="39">
        <f>Outputs!K53*365*L220/1000000</f>
        <v>0</v>
      </c>
      <c r="M433" s="39">
        <f t="shared" ref="M433:M438" si="133">SUM(C433:L433)</f>
        <v>55.201848360688594</v>
      </c>
    </row>
    <row r="434" spans="2:13">
      <c r="B434">
        <v>2021</v>
      </c>
      <c r="C434" s="39">
        <f>Outputs!P53*365*C221/1000000</f>
        <v>0.89997580315808245</v>
      </c>
      <c r="D434" s="39">
        <f>Outputs!Q53*365*D221/1000000</f>
        <v>0.73532987663209126</v>
      </c>
      <c r="E434" s="39">
        <f>Outputs!R53*365*E221/1000000</f>
        <v>3.968246322065625</v>
      </c>
      <c r="F434" s="39">
        <f>Outputs!S53*365*F221/1000000</f>
        <v>7.834141951921608</v>
      </c>
      <c r="G434" s="39">
        <f>Outputs!T53*365*G221/1000000</f>
        <v>6.717937151261828</v>
      </c>
      <c r="H434" s="39">
        <f>Outputs!U53*365*H221/1000000</f>
        <v>25.290011765235352</v>
      </c>
      <c r="I434" s="39">
        <f>Outputs!V53*365*I221/1000000</f>
        <v>7.923776383528252</v>
      </c>
      <c r="J434" s="39">
        <f>Outputs!W53*365*J221/1000000</f>
        <v>8.8243153718249054</v>
      </c>
      <c r="K434" s="39">
        <f>Outputs!X53*365*K221/1000000</f>
        <v>0</v>
      </c>
      <c r="L434" s="39">
        <f>Outputs!Y53*365*L221/1000000</f>
        <v>0</v>
      </c>
      <c r="M434" s="39">
        <f t="shared" si="133"/>
        <v>62.193734625627741</v>
      </c>
    </row>
    <row r="435" spans="2:13">
      <c r="B435">
        <v>2020</v>
      </c>
      <c r="C435" s="39">
        <f>Outputs!AD53*365*C222/1000000</f>
        <v>1.0390030916909958</v>
      </c>
      <c r="D435" s="39">
        <f>Outputs!AE53*365*D222/1000000</f>
        <v>0.79763412415266399</v>
      </c>
      <c r="E435" s="39">
        <f>Outputs!AF53*365*E222/1000000</f>
        <v>3.7247027958733283</v>
      </c>
      <c r="F435" s="39">
        <f>Outputs!AG53*365*F222/1000000</f>
        <v>8.3737972226930868</v>
      </c>
      <c r="G435" s="39">
        <f>Outputs!AH53*365*G222/1000000</f>
        <v>6.5074988618845389</v>
      </c>
      <c r="H435" s="39">
        <f>Outputs!AI53*365*H222/1000000</f>
        <v>20.226601140680685</v>
      </c>
      <c r="I435" s="39">
        <f>Outputs!AJ53*365*I222/1000000</f>
        <v>7.3909361957543416</v>
      </c>
      <c r="J435" s="39">
        <f>Outputs!AK53*365*J222/1000000</f>
        <v>9.2862952191754271</v>
      </c>
      <c r="K435" s="39">
        <f>Outputs!AL53*365*K222/1000000</f>
        <v>0</v>
      </c>
      <c r="L435" s="39">
        <f>Outputs!AM53*365*L222/1000000</f>
        <v>0</v>
      </c>
      <c r="M435" s="39">
        <f t="shared" si="133"/>
        <v>57.34646865190507</v>
      </c>
    </row>
    <row r="436" spans="2:13">
      <c r="B436">
        <v>2019</v>
      </c>
      <c r="C436" s="39">
        <f>Outputs!AR53*365*C223/1000000</f>
        <v>0.93067997508024214</v>
      </c>
      <c r="D436" s="39">
        <f>Outputs!AS53*365*D223/1000000</f>
        <v>0.81173810678813973</v>
      </c>
      <c r="E436" s="39">
        <f>Outputs!AT53*365*E223/1000000</f>
        <v>3.6914380311853958</v>
      </c>
      <c r="F436" s="39">
        <f>Outputs!AU53*365*F223/1000000</f>
        <v>8.4087280112928156</v>
      </c>
      <c r="G436" s="39">
        <f>Outputs!AV53*365*G223/1000000</f>
        <v>5.8875256635178612</v>
      </c>
      <c r="H436" s="39">
        <f>Outputs!AW53*365*H223/1000000</f>
        <v>26.635220679928228</v>
      </c>
      <c r="I436" s="39">
        <f>Outputs!AX53*365*I223/1000000</f>
        <v>7.9260608892852753</v>
      </c>
      <c r="J436" s="39">
        <f>Outputs!AY53*365*J223/1000000</f>
        <v>8.8242492398484469</v>
      </c>
      <c r="K436" s="39">
        <f>Outputs!AZ53*365*K223/1000000</f>
        <v>0</v>
      </c>
      <c r="L436" s="39">
        <f>Outputs!BA53*365*L223/1000000</f>
        <v>0</v>
      </c>
      <c r="M436" s="39">
        <f t="shared" si="133"/>
        <v>63.115640596926411</v>
      </c>
    </row>
    <row r="437" spans="2:13">
      <c r="B437">
        <v>2018</v>
      </c>
      <c r="C437" s="39">
        <f>Outputs!BF53*365*C224/1000000</f>
        <v>0.86780493097653366</v>
      </c>
      <c r="D437" s="39">
        <f>Outputs!BG53*365*D224/1000000</f>
        <v>0.7044680618267265</v>
      </c>
      <c r="E437" s="39">
        <f>Outputs!BH53*365*E224/1000000</f>
        <v>3.1832285731815757</v>
      </c>
      <c r="F437" s="39">
        <f>Outputs!BI53*365*F224/1000000</f>
        <v>6.9526863679481012</v>
      </c>
      <c r="G437" s="39">
        <f>Outputs!BJ53*365*G224/1000000</f>
        <v>4.8024035690723483</v>
      </c>
      <c r="H437" s="39">
        <f>Outputs!BK53*365*H224/1000000</f>
        <v>24.406618911805477</v>
      </c>
      <c r="I437" s="39">
        <f>Outputs!BL53*365*I224/1000000</f>
        <v>7.6365527835049551</v>
      </c>
      <c r="J437" s="39">
        <f>Outputs!BM53*365*J224/1000000</f>
        <v>7.0203786997521984</v>
      </c>
      <c r="K437" s="39">
        <f>Outputs!BN53*365*K224/1000000</f>
        <v>0</v>
      </c>
      <c r="L437" s="39">
        <f>Outputs!BO53*365*L224/1000000</f>
        <v>0</v>
      </c>
      <c r="M437" s="39">
        <f t="shared" si="133"/>
        <v>55.574141898067921</v>
      </c>
    </row>
    <row r="438" spans="2:13">
      <c r="B438">
        <v>2017</v>
      </c>
      <c r="C438" s="39">
        <f>Outputs!BT53*365*C225/1000000</f>
        <v>0.80884689323555059</v>
      </c>
      <c r="D438" s="39">
        <f>Outputs!BU53*365*D225/1000000</f>
        <v>0.59685381941325522</v>
      </c>
      <c r="E438" s="39">
        <f>Outputs!BV53*365*E225/1000000</f>
        <v>3.5346769684672443</v>
      </c>
      <c r="F438" s="39">
        <f>Outputs!BW53*365*F225/1000000</f>
        <v>7.6152921369190727</v>
      </c>
      <c r="G438" s="39">
        <f>Outputs!BX53*365*G225/1000000</f>
        <v>6.009635267461154</v>
      </c>
      <c r="H438" s="39">
        <f>Outputs!BY53*365*H225/1000000</f>
        <v>26.141619185738293</v>
      </c>
      <c r="I438" s="39">
        <f>Outputs!BZ53*365*I225/1000000</f>
        <v>6.9550226165910027</v>
      </c>
      <c r="J438" s="39">
        <f>Outputs!CA53*365*J225/1000000</f>
        <v>7.7367956510110716</v>
      </c>
      <c r="K438" s="39">
        <f>Outputs!CB53*365*K225/1000000</f>
        <v>0</v>
      </c>
      <c r="L438" s="39">
        <f>Outputs!CC53*365*L225/1000000</f>
        <v>0</v>
      </c>
      <c r="M438" s="39">
        <f t="shared" si="133"/>
        <v>59.398742538836643</v>
      </c>
    </row>
    <row r="440" spans="2:13">
      <c r="B440" s="9" t="s">
        <v>40</v>
      </c>
    </row>
    <row r="441" spans="2:13">
      <c r="B441" s="9" t="s">
        <v>34</v>
      </c>
      <c r="C441" s="18">
        <v>1</v>
      </c>
      <c r="D441" s="18">
        <v>2</v>
      </c>
      <c r="E441" s="18">
        <v>3</v>
      </c>
      <c r="F441" s="18">
        <v>4</v>
      </c>
      <c r="G441" s="18">
        <v>5</v>
      </c>
      <c r="H441" s="18">
        <v>6</v>
      </c>
      <c r="I441" s="18">
        <v>7</v>
      </c>
      <c r="J441" s="18">
        <v>8</v>
      </c>
      <c r="K441" s="18">
        <v>9</v>
      </c>
      <c r="L441" s="18">
        <v>10</v>
      </c>
      <c r="M441" s="9" t="s">
        <v>50</v>
      </c>
    </row>
    <row r="442" spans="2:13">
      <c r="B442">
        <v>2022</v>
      </c>
      <c r="C442" s="39">
        <f>Outputs!B54*365*C220/1000000</f>
        <v>3.0339124613625867</v>
      </c>
      <c r="D442" s="39">
        <f>Outputs!C54*365*D220/1000000</f>
        <v>2.3642723342322438</v>
      </c>
      <c r="E442" s="39">
        <f>Outputs!D54*365*E220/1000000</f>
        <v>6.4525390310662551</v>
      </c>
      <c r="F442" s="39">
        <f>Outputs!E54*365*F220/1000000</f>
        <v>14.402989391266653</v>
      </c>
      <c r="G442" s="39">
        <f>Outputs!F54*365*G220/1000000</f>
        <v>14.360979014355992</v>
      </c>
      <c r="H442" s="39">
        <f>Outputs!G54*365*H220/1000000</f>
        <v>33.260609617342929</v>
      </c>
      <c r="I442" s="39">
        <f>Outputs!H54*365*I220/1000000</f>
        <v>4.4867209901174396</v>
      </c>
      <c r="J442" s="39">
        <f>Outputs!I54*365*J220/1000000</f>
        <v>13.305591908855568</v>
      </c>
      <c r="K442" s="39">
        <f>Outputs!J54*365*K220/1000000</f>
        <v>8.7046224320479766</v>
      </c>
      <c r="L442" s="39">
        <f>Outputs!K54*365*L220/1000000</f>
        <v>10.072399735176734</v>
      </c>
      <c r="M442" s="39">
        <f t="shared" ref="M442:M447" si="134">SUM(C442:L442)</f>
        <v>110.44463691582436</v>
      </c>
    </row>
    <row r="443" spans="2:13">
      <c r="B443">
        <v>2021</v>
      </c>
      <c r="C443" s="39">
        <f>Outputs!P54*365*C221/1000000</f>
        <v>2.8915626356987598</v>
      </c>
      <c r="D443" s="39">
        <f>Outputs!Q54*365*D221/1000000</f>
        <v>2.2018816417586642</v>
      </c>
      <c r="E443" s="39">
        <f>Outputs!R54*365*E221/1000000</f>
        <v>7.1800042148411478</v>
      </c>
      <c r="F443" s="39">
        <f>Outputs!S54*365*F221/1000000</f>
        <v>14.60032216712308</v>
      </c>
      <c r="G443" s="39">
        <f>Outputs!T54*365*G221/1000000</f>
        <v>14.634328786678624</v>
      </c>
      <c r="H443" s="39">
        <f>Outputs!U54*365*H221/1000000</f>
        <v>40.365939156440035</v>
      </c>
      <c r="I443" s="39">
        <f>Outputs!V54*365*I221/1000000</f>
        <v>5.3836273080195474</v>
      </c>
      <c r="J443" s="39">
        <f>Outputs!W54*365*J221/1000000</f>
        <v>12.046288329443341</v>
      </c>
      <c r="K443" s="39">
        <f>Outputs!X54*365*K221/1000000</f>
        <v>8.7963276749355774</v>
      </c>
      <c r="L443" s="39">
        <f>Outputs!Y54*365*L221/1000000</f>
        <v>9.9707112834252261</v>
      </c>
      <c r="M443" s="39">
        <f t="shared" si="134"/>
        <v>118.07099319836401</v>
      </c>
    </row>
    <row r="444" spans="2:13">
      <c r="B444">
        <v>2020</v>
      </c>
      <c r="C444" s="39">
        <f>Outputs!AD54*365*C222/1000000</f>
        <v>3.2069081431723063</v>
      </c>
      <c r="D444" s="39">
        <f>Outputs!AE54*365*D222/1000000</f>
        <v>2.5712314246692425</v>
      </c>
      <c r="E444" s="39">
        <f>Outputs!AF54*365*E222/1000000</f>
        <v>6.775598996576897</v>
      </c>
      <c r="F444" s="39">
        <f>Outputs!AG54*365*F222/1000000</f>
        <v>15.321357768422935</v>
      </c>
      <c r="G444" s="39">
        <f>Outputs!AH54*365*G222/1000000</f>
        <v>14.088015679357467</v>
      </c>
      <c r="H444" s="39">
        <f>Outputs!AI54*365*H222/1000000</f>
        <v>32.213820719584099</v>
      </c>
      <c r="I444" s="39">
        <f>Outputs!AJ54*365*I222/1000000</f>
        <v>8.7753797992808185</v>
      </c>
      <c r="J444" s="39">
        <f>Outputs!AK54*365*J222/1000000</f>
        <v>11.120779330115383</v>
      </c>
      <c r="K444" s="39">
        <f>Outputs!AL54*365*K222/1000000</f>
        <v>8.511747496808896</v>
      </c>
      <c r="L444" s="39">
        <f>Outputs!AM54*365*L222/1000000</f>
        <v>9.918026640117807</v>
      </c>
      <c r="M444" s="39">
        <f t="shared" si="134"/>
        <v>112.50286599810585</v>
      </c>
    </row>
    <row r="445" spans="2:13">
      <c r="B445">
        <v>2019</v>
      </c>
      <c r="C445" s="39">
        <f>Outputs!AR54*365*C223/1000000</f>
        <v>3.2072487980906312</v>
      </c>
      <c r="D445" s="39">
        <f>Outputs!AS54*365*D223/1000000</f>
        <v>2.3802411217302506</v>
      </c>
      <c r="E445" s="39">
        <f>Outputs!AT54*365*E223/1000000</f>
        <v>6.7080538055335888</v>
      </c>
      <c r="F445" s="39">
        <f>Outputs!AU54*365*F223/1000000</f>
        <v>15.155250991711734</v>
      </c>
      <c r="G445" s="39">
        <f>Outputs!AV54*365*G223/1000000</f>
        <v>13.05820947080753</v>
      </c>
      <c r="H445" s="39">
        <f>Outputs!AW54*365*H223/1000000</f>
        <v>37.293312255080458</v>
      </c>
      <c r="I445" s="39">
        <f>Outputs!AX54*365*I223/1000000</f>
        <v>9.5312781716802686</v>
      </c>
      <c r="J445" s="39">
        <f>Outputs!AY54*365*J223/1000000</f>
        <v>13.075367053066635</v>
      </c>
      <c r="K445" s="39">
        <f>Outputs!AZ54*365*K223/1000000</f>
        <v>8.1463131797950101</v>
      </c>
      <c r="L445" s="39">
        <f>Outputs!BA54*365*L223/1000000</f>
        <v>8.1110102592262407</v>
      </c>
      <c r="M445" s="39">
        <f t="shared" si="134"/>
        <v>116.66628510672234</v>
      </c>
    </row>
    <row r="446" spans="2:13">
      <c r="B446">
        <v>2018</v>
      </c>
      <c r="C446" s="39">
        <f>Outputs!BF54*365*C224/1000000</f>
        <v>2.965821867978756</v>
      </c>
      <c r="D446" s="39">
        <f>Outputs!BG54*365*D224/1000000</f>
        <v>1.8895476958605939</v>
      </c>
      <c r="E446" s="39">
        <f>Outputs!BH54*365*E224/1000000</f>
        <v>5.84797870664298</v>
      </c>
      <c r="F446" s="39">
        <f>Outputs!BI54*365*F224/1000000</f>
        <v>11.813786228354475</v>
      </c>
      <c r="G446" s="39">
        <f>Outputs!BJ54*365*G224/1000000</f>
        <v>11.918932830928581</v>
      </c>
      <c r="H446" s="39">
        <f>Outputs!BK54*365*H224/1000000</f>
        <v>34.706378846495966</v>
      </c>
      <c r="I446" s="39">
        <f>Outputs!BL54*365*I224/1000000</f>
        <v>8.3324624305928712</v>
      </c>
      <c r="J446" s="39">
        <f>Outputs!BM54*365*J224/1000000</f>
        <v>10.283125763988627</v>
      </c>
      <c r="K446" s="39">
        <f>Outputs!BN54*365*K224/1000000</f>
        <v>8.331528960033479</v>
      </c>
      <c r="L446" s="39">
        <f>Outputs!BO54*365*L224/1000000</f>
        <v>10.307077019662206</v>
      </c>
      <c r="M446" s="39">
        <f t="shared" si="134"/>
        <v>106.39664035053853</v>
      </c>
    </row>
    <row r="447" spans="2:13">
      <c r="B447">
        <v>2017</v>
      </c>
      <c r="C447" s="39">
        <f>Outputs!BT54*365*C225/1000000</f>
        <v>2.8191994584175615</v>
      </c>
      <c r="D447" s="39">
        <f>Outputs!BU54*365*D225/1000000</f>
        <v>1.6744173256167083</v>
      </c>
      <c r="E447" s="39">
        <f>Outputs!BV54*365*E225/1000000</f>
        <v>6.1385298140812212</v>
      </c>
      <c r="F447" s="39">
        <f>Outputs!BW54*365*F225/1000000</f>
        <v>13.784273705716192</v>
      </c>
      <c r="G447" s="39">
        <f>Outputs!BX54*365*G225/1000000</f>
        <v>14.510969724080164</v>
      </c>
      <c r="H447" s="39">
        <f>Outputs!BY54*365*H225/1000000</f>
        <v>37.416537125311066</v>
      </c>
      <c r="I447" s="39">
        <f>Outputs!BZ54*365*I225/1000000</f>
        <v>6.9183339719020225</v>
      </c>
      <c r="J447" s="39">
        <f>Outputs!CA54*365*J225/1000000</f>
        <v>11.427060092830338</v>
      </c>
      <c r="K447" s="39">
        <f>Outputs!CB54*365*K225/1000000</f>
        <v>8.7000693739313437</v>
      </c>
      <c r="L447" s="39">
        <f>Outputs!CC54*365*L225/1000000</f>
        <v>9.0728716504114733</v>
      </c>
      <c r="M447" s="39">
        <f t="shared" si="134"/>
        <v>112.46226224229811</v>
      </c>
    </row>
    <row r="449" spans="2:13">
      <c r="B449" s="9" t="s">
        <v>41</v>
      </c>
    </row>
    <row r="450" spans="2:13">
      <c r="B450" s="9" t="s">
        <v>34</v>
      </c>
      <c r="C450" s="18">
        <v>1</v>
      </c>
      <c r="D450" s="18">
        <v>2</v>
      </c>
      <c r="E450" s="18">
        <v>3</v>
      </c>
      <c r="F450" s="18">
        <v>4</v>
      </c>
      <c r="G450" s="18">
        <v>5</v>
      </c>
      <c r="H450" s="18">
        <v>6</v>
      </c>
      <c r="I450" s="18">
        <v>7</v>
      </c>
      <c r="J450" s="18">
        <v>8</v>
      </c>
      <c r="K450" s="18">
        <v>9</v>
      </c>
      <c r="L450" s="18">
        <v>10</v>
      </c>
      <c r="M450" s="9" t="s">
        <v>50</v>
      </c>
    </row>
    <row r="451" spans="2:13">
      <c r="B451">
        <v>2022</v>
      </c>
      <c r="C451" s="39">
        <f>Outputs!B55*365*C220/1000000</f>
        <v>2.9444604968998078</v>
      </c>
      <c r="D451" s="39">
        <f>Outputs!C55*365*D220/1000000</f>
        <v>2.1152866103500485</v>
      </c>
      <c r="E451" s="39">
        <f>Outputs!D55*365*E220/1000000</f>
        <v>4.2852560886811926</v>
      </c>
      <c r="F451" s="39">
        <f>Outputs!E55*365*F220/1000000</f>
        <v>6.1442539849977962</v>
      </c>
      <c r="G451" s="39">
        <f>Outputs!F55*365*G220/1000000</f>
        <v>4.0437326047218969</v>
      </c>
      <c r="H451" s="39">
        <f>Outputs!G55*365*H220/1000000</f>
        <v>8.4550479632848052</v>
      </c>
      <c r="I451" s="39">
        <f>Outputs!H55*365*I220/1000000</f>
        <v>1.9984958066385032</v>
      </c>
      <c r="J451" s="39">
        <f>Outputs!I55*365*J220/1000000</f>
        <v>0</v>
      </c>
      <c r="K451" s="39">
        <f>Outputs!J55*365*K220/1000000</f>
        <v>0</v>
      </c>
      <c r="L451" s="39">
        <f>Outputs!K55*365*L220/1000000</f>
        <v>0</v>
      </c>
      <c r="M451" s="39">
        <f t="shared" ref="M451:M456" si="135">SUM(C451:L451)</f>
        <v>29.986533555574049</v>
      </c>
    </row>
    <row r="452" spans="2:13">
      <c r="B452">
        <v>2021</v>
      </c>
      <c r="C452" s="39">
        <f>Outputs!P55*365*C221/1000000</f>
        <v>2.782259580741075</v>
      </c>
      <c r="D452" s="39">
        <f>Outputs!Q55*365*D221/1000000</f>
        <v>1.9995632259813989</v>
      </c>
      <c r="E452" s="39">
        <f>Outputs!R55*365*E221/1000000</f>
        <v>4.6229848456617368</v>
      </c>
      <c r="F452" s="39">
        <f>Outputs!S55*365*F221/1000000</f>
        <v>6.1817083191741187</v>
      </c>
      <c r="G452" s="39">
        <f>Outputs!T55*365*G221/1000000</f>
        <v>4.0524836028684721</v>
      </c>
      <c r="H452" s="39">
        <f>Outputs!U55*365*H221/1000000</f>
        <v>9.8701445106896326</v>
      </c>
      <c r="I452" s="39">
        <f>Outputs!V55*365*I221/1000000</f>
        <v>2.9655232460899241</v>
      </c>
      <c r="J452" s="39">
        <f>Outputs!W55*365*J221/1000000</f>
        <v>0</v>
      </c>
      <c r="K452" s="39">
        <f>Outputs!X55*365*K221/1000000</f>
        <v>0</v>
      </c>
      <c r="L452" s="39">
        <f>Outputs!Y55*365*L221/1000000</f>
        <v>0</v>
      </c>
      <c r="M452" s="39">
        <f t="shared" si="135"/>
        <v>32.474667331206355</v>
      </c>
    </row>
    <row r="453" spans="2:13">
      <c r="B453">
        <v>2020</v>
      </c>
      <c r="C453" s="39">
        <f>Outputs!AD55*365*C222/1000000</f>
        <v>3.1408761148514937</v>
      </c>
      <c r="D453" s="39">
        <f>Outputs!AE55*365*D222/1000000</f>
        <v>2.1028536000388414</v>
      </c>
      <c r="E453" s="39">
        <f>Outputs!AF55*365*E222/1000000</f>
        <v>4.3882126056645276</v>
      </c>
      <c r="F453" s="39">
        <f>Outputs!AG55*365*F222/1000000</f>
        <v>6.0874200725538072</v>
      </c>
      <c r="G453" s="39">
        <f>Outputs!AH55*365*G222/1000000</f>
        <v>4.0484591387480684</v>
      </c>
      <c r="H453" s="39">
        <f>Outputs!AI55*365*H222/1000000</f>
        <v>9.0323235476905701</v>
      </c>
      <c r="I453" s="39">
        <f>Outputs!AJ55*365*I222/1000000</f>
        <v>2.84532158000812</v>
      </c>
      <c r="J453" s="39">
        <f>Outputs!AK55*365*J222/1000000</f>
        <v>0</v>
      </c>
      <c r="K453" s="39">
        <f>Outputs!AL55*365*K222/1000000</f>
        <v>0</v>
      </c>
      <c r="L453" s="39">
        <f>Outputs!AM55*365*L222/1000000</f>
        <v>0</v>
      </c>
      <c r="M453" s="39">
        <f t="shared" si="135"/>
        <v>31.645466659555431</v>
      </c>
    </row>
    <row r="454" spans="2:13">
      <c r="B454">
        <v>2019</v>
      </c>
      <c r="C454" s="39">
        <f>Outputs!AR55*365*C223/1000000</f>
        <v>2.9685013884182574</v>
      </c>
      <c r="D454" s="39">
        <f>Outputs!AS55*365*D223/1000000</f>
        <v>2.0316624704518196</v>
      </c>
      <c r="E454" s="39">
        <f>Outputs!AT55*365*E223/1000000</f>
        <v>4.2778644368671506</v>
      </c>
      <c r="F454" s="39">
        <f>Outputs!AU55*365*F223/1000000</f>
        <v>6.4696044125606518</v>
      </c>
      <c r="G454" s="39">
        <f>Outputs!AV55*365*G223/1000000</f>
        <v>3.9172432422409131</v>
      </c>
      <c r="H454" s="39">
        <f>Outputs!AW55*365*H223/1000000</f>
        <v>9.8755174570357163</v>
      </c>
      <c r="I454" s="39">
        <f>Outputs!AX55*365*I223/1000000</f>
        <v>2.9768813812020563</v>
      </c>
      <c r="J454" s="39">
        <f>Outputs!AY55*365*J223/1000000</f>
        <v>0</v>
      </c>
      <c r="K454" s="39">
        <f>Outputs!AZ55*365*K223/1000000</f>
        <v>0</v>
      </c>
      <c r="L454" s="39">
        <f>Outputs!BA55*365*L223/1000000</f>
        <v>0</v>
      </c>
      <c r="M454" s="39">
        <f t="shared" si="135"/>
        <v>32.517274788776568</v>
      </c>
    </row>
    <row r="455" spans="2:13">
      <c r="B455">
        <v>2018</v>
      </c>
      <c r="C455" s="39">
        <f>Outputs!BF55*365*C224/1000000</f>
        <v>2.8194678135356819</v>
      </c>
      <c r="D455" s="39">
        <f>Outputs!BG55*365*D224/1000000</f>
        <v>1.6548795766528699</v>
      </c>
      <c r="E455" s="39">
        <f>Outputs!BH55*365*E224/1000000</f>
        <v>3.6761995394616989</v>
      </c>
      <c r="F455" s="39">
        <f>Outputs!BI55*365*F224/1000000</f>
        <v>5.2802031201646065</v>
      </c>
      <c r="G455" s="39">
        <f>Outputs!BJ55*365*G224/1000000</f>
        <v>3.8355378966096261</v>
      </c>
      <c r="H455" s="39">
        <f>Outputs!BK55*365*H224/1000000</f>
        <v>8.4814764225762715</v>
      </c>
      <c r="I455" s="39">
        <f>Outputs!BL55*365*I224/1000000</f>
        <v>2.8981118156928622</v>
      </c>
      <c r="J455" s="39">
        <f>Outputs!BM55*365*J224/1000000</f>
        <v>0</v>
      </c>
      <c r="K455" s="39">
        <f>Outputs!BN55*365*K224/1000000</f>
        <v>0</v>
      </c>
      <c r="L455" s="39">
        <f>Outputs!BO55*365*L224/1000000</f>
        <v>0</v>
      </c>
      <c r="M455" s="39">
        <f t="shared" si="135"/>
        <v>28.645876184693616</v>
      </c>
    </row>
    <row r="456" spans="2:13">
      <c r="B456">
        <v>2017</v>
      </c>
      <c r="C456" s="39">
        <f>Outputs!BT55*365*C225/1000000</f>
        <v>2.5867535909798374</v>
      </c>
      <c r="D456" s="39">
        <f>Outputs!BU55*365*D225/1000000</f>
        <v>1.5294632240611268</v>
      </c>
      <c r="E456" s="39">
        <f>Outputs!BV55*365*E225/1000000</f>
        <v>3.710063008648774</v>
      </c>
      <c r="F456" s="39">
        <f>Outputs!BW55*365*F225/1000000</f>
        <v>5.9822400307996295</v>
      </c>
      <c r="G456" s="39">
        <f>Outputs!BX55*365*G225/1000000</f>
        <v>4.6084701101354515</v>
      </c>
      <c r="H456" s="39">
        <f>Outputs!BY55*365*H225/1000000</f>
        <v>8.7288590943886977</v>
      </c>
      <c r="I456" s="39">
        <f>Outputs!BZ55*365*I225/1000000</f>
        <v>3.0544138186253234</v>
      </c>
      <c r="J456" s="39">
        <f>Outputs!CA55*365*J225/1000000</f>
        <v>0</v>
      </c>
      <c r="K456" s="39">
        <f>Outputs!CB55*365*K225/1000000</f>
        <v>0</v>
      </c>
      <c r="L456" s="39">
        <f>Outputs!CC55*365*L225/1000000</f>
        <v>0</v>
      </c>
      <c r="M456" s="39">
        <f t="shared" si="135"/>
        <v>30.200262877638838</v>
      </c>
    </row>
    <row r="458" spans="2:13">
      <c r="B458" s="9" t="s">
        <v>42</v>
      </c>
    </row>
    <row r="459" spans="2:13">
      <c r="B459" s="9" t="s">
        <v>34</v>
      </c>
      <c r="C459" s="18">
        <v>1</v>
      </c>
      <c r="D459" s="18">
        <v>2</v>
      </c>
      <c r="E459" s="18">
        <v>3</v>
      </c>
      <c r="F459" s="18">
        <v>4</v>
      </c>
      <c r="G459" s="18">
        <v>5</v>
      </c>
      <c r="H459" s="18">
        <v>6</v>
      </c>
      <c r="I459" s="18">
        <v>7</v>
      </c>
      <c r="J459" s="18">
        <v>8</v>
      </c>
      <c r="K459" s="18">
        <v>9</v>
      </c>
      <c r="L459" s="18">
        <v>10</v>
      </c>
      <c r="M459" s="9" t="s">
        <v>50</v>
      </c>
    </row>
    <row r="460" spans="2:13">
      <c r="B460">
        <v>2022</v>
      </c>
      <c r="C460" s="39">
        <f>Outputs!B56*365*C220/1000000</f>
        <v>0.72605177822288924</v>
      </c>
      <c r="D460" s="39">
        <f>Outputs!C56*365*D220/1000000</f>
        <v>1.0614654544451458</v>
      </c>
      <c r="E460" s="39">
        <f>Outputs!D56*365*E220/1000000</f>
        <v>2.9157352044492439</v>
      </c>
      <c r="F460" s="39">
        <f>Outputs!E56*365*F220/1000000</f>
        <v>8.314792707999267</v>
      </c>
      <c r="G460" s="39">
        <f>Outputs!F56*365*G220/1000000</f>
        <v>7.2510320617986705</v>
      </c>
      <c r="H460" s="39">
        <f>Outputs!G56*365*H220/1000000</f>
        <v>20.25737027029064</v>
      </c>
      <c r="I460" s="39">
        <f>Outputs!H56*365*I220/1000000</f>
        <v>10.058824761190676</v>
      </c>
      <c r="J460" s="39">
        <f>Outputs!I56*365*J220/1000000</f>
        <v>12.568987055392451</v>
      </c>
      <c r="K460" s="39">
        <f>Outputs!J56*365*K220/1000000</f>
        <v>16.164712949831681</v>
      </c>
      <c r="L460" s="39">
        <f>Outputs!K56*365*L220/1000000</f>
        <v>43.790210518033831</v>
      </c>
      <c r="M460" s="39">
        <f t="shared" ref="M460:M465" si="136">SUM(C460:L460)</f>
        <v>123.10918276165449</v>
      </c>
    </row>
    <row r="461" spans="2:13">
      <c r="B461">
        <v>2021</v>
      </c>
      <c r="C461" s="39">
        <f>Outputs!P56*365*C221/1000000</f>
        <v>0.72253577887612608</v>
      </c>
      <c r="D461" s="39">
        <f>Outputs!Q56*365*D221/1000000</f>
        <v>0.9592152301318061</v>
      </c>
      <c r="E461" s="39">
        <f>Outputs!R56*365*E221/1000000</f>
        <v>3.1890063610675492</v>
      </c>
      <c r="F461" s="39">
        <f>Outputs!S56*365*F221/1000000</f>
        <v>8.7621058392006379</v>
      </c>
      <c r="G461" s="39">
        <f>Outputs!T56*365*G221/1000000</f>
        <v>6.9184000068170546</v>
      </c>
      <c r="H461" s="39">
        <f>Outputs!U56*365*H221/1000000</f>
        <v>25.372226819655612</v>
      </c>
      <c r="I461" s="39">
        <f>Outputs!V56*365*I221/1000000</f>
        <v>17.79562069663772</v>
      </c>
      <c r="J461" s="39">
        <f>Outputs!W56*365*J221/1000000</f>
        <v>12.230133178279344</v>
      </c>
      <c r="K461" s="39">
        <f>Outputs!X56*365*K221/1000000</f>
        <v>10.272343459202586</v>
      </c>
      <c r="L461" s="39">
        <f>Outputs!Y56*365*L221/1000000</f>
        <v>43.658837136706779</v>
      </c>
      <c r="M461" s="39">
        <f t="shared" si="136"/>
        <v>129.8804245065752</v>
      </c>
    </row>
    <row r="462" spans="2:13">
      <c r="B462">
        <v>2020</v>
      </c>
      <c r="C462" s="39">
        <f>Outputs!AD56*365*C222/1000000</f>
        <v>0.94393435848747542</v>
      </c>
      <c r="D462" s="39">
        <f>Outputs!AE56*365*D222/1000000</f>
        <v>1.1053150055434375</v>
      </c>
      <c r="E462" s="39">
        <f>Outputs!AF56*365*E222/1000000</f>
        <v>2.9146539827683151</v>
      </c>
      <c r="F462" s="39">
        <f>Outputs!AG56*365*F222/1000000</f>
        <v>9.1775154115206927</v>
      </c>
      <c r="G462" s="39">
        <f>Outputs!AH56*365*G222/1000000</f>
        <v>7.344122938944925</v>
      </c>
      <c r="H462" s="39">
        <f>Outputs!AI56*365*H222/1000000</f>
        <v>21.299831583131954</v>
      </c>
      <c r="I462" s="39">
        <f>Outputs!AJ56*365*I222/1000000</f>
        <v>14.948421997947959</v>
      </c>
      <c r="J462" s="39">
        <f>Outputs!AK56*365*J222/1000000</f>
        <v>10.142191890879491</v>
      </c>
      <c r="K462" s="39">
        <f>Outputs!AL56*365*K222/1000000</f>
        <v>15.818947820659506</v>
      </c>
      <c r="L462" s="39">
        <f>Outputs!AM56*365*L222/1000000</f>
        <v>42.003324252511554</v>
      </c>
      <c r="M462" s="39">
        <f t="shared" si="136"/>
        <v>125.6982592423953</v>
      </c>
    </row>
    <row r="463" spans="2:13">
      <c r="B463">
        <v>2019</v>
      </c>
      <c r="C463" s="39">
        <f>Outputs!AR56*365*C223/1000000</f>
        <v>0.75360713839062543</v>
      </c>
      <c r="D463" s="39">
        <f>Outputs!AS56*365*D223/1000000</f>
        <v>1.1454760678968141</v>
      </c>
      <c r="E463" s="39">
        <f>Outputs!AT56*365*E223/1000000</f>
        <v>2.9333747330813007</v>
      </c>
      <c r="F463" s="39">
        <f>Outputs!AU56*365*F223/1000000</f>
        <v>8.6214213817563063</v>
      </c>
      <c r="G463" s="39">
        <f>Outputs!AV56*365*G223/1000000</f>
        <v>6.8561151807955847</v>
      </c>
      <c r="H463" s="39">
        <f>Outputs!AW56*365*H223/1000000</f>
        <v>24.330472061422842</v>
      </c>
      <c r="I463" s="39">
        <f>Outputs!AX56*365*I223/1000000</f>
        <v>15.455866823299889</v>
      </c>
      <c r="J463" s="39">
        <f>Outputs!AY56*365*J223/1000000</f>
        <v>11.747932279054258</v>
      </c>
      <c r="K463" s="39">
        <f>Outputs!AZ56*365*K223/1000000</f>
        <v>14.148315489171466</v>
      </c>
      <c r="L463" s="39">
        <f>Outputs!BA56*365*L223/1000000</f>
        <v>34.922656299950383</v>
      </c>
      <c r="M463" s="39">
        <f t="shared" si="136"/>
        <v>120.91523745481948</v>
      </c>
    </row>
    <row r="464" spans="2:13">
      <c r="B464">
        <v>2018</v>
      </c>
      <c r="C464" s="39">
        <f>Outputs!BF56*365*C224/1000000</f>
        <v>0.67155992724875324</v>
      </c>
      <c r="D464" s="39">
        <f>Outputs!BG56*365*D224/1000000</f>
        <v>1.0095957531628079</v>
      </c>
      <c r="E464" s="39">
        <f>Outputs!BH56*365*E224/1000000</f>
        <v>2.6180553196849594</v>
      </c>
      <c r="F464" s="39">
        <f>Outputs!BI56*365*F224/1000000</f>
        <v>6.5905127026311714</v>
      </c>
      <c r="G464" s="39">
        <f>Outputs!BJ56*365*G224/1000000</f>
        <v>6.7082912282280613</v>
      </c>
      <c r="H464" s="39">
        <f>Outputs!BK56*365*H224/1000000</f>
        <v>22.784236177342923</v>
      </c>
      <c r="I464" s="39">
        <f>Outputs!BL56*365*I224/1000000</f>
        <v>15.398994840247164</v>
      </c>
      <c r="J464" s="39">
        <f>Outputs!BM56*365*J224/1000000</f>
        <v>9.6430390370492276</v>
      </c>
      <c r="K464" s="39">
        <f>Outputs!BN56*365*K224/1000000</f>
        <v>15.303704960241843</v>
      </c>
      <c r="L464" s="39">
        <f>Outputs!BO56*365*L224/1000000</f>
        <v>46.935960546110657</v>
      </c>
      <c r="M464" s="39">
        <f t="shared" si="136"/>
        <v>127.66395049194756</v>
      </c>
    </row>
    <row r="465" spans="2:13">
      <c r="B465">
        <v>2017</v>
      </c>
      <c r="C465" s="39">
        <f>Outputs!BT56*365*C225/1000000</f>
        <v>0.65024943690256987</v>
      </c>
      <c r="D465" s="39">
        <f>Outputs!BU56*365*D225/1000000</f>
        <v>0.8924810579598873</v>
      </c>
      <c r="E465" s="39">
        <f>Outputs!BV56*365*E225/1000000</f>
        <v>2.7803846273904265</v>
      </c>
      <c r="F465" s="39">
        <f>Outputs!BW56*365*F225/1000000</f>
        <v>7.5795278170072162</v>
      </c>
      <c r="G465" s="39">
        <f>Outputs!BX56*365*G225/1000000</f>
        <v>7.9594802797132305</v>
      </c>
      <c r="H465" s="39">
        <f>Outputs!BY56*365*H225/1000000</f>
        <v>23.680024760305805</v>
      </c>
      <c r="I465" s="39">
        <f>Outputs!BZ56*365*I225/1000000</f>
        <v>16.616253520332549</v>
      </c>
      <c r="J465" s="39">
        <f>Outputs!CA56*365*J225/1000000</f>
        <v>10.808614166380341</v>
      </c>
      <c r="K465" s="39">
        <f>Outputs!CB56*365*K225/1000000</f>
        <v>16.015548844548992</v>
      </c>
      <c r="L465" s="39">
        <f>Outputs!CC56*365*L225/1000000</f>
        <v>41.175897000884461</v>
      </c>
      <c r="M465" s="39">
        <f t="shared" si="136"/>
        <v>128.15846151142546</v>
      </c>
    </row>
    <row r="466" spans="2:13">
      <c r="C466" s="1"/>
      <c r="D466" s="1"/>
      <c r="E466" s="1"/>
      <c r="F466" s="1"/>
      <c r="G466" s="1"/>
      <c r="H466" s="1"/>
      <c r="I466" s="1"/>
      <c r="J466" s="1"/>
      <c r="K466" s="1"/>
      <c r="L466" s="1"/>
    </row>
    <row r="467" spans="2:13">
      <c r="B467" s="9" t="s">
        <v>43</v>
      </c>
      <c r="C467" s="1"/>
      <c r="D467" s="1"/>
      <c r="E467" s="1"/>
      <c r="F467" s="1"/>
      <c r="G467" s="1"/>
      <c r="H467" s="1"/>
      <c r="I467" s="1"/>
      <c r="J467" s="1"/>
      <c r="K467" s="1"/>
      <c r="L467" s="1"/>
    </row>
    <row r="468" spans="2:13">
      <c r="B468" s="9" t="s">
        <v>34</v>
      </c>
      <c r="C468" s="18">
        <v>1</v>
      </c>
      <c r="D468" s="18">
        <v>2</v>
      </c>
      <c r="E468" s="18">
        <v>3</v>
      </c>
      <c r="F468" s="18">
        <v>4</v>
      </c>
      <c r="G468" s="18">
        <v>5</v>
      </c>
      <c r="H468" s="18">
        <v>6</v>
      </c>
      <c r="I468" s="18">
        <v>7</v>
      </c>
      <c r="J468" s="18">
        <v>8</v>
      </c>
      <c r="K468" s="18">
        <v>9</v>
      </c>
      <c r="L468" s="18">
        <v>10</v>
      </c>
      <c r="M468" s="9" t="s">
        <v>50</v>
      </c>
    </row>
    <row r="469" spans="2:13">
      <c r="B469">
        <v>2022</v>
      </c>
      <c r="C469" s="39">
        <f>Outputs!B57*365*C220/1000000</f>
        <v>4.2951851602877706</v>
      </c>
      <c r="D469" s="39">
        <f>Outputs!C57*365*D220/1000000</f>
        <v>3.1254260603107071</v>
      </c>
      <c r="E469" s="39">
        <f>Outputs!D57*365*E220/1000000</f>
        <v>5.3788769233679128</v>
      </c>
      <c r="F469" s="39">
        <f>Outputs!E57*365*F220/1000000</f>
        <v>7.3618185785822989</v>
      </c>
      <c r="G469" s="39">
        <f>Outputs!F57*365*G220/1000000</f>
        <v>7.5268375385110762</v>
      </c>
      <c r="H469" s="39">
        <f>Outputs!G57*365*H220/1000000</f>
        <v>11.790341327146216</v>
      </c>
      <c r="I469" s="39">
        <f>Outputs!H57*365*I220/1000000</f>
        <v>4.47984686445358</v>
      </c>
      <c r="J469" s="39">
        <f>Outputs!I57*365*J220/1000000</f>
        <v>2.3530505094643921</v>
      </c>
      <c r="K469" s="39">
        <f>Outputs!J57*365*K220/1000000</f>
        <v>6.6785184223417193</v>
      </c>
      <c r="L469" s="39">
        <f>Outputs!K57*365*L220/1000000</f>
        <v>0</v>
      </c>
      <c r="M469" s="39">
        <f t="shared" ref="M469:M474" si="137">SUM(C469:L469)</f>
        <v>52.989901384465661</v>
      </c>
    </row>
    <row r="470" spans="2:13">
      <c r="B470">
        <v>2021</v>
      </c>
      <c r="C470" s="39">
        <f>Outputs!P57*365*C221/1000000</f>
        <v>3.3685214209686585</v>
      </c>
      <c r="D470" s="39">
        <f>Outputs!Q57*365*D221/1000000</f>
        <v>2.4801978380817045</v>
      </c>
      <c r="E470" s="39">
        <f>Outputs!R57*365*E221/1000000</f>
        <v>5.1487980229126693</v>
      </c>
      <c r="F470" s="39">
        <f>Outputs!S57*365*F221/1000000</f>
        <v>7.1039345896727752</v>
      </c>
      <c r="G470" s="39">
        <f>Outputs!T57*365*G221/1000000</f>
        <v>7.1348026312102322</v>
      </c>
      <c r="H470" s="39">
        <f>Outputs!U57*365*H221/1000000</f>
        <v>13.033771541961723</v>
      </c>
      <c r="I470" s="39">
        <f>Outputs!V57*365*I221/1000000</f>
        <v>6.5138230627391707</v>
      </c>
      <c r="J470" s="39">
        <f>Outputs!W57*365*J221/1000000</f>
        <v>2.0802121791792212</v>
      </c>
      <c r="K470" s="39">
        <f>Outputs!X57*365*K221/1000000</f>
        <v>6.1846233714081498</v>
      </c>
      <c r="L470" s="39">
        <f>Outputs!Y57*365*L221/1000000</f>
        <v>0</v>
      </c>
      <c r="M470" s="39">
        <f t="shared" si="137"/>
        <v>53.048684658134306</v>
      </c>
    </row>
    <row r="471" spans="2:13">
      <c r="B471">
        <v>2020</v>
      </c>
      <c r="C471" s="39">
        <f>Outputs!AD57*365*C222/1000000</f>
        <v>4.3883162739414487</v>
      </c>
      <c r="D471" s="39">
        <f>Outputs!AE57*365*D222/1000000</f>
        <v>3.1883053522074318</v>
      </c>
      <c r="E471" s="39">
        <f>Outputs!AF57*365*E222/1000000</f>
        <v>5.6295791407102458</v>
      </c>
      <c r="F471" s="39">
        <f>Outputs!AG57*365*F222/1000000</f>
        <v>8.4273718767969719</v>
      </c>
      <c r="G471" s="39">
        <f>Outputs!AH57*365*G222/1000000</f>
        <v>8.5107753750300219</v>
      </c>
      <c r="H471" s="39">
        <f>Outputs!AI57*365*H222/1000000</f>
        <v>10.414741054969284</v>
      </c>
      <c r="I471" s="39">
        <f>Outputs!AJ57*365*I222/1000000</f>
        <v>7.5509427819406456</v>
      </c>
      <c r="J471" s="39">
        <f>Outputs!AK57*365*J222/1000000</f>
        <v>1.8936779457457305</v>
      </c>
      <c r="K471" s="39">
        <f>Outputs!AL57*365*K222/1000000</f>
        <v>6.210730706329632</v>
      </c>
      <c r="L471" s="39">
        <f>Outputs!AM57*365*L222/1000000</f>
        <v>0</v>
      </c>
      <c r="M471" s="39">
        <f t="shared" si="137"/>
        <v>56.214440507671412</v>
      </c>
    </row>
    <row r="472" spans="2:13">
      <c r="B472">
        <v>2019</v>
      </c>
      <c r="C472" s="39">
        <f>Outputs!AR57*365*C223/1000000</f>
        <v>4.031433257908561</v>
      </c>
      <c r="D472" s="39">
        <f>Outputs!AS57*365*D223/1000000</f>
        <v>2.974534883162518</v>
      </c>
      <c r="E472" s="39">
        <f>Outputs!AT57*365*E223/1000000</f>
        <v>5.4800036346377015</v>
      </c>
      <c r="F472" s="39">
        <f>Outputs!AU57*365*F223/1000000</f>
        <v>7.8310974799426072</v>
      </c>
      <c r="G472" s="39">
        <f>Outputs!AV57*365*G223/1000000</f>
        <v>7.1658038977945751</v>
      </c>
      <c r="H472" s="39">
        <f>Outputs!AW57*365*H223/1000000</f>
        <v>12.49147606475452</v>
      </c>
      <c r="I472" s="39">
        <f>Outputs!AX57*365*I223/1000000</f>
        <v>8.2376788638185161</v>
      </c>
      <c r="J472" s="39">
        <f>Outputs!AY57*365*J223/1000000</f>
        <v>2.1615148512893634</v>
      </c>
      <c r="K472" s="39">
        <f>Outputs!AZ57*365*K223/1000000</f>
        <v>5.9237088999752858</v>
      </c>
      <c r="L472" s="39">
        <f>Outputs!BA57*365*L223/1000000</f>
        <v>0</v>
      </c>
      <c r="M472" s="39">
        <f t="shared" si="137"/>
        <v>56.297251833283646</v>
      </c>
    </row>
    <row r="473" spans="2:13">
      <c r="B473">
        <v>2018</v>
      </c>
      <c r="C473" s="39">
        <f>Outputs!BF57*365*C224/1000000</f>
        <v>4.0503097159329435</v>
      </c>
      <c r="D473" s="39">
        <f>Outputs!BG57*365*D224/1000000</f>
        <v>2.7782236605580457</v>
      </c>
      <c r="E473" s="39">
        <f>Outputs!BH57*365*E224/1000000</f>
        <v>4.8476573263514178</v>
      </c>
      <c r="F473" s="39">
        <f>Outputs!BI57*365*F224/1000000</f>
        <v>6.44449269795129</v>
      </c>
      <c r="G473" s="39">
        <f>Outputs!BJ57*365*G224/1000000</f>
        <v>6.2132343547039266</v>
      </c>
      <c r="H473" s="39">
        <f>Outputs!BK57*365*H224/1000000</f>
        <v>12.95214667847628</v>
      </c>
      <c r="I473" s="39">
        <f>Outputs!BL57*365*I224/1000000</f>
        <v>6.710289224021424</v>
      </c>
      <c r="J473" s="39">
        <f>Outputs!BM57*365*J224/1000000</f>
        <v>1.7366503936969206</v>
      </c>
      <c r="K473" s="39">
        <f>Outputs!BN57*365*K224/1000000</f>
        <v>6.2637115124699188</v>
      </c>
      <c r="L473" s="39">
        <f>Outputs!BO57*365*L224/1000000</f>
        <v>0</v>
      </c>
      <c r="M473" s="39">
        <f t="shared" si="137"/>
        <v>51.996715564162166</v>
      </c>
    </row>
    <row r="474" spans="2:13">
      <c r="B474">
        <v>2017</v>
      </c>
      <c r="C474" s="39">
        <f>Outputs!BT57*365*C225/1000000</f>
        <v>3.8945200010761418</v>
      </c>
      <c r="D474" s="39">
        <f>Outputs!BU57*365*D225/1000000</f>
        <v>2.4668259210620453</v>
      </c>
      <c r="E474" s="39">
        <f>Outputs!BV57*365*E225/1000000</f>
        <v>5.4012735460571895</v>
      </c>
      <c r="F474" s="39">
        <f>Outputs!BW57*365*F225/1000000</f>
        <v>7.4954520154267934</v>
      </c>
      <c r="G474" s="39">
        <f>Outputs!BX57*365*G225/1000000</f>
        <v>8.0116574246870105</v>
      </c>
      <c r="H474" s="39">
        <f>Outputs!BY57*365*H225/1000000</f>
        <v>11.540913966611503</v>
      </c>
      <c r="I474" s="39">
        <f>Outputs!BZ57*365*I225/1000000</f>
        <v>8.6864573714544839</v>
      </c>
      <c r="J474" s="39">
        <f>Outputs!CA57*365*J225/1000000</f>
        <v>1.8899384427253281</v>
      </c>
      <c r="K474" s="39">
        <f>Outputs!CB57*365*K225/1000000</f>
        <v>6.8251670844956038</v>
      </c>
      <c r="L474" s="39">
        <f>Outputs!CC57*365*L225/1000000</f>
        <v>0</v>
      </c>
      <c r="M474" s="39">
        <f t="shared" si="137"/>
        <v>56.212205773596104</v>
      </c>
    </row>
    <row r="476" spans="2:13">
      <c r="B476" s="9" t="s">
        <v>44</v>
      </c>
    </row>
    <row r="477" spans="2:13">
      <c r="B477" s="9" t="s">
        <v>34</v>
      </c>
      <c r="C477" s="18">
        <v>1</v>
      </c>
      <c r="D477" s="18">
        <v>2</v>
      </c>
      <c r="E477" s="18">
        <v>3</v>
      </c>
      <c r="F477" s="18">
        <v>4</v>
      </c>
      <c r="G477" s="18">
        <v>5</v>
      </c>
      <c r="H477" s="18">
        <v>6</v>
      </c>
      <c r="I477" s="18">
        <v>7</v>
      </c>
      <c r="J477" s="18">
        <v>8</v>
      </c>
      <c r="K477" s="18">
        <v>9</v>
      </c>
      <c r="L477" s="18">
        <v>10</v>
      </c>
      <c r="M477" s="9" t="s">
        <v>50</v>
      </c>
    </row>
    <row r="478" spans="2:13">
      <c r="B478">
        <v>2022</v>
      </c>
      <c r="C478" s="39">
        <f>Outputs!B58*365*C220/1000000</f>
        <v>0.88855618033027117</v>
      </c>
      <c r="D478" s="39">
        <f>Outputs!C58*365*D220/1000000</f>
        <v>0.81793994380598167</v>
      </c>
      <c r="E478" s="39">
        <f>Outputs!D58*365*E220/1000000</f>
        <v>4.1220641444821</v>
      </c>
      <c r="F478" s="39">
        <f>Outputs!E58*365*F220/1000000</f>
        <v>6.8188101824870611</v>
      </c>
      <c r="G478" s="39">
        <f>Outputs!F58*365*G220/1000000</f>
        <v>7.4324272022518292</v>
      </c>
      <c r="H478" s="39">
        <f>Outputs!G58*365*H220/1000000</f>
        <v>12.602933667036801</v>
      </c>
      <c r="I478" s="39">
        <f>Outputs!H58*365*I220/1000000</f>
        <v>2.9826414641810932</v>
      </c>
      <c r="J478" s="39">
        <f>Outputs!I58*365*J220/1000000</f>
        <v>0</v>
      </c>
      <c r="K478" s="39">
        <f>Outputs!J58*365*K220/1000000</f>
        <v>5.7673827668421005</v>
      </c>
      <c r="L478" s="39">
        <f>Outputs!K58*365*L220/1000000</f>
        <v>0</v>
      </c>
      <c r="M478" s="39">
        <f t="shared" ref="M478:M483" si="138">SUM(C478:L478)</f>
        <v>41.43275555141723</v>
      </c>
    </row>
    <row r="479" spans="2:13">
      <c r="B479">
        <v>2021</v>
      </c>
      <c r="C479" s="39">
        <f>Outputs!P58*365*C221/1000000</f>
        <v>0.89145868199254841</v>
      </c>
      <c r="D479" s="39">
        <f>Outputs!Q58*365*D221/1000000</f>
        <v>0.70349296856561805</v>
      </c>
      <c r="E479" s="39">
        <f>Outputs!R58*365*E221/1000000</f>
        <v>4.5256588489109628</v>
      </c>
      <c r="F479" s="39">
        <f>Outputs!S58*365*F221/1000000</f>
        <v>7.0997270040338343</v>
      </c>
      <c r="G479" s="39">
        <f>Outputs!T58*365*G221/1000000</f>
        <v>7.4111820129258614</v>
      </c>
      <c r="H479" s="39">
        <f>Outputs!U58*365*H221/1000000</f>
        <v>14.899722764520051</v>
      </c>
      <c r="I479" s="39">
        <f>Outputs!V58*365*I221/1000000</f>
        <v>4.421999443719824</v>
      </c>
      <c r="J479" s="39">
        <f>Outputs!W58*365*J221/1000000</f>
        <v>0</v>
      </c>
      <c r="K479" s="39">
        <f>Outputs!X58*365*K221/1000000</f>
        <v>5.6583286917508824</v>
      </c>
      <c r="L479" s="39">
        <f>Outputs!Y58*365*L221/1000000</f>
        <v>0</v>
      </c>
      <c r="M479" s="39">
        <f t="shared" si="138"/>
        <v>45.611570416419582</v>
      </c>
    </row>
    <row r="480" spans="2:13">
      <c r="B480">
        <v>2020</v>
      </c>
      <c r="C480" s="39">
        <f>Outputs!AD58*365*C222/1000000</f>
        <v>1.0409541329164342</v>
      </c>
      <c r="D480" s="39">
        <f>Outputs!AE58*365*D222/1000000</f>
        <v>0.77354278932096665</v>
      </c>
      <c r="E480" s="39">
        <f>Outputs!AF58*365*E222/1000000</f>
        <v>4.1876780126490738</v>
      </c>
      <c r="F480" s="39">
        <f>Outputs!AG58*365*F222/1000000</f>
        <v>7.3178821481658129</v>
      </c>
      <c r="G480" s="39">
        <f>Outputs!AH58*365*G222/1000000</f>
        <v>6.9595738261301729</v>
      </c>
      <c r="H480" s="39">
        <f>Outputs!AI58*365*H222/1000000</f>
        <v>14.332179604657682</v>
      </c>
      <c r="I480" s="39">
        <f>Outputs!AJ58*365*I222/1000000</f>
        <v>3.0045846411656769</v>
      </c>
      <c r="J480" s="39">
        <f>Outputs!AK58*365*J222/1000000</f>
        <v>0</v>
      </c>
      <c r="K480" s="39">
        <f>Outputs!AL58*365*K222/1000000</f>
        <v>5.2410379535286173</v>
      </c>
      <c r="L480" s="39">
        <f>Outputs!AM58*365*L222/1000000</f>
        <v>0</v>
      </c>
      <c r="M480" s="39">
        <f t="shared" si="138"/>
        <v>42.857433108534437</v>
      </c>
    </row>
    <row r="481" spans="1:13">
      <c r="B481">
        <v>2019</v>
      </c>
      <c r="C481" s="39">
        <f>Outputs!AR58*365*C223/1000000</f>
        <v>0.92521695929155978</v>
      </c>
      <c r="D481" s="39">
        <f>Outputs!AS58*365*D223/1000000</f>
        <v>0.77083025608314126</v>
      </c>
      <c r="E481" s="39">
        <f>Outputs!AT58*365*E223/1000000</f>
        <v>4.2432581986327529</v>
      </c>
      <c r="F481" s="39">
        <f>Outputs!AU58*365*F223/1000000</f>
        <v>6.9579229100093096</v>
      </c>
      <c r="G481" s="39">
        <f>Outputs!AV58*365*G223/1000000</f>
        <v>6.9699904981993974</v>
      </c>
      <c r="H481" s="39">
        <f>Outputs!AW58*365*H223/1000000</f>
        <v>15.354011101034661</v>
      </c>
      <c r="I481" s="39">
        <f>Outputs!AX58*365*I223/1000000</f>
        <v>3.1195459888844552</v>
      </c>
      <c r="J481" s="39">
        <f>Outputs!AY58*365*J223/1000000</f>
        <v>0</v>
      </c>
      <c r="K481" s="39">
        <f>Outputs!AZ58*365*K223/1000000</f>
        <v>4.8070254071281449</v>
      </c>
      <c r="L481" s="39">
        <f>Outputs!BA58*365*L223/1000000</f>
        <v>0</v>
      </c>
      <c r="M481" s="39">
        <f t="shared" si="138"/>
        <v>43.147801319263415</v>
      </c>
    </row>
    <row r="482" spans="1:13">
      <c r="B482">
        <v>2018</v>
      </c>
      <c r="C482" s="39">
        <f>Outputs!BF58*365*C224/1000000</f>
        <v>0.90817138797307295</v>
      </c>
      <c r="D482" s="39">
        <f>Outputs!BG58*365*D224/1000000</f>
        <v>0.62285424465618733</v>
      </c>
      <c r="E482" s="39">
        <f>Outputs!BH58*365*E224/1000000</f>
        <v>3.5595819736972087</v>
      </c>
      <c r="F482" s="39">
        <f>Outputs!BI58*365*F224/1000000</f>
        <v>5.9252933257174192</v>
      </c>
      <c r="G482" s="39">
        <f>Outputs!BJ58*365*G224/1000000</f>
        <v>6.4507726311703575</v>
      </c>
      <c r="H482" s="39">
        <f>Outputs!BK58*365*H224/1000000</f>
        <v>12.593412764807928</v>
      </c>
      <c r="I482" s="39">
        <f>Outputs!BL58*365*I224/1000000</f>
        <v>2.9505005194624014</v>
      </c>
      <c r="J482" s="39">
        <f>Outputs!BM58*365*J224/1000000</f>
        <v>0</v>
      </c>
      <c r="K482" s="39">
        <f>Outputs!BN58*365*K224/1000000</f>
        <v>4.9226934391824555</v>
      </c>
      <c r="L482" s="39">
        <f>Outputs!BO58*365*L224/1000000</f>
        <v>0</v>
      </c>
      <c r="M482" s="39">
        <f t="shared" si="138"/>
        <v>37.933280286667028</v>
      </c>
    </row>
    <row r="483" spans="1:13">
      <c r="B483">
        <v>2017</v>
      </c>
      <c r="C483" s="39">
        <f>Outputs!BT58*365*C225/1000000</f>
        <v>0.87408848216924084</v>
      </c>
      <c r="D483" s="39">
        <f>Outputs!BU58*365*D225/1000000</f>
        <v>0.5879375021259603</v>
      </c>
      <c r="E483" s="39">
        <f>Outputs!BV58*365*E225/1000000</f>
        <v>3.8402028542196582</v>
      </c>
      <c r="F483" s="39">
        <f>Outputs!BW58*365*F225/1000000</f>
        <v>6.5626482780234454</v>
      </c>
      <c r="G483" s="39">
        <f>Outputs!BX58*365*G225/1000000</f>
        <v>6.9475856830925746</v>
      </c>
      <c r="H483" s="39">
        <f>Outputs!BY58*365*H225/1000000</f>
        <v>12.110711440848613</v>
      </c>
      <c r="I483" s="39">
        <f>Outputs!BZ58*365*I225/1000000</f>
        <v>3.4223100447267591</v>
      </c>
      <c r="J483" s="39">
        <f>Outputs!CA58*365*J225/1000000</f>
        <v>0</v>
      </c>
      <c r="K483" s="39">
        <f>Outputs!CB58*365*K225/1000000</f>
        <v>6.22038624268919</v>
      </c>
      <c r="L483" s="39">
        <f>Outputs!CC58*365*L225/1000000</f>
        <v>0</v>
      </c>
      <c r="M483" s="39">
        <f t="shared" si="138"/>
        <v>40.565870527895434</v>
      </c>
    </row>
    <row r="485" spans="1:13">
      <c r="B485" s="9" t="s">
        <v>45</v>
      </c>
    </row>
    <row r="486" spans="1:13">
      <c r="B486" s="9" t="s">
        <v>34</v>
      </c>
      <c r="C486" s="18">
        <v>1</v>
      </c>
      <c r="D486" s="18">
        <v>2</v>
      </c>
      <c r="E486" s="18">
        <v>3</v>
      </c>
      <c r="F486" s="18">
        <v>4</v>
      </c>
      <c r="G486" s="18">
        <v>5</v>
      </c>
      <c r="H486" s="18">
        <v>6</v>
      </c>
      <c r="I486" s="18">
        <v>7</v>
      </c>
      <c r="J486" s="18">
        <v>8</v>
      </c>
      <c r="K486" s="18">
        <v>9</v>
      </c>
      <c r="L486" s="18">
        <v>10</v>
      </c>
      <c r="M486" s="9" t="s">
        <v>50</v>
      </c>
    </row>
    <row r="487" spans="1:13">
      <c r="B487">
        <v>2022</v>
      </c>
      <c r="C487" s="39">
        <f>Outputs!B59*365*C220/1000000</f>
        <v>2.4301117012388289</v>
      </c>
      <c r="D487" s="39">
        <f>Outputs!C59*365*D220/1000000</f>
        <v>1.6053026934509922</v>
      </c>
      <c r="E487" s="39">
        <f>Outputs!D59*365*E220/1000000</f>
        <v>3.1141484315690029</v>
      </c>
      <c r="F487" s="39">
        <f>Outputs!E59*365*F220/1000000</f>
        <v>7.7175955868979678</v>
      </c>
      <c r="G487" s="39">
        <f>Outputs!F59*365*G220/1000000</f>
        <v>11.38174947071448</v>
      </c>
      <c r="H487" s="39">
        <f>Outputs!G59*365*H220/1000000</f>
        <v>14.429856904748316</v>
      </c>
      <c r="I487" s="39">
        <f>Outputs!H59*365*I220/1000000</f>
        <v>5.1884025749268829</v>
      </c>
      <c r="J487" s="39">
        <f>Outputs!I59*365*J220/1000000</f>
        <v>6.2599703883677567</v>
      </c>
      <c r="K487" s="39">
        <f>Outputs!J59*365*K220/1000000</f>
        <v>12.70724008615541</v>
      </c>
      <c r="L487" s="39">
        <f>Outputs!K59*365*L220/1000000</f>
        <v>0</v>
      </c>
      <c r="M487" s="39">
        <f t="shared" ref="M487:M492" si="139">SUM(C487:L487)</f>
        <v>64.834377838069642</v>
      </c>
    </row>
    <row r="488" spans="1:13">
      <c r="B488">
        <v>2021</v>
      </c>
      <c r="C488" s="39">
        <f>Outputs!P59*365*C221/1000000</f>
        <v>2.3876329667380038</v>
      </c>
      <c r="D488" s="39">
        <f>Outputs!Q59*365*D221/1000000</f>
        <v>1.4490928155417329</v>
      </c>
      <c r="E488" s="39">
        <f>Outputs!R59*365*E221/1000000</f>
        <v>3.5625106732734397</v>
      </c>
      <c r="F488" s="39">
        <f>Outputs!S59*365*F221/1000000</f>
        <v>8.2560480391717199</v>
      </c>
      <c r="G488" s="39">
        <f>Outputs!T59*365*G221/1000000</f>
        <v>11.548767771454571</v>
      </c>
      <c r="H488" s="39">
        <f>Outputs!U59*365*H221/1000000</f>
        <v>17.511806591515519</v>
      </c>
      <c r="I488" s="39">
        <f>Outputs!V59*365*I221/1000000</f>
        <v>6.2715939506546414</v>
      </c>
      <c r="J488" s="39">
        <f>Outputs!W59*365*J221/1000000</f>
        <v>8.9608044461705507</v>
      </c>
      <c r="K488" s="39">
        <f>Outputs!X59*365*K221/1000000</f>
        <v>8.6466802250745243</v>
      </c>
      <c r="L488" s="39">
        <f>Outputs!Y59*365*L221/1000000</f>
        <v>0</v>
      </c>
      <c r="M488" s="39">
        <f t="shared" si="139"/>
        <v>68.594937479594691</v>
      </c>
    </row>
    <row r="489" spans="1:13">
      <c r="B489">
        <v>2020</v>
      </c>
      <c r="C489" s="39">
        <f>Outputs!AD59*365*C222/1000000</f>
        <v>2.7112729988383717</v>
      </c>
      <c r="D489" s="39">
        <f>Outputs!AE59*365*D222/1000000</f>
        <v>1.5908059594988795</v>
      </c>
      <c r="E489" s="39">
        <f>Outputs!AF59*365*E222/1000000</f>
        <v>3.4249169999949403</v>
      </c>
      <c r="F489" s="39">
        <f>Outputs!AG59*365*F222/1000000</f>
        <v>8.660973125941112</v>
      </c>
      <c r="G489" s="39">
        <f>Outputs!AH59*365*G222/1000000</f>
        <v>12.200156648214277</v>
      </c>
      <c r="H489" s="39">
        <f>Outputs!AI59*365*H222/1000000</f>
        <v>16.252312326191344</v>
      </c>
      <c r="I489" s="39">
        <f>Outputs!AJ59*365*I222/1000000</f>
        <v>6.4093344528028631</v>
      </c>
      <c r="J489" s="39">
        <f>Outputs!AK59*365*J222/1000000</f>
        <v>8.1588835640626058</v>
      </c>
      <c r="K489" s="39">
        <f>Outputs!AL59*365*K222/1000000</f>
        <v>8.5681793408940781</v>
      </c>
      <c r="L489" s="39">
        <f>Outputs!AM59*365*L222/1000000</f>
        <v>0</v>
      </c>
      <c r="M489" s="39">
        <f t="shared" si="139"/>
        <v>67.976835416438462</v>
      </c>
    </row>
    <row r="490" spans="1:13">
      <c r="B490">
        <v>2019</v>
      </c>
      <c r="C490" s="39">
        <f>Outputs!AR59*365*C223/1000000</f>
        <v>2.5650448093674965</v>
      </c>
      <c r="D490" s="39">
        <f>Outputs!AS59*365*D223/1000000</f>
        <v>1.6322994538674551</v>
      </c>
      <c r="E490" s="39">
        <f>Outputs!AT59*365*E223/1000000</f>
        <v>3.4854412409039788</v>
      </c>
      <c r="F490" s="39">
        <f>Outputs!AU59*365*F223/1000000</f>
        <v>8.8232674424841697</v>
      </c>
      <c r="G490" s="39">
        <f>Outputs!AV59*365*G223/1000000</f>
        <v>10.79434953389225</v>
      </c>
      <c r="H490" s="39">
        <f>Outputs!AW59*365*H223/1000000</f>
        <v>16.764909617058226</v>
      </c>
      <c r="I490" s="39">
        <f>Outputs!AX59*365*I223/1000000</f>
        <v>8.0773815518158205</v>
      </c>
      <c r="J490" s="39">
        <f>Outputs!AY59*365*J223/1000000</f>
        <v>9.1403924949453685</v>
      </c>
      <c r="K490" s="39">
        <f>Outputs!AZ59*365*K223/1000000</f>
        <v>7.665790017513439</v>
      </c>
      <c r="L490" s="39">
        <f>Outputs!BA59*365*L223/1000000</f>
        <v>0</v>
      </c>
      <c r="M490" s="39">
        <f t="shared" si="139"/>
        <v>68.948876161848204</v>
      </c>
    </row>
    <row r="491" spans="1:13">
      <c r="B491">
        <v>2018</v>
      </c>
      <c r="C491" s="39">
        <f>Outputs!BF59*365*C224/1000000</f>
        <v>2.2397909704474301</v>
      </c>
      <c r="D491" s="39">
        <f>Outputs!BG59*365*D224/1000000</f>
        <v>1.3526270391133211</v>
      </c>
      <c r="E491" s="39">
        <f>Outputs!BH59*365*E224/1000000</f>
        <v>2.7022305025978022</v>
      </c>
      <c r="F491" s="39">
        <f>Outputs!BI59*365*F224/1000000</f>
        <v>6.7047794872248767</v>
      </c>
      <c r="G491" s="39">
        <f>Outputs!BJ59*365*G224/1000000</f>
        <v>9.5552536238900103</v>
      </c>
      <c r="H491" s="39">
        <f>Outputs!BK59*365*H224/1000000</f>
        <v>16.425171318138638</v>
      </c>
      <c r="I491" s="39">
        <f>Outputs!BL59*365*I224/1000000</f>
        <v>6.618335320091604</v>
      </c>
      <c r="J491" s="39">
        <f>Outputs!BM59*365*J224/1000000</f>
        <v>7.3636119503768009</v>
      </c>
      <c r="K491" s="39">
        <f>Outputs!BN59*365*K224/1000000</f>
        <v>8.0142459844611729</v>
      </c>
      <c r="L491" s="39">
        <f>Outputs!BO59*365*L224/1000000</f>
        <v>0</v>
      </c>
      <c r="M491" s="39">
        <f t="shared" si="139"/>
        <v>60.976046196341656</v>
      </c>
    </row>
    <row r="492" spans="1:13">
      <c r="B492">
        <v>2017</v>
      </c>
      <c r="C492" s="39">
        <f>Outputs!BT59*365*C225/1000000</f>
        <v>2.2695747658319534</v>
      </c>
      <c r="D492" s="39">
        <f>Outputs!BU59*365*D225/1000000</f>
        <v>1.1856832811942888</v>
      </c>
      <c r="E492" s="39">
        <f>Outputs!BV59*365*E225/1000000</f>
        <v>3.0891396748239446</v>
      </c>
      <c r="F492" s="39">
        <f>Outputs!BW59*365*F225/1000000</f>
        <v>7.8547021223577547</v>
      </c>
      <c r="G492" s="39">
        <f>Outputs!BX59*365*G225/1000000</f>
        <v>11.41766651723287</v>
      </c>
      <c r="H492" s="39">
        <f>Outputs!BY59*365*H225/1000000</f>
        <v>16.40581473597496</v>
      </c>
      <c r="I492" s="39">
        <f>Outputs!BZ59*365*I225/1000000</f>
        <v>8.6903281917657065</v>
      </c>
      <c r="J492" s="39">
        <f>Outputs!CA59*365*J225/1000000</f>
        <v>5.6496225120105681</v>
      </c>
      <c r="K492" s="39">
        <f>Outputs!CB59*365*K225/1000000</f>
        <v>12.979042603698463</v>
      </c>
      <c r="L492" s="39">
        <f>Outputs!CC59*365*L225/1000000</f>
        <v>0</v>
      </c>
      <c r="M492" s="39">
        <f t="shared" si="139"/>
        <v>69.541574404890511</v>
      </c>
    </row>
    <row r="495" spans="1:13">
      <c r="A495" s="9">
        <v>9</v>
      </c>
      <c r="B495" s="9" t="s">
        <v>52</v>
      </c>
    </row>
    <row r="496" spans="1:13">
      <c r="C496" s="9" t="str">
        <f t="array" ref="C496:L496">+TRANSPOSE(Outputs!A$4:A$13)</f>
        <v>ANH</v>
      </c>
      <c r="D496" s="9" t="str">
        <v>NES</v>
      </c>
      <c r="E496" s="9" t="str">
        <v>UU</v>
      </c>
      <c r="F496" s="9" t="str">
        <v>SRN</v>
      </c>
      <c r="G496" s="9" t="str">
        <v>SVT</v>
      </c>
      <c r="H496" s="9" t="str">
        <v>SWB</v>
      </c>
      <c r="I496" s="9" t="str">
        <v>TMS</v>
      </c>
      <c r="J496" s="9" t="str">
        <v>WSH</v>
      </c>
      <c r="K496" s="9" t="str">
        <v>WSX</v>
      </c>
      <c r="L496" s="9" t="str">
        <v>YKY</v>
      </c>
    </row>
    <row r="497" spans="1:14">
      <c r="B497">
        <v>2022</v>
      </c>
      <c r="C497" s="39">
        <f>M406-M313</f>
        <v>19.817723200621387</v>
      </c>
      <c r="D497" s="39">
        <f>M415-M322</f>
        <v>-2.3003291507785875</v>
      </c>
      <c r="E497" s="39">
        <f>M424-M331</f>
        <v>-15.295495331785119</v>
      </c>
      <c r="F497" s="39">
        <f>M433-M340</f>
        <v>-1.4051612045022281</v>
      </c>
      <c r="G497" s="39">
        <f>M442-M349</f>
        <v>12.255565455430613</v>
      </c>
      <c r="H497" s="39">
        <f>M451-M358</f>
        <v>9.3677066845329371</v>
      </c>
      <c r="I497" s="39">
        <f>M460-M367</f>
        <v>-61.98698966161362</v>
      </c>
      <c r="J497" s="39">
        <f>M469-M376</f>
        <v>8.2829227502171676</v>
      </c>
      <c r="K497" s="39">
        <f>M478-M385</f>
        <v>2.6336343882657474</v>
      </c>
      <c r="L497" s="39">
        <f>M487-M394</f>
        <v>2.9921201989606629</v>
      </c>
      <c r="N497" s="5"/>
    </row>
    <row r="498" spans="1:14">
      <c r="B498">
        <v>2021</v>
      </c>
      <c r="C498" s="39">
        <f t="shared" ref="C498:C502" si="140">M407-M314</f>
        <v>22.948502138118513</v>
      </c>
      <c r="D498" s="39">
        <f t="shared" ref="D498:D502" si="141">M416-M323</f>
        <v>-0.44511414840148689</v>
      </c>
      <c r="E498" s="39">
        <f t="shared" ref="E498:E502" si="142">M425-M332</f>
        <v>-9.4801824002098414</v>
      </c>
      <c r="F498" s="39">
        <f t="shared" ref="F498:F502" si="143">M434-M341</f>
        <v>2.6439755590543186</v>
      </c>
      <c r="G498" s="39">
        <f t="shared" ref="G498:G502" si="144">M443-M350</f>
        <v>16.85278750991445</v>
      </c>
      <c r="H498" s="39">
        <f t="shared" ref="H498:H502" si="145">M452-M359</f>
        <v>12.128065950518746</v>
      </c>
      <c r="I498" s="39">
        <f t="shared" ref="I498:I502" si="146">M461-M368</f>
        <v>-59.166511519230227</v>
      </c>
      <c r="J498" s="39">
        <f t="shared" ref="J498:J502" si="147">M470-M377</f>
        <v>11.571925872261644</v>
      </c>
      <c r="K498" s="39">
        <f t="shared" ref="K498:K502" si="148">M479-M386</f>
        <v>5.1214126124564032</v>
      </c>
      <c r="L498" s="39">
        <f t="shared" ref="L498:L502" si="149">M488-M395</f>
        <v>4.9280987522863455</v>
      </c>
      <c r="N498" s="5"/>
    </row>
    <row r="499" spans="1:14">
      <c r="B499">
        <v>2020</v>
      </c>
      <c r="C499" s="39">
        <f t="shared" si="140"/>
        <v>24.879341762107089</v>
      </c>
      <c r="D499" s="39">
        <f t="shared" si="141"/>
        <v>1.701373865134439</v>
      </c>
      <c r="E499" s="39">
        <f t="shared" si="142"/>
        <v>-7.6864140093327222</v>
      </c>
      <c r="F499" s="39">
        <f t="shared" si="143"/>
        <v>2.9858724265007766</v>
      </c>
      <c r="G499" s="39">
        <f t="shared" si="144"/>
        <v>5.7371732735914662</v>
      </c>
      <c r="H499" s="39">
        <f t="shared" si="145"/>
        <v>11.762600938605967</v>
      </c>
      <c r="I499" s="39">
        <f t="shared" si="146"/>
        <v>-53.012305631048463</v>
      </c>
      <c r="J499" s="39">
        <f t="shared" si="147"/>
        <v>14.400275709213837</v>
      </c>
      <c r="K499" s="39">
        <f t="shared" si="148"/>
        <v>6.9639106448352521</v>
      </c>
      <c r="L499" s="39">
        <f t="shared" si="149"/>
        <v>8.0189897517049786</v>
      </c>
    </row>
    <row r="500" spans="1:14">
      <c r="B500">
        <v>2019</v>
      </c>
      <c r="C500" s="39">
        <f t="shared" si="140"/>
        <v>25.371832226621407</v>
      </c>
      <c r="D500" s="39">
        <f t="shared" si="141"/>
        <v>1.1841223702617185</v>
      </c>
      <c r="E500" s="39">
        <f t="shared" si="142"/>
        <v>-5.1339039501152683</v>
      </c>
      <c r="F500" s="39">
        <f t="shared" si="143"/>
        <v>9.1573402162061868</v>
      </c>
      <c r="G500" s="39">
        <f t="shared" si="144"/>
        <v>2.0356088543897926</v>
      </c>
      <c r="H500" s="39">
        <f t="shared" si="145"/>
        <v>12.084227165136241</v>
      </c>
      <c r="I500" s="39">
        <f t="shared" si="146"/>
        <v>-61.091105125344285</v>
      </c>
      <c r="J500" s="39">
        <f t="shared" si="147"/>
        <v>12.69553628329912</v>
      </c>
      <c r="K500" s="39">
        <f t="shared" si="148"/>
        <v>6.9289034997178689</v>
      </c>
      <c r="L500" s="39">
        <f t="shared" si="149"/>
        <v>5.8484525617111132</v>
      </c>
    </row>
    <row r="501" spans="1:14">
      <c r="B501">
        <v>2018</v>
      </c>
      <c r="C501" s="39">
        <f t="shared" si="140"/>
        <v>19.375664111167069</v>
      </c>
      <c r="D501" s="39">
        <f t="shared" si="141"/>
        <v>-0.36237306959268878</v>
      </c>
      <c r="E501" s="39">
        <f t="shared" si="142"/>
        <v>-9.5752818357350549</v>
      </c>
      <c r="F501" s="39">
        <f t="shared" si="143"/>
        <v>3.7431614760283054</v>
      </c>
      <c r="G501" s="39">
        <f t="shared" si="144"/>
        <v>-2.0453246767774687</v>
      </c>
      <c r="H501" s="39">
        <f t="shared" si="145"/>
        <v>9.3557177395267459</v>
      </c>
      <c r="I501" s="39">
        <f t="shared" si="146"/>
        <v>-48.242420310728363</v>
      </c>
      <c r="J501" s="39">
        <f t="shared" si="147"/>
        <v>8.9659568602834199</v>
      </c>
      <c r="K501" s="39">
        <f t="shared" si="148"/>
        <v>4.6757347755942078</v>
      </c>
      <c r="L501" s="39">
        <f t="shared" si="149"/>
        <v>4.2715903968503852</v>
      </c>
    </row>
    <row r="502" spans="1:14">
      <c r="B502">
        <v>2017</v>
      </c>
      <c r="C502" s="39">
        <f t="shared" si="140"/>
        <v>22.810122078987206</v>
      </c>
      <c r="D502" s="39">
        <f t="shared" si="141"/>
        <v>0.90596592951872168</v>
      </c>
      <c r="E502" s="39">
        <f t="shared" si="142"/>
        <v>-5.7385542020965232</v>
      </c>
      <c r="F502" s="39">
        <f t="shared" si="143"/>
        <v>5.4051037054520066</v>
      </c>
      <c r="G502" s="39">
        <f t="shared" si="144"/>
        <v>8.4062135576742349</v>
      </c>
      <c r="H502" s="39">
        <f t="shared" si="145"/>
        <v>10.726080246219315</v>
      </c>
      <c r="I502" s="39">
        <f t="shared" si="146"/>
        <v>-49.069153727933042</v>
      </c>
      <c r="J502" s="39">
        <f t="shared" si="147"/>
        <v>12.926039886949084</v>
      </c>
      <c r="K502" s="39">
        <f t="shared" si="148"/>
        <v>6.1415941381292072</v>
      </c>
      <c r="L502" s="39">
        <f t="shared" si="149"/>
        <v>3.50040626001487</v>
      </c>
    </row>
    <row r="503" spans="1:14">
      <c r="B503" s="107" t="s">
        <v>53</v>
      </c>
      <c r="C503" s="39">
        <f>SUM(C497:C501)</f>
        <v>112.39306343863547</v>
      </c>
      <c r="D503" s="39">
        <f t="shared" ref="D503:L503" si="150">SUM(D497:D501)</f>
        <v>-0.22232013337660561</v>
      </c>
      <c r="E503" s="39">
        <f t="shared" si="150"/>
        <v>-47.171277527178006</v>
      </c>
      <c r="F503" s="39">
        <f t="shared" si="150"/>
        <v>17.125188473287359</v>
      </c>
      <c r="G503" s="39">
        <f t="shared" si="150"/>
        <v>34.835810416548853</v>
      </c>
      <c r="H503" s="39">
        <f t="shared" si="150"/>
        <v>54.698318478320637</v>
      </c>
      <c r="I503" s="39">
        <f t="shared" si="150"/>
        <v>-283.49933224796496</v>
      </c>
      <c r="J503" s="39">
        <f t="shared" si="150"/>
        <v>55.916617475275189</v>
      </c>
      <c r="K503" s="39">
        <f t="shared" si="150"/>
        <v>26.323595920869479</v>
      </c>
      <c r="L503" s="39">
        <f t="shared" si="150"/>
        <v>26.059251661513485</v>
      </c>
    </row>
    <row r="504" spans="1:14">
      <c r="B504" s="107" t="s">
        <v>54</v>
      </c>
      <c r="C504" s="39">
        <f>C503*$D$532</f>
        <v>132.69499293710641</v>
      </c>
      <c r="D504" s="39">
        <f>D503*$D$532</f>
        <v>-0.26247855183956353</v>
      </c>
      <c r="E504" s="39">
        <f>E503*$D$532</f>
        <v>-55.6919808642878</v>
      </c>
      <c r="F504" s="39">
        <f>F503*$D$532</f>
        <v>20.218567712145198</v>
      </c>
      <c r="G504" s="39">
        <f>G503*$D$532</f>
        <v>41.128317671545162</v>
      </c>
      <c r="H504" s="39">
        <f>H503*$D$532</f>
        <v>64.578656031697122</v>
      </c>
      <c r="I504" s="39">
        <f>I503*$D$532</f>
        <v>-334.70875105079182</v>
      </c>
      <c r="J504" s="39">
        <f>J503*$D$532</f>
        <v>66.017020392006884</v>
      </c>
      <c r="K504" s="39">
        <f>K503*$D$532</f>
        <v>31.078513815099779</v>
      </c>
      <c r="L504" s="39">
        <f>L503*$D$532</f>
        <v>30.766420180892897</v>
      </c>
    </row>
    <row r="506" spans="1:14">
      <c r="A506" s="9">
        <v>10</v>
      </c>
      <c r="B506" s="9" t="s">
        <v>55</v>
      </c>
    </row>
    <row r="507" spans="1:14" ht="29.1">
      <c r="B507" s="115" t="s">
        <v>56</v>
      </c>
      <c r="C507" s="116" t="s">
        <v>57</v>
      </c>
      <c r="D507" s="116" t="s">
        <v>58</v>
      </c>
      <c r="E507" s="116" t="s">
        <v>59</v>
      </c>
      <c r="F507" s="116" t="s">
        <v>60</v>
      </c>
      <c r="G507" s="116" t="s">
        <v>61</v>
      </c>
      <c r="H507" s="116" t="s">
        <v>62</v>
      </c>
      <c r="I507" s="116" t="s">
        <v>63</v>
      </c>
      <c r="J507" s="116" t="s">
        <v>64</v>
      </c>
      <c r="K507" s="116" t="s">
        <v>65</v>
      </c>
      <c r="L507" s="116" t="s">
        <v>66</v>
      </c>
    </row>
    <row r="508" spans="1:14">
      <c r="A508" s="14" t="s">
        <v>67</v>
      </c>
      <c r="B508" s="14"/>
      <c r="C508" s="39">
        <f>[1]IAs!C3</f>
        <v>1606.8594509804182</v>
      </c>
      <c r="D508" s="39">
        <f>[1]IAs!D3</f>
        <v>668.38409095654561</v>
      </c>
      <c r="E508" s="39">
        <f>[1]IAs!E3</f>
        <v>1876.9149911978391</v>
      </c>
      <c r="F508" s="39">
        <f>[1]IAs!F3</f>
        <v>1469.7446665890393</v>
      </c>
      <c r="G508" s="39">
        <f>[1]IAs!G3</f>
        <v>2008.4347370746168</v>
      </c>
      <c r="H508" s="39">
        <f>[1]IAs!H3</f>
        <v>641.06813154423639</v>
      </c>
      <c r="I508" s="39">
        <f>[1]IAs!I3</f>
        <v>3095.2344210466804</v>
      </c>
      <c r="J508" s="39">
        <f>[1]IAs!J3</f>
        <v>938.78707516664394</v>
      </c>
      <c r="K508" s="39">
        <f>[1]IAs!K3</f>
        <v>829.50264092552356</v>
      </c>
      <c r="L508" s="39">
        <f>[1]IAs!L3</f>
        <v>1352.2988827387792</v>
      </c>
    </row>
    <row r="509" spans="1:14" ht="29.1">
      <c r="A509" s="14" t="s">
        <v>68</v>
      </c>
      <c r="B509" s="117" t="s">
        <v>69</v>
      </c>
      <c r="C509" s="39">
        <f>[1]IAs!C4</f>
        <v>1593.6688164883376</v>
      </c>
      <c r="D509" s="39">
        <f>[1]IAs!D4</f>
        <v>672.61237487783865</v>
      </c>
      <c r="E509" s="39">
        <f>[1]IAs!E4</f>
        <v>1900.98427947442</v>
      </c>
      <c r="F509" s="39">
        <f>[1]IAs!F4</f>
        <v>1478.9341868166089</v>
      </c>
      <c r="G509" s="39">
        <f>[1]IAs!G4</f>
        <v>2023.2758294260593</v>
      </c>
      <c r="H509" s="39">
        <f>[1]IAs!H4</f>
        <v>619.71786906109844</v>
      </c>
      <c r="I509" s="39">
        <f>[1]IAs!I4</f>
        <v>3153.2005675779569</v>
      </c>
      <c r="J509" s="39">
        <f>[1]IAs!J4</f>
        <v>928.01052316213725</v>
      </c>
      <c r="K509" s="39">
        <f>[1]IAs!K4</f>
        <v>827.20171915027265</v>
      </c>
      <c r="L509" s="39">
        <f>[1]IAs!L4</f>
        <v>1362.2063263106131</v>
      </c>
    </row>
    <row r="510" spans="1:14" ht="29.1">
      <c r="A510" s="14" t="s">
        <v>70</v>
      </c>
      <c r="B510" s="117" t="s">
        <v>71</v>
      </c>
      <c r="C510" s="39">
        <f>[1]IAs!C5</f>
        <v>1590.0965637717466</v>
      </c>
      <c r="D510" s="39">
        <f>[1]IAs!D5</f>
        <v>671.94071958034567</v>
      </c>
      <c r="E510" s="39">
        <f>[1]IAs!E5</f>
        <v>1894.0326159151784</v>
      </c>
      <c r="F510" s="39">
        <f>[1]IAs!F5</f>
        <v>1465.7986379419522</v>
      </c>
      <c r="G510" s="39">
        <f>[1]IAs!G5</f>
        <v>2023.4673730298302</v>
      </c>
      <c r="H510" s="39">
        <f>[1]IAs!H5</f>
        <v>623.45768350141373</v>
      </c>
      <c r="I510" s="39">
        <f>[1]IAs!I5</f>
        <v>3196.6681903925182</v>
      </c>
      <c r="J510" s="39">
        <f>[1]IAs!J5</f>
        <v>940.51365937020512</v>
      </c>
      <c r="K510" s="39">
        <f>[1]IAs!K5</f>
        <v>816.6347371772107</v>
      </c>
      <c r="L510" s="39">
        <f>[1]IAs!L5</f>
        <v>1361.2667087806435</v>
      </c>
    </row>
    <row r="511" spans="1:14" ht="29.1">
      <c r="A511" s="14" t="s">
        <v>72</v>
      </c>
      <c r="B511" s="117" t="s">
        <v>73</v>
      </c>
      <c r="C511" s="39">
        <f>[1]IAs!C6</f>
        <v>1575.7960778201491</v>
      </c>
      <c r="D511" s="39">
        <f>[1]IAs!D6</f>
        <v>667.50769142841625</v>
      </c>
      <c r="E511" s="39">
        <f>[1]IAs!E6</f>
        <v>1873.1786102210885</v>
      </c>
      <c r="F511" s="39">
        <f>[1]IAs!F6</f>
        <v>1452.3531710726206</v>
      </c>
      <c r="G511" s="39">
        <f>[1]IAs!G6</f>
        <v>2014.6727682519449</v>
      </c>
      <c r="H511" s="39">
        <f>[1]IAs!H6</f>
        <v>628.07889709642973</v>
      </c>
      <c r="I511" s="39">
        <f>[1]IAs!I6</f>
        <v>3149.6542110859382</v>
      </c>
      <c r="J511" s="39">
        <f>[1]IAs!J6</f>
        <v>936.72358953446997</v>
      </c>
      <c r="K511" s="39">
        <f>[1]IAs!K6</f>
        <v>825.35948481134301</v>
      </c>
      <c r="L511" s="39">
        <f>[1]IAs!L6</f>
        <v>1343.6118834511367</v>
      </c>
    </row>
    <row r="512" spans="1:14">
      <c r="A512" s="14" t="s">
        <v>74</v>
      </c>
      <c r="B512" s="14"/>
      <c r="C512" s="39">
        <f>[1]IAs!C7</f>
        <v>1586.5204860267447</v>
      </c>
      <c r="D512" s="39">
        <f>[1]IAs!D7</f>
        <v>670.68692862886689</v>
      </c>
      <c r="E512" s="39">
        <f>[1]IAs!E7</f>
        <v>1889.398501870229</v>
      </c>
      <c r="F512" s="39">
        <f>[1]IAs!F7</f>
        <v>1465.6953319437271</v>
      </c>
      <c r="G512" s="39">
        <f>[1]IAs!G7</f>
        <v>2020.4719902359448</v>
      </c>
      <c r="H512" s="39">
        <f>[1]IAs!H7</f>
        <v>623.7514832196473</v>
      </c>
      <c r="I512" s="39">
        <f>[1]IAs!I7</f>
        <v>3166.5076563521375</v>
      </c>
      <c r="J512" s="39">
        <f>[1]IAs!J7</f>
        <v>935.08259068893733</v>
      </c>
      <c r="K512" s="39">
        <f>[1]IAs!K7</f>
        <v>823.06531371294204</v>
      </c>
      <c r="L512" s="39">
        <f>[1]IAs!L7</f>
        <v>1355.6949728474644</v>
      </c>
    </row>
    <row r="513" spans="1:12">
      <c r="A513" s="14" t="s">
        <v>75</v>
      </c>
      <c r="B513" s="14"/>
      <c r="C513" s="39">
        <f>[1]IAs!C8</f>
        <v>20.33896495367344</v>
      </c>
      <c r="D513" s="39">
        <f>[1]IAs!D8</f>
        <v>-2.3028376723212887</v>
      </c>
      <c r="E513" s="39">
        <f>[1]IAs!E8</f>
        <v>-12.483510672389912</v>
      </c>
      <c r="F513" s="39">
        <f>[1]IAs!F8</f>
        <v>4.0493346453122285</v>
      </c>
      <c r="G513" s="39">
        <f>[1]IAs!G8</f>
        <v>-12.037253161327953</v>
      </c>
      <c r="H513" s="39">
        <f>[1]IAs!H8</f>
        <v>17.316648324589096</v>
      </c>
      <c r="I513" s="39">
        <f>[1]IAs!I8</f>
        <v>-71.273235305457092</v>
      </c>
      <c r="J513" s="39">
        <f>[1]IAs!J8</f>
        <v>3.7044844777066146</v>
      </c>
      <c r="K513" s="39">
        <f>[1]IAs!K8</f>
        <v>6.437327212581522</v>
      </c>
      <c r="L513" s="39">
        <f>[1]IAs!L8</f>
        <v>-3.3960901086852573</v>
      </c>
    </row>
    <row r="514" spans="1:12">
      <c r="A514" s="14" t="s">
        <v>76</v>
      </c>
      <c r="B514" s="14"/>
      <c r="C514" s="39">
        <f>[1]IAs!C9</f>
        <v>24.012853210150336</v>
      </c>
      <c r="D514" s="39">
        <f>[1]IAs!D9</f>
        <v>-2.7188061495857001</v>
      </c>
      <c r="E514" s="39">
        <f>[1]IAs!E9</f>
        <v>-14.738444655675719</v>
      </c>
      <c r="F514" s="39">
        <f>[1]IAs!F9</f>
        <v>4.7807781102989129</v>
      </c>
      <c r="G514" s="39">
        <f>[1]IAs!G9</f>
        <v>-14.211578311618107</v>
      </c>
      <c r="H514" s="39">
        <f>[1]IAs!H9</f>
        <v>20.4446064614046</v>
      </c>
      <c r="I514" s="39">
        <f>[1]IAs!I9</f>
        <v>-84.147533618387726</v>
      </c>
      <c r="J514" s="39">
        <f>[1]IAs!J9</f>
        <v>4.3736366223681937</v>
      </c>
      <c r="K514" s="39">
        <f>[1]IAs!K9</f>
        <v>7.6001209389717603</v>
      </c>
      <c r="L514" s="39">
        <f>[1]IAs!L9</f>
        <v>-4.0095360532874018</v>
      </c>
    </row>
    <row r="515" spans="1:12">
      <c r="B515" s="107"/>
      <c r="C515" s="39"/>
      <c r="D515" s="39"/>
      <c r="E515" s="39"/>
      <c r="F515" s="39"/>
      <c r="G515" s="39"/>
      <c r="H515" s="39"/>
      <c r="I515" s="39"/>
      <c r="J515" s="39"/>
      <c r="K515" s="39"/>
      <c r="L515" s="39"/>
    </row>
    <row r="516" spans="1:12">
      <c r="B516" s="107"/>
      <c r="C516" s="39"/>
      <c r="D516" s="39"/>
      <c r="E516" s="39"/>
      <c r="F516" s="39"/>
      <c r="G516" s="39"/>
      <c r="H516" s="39"/>
      <c r="I516" s="39"/>
      <c r="J516" s="39"/>
      <c r="K516" s="39"/>
      <c r="L516" s="39"/>
    </row>
    <row r="517" spans="1:12">
      <c r="B517" s="107"/>
      <c r="C517" s="39"/>
      <c r="D517" s="39"/>
      <c r="E517" s="39"/>
      <c r="F517" s="39"/>
      <c r="G517" s="39"/>
      <c r="H517" s="39"/>
      <c r="I517" s="39"/>
      <c r="J517" s="39"/>
      <c r="K517" s="39"/>
      <c r="L517" s="39"/>
    </row>
    <row r="519" spans="1:12">
      <c r="A519" s="9">
        <v>11</v>
      </c>
      <c r="B519" s="9" t="s">
        <v>77</v>
      </c>
    </row>
    <row r="520" spans="1:12">
      <c r="C520" s="9" t="str">
        <f t="array" ref="C520:L520">+TRANSPOSE(Outputs!A$4:A$13)</f>
        <v>ANH</v>
      </c>
      <c r="D520" s="9" t="str">
        <v>NES</v>
      </c>
      <c r="E520" s="9" t="str">
        <v>UU</v>
      </c>
      <c r="F520" s="9" t="str">
        <v>SRN</v>
      </c>
      <c r="G520" s="9" t="str">
        <v>SVT</v>
      </c>
      <c r="H520" s="9" t="str">
        <v>SWB</v>
      </c>
      <c r="I520" s="9" t="str">
        <v>TMS</v>
      </c>
      <c r="J520" s="9" t="str">
        <v>WSH</v>
      </c>
      <c r="K520" s="9" t="str">
        <v>WSX</v>
      </c>
      <c r="L520" s="9" t="str">
        <v>YKY</v>
      </c>
    </row>
    <row r="521" spans="1:12">
      <c r="B521" s="107" t="s">
        <v>78</v>
      </c>
      <c r="C521" s="39">
        <f>C503-C513</f>
        <v>92.054098484962026</v>
      </c>
      <c r="D521" s="39">
        <f>D503-D513</f>
        <v>2.0805175389446831</v>
      </c>
      <c r="E521" s="39">
        <f>E503-E513</f>
        <v>-34.687766854788094</v>
      </c>
      <c r="F521" s="39">
        <f>F503-F513</f>
        <v>13.075853827975131</v>
      </c>
      <c r="G521" s="39">
        <f>G503-G513</f>
        <v>46.873063577876806</v>
      </c>
      <c r="H521" s="39">
        <f>H503-H513</f>
        <v>37.381670153731541</v>
      </c>
      <c r="I521" s="39">
        <f>I503-I513</f>
        <v>-212.22609694250787</v>
      </c>
      <c r="J521" s="39">
        <f>J503-J513</f>
        <v>52.212132997568574</v>
      </c>
      <c r="K521" s="39">
        <f>K503-K513</f>
        <v>19.886268708287957</v>
      </c>
      <c r="L521" s="39">
        <f>L503-L513</f>
        <v>29.455341770198743</v>
      </c>
    </row>
    <row r="522" spans="1:12">
      <c r="B522" s="107" t="s">
        <v>79</v>
      </c>
      <c r="C522" s="39">
        <f>C504-C514</f>
        <v>108.68213972695607</v>
      </c>
      <c r="D522" s="39">
        <f>D504-D514</f>
        <v>2.4563275977461365</v>
      </c>
      <c r="E522" s="39">
        <f>E504-E514</f>
        <v>-40.953536208612078</v>
      </c>
      <c r="F522" s="39">
        <f>F504-F514</f>
        <v>15.437789601846285</v>
      </c>
      <c r="G522" s="39">
        <f>G504-G514</f>
        <v>55.339895983163267</v>
      </c>
      <c r="H522" s="39">
        <f>H504-H514</f>
        <v>44.134049570292518</v>
      </c>
      <c r="I522" s="39">
        <f>I504-I514</f>
        <v>-250.56121743240408</v>
      </c>
      <c r="J522" s="39">
        <f>J504-J514</f>
        <v>61.643383769638689</v>
      </c>
      <c r="K522" s="39">
        <f>K504-K514</f>
        <v>23.478392876128019</v>
      </c>
      <c r="L522" s="39">
        <f>L504-L514</f>
        <v>34.775956234180299</v>
      </c>
    </row>
    <row r="524" spans="1:12">
      <c r="C524" s="5">
        <f>C504/5</f>
        <v>26.538998587421283</v>
      </c>
    </row>
    <row r="525" spans="1:12">
      <c r="B525" s="107"/>
      <c r="C525" s="118">
        <f>C514/5</f>
        <v>4.8025706420300676</v>
      </c>
      <c r="D525" s="39"/>
      <c r="E525" s="39"/>
      <c r="F525" s="39"/>
      <c r="G525" s="39"/>
      <c r="H525" s="39"/>
      <c r="I525" s="39"/>
      <c r="J525" s="39"/>
      <c r="K525" s="39"/>
      <c r="L525" s="39"/>
    </row>
    <row r="526" spans="1:12">
      <c r="B526" s="107"/>
      <c r="C526" s="39"/>
      <c r="D526" s="39"/>
      <c r="E526" s="39"/>
      <c r="F526" s="39"/>
      <c r="G526" s="39"/>
      <c r="H526" s="39"/>
      <c r="I526" s="39"/>
      <c r="J526" s="39"/>
      <c r="K526" s="39"/>
      <c r="L526" s="39"/>
    </row>
    <row r="529" spans="1:15">
      <c r="D529" t="s">
        <v>80</v>
      </c>
    </row>
    <row r="530" spans="1:15">
      <c r="C530" t="s">
        <v>81</v>
      </c>
      <c r="D530" s="4">
        <f>P554</f>
        <v>104.21666666666665</v>
      </c>
    </row>
    <row r="531" spans="1:15">
      <c r="C531" t="s">
        <v>82</v>
      </c>
      <c r="D531" s="4">
        <f>P559</f>
        <v>123.04166666666664</v>
      </c>
    </row>
    <row r="532" spans="1:15">
      <c r="C532" t="s">
        <v>83</v>
      </c>
      <c r="D532" s="106">
        <f>D531/D530</f>
        <v>1.1806332960179113</v>
      </c>
    </row>
    <row r="536" spans="1:15" ht="16.5">
      <c r="A536" s="108" t="s">
        <v>84</v>
      </c>
      <c r="B536" s="108" t="s">
        <v>85</v>
      </c>
      <c r="C536" s="108"/>
      <c r="D536" s="108"/>
    </row>
    <row r="537" spans="1:15" ht="15" thickBot="1"/>
    <row r="538" spans="1:15">
      <c r="C538" s="114" t="s">
        <v>86</v>
      </c>
      <c r="D538" s="112" t="s">
        <v>87</v>
      </c>
      <c r="E538" s="112" t="s">
        <v>87</v>
      </c>
      <c r="F538" s="112" t="s">
        <v>87</v>
      </c>
      <c r="G538" s="112" t="s">
        <v>87</v>
      </c>
      <c r="H538" s="112" t="s">
        <v>87</v>
      </c>
      <c r="I538" s="112" t="s">
        <v>87</v>
      </c>
      <c r="J538" s="112" t="s">
        <v>87</v>
      </c>
      <c r="K538" s="112" t="s">
        <v>87</v>
      </c>
      <c r="L538" s="112" t="s">
        <v>87</v>
      </c>
      <c r="M538" s="112" t="s">
        <v>87</v>
      </c>
      <c r="N538" s="112" t="s">
        <v>87</v>
      </c>
      <c r="O538" s="112" t="s">
        <v>87</v>
      </c>
    </row>
    <row r="539" spans="1:15" ht="15" thickBot="1">
      <c r="C539" s="113" t="s">
        <v>88</v>
      </c>
      <c r="D539" s="113" t="s">
        <v>89</v>
      </c>
      <c r="E539" s="113" t="s">
        <v>90</v>
      </c>
      <c r="F539" s="113" t="s">
        <v>91</v>
      </c>
      <c r="G539" s="113" t="s">
        <v>92</v>
      </c>
      <c r="H539" s="113" t="s">
        <v>93</v>
      </c>
      <c r="I539" s="113" t="s">
        <v>94</v>
      </c>
      <c r="J539" s="113" t="s">
        <v>95</v>
      </c>
      <c r="K539" s="113" t="s">
        <v>96</v>
      </c>
      <c r="L539" s="113" t="s">
        <v>97</v>
      </c>
      <c r="M539" s="113" t="s">
        <v>98</v>
      </c>
      <c r="N539" s="113" t="s">
        <v>99</v>
      </c>
      <c r="O539" s="113" t="s">
        <v>100</v>
      </c>
    </row>
    <row r="540" spans="1:15">
      <c r="A540" s="111" t="s">
        <v>101</v>
      </c>
      <c r="B540" t="s">
        <v>102</v>
      </c>
    </row>
    <row r="541" spans="1:15">
      <c r="B541" s="92">
        <v>2005</v>
      </c>
      <c r="C541" s="109">
        <v>79.400000000000006</v>
      </c>
      <c r="D541" s="109">
        <v>78.3</v>
      </c>
      <c r="E541" s="109">
        <v>78.5</v>
      </c>
      <c r="F541" s="109">
        <v>78.8</v>
      </c>
      <c r="G541" s="109">
        <v>79.099999999999994</v>
      </c>
      <c r="H541" s="109">
        <v>79.400000000000006</v>
      </c>
      <c r="I541" s="109">
        <v>79.400000000000006</v>
      </c>
      <c r="J541" s="109">
        <v>79.5</v>
      </c>
      <c r="K541" s="109">
        <v>79.7</v>
      </c>
      <c r="L541" s="109">
        <v>79.900000000000006</v>
      </c>
      <c r="M541" s="109">
        <v>80</v>
      </c>
      <c r="N541" s="109">
        <v>80</v>
      </c>
      <c r="O541" s="109">
        <v>80.3</v>
      </c>
    </row>
    <row r="542" spans="1:15">
      <c r="B542" s="92">
        <v>2006</v>
      </c>
      <c r="C542" s="109">
        <v>81.400000000000006</v>
      </c>
      <c r="D542" s="109">
        <v>80</v>
      </c>
      <c r="E542" s="109">
        <v>80.2</v>
      </c>
      <c r="F542" s="109">
        <v>80.400000000000006</v>
      </c>
      <c r="G542" s="109">
        <v>80.900000000000006</v>
      </c>
      <c r="H542" s="109">
        <v>81.3</v>
      </c>
      <c r="I542" s="109">
        <v>81.5</v>
      </c>
      <c r="J542" s="109">
        <v>81.5</v>
      </c>
      <c r="K542" s="109">
        <v>81.8</v>
      </c>
      <c r="L542" s="109">
        <v>81.900000000000006</v>
      </c>
      <c r="M542" s="109">
        <v>82</v>
      </c>
      <c r="N542" s="109">
        <v>82.2</v>
      </c>
      <c r="O542" s="109">
        <v>82.6</v>
      </c>
    </row>
    <row r="543" spans="1:15">
      <c r="B543" s="92">
        <v>2007</v>
      </c>
      <c r="C543" s="109">
        <v>83.3</v>
      </c>
      <c r="D543" s="109">
        <v>82.1</v>
      </c>
      <c r="E543" s="109">
        <v>82.4</v>
      </c>
      <c r="F543" s="109">
        <v>82.8</v>
      </c>
      <c r="G543" s="109">
        <v>83.1</v>
      </c>
      <c r="H543" s="109">
        <v>83.3</v>
      </c>
      <c r="I543" s="109">
        <v>83.5</v>
      </c>
      <c r="J543" s="109">
        <v>83.1</v>
      </c>
      <c r="K543" s="109">
        <v>83.4</v>
      </c>
      <c r="L543" s="109">
        <v>83.5</v>
      </c>
      <c r="M543" s="109">
        <v>83.8</v>
      </c>
      <c r="N543" s="109">
        <v>84.1</v>
      </c>
      <c r="O543" s="109">
        <v>84.5</v>
      </c>
    </row>
    <row r="544" spans="1:15">
      <c r="B544" s="92">
        <v>2008</v>
      </c>
      <c r="C544" s="109">
        <v>86.2</v>
      </c>
      <c r="D544" s="109">
        <v>84.1</v>
      </c>
      <c r="E544" s="109">
        <v>84.6</v>
      </c>
      <c r="F544" s="109">
        <v>84.9</v>
      </c>
      <c r="G544" s="109">
        <v>85.6</v>
      </c>
      <c r="H544" s="109">
        <v>86.1</v>
      </c>
      <c r="I544" s="109">
        <v>86.6</v>
      </c>
      <c r="J544" s="109">
        <v>86.6</v>
      </c>
      <c r="K544" s="109">
        <v>87.1</v>
      </c>
      <c r="L544" s="109">
        <v>87.5</v>
      </c>
      <c r="M544" s="109">
        <v>87.3</v>
      </c>
      <c r="N544" s="109">
        <v>87.3</v>
      </c>
      <c r="O544" s="109">
        <v>87.1</v>
      </c>
    </row>
    <row r="545" spans="2:17">
      <c r="B545" s="92">
        <v>2009</v>
      </c>
      <c r="C545" s="109">
        <v>87.9</v>
      </c>
      <c r="D545" s="109">
        <v>86.6</v>
      </c>
      <c r="E545" s="109">
        <v>87.2</v>
      </c>
      <c r="F545" s="109">
        <v>87.3</v>
      </c>
      <c r="G545" s="109">
        <v>87.5</v>
      </c>
      <c r="H545" s="109">
        <v>87.9</v>
      </c>
      <c r="I545" s="109">
        <v>88.1</v>
      </c>
      <c r="J545" s="109">
        <v>88</v>
      </c>
      <c r="K545" s="109">
        <v>88.3</v>
      </c>
      <c r="L545" s="109">
        <v>88.3</v>
      </c>
      <c r="M545" s="109">
        <v>88.4</v>
      </c>
      <c r="N545" s="109">
        <v>88.6</v>
      </c>
      <c r="O545" s="109">
        <v>88.9</v>
      </c>
    </row>
    <row r="546" spans="2:17">
      <c r="B546" s="92">
        <v>2010</v>
      </c>
      <c r="C546" s="109">
        <v>90.1</v>
      </c>
      <c r="D546" s="109">
        <v>88.8</v>
      </c>
      <c r="E546" s="109">
        <v>89</v>
      </c>
      <c r="F546" s="109">
        <v>89.4</v>
      </c>
      <c r="G546" s="109">
        <v>89.9</v>
      </c>
      <c r="H546" s="109">
        <v>90.1</v>
      </c>
      <c r="I546" s="109">
        <v>90.2</v>
      </c>
      <c r="J546" s="109">
        <v>90</v>
      </c>
      <c r="K546" s="109">
        <v>90.4</v>
      </c>
      <c r="L546" s="109">
        <v>90.4</v>
      </c>
      <c r="M546" s="109">
        <v>90.6</v>
      </c>
      <c r="N546" s="109">
        <v>90.9</v>
      </c>
      <c r="O546" s="109">
        <v>91.7</v>
      </c>
    </row>
    <row r="547" spans="2:17">
      <c r="B547" s="92">
        <v>2011</v>
      </c>
      <c r="C547" s="109">
        <v>93.6</v>
      </c>
      <c r="D547" s="109">
        <v>91.8</v>
      </c>
      <c r="E547" s="109">
        <v>92.3</v>
      </c>
      <c r="F547" s="109">
        <v>92.6</v>
      </c>
      <c r="G547" s="109">
        <v>93.3</v>
      </c>
      <c r="H547" s="109">
        <v>93.5</v>
      </c>
      <c r="I547" s="109">
        <v>93.5</v>
      </c>
      <c r="J547" s="109">
        <v>93.5</v>
      </c>
      <c r="K547" s="109">
        <v>93.9</v>
      </c>
      <c r="L547" s="109">
        <v>94.5</v>
      </c>
      <c r="M547" s="109">
        <v>94.5</v>
      </c>
      <c r="N547" s="109">
        <v>94.7</v>
      </c>
      <c r="O547" s="109">
        <v>95</v>
      </c>
    </row>
    <row r="548" spans="2:17">
      <c r="B548" s="92">
        <v>2012</v>
      </c>
      <c r="C548" s="109">
        <v>96</v>
      </c>
      <c r="D548" s="109">
        <v>94.7</v>
      </c>
      <c r="E548" s="109">
        <v>95.2</v>
      </c>
      <c r="F548" s="109">
        <v>95.4</v>
      </c>
      <c r="G548" s="109">
        <v>95.9</v>
      </c>
      <c r="H548" s="109">
        <v>95.9</v>
      </c>
      <c r="I548" s="109">
        <v>95.6</v>
      </c>
      <c r="J548" s="109">
        <v>95.7</v>
      </c>
      <c r="K548" s="109">
        <v>96.1</v>
      </c>
      <c r="L548" s="109">
        <v>96.4</v>
      </c>
      <c r="M548" s="109">
        <v>96.8</v>
      </c>
      <c r="N548" s="109">
        <v>97</v>
      </c>
      <c r="O548" s="109">
        <v>97.3</v>
      </c>
    </row>
    <row r="549" spans="2:17">
      <c r="B549" s="92">
        <v>2013</v>
      </c>
      <c r="C549" s="109">
        <v>98.2</v>
      </c>
      <c r="D549" s="109">
        <v>97</v>
      </c>
      <c r="E549" s="109">
        <v>97.5</v>
      </c>
      <c r="F549" s="109">
        <v>97.8</v>
      </c>
      <c r="G549" s="109">
        <v>98</v>
      </c>
      <c r="H549" s="109">
        <v>98.2</v>
      </c>
      <c r="I549" s="109">
        <v>98</v>
      </c>
      <c r="J549" s="109">
        <v>98</v>
      </c>
      <c r="K549" s="109">
        <v>98.4</v>
      </c>
      <c r="L549" s="109">
        <v>98.7</v>
      </c>
      <c r="M549" s="109">
        <v>98.8</v>
      </c>
      <c r="N549" s="109">
        <v>98.8</v>
      </c>
      <c r="O549" s="109">
        <v>99.2</v>
      </c>
    </row>
    <row r="550" spans="2:17">
      <c r="B550" s="92">
        <v>2014</v>
      </c>
      <c r="C550" s="109">
        <v>99.6</v>
      </c>
      <c r="D550" s="109">
        <v>98.7</v>
      </c>
      <c r="E550" s="109">
        <v>99.1</v>
      </c>
      <c r="F550" s="109">
        <v>99.3</v>
      </c>
      <c r="G550" s="109">
        <v>99.6</v>
      </c>
      <c r="H550" s="109">
        <v>99.6</v>
      </c>
      <c r="I550" s="109">
        <v>99.8</v>
      </c>
      <c r="J550" s="109">
        <v>99.6</v>
      </c>
      <c r="K550" s="109">
        <v>99.9</v>
      </c>
      <c r="L550" s="109">
        <v>100</v>
      </c>
      <c r="M550" s="109">
        <v>100.1</v>
      </c>
      <c r="N550" s="109">
        <v>99.9</v>
      </c>
      <c r="O550" s="109">
        <v>99.9</v>
      </c>
    </row>
    <row r="551" spans="2:17">
      <c r="B551" s="92">
        <v>2015</v>
      </c>
      <c r="C551" s="109">
        <v>100</v>
      </c>
      <c r="D551" s="109">
        <v>99.2</v>
      </c>
      <c r="E551" s="109">
        <v>99.5</v>
      </c>
      <c r="F551" s="109">
        <v>99.6</v>
      </c>
      <c r="G551" s="109">
        <v>99.9</v>
      </c>
      <c r="H551" s="109">
        <v>100.1</v>
      </c>
      <c r="I551" s="109">
        <v>100.1</v>
      </c>
      <c r="J551" s="109">
        <v>100</v>
      </c>
      <c r="K551" s="109">
        <v>100.3</v>
      </c>
      <c r="L551" s="109">
        <v>100.2</v>
      </c>
      <c r="M551" s="109">
        <v>100.3</v>
      </c>
      <c r="N551" s="109">
        <v>100.3</v>
      </c>
      <c r="O551" s="109">
        <v>100.4</v>
      </c>
    </row>
    <row r="552" spans="2:17">
      <c r="B552" s="92">
        <v>2016</v>
      </c>
      <c r="C552" s="109">
        <v>101</v>
      </c>
      <c r="D552" s="109">
        <v>99.9</v>
      </c>
      <c r="E552" s="109">
        <v>100.1</v>
      </c>
      <c r="F552" s="109">
        <v>100.4</v>
      </c>
      <c r="G552" s="109">
        <v>100.6</v>
      </c>
      <c r="H552" s="109">
        <v>100.8</v>
      </c>
      <c r="I552" s="109">
        <v>101</v>
      </c>
      <c r="J552" s="109">
        <v>100.9</v>
      </c>
      <c r="K552" s="109">
        <v>101.2</v>
      </c>
      <c r="L552" s="109">
        <v>101.5</v>
      </c>
      <c r="M552" s="109">
        <v>101.6</v>
      </c>
      <c r="N552" s="109">
        <v>101.8</v>
      </c>
      <c r="O552" s="109">
        <v>102.2</v>
      </c>
    </row>
    <row r="553" spans="2:17">
      <c r="B553" s="92">
        <v>2017</v>
      </c>
      <c r="C553" s="109">
        <v>103.6</v>
      </c>
      <c r="D553" s="109">
        <v>101.8</v>
      </c>
      <c r="E553" s="109">
        <v>102.4</v>
      </c>
      <c r="F553" s="109">
        <v>102.7</v>
      </c>
      <c r="G553" s="109">
        <v>103.2</v>
      </c>
      <c r="H553" s="109">
        <v>103.5</v>
      </c>
      <c r="I553" s="109">
        <v>103.5</v>
      </c>
      <c r="J553" s="109">
        <v>103.5</v>
      </c>
      <c r="K553" s="109">
        <v>104</v>
      </c>
      <c r="L553" s="109">
        <v>104.3</v>
      </c>
      <c r="M553" s="109">
        <v>104.4</v>
      </c>
      <c r="N553" s="109">
        <v>104.7</v>
      </c>
      <c r="O553" s="109">
        <v>105</v>
      </c>
    </row>
    <row r="554" spans="2:17">
      <c r="B554" s="92">
        <v>2018</v>
      </c>
      <c r="C554" s="109">
        <v>106</v>
      </c>
      <c r="D554" s="109">
        <v>104.5</v>
      </c>
      <c r="E554" s="109">
        <v>104.9</v>
      </c>
      <c r="F554" s="109">
        <v>105.1</v>
      </c>
      <c r="G554" s="109">
        <v>105.5</v>
      </c>
      <c r="H554" s="109">
        <v>105.9</v>
      </c>
      <c r="I554" s="109">
        <v>105.9</v>
      </c>
      <c r="J554" s="109">
        <v>105.9</v>
      </c>
      <c r="K554" s="109">
        <v>106.5</v>
      </c>
      <c r="L554" s="109">
        <v>106.6</v>
      </c>
      <c r="M554" s="109">
        <v>106.7</v>
      </c>
      <c r="N554" s="109">
        <v>106.9</v>
      </c>
      <c r="O554" s="109">
        <v>107.1</v>
      </c>
      <c r="P554" s="4">
        <f>AVERAGE(G553:O553,D554:F554)</f>
        <v>104.21666666666665</v>
      </c>
    </row>
    <row r="555" spans="2:17">
      <c r="B555" s="92">
        <v>2019</v>
      </c>
      <c r="C555" s="109">
        <v>107.8</v>
      </c>
      <c r="D555" s="109">
        <v>106.4</v>
      </c>
      <c r="E555" s="109">
        <v>106.8</v>
      </c>
      <c r="F555" s="109">
        <v>107</v>
      </c>
      <c r="G555" s="109">
        <v>107.6</v>
      </c>
      <c r="H555" s="109">
        <v>107.9</v>
      </c>
      <c r="I555" s="109">
        <v>107.9</v>
      </c>
      <c r="J555" s="109">
        <v>108</v>
      </c>
      <c r="K555" s="109">
        <v>108.3</v>
      </c>
      <c r="L555" s="109">
        <v>108.4</v>
      </c>
      <c r="M555" s="109">
        <v>108.3</v>
      </c>
      <c r="N555" s="109">
        <v>108.5</v>
      </c>
      <c r="O555" s="109">
        <v>108.5</v>
      </c>
    </row>
    <row r="556" spans="2:17">
      <c r="B556" s="92">
        <v>2020</v>
      </c>
      <c r="C556" s="109">
        <v>108.9</v>
      </c>
      <c r="D556" s="109">
        <v>108.3</v>
      </c>
      <c r="E556" s="109">
        <v>108.6</v>
      </c>
      <c r="F556" s="109">
        <v>108.6</v>
      </c>
      <c r="G556" s="109">
        <v>108.6</v>
      </c>
      <c r="H556" s="109">
        <v>108.6</v>
      </c>
      <c r="I556" s="109">
        <v>108.8</v>
      </c>
      <c r="J556" s="109">
        <v>109.2</v>
      </c>
      <c r="K556" s="109">
        <v>108.8</v>
      </c>
      <c r="L556" s="109">
        <v>109.2</v>
      </c>
      <c r="M556" s="109">
        <v>109.2</v>
      </c>
      <c r="N556" s="109">
        <v>109.1</v>
      </c>
      <c r="O556" s="109">
        <v>109.4</v>
      </c>
    </row>
    <row r="557" spans="2:17">
      <c r="B557" s="92">
        <v>2021</v>
      </c>
      <c r="C557" s="109">
        <v>111.6</v>
      </c>
      <c r="D557" s="109">
        <v>109.3</v>
      </c>
      <c r="E557" s="109">
        <v>109.4</v>
      </c>
      <c r="F557" s="109">
        <v>109.7</v>
      </c>
      <c r="G557" s="109">
        <v>110.4</v>
      </c>
      <c r="H557" s="109">
        <v>111</v>
      </c>
      <c r="I557" s="109">
        <v>111.4</v>
      </c>
      <c r="J557" s="109">
        <v>111.4</v>
      </c>
      <c r="K557" s="109">
        <v>112.1</v>
      </c>
      <c r="L557" s="109">
        <v>112.4</v>
      </c>
      <c r="M557" s="109">
        <v>113.4</v>
      </c>
      <c r="N557" s="109">
        <v>114.1</v>
      </c>
      <c r="O557" s="109">
        <v>114.7</v>
      </c>
    </row>
    <row r="558" spans="2:17">
      <c r="B558" s="92">
        <v>2022</v>
      </c>
      <c r="C558" s="109">
        <v>120.5</v>
      </c>
      <c r="D558" s="109">
        <v>114.6</v>
      </c>
      <c r="E558" s="109">
        <v>115.4</v>
      </c>
      <c r="F558" s="109">
        <v>116.5</v>
      </c>
      <c r="G558" s="109">
        <v>119</v>
      </c>
      <c r="H558" s="109">
        <v>119.7</v>
      </c>
      <c r="I558" s="109">
        <v>120.5</v>
      </c>
      <c r="J558" s="109">
        <v>121.2</v>
      </c>
      <c r="K558" s="109">
        <v>121.8</v>
      </c>
      <c r="L558" s="109">
        <v>122.3</v>
      </c>
      <c r="M558" s="109">
        <v>124.3</v>
      </c>
      <c r="N558" s="109">
        <v>124.8</v>
      </c>
      <c r="O558" s="109">
        <v>125.3</v>
      </c>
    </row>
    <row r="559" spans="2:17" ht="15" thickBot="1">
      <c r="B559" s="92">
        <v>2023</v>
      </c>
      <c r="C559" s="110" t="s">
        <v>103</v>
      </c>
      <c r="D559" s="110">
        <v>124.8</v>
      </c>
      <c r="E559" s="110">
        <v>126</v>
      </c>
      <c r="F559" s="110">
        <v>126.8</v>
      </c>
      <c r="G559" s="110" t="s">
        <v>103</v>
      </c>
      <c r="H559" s="110" t="s">
        <v>103</v>
      </c>
      <c r="I559" s="110" t="s">
        <v>103</v>
      </c>
      <c r="J559" s="110" t="s">
        <v>103</v>
      </c>
      <c r="K559" s="110" t="s">
        <v>103</v>
      </c>
      <c r="L559" s="110" t="s">
        <v>103</v>
      </c>
      <c r="M559" s="110" t="s">
        <v>103</v>
      </c>
      <c r="N559" s="110" t="s">
        <v>103</v>
      </c>
      <c r="O559" s="110" t="s">
        <v>103</v>
      </c>
      <c r="P559" s="4">
        <f>AVERAGE(G558:O558,D559:F559)</f>
        <v>123.04166666666664</v>
      </c>
      <c r="Q559" s="106">
        <f>P559/P554</f>
        <v>1.1806332960179113</v>
      </c>
    </row>
    <row r="564" spans="1:7">
      <c r="A564" s="9" t="s">
        <v>104</v>
      </c>
    </row>
    <row r="565" spans="1:7">
      <c r="A565" t="s">
        <v>105</v>
      </c>
      <c r="B565" s="9">
        <v>2026</v>
      </c>
      <c r="C565" s="9">
        <v>2027</v>
      </c>
      <c r="D565" s="9">
        <v>2028</v>
      </c>
      <c r="E565" s="9">
        <v>2029</v>
      </c>
      <c r="F565" s="9">
        <v>2030</v>
      </c>
      <c r="G565" s="9" t="s">
        <v>106</v>
      </c>
    </row>
    <row r="566" spans="1:7">
      <c r="A566" t="s">
        <v>107</v>
      </c>
      <c r="B566" s="39">
        <f>$C$504/5</f>
        <v>26.538998587421283</v>
      </c>
      <c r="C566" s="39">
        <f t="shared" ref="C566:F566" si="151">$C$504/5</f>
        <v>26.538998587421283</v>
      </c>
      <c r="D566" s="39">
        <f t="shared" si="151"/>
        <v>26.538998587421283</v>
      </c>
      <c r="E566" s="39">
        <f t="shared" si="151"/>
        <v>26.538998587421283</v>
      </c>
      <c r="F566" s="39">
        <f t="shared" si="151"/>
        <v>26.538998587421283</v>
      </c>
      <c r="G566" s="39">
        <f>SUM(B566:F566)</f>
        <v>132.69499293710641</v>
      </c>
    </row>
    <row r="567" spans="1:7">
      <c r="A567" t="s">
        <v>108</v>
      </c>
      <c r="B567" s="39">
        <f>$C$517/5</f>
        <v>0</v>
      </c>
      <c r="C567" s="39">
        <f t="shared" ref="C567:F567" si="152">$C$517/5</f>
        <v>0</v>
      </c>
      <c r="D567" s="39">
        <f t="shared" si="152"/>
        <v>0</v>
      </c>
      <c r="E567" s="39">
        <f t="shared" si="152"/>
        <v>0</v>
      </c>
      <c r="F567" s="39">
        <f t="shared" si="152"/>
        <v>0</v>
      </c>
      <c r="G567" s="39">
        <f t="shared" ref="G567:G568" si="153">SUM(B567:F567)</f>
        <v>0</v>
      </c>
    </row>
    <row r="568" spans="1:7">
      <c r="A568" t="s">
        <v>109</v>
      </c>
      <c r="B568" s="39">
        <f>B566-B567</f>
        <v>26.538998587421283</v>
      </c>
      <c r="C568" s="39">
        <f t="shared" ref="C568:F568" si="154">C566-C567</f>
        <v>26.538998587421283</v>
      </c>
      <c r="D568" s="39">
        <f t="shared" si="154"/>
        <v>26.538998587421283</v>
      </c>
      <c r="E568" s="39">
        <f t="shared" si="154"/>
        <v>26.538998587421283</v>
      </c>
      <c r="F568" s="39">
        <f t="shared" si="154"/>
        <v>26.538998587421283</v>
      </c>
      <c r="G568" s="39">
        <f t="shared" si="153"/>
        <v>132.69499293710641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14303-9246-4FF2-A28F-44A5E81247B9}">
  <dimension ref="A1:DH180"/>
  <sheetViews>
    <sheetView zoomScale="90" zoomScaleNormal="90" workbookViewId="0">
      <selection activeCell="A15" sqref="A15"/>
    </sheetView>
  </sheetViews>
  <sheetFormatPr defaultRowHeight="14.45"/>
  <cols>
    <col min="1" max="1" width="20.5703125" customWidth="1"/>
    <col min="7" max="7" width="11.140625" bestFit="1" customWidth="1"/>
    <col min="12" max="13" width="9" bestFit="1" customWidth="1"/>
    <col min="15" max="15" width="20.5703125" customWidth="1"/>
    <col min="21" max="21" width="11.140625" bestFit="1" customWidth="1"/>
    <col min="26" max="27" width="9" bestFit="1" customWidth="1"/>
    <col min="29" max="29" width="20.140625" customWidth="1"/>
    <col min="30" max="30" width="9.42578125" bestFit="1" customWidth="1"/>
    <col min="35" max="35" width="10.42578125" customWidth="1"/>
    <col min="40" max="41" width="9" bestFit="1" customWidth="1"/>
    <col min="43" max="43" width="20" customWidth="1"/>
    <col min="49" max="49" width="9.85546875" customWidth="1"/>
    <col min="54" max="55" width="9" bestFit="1" customWidth="1"/>
    <col min="57" max="57" width="19.42578125" customWidth="1"/>
    <col min="63" max="63" width="9.140625" customWidth="1"/>
    <col min="68" max="69" width="9" bestFit="1" customWidth="1"/>
    <col min="71" max="71" width="20.42578125" customWidth="1"/>
    <col min="77" max="77" width="9.5703125" customWidth="1"/>
    <col min="82" max="83" width="9" bestFit="1" customWidth="1"/>
    <col min="85" max="85" width="19.5703125" customWidth="1"/>
    <col min="91" max="91" width="11.140625" customWidth="1"/>
    <col min="96" max="97" width="9" bestFit="1" customWidth="1"/>
    <col min="99" max="99" width="20.42578125" customWidth="1"/>
    <col min="105" max="105" width="9.7109375" customWidth="1"/>
    <col min="110" max="111" width="9" bestFit="1" customWidth="1"/>
  </cols>
  <sheetData>
    <row r="1" spans="1:111">
      <c r="A1" s="18" t="s">
        <v>110</v>
      </c>
      <c r="B1" s="20"/>
      <c r="C1" s="20"/>
      <c r="D1" s="20"/>
      <c r="E1" s="20"/>
      <c r="F1" s="20"/>
      <c r="G1" s="20"/>
      <c r="H1" s="20"/>
      <c r="I1" s="20"/>
      <c r="J1" s="20"/>
      <c r="K1" s="20"/>
      <c r="L1" s="8"/>
      <c r="M1" s="8"/>
      <c r="O1" s="9" t="s">
        <v>110</v>
      </c>
      <c r="AC1" s="18" t="s">
        <v>110</v>
      </c>
      <c r="AD1" s="20"/>
      <c r="AE1" s="20"/>
      <c r="AF1" s="20"/>
      <c r="AG1" s="20"/>
      <c r="AH1" s="20"/>
      <c r="AI1" s="20"/>
      <c r="AJ1" s="20"/>
      <c r="AK1" s="20"/>
      <c r="AL1" s="20"/>
      <c r="AM1" s="20"/>
      <c r="AN1" s="8"/>
      <c r="AO1" s="8"/>
      <c r="AQ1" s="9" t="s">
        <v>110</v>
      </c>
      <c r="BE1" s="9" t="s">
        <v>110</v>
      </c>
      <c r="BS1" s="9" t="s">
        <v>110</v>
      </c>
      <c r="CG1" s="9" t="s">
        <v>110</v>
      </c>
      <c r="CU1" s="9" t="s">
        <v>110</v>
      </c>
    </row>
    <row r="2" spans="1:111">
      <c r="A2" s="18" t="s">
        <v>111</v>
      </c>
      <c r="B2" s="18" t="s">
        <v>112</v>
      </c>
      <c r="C2" s="18" t="s">
        <v>113</v>
      </c>
      <c r="D2" s="18" t="s">
        <v>114</v>
      </c>
      <c r="E2" s="18" t="s">
        <v>115</v>
      </c>
      <c r="F2" s="18" t="s">
        <v>116</v>
      </c>
      <c r="G2" s="18" t="s">
        <v>117</v>
      </c>
      <c r="H2" s="18" t="s">
        <v>118</v>
      </c>
      <c r="I2" s="18" t="s">
        <v>119</v>
      </c>
      <c r="J2" s="18" t="s">
        <v>120</v>
      </c>
      <c r="K2" s="18" t="s">
        <v>121</v>
      </c>
      <c r="L2" s="18" t="s">
        <v>50</v>
      </c>
      <c r="M2" s="18" t="s">
        <v>122</v>
      </c>
      <c r="O2" s="9" t="s">
        <v>123</v>
      </c>
      <c r="P2" s="9" t="s">
        <v>112</v>
      </c>
      <c r="Q2" s="9" t="s">
        <v>113</v>
      </c>
      <c r="R2" s="9" t="s">
        <v>114</v>
      </c>
      <c r="S2" s="9" t="s">
        <v>115</v>
      </c>
      <c r="T2" s="9" t="s">
        <v>116</v>
      </c>
      <c r="U2" s="9" t="s">
        <v>117</v>
      </c>
      <c r="V2" s="9" t="s">
        <v>118</v>
      </c>
      <c r="W2" s="9" t="s">
        <v>119</v>
      </c>
      <c r="X2" s="9" t="s">
        <v>120</v>
      </c>
      <c r="Y2" s="9" t="s">
        <v>121</v>
      </c>
      <c r="Z2" s="9" t="s">
        <v>50</v>
      </c>
      <c r="AA2" s="9" t="s">
        <v>122</v>
      </c>
      <c r="AC2" s="18" t="s">
        <v>124</v>
      </c>
      <c r="AD2" s="18" t="s">
        <v>112</v>
      </c>
      <c r="AE2" s="18" t="s">
        <v>113</v>
      </c>
      <c r="AF2" s="18" t="s">
        <v>114</v>
      </c>
      <c r="AG2" s="18" t="s">
        <v>115</v>
      </c>
      <c r="AH2" s="18" t="s">
        <v>116</v>
      </c>
      <c r="AI2" s="18" t="s">
        <v>117</v>
      </c>
      <c r="AJ2" s="18" t="s">
        <v>118</v>
      </c>
      <c r="AK2" s="18" t="s">
        <v>119</v>
      </c>
      <c r="AL2" s="18" t="s">
        <v>120</v>
      </c>
      <c r="AM2" s="18" t="s">
        <v>121</v>
      </c>
      <c r="AN2" s="18" t="s">
        <v>50</v>
      </c>
      <c r="AO2" s="18" t="s">
        <v>122</v>
      </c>
      <c r="AQ2" s="9" t="s">
        <v>125</v>
      </c>
      <c r="AR2" s="9" t="s">
        <v>112</v>
      </c>
      <c r="AS2" s="9" t="s">
        <v>113</v>
      </c>
      <c r="AT2" s="9" t="s">
        <v>114</v>
      </c>
      <c r="AU2" s="9" t="s">
        <v>115</v>
      </c>
      <c r="AV2" s="9" t="s">
        <v>116</v>
      </c>
      <c r="AW2" s="9" t="s">
        <v>117</v>
      </c>
      <c r="AX2" s="9" t="s">
        <v>118</v>
      </c>
      <c r="AY2" s="9" t="s">
        <v>119</v>
      </c>
      <c r="AZ2" s="9" t="s">
        <v>120</v>
      </c>
      <c r="BA2" s="9" t="s">
        <v>121</v>
      </c>
      <c r="BB2" s="9" t="s">
        <v>50</v>
      </c>
      <c r="BC2" s="9" t="s">
        <v>122</v>
      </c>
      <c r="BE2" s="9" t="s">
        <v>126</v>
      </c>
      <c r="BF2" s="9" t="s">
        <v>112</v>
      </c>
      <c r="BG2" s="9" t="s">
        <v>113</v>
      </c>
      <c r="BH2" s="9" t="s">
        <v>114</v>
      </c>
      <c r="BI2" s="9" t="s">
        <v>115</v>
      </c>
      <c r="BJ2" s="9" t="s">
        <v>116</v>
      </c>
      <c r="BK2" s="9" t="s">
        <v>117</v>
      </c>
      <c r="BL2" s="9" t="s">
        <v>118</v>
      </c>
      <c r="BM2" s="9" t="s">
        <v>119</v>
      </c>
      <c r="BN2" s="9" t="s">
        <v>120</v>
      </c>
      <c r="BO2" s="9" t="s">
        <v>121</v>
      </c>
      <c r="BP2" s="9" t="s">
        <v>50</v>
      </c>
      <c r="BQ2" s="9" t="s">
        <v>122</v>
      </c>
      <c r="BS2" s="9" t="s">
        <v>127</v>
      </c>
      <c r="BT2" s="9" t="s">
        <v>112</v>
      </c>
      <c r="BU2" s="9" t="s">
        <v>113</v>
      </c>
      <c r="BV2" s="9" t="s">
        <v>114</v>
      </c>
      <c r="BW2" s="9" t="s">
        <v>115</v>
      </c>
      <c r="BX2" s="9" t="s">
        <v>116</v>
      </c>
      <c r="BY2" s="9" t="s">
        <v>117</v>
      </c>
      <c r="BZ2" s="9" t="s">
        <v>118</v>
      </c>
      <c r="CA2" s="9" t="s">
        <v>119</v>
      </c>
      <c r="CB2" s="9" t="s">
        <v>120</v>
      </c>
      <c r="CC2" s="9" t="s">
        <v>121</v>
      </c>
      <c r="CD2" s="9" t="s">
        <v>50</v>
      </c>
      <c r="CE2" s="9" t="s">
        <v>122</v>
      </c>
      <c r="CG2" s="9" t="s">
        <v>128</v>
      </c>
      <c r="CH2" s="9" t="s">
        <v>112</v>
      </c>
      <c r="CI2" s="9" t="s">
        <v>113</v>
      </c>
      <c r="CJ2" s="9" t="s">
        <v>114</v>
      </c>
      <c r="CK2" s="9" t="s">
        <v>115</v>
      </c>
      <c r="CL2" s="9" t="s">
        <v>116</v>
      </c>
      <c r="CM2" s="9" t="s">
        <v>117</v>
      </c>
      <c r="CN2" s="9" t="s">
        <v>118</v>
      </c>
      <c r="CO2" s="9" t="s">
        <v>119</v>
      </c>
      <c r="CP2" s="9" t="s">
        <v>120</v>
      </c>
      <c r="CQ2" s="9" t="s">
        <v>121</v>
      </c>
      <c r="CR2" s="9" t="s">
        <v>50</v>
      </c>
      <c r="CS2" s="9" t="s">
        <v>122</v>
      </c>
      <c r="CU2" s="9" t="s">
        <v>129</v>
      </c>
      <c r="CV2" s="9" t="s">
        <v>112</v>
      </c>
      <c r="CW2" s="9" t="s">
        <v>113</v>
      </c>
      <c r="CX2" s="9" t="s">
        <v>114</v>
      </c>
      <c r="CY2" s="9" t="s">
        <v>115</v>
      </c>
      <c r="CZ2" s="9" t="s">
        <v>116</v>
      </c>
      <c r="DA2" s="9" t="s">
        <v>117</v>
      </c>
      <c r="DB2" s="9" t="s">
        <v>118</v>
      </c>
      <c r="DC2" s="9" t="s">
        <v>119</v>
      </c>
      <c r="DD2" s="9" t="s">
        <v>120</v>
      </c>
      <c r="DE2" s="9" t="s">
        <v>121</v>
      </c>
      <c r="DF2" s="9" t="s">
        <v>50</v>
      </c>
      <c r="DG2" s="9" t="s">
        <v>122</v>
      </c>
    </row>
    <row r="3" spans="1:111">
      <c r="A3" s="18" t="s">
        <v>130</v>
      </c>
      <c r="B3" s="8" t="s">
        <v>131</v>
      </c>
      <c r="C3" s="8" t="s">
        <v>132</v>
      </c>
      <c r="D3" s="8" t="s">
        <v>133</v>
      </c>
      <c r="E3" s="8" t="s">
        <v>134</v>
      </c>
      <c r="F3" s="8" t="s">
        <v>135</v>
      </c>
      <c r="G3" s="8" t="s">
        <v>136</v>
      </c>
      <c r="H3" s="8" t="s">
        <v>137</v>
      </c>
      <c r="I3" s="8" t="s">
        <v>138</v>
      </c>
      <c r="J3" s="8" t="s">
        <v>139</v>
      </c>
      <c r="K3" s="8" t="s">
        <v>140</v>
      </c>
      <c r="L3" s="18"/>
      <c r="M3" s="8" t="s">
        <v>141</v>
      </c>
      <c r="O3" s="18" t="s">
        <v>130</v>
      </c>
      <c r="P3" s="8" t="s">
        <v>131</v>
      </c>
      <c r="Q3" s="8" t="s">
        <v>132</v>
      </c>
      <c r="R3" s="8" t="s">
        <v>133</v>
      </c>
      <c r="S3" s="8" t="s">
        <v>134</v>
      </c>
      <c r="T3" s="8" t="s">
        <v>135</v>
      </c>
      <c r="U3" s="8" t="s">
        <v>136</v>
      </c>
      <c r="V3" s="8" t="s">
        <v>137</v>
      </c>
      <c r="W3" s="8" t="s">
        <v>138</v>
      </c>
      <c r="X3" s="8" t="s">
        <v>139</v>
      </c>
      <c r="Y3" s="8" t="s">
        <v>140</v>
      </c>
      <c r="Z3" s="18"/>
      <c r="AA3" s="8" t="s">
        <v>141</v>
      </c>
      <c r="AC3" s="18" t="s">
        <v>130</v>
      </c>
      <c r="AD3" s="8" t="s">
        <v>131</v>
      </c>
      <c r="AE3" s="8" t="s">
        <v>132</v>
      </c>
      <c r="AF3" s="8" t="s">
        <v>133</v>
      </c>
      <c r="AG3" s="8" t="s">
        <v>134</v>
      </c>
      <c r="AH3" s="8" t="s">
        <v>135</v>
      </c>
      <c r="AI3" s="8" t="s">
        <v>136</v>
      </c>
      <c r="AJ3" s="8" t="s">
        <v>137</v>
      </c>
      <c r="AK3" s="8" t="s">
        <v>138</v>
      </c>
      <c r="AL3" s="8" t="s">
        <v>139</v>
      </c>
      <c r="AM3" s="8" t="s">
        <v>140</v>
      </c>
      <c r="AN3" s="18"/>
      <c r="AO3" s="8" t="s">
        <v>141</v>
      </c>
      <c r="AQ3" s="18" t="s">
        <v>130</v>
      </c>
      <c r="AR3" s="8" t="s">
        <v>131</v>
      </c>
      <c r="AS3" s="8" t="s">
        <v>132</v>
      </c>
      <c r="AT3" s="8" t="s">
        <v>133</v>
      </c>
      <c r="AU3" s="8" t="s">
        <v>134</v>
      </c>
      <c r="AV3" s="8" t="s">
        <v>135</v>
      </c>
      <c r="AW3" s="8" t="s">
        <v>136</v>
      </c>
      <c r="AX3" s="8" t="s">
        <v>137</v>
      </c>
      <c r="AY3" s="8" t="s">
        <v>138</v>
      </c>
      <c r="AZ3" s="8" t="s">
        <v>139</v>
      </c>
      <c r="BA3" s="8" t="s">
        <v>140</v>
      </c>
      <c r="BB3" s="18"/>
      <c r="BC3" s="8" t="s">
        <v>141</v>
      </c>
      <c r="BE3" s="18" t="s">
        <v>130</v>
      </c>
      <c r="BF3" s="8" t="s">
        <v>131</v>
      </c>
      <c r="BG3" s="8" t="s">
        <v>132</v>
      </c>
      <c r="BH3" s="8" t="s">
        <v>133</v>
      </c>
      <c r="BI3" s="8" t="s">
        <v>134</v>
      </c>
      <c r="BJ3" s="8" t="s">
        <v>135</v>
      </c>
      <c r="BK3" s="8" t="s">
        <v>136</v>
      </c>
      <c r="BL3" s="8" t="s">
        <v>137</v>
      </c>
      <c r="BM3" s="8" t="s">
        <v>138</v>
      </c>
      <c r="BN3" s="8" t="s">
        <v>139</v>
      </c>
      <c r="BO3" s="8" t="s">
        <v>140</v>
      </c>
      <c r="BP3" s="18"/>
      <c r="BQ3" s="8" t="s">
        <v>141</v>
      </c>
      <c r="BS3" s="18" t="s">
        <v>130</v>
      </c>
      <c r="BT3" s="8" t="s">
        <v>131</v>
      </c>
      <c r="BU3" s="8" t="s">
        <v>132</v>
      </c>
      <c r="BV3" s="8" t="s">
        <v>133</v>
      </c>
      <c r="BW3" s="8" t="s">
        <v>134</v>
      </c>
      <c r="BX3" s="8" t="s">
        <v>135</v>
      </c>
      <c r="BY3" s="8" t="s">
        <v>136</v>
      </c>
      <c r="BZ3" s="8" t="s">
        <v>137</v>
      </c>
      <c r="CA3" s="8" t="s">
        <v>138</v>
      </c>
      <c r="CB3" s="8" t="s">
        <v>139</v>
      </c>
      <c r="CC3" s="8" t="s">
        <v>140</v>
      </c>
      <c r="CD3" s="18"/>
      <c r="CE3" s="8" t="s">
        <v>141</v>
      </c>
      <c r="CG3" s="18" t="s">
        <v>130</v>
      </c>
      <c r="CH3" s="8" t="s">
        <v>131</v>
      </c>
      <c r="CI3" s="8" t="s">
        <v>132</v>
      </c>
      <c r="CJ3" s="8" t="s">
        <v>133</v>
      </c>
      <c r="CK3" s="8" t="s">
        <v>134</v>
      </c>
      <c r="CL3" s="8" t="s">
        <v>135</v>
      </c>
      <c r="CM3" s="8" t="s">
        <v>136</v>
      </c>
      <c r="CN3" s="8" t="s">
        <v>137</v>
      </c>
      <c r="CO3" s="8" t="s">
        <v>138</v>
      </c>
      <c r="CP3" s="8" t="s">
        <v>139</v>
      </c>
      <c r="CQ3" s="8" t="s">
        <v>140</v>
      </c>
      <c r="CR3" s="18"/>
      <c r="CS3" s="8" t="s">
        <v>141</v>
      </c>
      <c r="CU3" s="18" t="s">
        <v>130</v>
      </c>
      <c r="CV3" s="8" t="s">
        <v>131</v>
      </c>
      <c r="CW3" s="8" t="s">
        <v>132</v>
      </c>
      <c r="CX3" s="8" t="s">
        <v>133</v>
      </c>
      <c r="CY3" s="8" t="s">
        <v>134</v>
      </c>
      <c r="CZ3" s="8" t="s">
        <v>135</v>
      </c>
      <c r="DA3" s="8" t="s">
        <v>136</v>
      </c>
      <c r="DB3" s="8" t="s">
        <v>137</v>
      </c>
      <c r="DC3" s="8" t="s">
        <v>138</v>
      </c>
      <c r="DD3" s="8" t="s">
        <v>139</v>
      </c>
      <c r="DE3" s="8" t="s">
        <v>140</v>
      </c>
      <c r="DF3" s="18"/>
      <c r="DG3" s="8" t="s">
        <v>141</v>
      </c>
    </row>
    <row r="4" spans="1:111">
      <c r="A4" s="8" t="s">
        <v>57</v>
      </c>
      <c r="B4" s="19">
        <f t="shared" ref="B4:K4" si="0">IF(B50,B119*1000/(B50*365),"")</f>
        <v>4.0845645873415055</v>
      </c>
      <c r="C4" s="19">
        <f t="shared" si="0"/>
        <v>2.9918976674140194</v>
      </c>
      <c r="D4" s="19">
        <f t="shared" si="0"/>
        <v>1.6082777589345814</v>
      </c>
      <c r="E4" s="19">
        <f t="shared" si="0"/>
        <v>1.0238776571764368</v>
      </c>
      <c r="F4" s="19">
        <f t="shared" si="0"/>
        <v>0.72656869523816237</v>
      </c>
      <c r="G4" s="19">
        <f t="shared" si="0"/>
        <v>0.48271474051645358</v>
      </c>
      <c r="H4" s="19">
        <f t="shared" si="0"/>
        <v>0.41617013238410727</v>
      </c>
      <c r="I4" s="19">
        <f t="shared" si="0"/>
        <v>0.38627331507044682</v>
      </c>
      <c r="J4" s="19" t="str">
        <f t="shared" si="0"/>
        <v/>
      </c>
      <c r="K4" s="19" t="str">
        <f t="shared" si="0"/>
        <v/>
      </c>
      <c r="L4" s="19">
        <f t="shared" ref="L4:M4" si="1">L119*1000/(L50*365)</f>
        <v>0.64473884954257477</v>
      </c>
      <c r="M4" s="19">
        <f t="shared" si="1"/>
        <v>0.43329949416674446</v>
      </c>
      <c r="N4" s="12">
        <f>1-I4/M4</f>
        <v>0.10853042694344983</v>
      </c>
      <c r="O4" t="s">
        <v>57</v>
      </c>
      <c r="P4" s="6">
        <f t="shared" ref="P4:Y4" si="2">IF(P50,P119*1000/(P50*365),"")</f>
        <v>3.8890964226182203</v>
      </c>
      <c r="Q4" s="6">
        <f t="shared" si="2"/>
        <v>2.8136905052119507</v>
      </c>
      <c r="R4" s="6">
        <f t="shared" si="2"/>
        <v>1.7314712106524357</v>
      </c>
      <c r="S4" s="6">
        <f t="shared" si="2"/>
        <v>1.0479665352279872</v>
      </c>
      <c r="T4" s="6">
        <f t="shared" si="2"/>
        <v>0.74017965349195836</v>
      </c>
      <c r="U4" s="6">
        <f t="shared" si="2"/>
        <v>0.56594654381675946</v>
      </c>
      <c r="V4" s="6">
        <f t="shared" si="2"/>
        <v>0.44777873464246465</v>
      </c>
      <c r="W4" s="6">
        <f t="shared" si="2"/>
        <v>0.4399528430772589</v>
      </c>
      <c r="X4" s="6" t="str">
        <f t="shared" si="2"/>
        <v/>
      </c>
      <c r="Y4" s="6" t="str">
        <f t="shared" si="2"/>
        <v/>
      </c>
      <c r="Z4" s="6">
        <f t="shared" ref="Z4:AA4" si="3">Z119*1000/(Z50*365)</f>
        <v>0.68907788804321857</v>
      </c>
      <c r="AA4" s="6">
        <f t="shared" si="3"/>
        <v>0.48686255633837783</v>
      </c>
      <c r="AC4" s="8" t="s">
        <v>57</v>
      </c>
      <c r="AD4" s="19">
        <f t="shared" ref="AD4:AM4" si="4">IF(AD50,AD119*1000/(AD50*365),"")</f>
        <v>4.4263075389133357</v>
      </c>
      <c r="AE4" s="19">
        <f t="shared" si="4"/>
        <v>3.0563621961975822</v>
      </c>
      <c r="AF4" s="19">
        <f t="shared" si="4"/>
        <v>1.6610077598372452</v>
      </c>
      <c r="AG4" s="19">
        <f t="shared" si="4"/>
        <v>1.0792637813030599</v>
      </c>
      <c r="AH4" s="19">
        <f t="shared" si="4"/>
        <v>0.75040043794617284</v>
      </c>
      <c r="AI4" s="19">
        <f t="shared" si="4"/>
        <v>0.55151159477013045</v>
      </c>
      <c r="AJ4" s="19">
        <f t="shared" si="4"/>
        <v>0.49088400199118293</v>
      </c>
      <c r="AK4" s="19">
        <f t="shared" si="4"/>
        <v>0.42650765320108563</v>
      </c>
      <c r="AL4" s="19" t="str">
        <f t="shared" si="4"/>
        <v/>
      </c>
      <c r="AM4" s="19" t="str">
        <f t="shared" si="4"/>
        <v/>
      </c>
      <c r="AN4" s="19">
        <f t="shared" ref="AN4:AO14" si="5">AN119*1000/(AN50*365)</f>
        <v>0.70564468996123553</v>
      </c>
      <c r="AO4" s="19">
        <f t="shared" si="5"/>
        <v>0.50256698946090383</v>
      </c>
      <c r="AP4" s="12">
        <f>AO4/AK4-1</f>
        <v>0.17833053097398577</v>
      </c>
      <c r="AQ4" t="s">
        <v>57</v>
      </c>
      <c r="AR4" s="6">
        <f t="shared" ref="AR4:BA4" si="6">IF(AR50,AR119*1000/(AR50*365),"")</f>
        <v>4.1460295136662975</v>
      </c>
      <c r="AS4" s="6">
        <f t="shared" si="6"/>
        <v>3.0216576339641894</v>
      </c>
      <c r="AT4" s="6">
        <f t="shared" si="6"/>
        <v>1.6747025753539873</v>
      </c>
      <c r="AU4" s="6">
        <f t="shared" si="6"/>
        <v>1.0664079521290251</v>
      </c>
      <c r="AV4" s="6">
        <f t="shared" si="6"/>
        <v>0.69861004362723422</v>
      </c>
      <c r="AW4" s="6">
        <f t="shared" si="6"/>
        <v>0.69146268908935071</v>
      </c>
      <c r="AX4" s="6">
        <f t="shared" si="6"/>
        <v>0.46237505477749391</v>
      </c>
      <c r="AY4" s="6">
        <f t="shared" si="6"/>
        <v>0.41844867923319057</v>
      </c>
      <c r="AZ4" s="6" t="str">
        <f t="shared" si="6"/>
        <v/>
      </c>
      <c r="BA4" s="6" t="str">
        <f t="shared" si="6"/>
        <v/>
      </c>
      <c r="BB4" s="6">
        <f t="shared" ref="BB4:BC14" si="7">BB119*1000/(BB50*365)</f>
        <v>0.72186711374894907</v>
      </c>
      <c r="BC4" s="6">
        <f t="shared" si="7"/>
        <v>0.54354766748898553</v>
      </c>
      <c r="BE4" t="s">
        <v>57</v>
      </c>
      <c r="BF4" s="6">
        <f t="shared" ref="BF4:BO4" si="8">IF(BF50,BF119*1000/(BF50*365),"")</f>
        <v>3.9310785507137678</v>
      </c>
      <c r="BG4" s="6">
        <f t="shared" si="8"/>
        <v>2.8437750318523385</v>
      </c>
      <c r="BH4" s="6">
        <f t="shared" si="8"/>
        <v>1.4261936505478672</v>
      </c>
      <c r="BI4" s="6">
        <f t="shared" si="8"/>
        <v>0.8466266704663894</v>
      </c>
      <c r="BJ4" s="6">
        <f t="shared" si="8"/>
        <v>0.6481018258548128</v>
      </c>
      <c r="BK4" s="6">
        <f t="shared" si="8"/>
        <v>0.55447595737006805</v>
      </c>
      <c r="BL4" s="6">
        <f t="shared" si="8"/>
        <v>0.51560020077331892</v>
      </c>
      <c r="BM4" s="6">
        <f t="shared" si="8"/>
        <v>0.3715772617697915</v>
      </c>
      <c r="BN4" s="6" t="str">
        <f t="shared" si="8"/>
        <v/>
      </c>
      <c r="BO4" s="6" t="str">
        <f t="shared" si="8"/>
        <v/>
      </c>
      <c r="BP4" s="6">
        <f t="shared" ref="BP4:BQ14" si="9">BP119*1000/(BP50*365)</f>
        <v>0.64957595295295734</v>
      </c>
      <c r="BQ4" s="6">
        <f t="shared" si="9"/>
        <v>0.50289835890208723</v>
      </c>
      <c r="BS4" t="s">
        <v>57</v>
      </c>
      <c r="BT4" s="6">
        <f t="shared" ref="BT4:CC4" si="10">IF(BT50,BT119*1000/(BT50*365),"")</f>
        <v>4.1597010275407147</v>
      </c>
      <c r="BU4" s="6">
        <f t="shared" si="10"/>
        <v>2.826843443261402</v>
      </c>
      <c r="BV4" s="6">
        <f t="shared" si="10"/>
        <v>1.5949036121925724</v>
      </c>
      <c r="BW4" s="6">
        <f t="shared" si="10"/>
        <v>0.97811312092269764</v>
      </c>
      <c r="BX4" s="6">
        <f t="shared" si="10"/>
        <v>0.74608247345362022</v>
      </c>
      <c r="BY4" s="6">
        <f t="shared" si="10"/>
        <v>0.69232395362931842</v>
      </c>
      <c r="BZ4" s="6">
        <f t="shared" si="10"/>
        <v>0.55628737153680818</v>
      </c>
      <c r="CA4" s="6">
        <f t="shared" si="10"/>
        <v>0.42292348570083199</v>
      </c>
      <c r="CB4" s="6" t="str">
        <f t="shared" si="10"/>
        <v/>
      </c>
      <c r="CC4" s="6" t="str">
        <f t="shared" si="10"/>
        <v/>
      </c>
      <c r="CD4" s="6">
        <f t="shared" ref="CD4:CE14" si="11">CD119*1000/(CD50*365)</f>
        <v>0.74492463718990165</v>
      </c>
      <c r="CE4" s="6">
        <f t="shared" si="11"/>
        <v>0.58669714293478215</v>
      </c>
      <c r="CG4" t="s">
        <v>57</v>
      </c>
      <c r="CH4" s="6">
        <f t="shared" ref="CH4:CQ4" si="12">IF(CH50,CH119*1000/(CH50*365),"")</f>
        <v>3.8859313666073652</v>
      </c>
      <c r="CI4" s="6">
        <f t="shared" si="12"/>
        <v>2.39198611981156</v>
      </c>
      <c r="CJ4" s="6">
        <f t="shared" si="12"/>
        <v>1.5487683824876588</v>
      </c>
      <c r="CK4" s="6">
        <f t="shared" si="12"/>
        <v>0.91300770284724353</v>
      </c>
      <c r="CL4" s="6">
        <f t="shared" si="12"/>
        <v>0.69223094702956423</v>
      </c>
      <c r="CM4" s="6">
        <f t="shared" si="12"/>
        <v>0.59649865523033252</v>
      </c>
      <c r="CN4" s="6">
        <f t="shared" si="12"/>
        <v>0.44206668776924413</v>
      </c>
      <c r="CO4" s="6">
        <f t="shared" si="12"/>
        <v>0.31559516687375688</v>
      </c>
      <c r="CP4" s="6" t="str">
        <f t="shared" si="12"/>
        <v/>
      </c>
      <c r="CQ4" s="6" t="str">
        <f t="shared" si="12"/>
        <v/>
      </c>
      <c r="CR4" s="6">
        <f t="shared" ref="CR4:CS14" si="13">CR119*1000/(CR50*365)</f>
        <v>0.64966177707425188</v>
      </c>
      <c r="CS4" s="6">
        <f t="shared" si="13"/>
        <v>0.47846489604330616</v>
      </c>
      <c r="CU4" t="s">
        <v>57</v>
      </c>
      <c r="CV4" s="6">
        <f t="shared" ref="CV4:DE4" si="14">IF(CV50,CV119*1000/(CV50*365),"")</f>
        <v>4.1423483199045199</v>
      </c>
      <c r="CW4" s="6">
        <f t="shared" si="14"/>
        <v>2.3335098679198585</v>
      </c>
      <c r="CX4" s="6">
        <f t="shared" si="14"/>
        <v>1.5841675537996625</v>
      </c>
      <c r="CY4" s="6">
        <f t="shared" si="14"/>
        <v>0.84697528839280567</v>
      </c>
      <c r="CZ4" s="6">
        <f t="shared" si="14"/>
        <v>0.62605138370092495</v>
      </c>
      <c r="DA4" s="6">
        <f t="shared" si="14"/>
        <v>0.59009704330774648</v>
      </c>
      <c r="DB4" s="6">
        <f t="shared" si="14"/>
        <v>0.4363592450424828</v>
      </c>
      <c r="DC4" s="6">
        <f t="shared" si="14"/>
        <v>0.33097462880643502</v>
      </c>
      <c r="DD4" s="6" t="str">
        <f t="shared" si="14"/>
        <v/>
      </c>
      <c r="DE4" s="6" t="str">
        <f t="shared" si="14"/>
        <v/>
      </c>
      <c r="DF4" s="6">
        <f t="shared" ref="DF4:DG14" si="15">DF119*1000/(DF50*365)</f>
        <v>0.63284289435243823</v>
      </c>
      <c r="DG4" s="6">
        <f t="shared" si="15"/>
        <v>0.48078073190066317</v>
      </c>
    </row>
    <row r="5" spans="1:111">
      <c r="A5" s="8" t="s">
        <v>58</v>
      </c>
      <c r="B5" s="19">
        <f t="shared" ref="B5:K5" si="16">IF(B51,B120*1000/(B51*365),"")</f>
        <v>5.7314492876127874</v>
      </c>
      <c r="C5" s="19">
        <f t="shared" si="16"/>
        <v>3.216327325717752</v>
      </c>
      <c r="D5" s="19">
        <f t="shared" si="16"/>
        <v>1.344286564952361</v>
      </c>
      <c r="E5" s="19">
        <f t="shared" si="16"/>
        <v>1.21416578352767</v>
      </c>
      <c r="F5" s="19">
        <f t="shared" si="16"/>
        <v>0.65665293365793698</v>
      </c>
      <c r="G5" s="19">
        <f t="shared" si="16"/>
        <v>0.78338482044683666</v>
      </c>
      <c r="H5" s="19">
        <f t="shared" si="16"/>
        <v>0.2417457335866324</v>
      </c>
      <c r="I5" s="19">
        <f t="shared" si="16"/>
        <v>0.38285653320394991</v>
      </c>
      <c r="J5" s="19">
        <f t="shared" si="16"/>
        <v>0.76928055453123068</v>
      </c>
      <c r="K5" s="19" t="str">
        <f t="shared" si="16"/>
        <v/>
      </c>
      <c r="L5" s="19">
        <f t="shared" ref="L5:M5" si="17">L120*1000/(L51*365)</f>
        <v>0.74397253105090178</v>
      </c>
      <c r="M5" s="19">
        <f t="shared" si="17"/>
        <v>0.67045680702973565</v>
      </c>
      <c r="N5" s="12">
        <f>1-J5/M5</f>
        <v>-0.14739763466539335</v>
      </c>
      <c r="O5" t="s">
        <v>58</v>
      </c>
      <c r="P5" s="6">
        <f t="shared" ref="P5:Y5" si="18">IF(P51,P120*1000/(P51*365),"")</f>
        <v>4.3337640262737427</v>
      </c>
      <c r="Q5" s="6">
        <f t="shared" si="18"/>
        <v>3.021736047275045</v>
      </c>
      <c r="R5" s="6">
        <f t="shared" si="18"/>
        <v>1.6790908819471737</v>
      </c>
      <c r="S5" s="6">
        <f t="shared" si="18"/>
        <v>1.0975305113593277</v>
      </c>
      <c r="T5" s="6">
        <f t="shared" si="18"/>
        <v>0.83095850090521706</v>
      </c>
      <c r="U5" s="6">
        <f t="shared" si="18"/>
        <v>0.59911892450302207</v>
      </c>
      <c r="V5" s="6">
        <f t="shared" si="18"/>
        <v>0.48959349545600134</v>
      </c>
      <c r="W5" s="6">
        <f t="shared" si="18"/>
        <v>1.2307000634972209</v>
      </c>
      <c r="X5" s="6">
        <f t="shared" si="18"/>
        <v>0.51024759862267977</v>
      </c>
      <c r="Y5" s="6" t="str">
        <f t="shared" si="18"/>
        <v/>
      </c>
      <c r="Z5" s="6">
        <f t="shared" ref="Z5:AA5" si="19">Z120*1000/(Z51*365)</f>
        <v>0.74743849568858978</v>
      </c>
      <c r="AA5" s="6">
        <f t="shared" si="19"/>
        <v>0.66439336603741761</v>
      </c>
      <c r="AC5" s="8" t="s">
        <v>58</v>
      </c>
      <c r="AD5" s="19">
        <f t="shared" ref="AD5:AM5" si="20">IF(AD51,AD120*1000/(AD51*365),"")</f>
        <v>3.8266474401475787</v>
      </c>
      <c r="AE5" s="19">
        <f t="shared" si="20"/>
        <v>2.5616601758042239</v>
      </c>
      <c r="AF5" s="19">
        <f t="shared" si="20"/>
        <v>1.4836405516237439</v>
      </c>
      <c r="AG5" s="19">
        <f t="shared" si="20"/>
        <v>1.1462242542355872</v>
      </c>
      <c r="AH5" s="19">
        <f t="shared" si="20"/>
        <v>0.65169037069676905</v>
      </c>
      <c r="AI5" s="19">
        <f t="shared" si="20"/>
        <v>0.49047538916860345</v>
      </c>
      <c r="AJ5" s="19">
        <f t="shared" si="20"/>
        <v>0.54237456183215793</v>
      </c>
      <c r="AK5" s="19">
        <f t="shared" si="20"/>
        <v>1.0265518652925274</v>
      </c>
      <c r="AL5" s="19">
        <f t="shared" si="20"/>
        <v>0.46872340390115813</v>
      </c>
      <c r="AM5" s="19" t="str">
        <f t="shared" si="20"/>
        <v/>
      </c>
      <c r="AN5" s="19">
        <f t="shared" si="5"/>
        <v>0.65532193674122452</v>
      </c>
      <c r="AO5" s="19">
        <f t="shared" si="5"/>
        <v>0.57612524434770973</v>
      </c>
      <c r="AP5" s="12">
        <f>AO5/AL5-1</f>
        <v>0.22913692713581657</v>
      </c>
      <c r="AQ5" t="s">
        <v>58</v>
      </c>
      <c r="AR5" s="6">
        <f t="shared" ref="AR5:BA5" si="21">IF(AR51,AR120*1000/(AR51*365),"")</f>
        <v>3.8772840195067486</v>
      </c>
      <c r="AS5" s="6">
        <f t="shared" si="21"/>
        <v>3.1968724988274566</v>
      </c>
      <c r="AT5" s="6">
        <f t="shared" si="21"/>
        <v>1.7365304825499135</v>
      </c>
      <c r="AU5" s="6">
        <f t="shared" si="21"/>
        <v>1.0655066473601804</v>
      </c>
      <c r="AV5" s="6">
        <f t="shared" si="21"/>
        <v>0.73872434394036879</v>
      </c>
      <c r="AW5" s="6">
        <f t="shared" si="21"/>
        <v>0.57887458990420915</v>
      </c>
      <c r="AX5" s="6">
        <f t="shared" si="21"/>
        <v>0.48482915794421483</v>
      </c>
      <c r="AY5" s="6">
        <f t="shared" si="21"/>
        <v>1.0746333582961793</v>
      </c>
      <c r="AZ5" s="6">
        <f t="shared" si="21"/>
        <v>0.42804474636929557</v>
      </c>
      <c r="BA5" s="6" t="str">
        <f t="shared" si="21"/>
        <v/>
      </c>
      <c r="BB5" s="6">
        <f t="shared" si="7"/>
        <v>0.68114399444609797</v>
      </c>
      <c r="BC5" s="6">
        <f t="shared" si="7"/>
        <v>0.59283145336860088</v>
      </c>
      <c r="BE5" t="s">
        <v>58</v>
      </c>
      <c r="BF5" s="6">
        <f t="shared" ref="BF5:BO5" si="22">IF(BF51,BF120*1000/(BF51*365),"")</f>
        <v>3.2253865725187452</v>
      </c>
      <c r="BG5" s="6">
        <f t="shared" si="22"/>
        <v>2.5481798455070375</v>
      </c>
      <c r="BH5" s="6">
        <f t="shared" si="22"/>
        <v>1.5203776550139176</v>
      </c>
      <c r="BI5" s="6">
        <f t="shared" si="22"/>
        <v>0.91180167768485731</v>
      </c>
      <c r="BJ5" s="6">
        <f t="shared" si="22"/>
        <v>0.78344546834442386</v>
      </c>
      <c r="BK5" s="6">
        <f t="shared" si="22"/>
        <v>0.5435814087112173</v>
      </c>
      <c r="BL5" s="6">
        <f t="shared" si="22"/>
        <v>0.55252307213001139</v>
      </c>
      <c r="BM5" s="6">
        <f t="shared" si="22"/>
        <v>1.1152936977717844</v>
      </c>
      <c r="BN5" s="6">
        <f t="shared" si="22"/>
        <v>0.39759885883455914</v>
      </c>
      <c r="BO5" s="6" t="str">
        <f t="shared" si="22"/>
        <v/>
      </c>
      <c r="BP5" s="6">
        <f t="shared" si="9"/>
        <v>0.65422201082622367</v>
      </c>
      <c r="BQ5" s="6">
        <f t="shared" si="9"/>
        <v>0.58199188485847453</v>
      </c>
      <c r="BS5" t="s">
        <v>58</v>
      </c>
      <c r="BT5" s="6">
        <f t="shared" ref="BT5:CC5" si="23">IF(BT51,BT120*1000/(BT51*365),"")</f>
        <v>3.773858893753339</v>
      </c>
      <c r="BU5" s="6">
        <f t="shared" si="23"/>
        <v>2.430998299284552</v>
      </c>
      <c r="BV5" s="6">
        <f t="shared" si="23"/>
        <v>1.6480880021945572</v>
      </c>
      <c r="BW5" s="6">
        <f t="shared" si="23"/>
        <v>0.92490261776666827</v>
      </c>
      <c r="BX5" s="6">
        <f t="shared" si="23"/>
        <v>0.79977571706953277</v>
      </c>
      <c r="BY5" s="6">
        <f t="shared" si="23"/>
        <v>0.5699329396856585</v>
      </c>
      <c r="BZ5" s="6">
        <f t="shared" si="23"/>
        <v>0.48078064665675407</v>
      </c>
      <c r="CA5" s="6">
        <f t="shared" si="23"/>
        <v>1.2451813932299187</v>
      </c>
      <c r="CB5" s="6">
        <f t="shared" si="23"/>
        <v>0.35739973193810876</v>
      </c>
      <c r="CC5" s="6" t="str">
        <f t="shared" si="23"/>
        <v/>
      </c>
      <c r="CD5" s="6">
        <f t="shared" si="11"/>
        <v>0.67310920305698541</v>
      </c>
      <c r="CE5" s="6">
        <f t="shared" si="11"/>
        <v>0.59550109125026984</v>
      </c>
      <c r="CG5" t="s">
        <v>58</v>
      </c>
      <c r="CH5" s="6">
        <f t="shared" ref="CH5:CQ5" si="24">IF(CH51,CH120*1000/(CH51*365),"")</f>
        <v>2.6502362042534786</v>
      </c>
      <c r="CI5" s="6">
        <f t="shared" si="24"/>
        <v>1.6967473558880053</v>
      </c>
      <c r="CJ5" s="6">
        <f t="shared" si="24"/>
        <v>1.3752170433817181</v>
      </c>
      <c r="CK5" s="6">
        <f t="shared" si="24"/>
        <v>0.8617926174165963</v>
      </c>
      <c r="CL5" s="6">
        <f t="shared" si="24"/>
        <v>0.68649747736473832</v>
      </c>
      <c r="CM5" s="6">
        <f t="shared" si="24"/>
        <v>0.59835152591050622</v>
      </c>
      <c r="CN5" s="6">
        <f t="shared" si="24"/>
        <v>0.29245577972727166</v>
      </c>
      <c r="CO5" s="6">
        <f t="shared" si="24"/>
        <v>0.27507956275079565</v>
      </c>
      <c r="CP5" s="6">
        <f t="shared" si="24"/>
        <v>0.22565241743323936</v>
      </c>
      <c r="CQ5" s="6" t="str">
        <f t="shared" si="24"/>
        <v/>
      </c>
      <c r="CR5" s="6">
        <f t="shared" si="13"/>
        <v>0.46131367976803839</v>
      </c>
      <c r="CS5" s="6">
        <f t="shared" si="13"/>
        <v>0.38348541158872795</v>
      </c>
      <c r="CU5" t="s">
        <v>58</v>
      </c>
      <c r="CV5" s="6">
        <f t="shared" ref="CV5:DE5" si="25">IF(CV51,CV120*1000/(CV51*365),"")</f>
        <v>3.1685832431857106</v>
      </c>
      <c r="CW5" s="6">
        <f t="shared" si="25"/>
        <v>2.027901027561025</v>
      </c>
      <c r="CX5" s="6">
        <f t="shared" si="25"/>
        <v>1.5130525076206651</v>
      </c>
      <c r="CY5" s="6">
        <f t="shared" si="25"/>
        <v>0.88239998386860463</v>
      </c>
      <c r="CZ5" s="6">
        <f t="shared" si="25"/>
        <v>0.76678859758669016</v>
      </c>
      <c r="DA5" s="6">
        <f t="shared" si="25"/>
        <v>0.60893351074754676</v>
      </c>
      <c r="DB5" s="6">
        <f t="shared" si="25"/>
        <v>0.31166971025493917</v>
      </c>
      <c r="DC5" s="6">
        <f t="shared" si="25"/>
        <v>0.45982761274434353</v>
      </c>
      <c r="DD5" s="6">
        <f t="shared" si="25"/>
        <v>0.20292691227771634</v>
      </c>
      <c r="DE5" s="6" t="str">
        <f t="shared" si="25"/>
        <v/>
      </c>
      <c r="DF5" s="6">
        <f t="shared" si="15"/>
        <v>0.50516100771396732</v>
      </c>
      <c r="DG5" s="6">
        <f t="shared" si="15"/>
        <v>0.41864128296026043</v>
      </c>
    </row>
    <row r="6" spans="1:111">
      <c r="A6" s="8" t="s">
        <v>38</v>
      </c>
      <c r="B6" s="19">
        <f t="shared" ref="B6:K6" si="26">IF(B52,B121*1000/(B52*365),"")</f>
        <v>7.7258341207314851</v>
      </c>
      <c r="C6" s="19">
        <f t="shared" si="26"/>
        <v>3.5696287319404139</v>
      </c>
      <c r="D6" s="19">
        <f t="shared" si="26"/>
        <v>2.8694655745979443</v>
      </c>
      <c r="E6" s="19">
        <f t="shared" si="26"/>
        <v>1.2760424878293992</v>
      </c>
      <c r="F6" s="19">
        <f t="shared" si="26"/>
        <v>0.81393552016023596</v>
      </c>
      <c r="G6" s="19">
        <f t="shared" si="26"/>
        <v>0.6187497324701885</v>
      </c>
      <c r="H6" s="19">
        <f t="shared" si="26"/>
        <v>0.42746009356962045</v>
      </c>
      <c r="I6" s="19">
        <f t="shared" si="26"/>
        <v>0.32554396725307522</v>
      </c>
      <c r="J6" s="19">
        <f t="shared" si="26"/>
        <v>0.32701985973428682</v>
      </c>
      <c r="K6" s="19">
        <f t="shared" si="26"/>
        <v>0.27965258252552216</v>
      </c>
      <c r="L6" s="19">
        <f t="shared" ref="L6:M6" si="27">L121*1000/(L52*365)</f>
        <v>0.54733971284696126</v>
      </c>
      <c r="M6" s="19">
        <f t="shared" si="27"/>
        <v>0.44038389407106848</v>
      </c>
      <c r="N6" s="12">
        <f>1-K6/M6</f>
        <v>0.36497999520302105</v>
      </c>
      <c r="O6" t="s">
        <v>38</v>
      </c>
      <c r="P6" s="6">
        <f t="shared" ref="P6:Y6" si="28">IF(P52,P121*1000/(P52*365),"")</f>
        <v>7.1394119358295081</v>
      </c>
      <c r="Q6" s="6">
        <f t="shared" si="28"/>
        <v>4.514924595649056</v>
      </c>
      <c r="R6" s="6">
        <f t="shared" si="28"/>
        <v>3.2648162020710756</v>
      </c>
      <c r="S6" s="6">
        <f t="shared" si="28"/>
        <v>1.3242654724823222</v>
      </c>
      <c r="T6" s="6">
        <f t="shared" si="28"/>
        <v>0.88976010497144642</v>
      </c>
      <c r="U6" s="6">
        <f t="shared" si="28"/>
        <v>0.65454233485259983</v>
      </c>
      <c r="V6" s="6">
        <f t="shared" si="28"/>
        <v>0.45508023191731295</v>
      </c>
      <c r="W6" s="6">
        <f t="shared" si="28"/>
        <v>0.35618314338012647</v>
      </c>
      <c r="X6" s="6">
        <f t="shared" si="28"/>
        <v>0.47624979753209845</v>
      </c>
      <c r="Y6" s="6">
        <f t="shared" si="28"/>
        <v>0.3049345243664201</v>
      </c>
      <c r="Z6" s="6">
        <f t="shared" ref="Z6:AA6" si="29">Z121*1000/(Z52*365)</f>
        <v>0.60299939328430674</v>
      </c>
      <c r="AA6" s="6">
        <f t="shared" si="29"/>
        <v>0.49069232705389465</v>
      </c>
      <c r="AC6" s="8" t="s">
        <v>38</v>
      </c>
      <c r="AD6" s="19">
        <f t="shared" ref="AD6:AM6" si="30">IF(AD52,AD121*1000/(AD52*365),"")</f>
        <v>8.7471155346866034</v>
      </c>
      <c r="AE6" s="19">
        <f t="shared" si="30"/>
        <v>4.5932835013513804</v>
      </c>
      <c r="AF6" s="19">
        <f t="shared" si="30"/>
        <v>2.8826155038977728</v>
      </c>
      <c r="AG6" s="19">
        <f t="shared" si="30"/>
        <v>1.2323793018138334</v>
      </c>
      <c r="AH6" s="19">
        <f t="shared" si="30"/>
        <v>0.84198727762816317</v>
      </c>
      <c r="AI6" s="19">
        <f t="shared" si="30"/>
        <v>0.61318233164613301</v>
      </c>
      <c r="AJ6" s="19">
        <f t="shared" si="30"/>
        <v>0.46638361466056205</v>
      </c>
      <c r="AK6" s="19">
        <f t="shared" si="30"/>
        <v>0.32108847316968553</v>
      </c>
      <c r="AL6" s="19">
        <f t="shared" si="30"/>
        <v>0.40295409294583884</v>
      </c>
      <c r="AM6" s="19">
        <f t="shared" si="30"/>
        <v>0.28549775128441546</v>
      </c>
      <c r="AN6" s="19">
        <f t="shared" si="5"/>
        <v>0.5629566999122575</v>
      </c>
      <c r="AO6" s="19">
        <f t="shared" si="5"/>
        <v>0.45708158667475651</v>
      </c>
      <c r="AP6" s="12">
        <f>AO6/AM6-1</f>
        <v>0.60099890320819971</v>
      </c>
      <c r="AQ6" t="s">
        <v>38</v>
      </c>
      <c r="AR6" s="6">
        <f t="shared" ref="AR6:BA6" si="31">IF(AR52,AR121*1000/(AR52*365),"")</f>
        <v>7.462768526987138</v>
      </c>
      <c r="AS6" s="6">
        <f t="shared" si="31"/>
        <v>3.8983506431937873</v>
      </c>
      <c r="AT6" s="6">
        <f t="shared" si="31"/>
        <v>2.4947424456845777</v>
      </c>
      <c r="AU6" s="6">
        <f t="shared" si="31"/>
        <v>1.0794103960375614</v>
      </c>
      <c r="AV6" s="6">
        <f t="shared" si="31"/>
        <v>0.7242025019657985</v>
      </c>
      <c r="AW6" s="6">
        <f t="shared" si="31"/>
        <v>0.68268505386180289</v>
      </c>
      <c r="AX6" s="6">
        <f t="shared" si="31"/>
        <v>0.39770686894821322</v>
      </c>
      <c r="AY6" s="6">
        <f t="shared" si="31"/>
        <v>0.37520178739465537</v>
      </c>
      <c r="AZ6" s="6">
        <f t="shared" si="31"/>
        <v>0.28201864938725069</v>
      </c>
      <c r="BA6" s="6">
        <f t="shared" si="31"/>
        <v>0.19962355173141777</v>
      </c>
      <c r="BB6" s="6">
        <f t="shared" si="7"/>
        <v>0.54000562074169911</v>
      </c>
      <c r="BC6" s="6">
        <f t="shared" si="7"/>
        <v>0.4570862577796701</v>
      </c>
      <c r="BE6" t="s">
        <v>38</v>
      </c>
      <c r="BF6" s="6">
        <f t="shared" ref="BF6:BO6" si="32">IF(BF52,BF121*1000/(BF52*365),"")</f>
        <v>8.3134432010998172</v>
      </c>
      <c r="BG6" s="6">
        <f t="shared" si="32"/>
        <v>4.2760785691544259</v>
      </c>
      <c r="BH6" s="6">
        <f t="shared" si="32"/>
        <v>2.8299078136761504</v>
      </c>
      <c r="BI6" s="6">
        <f t="shared" si="32"/>
        <v>1.2224135094982085</v>
      </c>
      <c r="BJ6" s="6">
        <f t="shared" si="32"/>
        <v>0.84445630683739592</v>
      </c>
      <c r="BK6" s="6">
        <f t="shared" si="32"/>
        <v>0.66116221218124049</v>
      </c>
      <c r="BL6" s="6">
        <f t="shared" si="32"/>
        <v>0.47649542765587316</v>
      </c>
      <c r="BM6" s="6">
        <f t="shared" si="32"/>
        <v>0.43629415245505904</v>
      </c>
      <c r="BN6" s="6">
        <f t="shared" si="32"/>
        <v>0.3466377002835257</v>
      </c>
      <c r="BO6" s="6">
        <f t="shared" si="32"/>
        <v>0.36300548674260857</v>
      </c>
      <c r="BP6" s="6">
        <f t="shared" si="9"/>
        <v>0.60362036784026729</v>
      </c>
      <c r="BQ6" s="6">
        <f t="shared" si="9"/>
        <v>0.50697318100885558</v>
      </c>
      <c r="BS6" t="s">
        <v>38</v>
      </c>
      <c r="BT6" s="6">
        <f t="shared" ref="BT6:CC6" si="33">IF(BT52,BT121*1000/(BT52*365),"")</f>
        <v>8.2222886131440696</v>
      </c>
      <c r="BU6" s="6">
        <f t="shared" si="33"/>
        <v>3.9134408140520702</v>
      </c>
      <c r="BV6" s="6">
        <f t="shared" si="33"/>
        <v>2.565464783289936</v>
      </c>
      <c r="BW6" s="6">
        <f t="shared" si="33"/>
        <v>1.124368457974257</v>
      </c>
      <c r="BX6" s="6">
        <f t="shared" si="33"/>
        <v>0.75670821438128699</v>
      </c>
      <c r="BY6" s="6">
        <f t="shared" si="33"/>
        <v>0.62861780151987756</v>
      </c>
      <c r="BZ6" s="6">
        <f t="shared" si="33"/>
        <v>0.45294142482641619</v>
      </c>
      <c r="CA6" s="6">
        <f t="shared" si="33"/>
        <v>0.39811129155713376</v>
      </c>
      <c r="CB6" s="6">
        <f t="shared" si="33"/>
        <v>0.36570266801545775</v>
      </c>
      <c r="CC6" s="6">
        <f t="shared" si="33"/>
        <v>0.42594839545888125</v>
      </c>
      <c r="CD6" s="6">
        <f t="shared" si="11"/>
        <v>0.57824883981227682</v>
      </c>
      <c r="CE6" s="6">
        <f t="shared" si="11"/>
        <v>0.4930326995467727</v>
      </c>
      <c r="CG6" t="s">
        <v>38</v>
      </c>
      <c r="CH6" s="6">
        <f t="shared" ref="CH6:CQ6" si="34">IF(CH52,CH121*1000/(CH52*365),"")</f>
        <v>7.5065880308153528</v>
      </c>
      <c r="CI6" s="6">
        <f t="shared" si="34"/>
        <v>3.8202191710921904</v>
      </c>
      <c r="CJ6" s="6">
        <f t="shared" si="34"/>
        <v>2.1856675863157329</v>
      </c>
      <c r="CK6" s="6">
        <f t="shared" si="34"/>
        <v>0.92923641348454555</v>
      </c>
      <c r="CL6" s="6">
        <f t="shared" si="34"/>
        <v>0.57659595303380506</v>
      </c>
      <c r="CM6" s="6">
        <f t="shared" si="34"/>
        <v>0.66144112326249838</v>
      </c>
      <c r="CN6" s="6">
        <f t="shared" si="34"/>
        <v>0.36817388721832423</v>
      </c>
      <c r="CO6" s="6">
        <f t="shared" si="34"/>
        <v>0.30399768192400306</v>
      </c>
      <c r="CP6" s="6">
        <f t="shared" si="34"/>
        <v>0.54411044121093333</v>
      </c>
      <c r="CQ6" s="6">
        <f t="shared" si="34"/>
        <v>0.22554708986354005</v>
      </c>
      <c r="CR6" s="6">
        <f t="shared" si="13"/>
        <v>0.52629270877934364</v>
      </c>
      <c r="CS6" s="6">
        <f t="shared" si="13"/>
        <v>0.46146490040978355</v>
      </c>
      <c r="CU6" t="s">
        <v>38</v>
      </c>
      <c r="CV6" s="6">
        <f t="shared" ref="CV6:DE6" si="35">IF(CV52,CV121*1000/(CV52*365),"")</f>
        <v>6.8266670194565329</v>
      </c>
      <c r="CW6" s="6">
        <f t="shared" si="35"/>
        <v>3.5244567548299863</v>
      </c>
      <c r="CX6" s="6">
        <f t="shared" si="35"/>
        <v>2.2520514816833725</v>
      </c>
      <c r="CY6" s="6">
        <f t="shared" si="35"/>
        <v>0.93283905351164687</v>
      </c>
      <c r="CZ6" s="6">
        <f t="shared" si="35"/>
        <v>0.61806009171222143</v>
      </c>
      <c r="DA6" s="6">
        <f t="shared" si="35"/>
        <v>0.50475665617627852</v>
      </c>
      <c r="DB6" s="6">
        <f t="shared" si="35"/>
        <v>0.33000171306715814</v>
      </c>
      <c r="DC6" s="6">
        <f t="shared" si="35"/>
        <v>0.25486384254863842</v>
      </c>
      <c r="DD6" s="6">
        <f t="shared" si="35"/>
        <v>0.51514363331599333</v>
      </c>
      <c r="DE6" s="6">
        <f t="shared" si="35"/>
        <v>0.1830493373426885</v>
      </c>
      <c r="DF6" s="6">
        <f t="shared" si="15"/>
        <v>0.45619696443763891</v>
      </c>
      <c r="DG6" s="6">
        <f t="shared" si="15"/>
        <v>0.37975085429875549</v>
      </c>
    </row>
    <row r="7" spans="1:111">
      <c r="A7" s="8" t="s">
        <v>60</v>
      </c>
      <c r="B7" s="19">
        <f t="shared" ref="B7:K7" si="36">IF(B53,B122*1000/(B53*365),"")</f>
        <v>29.18115292370587</v>
      </c>
      <c r="C7" s="19">
        <f t="shared" si="36"/>
        <v>4.1206994931490142</v>
      </c>
      <c r="D7" s="19">
        <f t="shared" si="36"/>
        <v>2.7488538077454527</v>
      </c>
      <c r="E7" s="19">
        <f t="shared" si="36"/>
        <v>1.491093389731472</v>
      </c>
      <c r="F7" s="19">
        <f t="shared" si="36"/>
        <v>1.0906372173439538</v>
      </c>
      <c r="G7" s="19">
        <f t="shared" si="36"/>
        <v>1.5329176641264712</v>
      </c>
      <c r="H7" s="19">
        <f t="shared" si="36"/>
        <v>0.67029087964476519</v>
      </c>
      <c r="I7" s="19">
        <f t="shared" si="36"/>
        <v>0.40915366806046227</v>
      </c>
      <c r="J7" s="19" t="str">
        <f t="shared" si="36"/>
        <v/>
      </c>
      <c r="K7" s="19" t="str">
        <f t="shared" si="36"/>
        <v/>
      </c>
      <c r="L7" s="19">
        <f t="shared" ref="L7:M7" si="37">L122*1000/(L53*365)</f>
        <v>1.1687351544785674</v>
      </c>
      <c r="M7" s="19">
        <f t="shared" si="37"/>
        <v>1.0247518178314421</v>
      </c>
      <c r="N7" s="12">
        <f>1-I7/M7</f>
        <v>0.60072901463468042</v>
      </c>
      <c r="O7" t="s">
        <v>60</v>
      </c>
      <c r="P7" s="6">
        <f t="shared" ref="P7:Y7" si="38">IF(P53,P122*1000/(P53*365),"")</f>
        <v>9.2233211409285154</v>
      </c>
      <c r="Q7" s="6">
        <f t="shared" si="38"/>
        <v>4.796490735267426</v>
      </c>
      <c r="R7" s="6">
        <f t="shared" si="38"/>
        <v>3.1618718616728483</v>
      </c>
      <c r="S7" s="6">
        <f t="shared" si="38"/>
        <v>1.5283724362737683</v>
      </c>
      <c r="T7" s="6">
        <f t="shared" si="38"/>
        <v>1.0917425586833724</v>
      </c>
      <c r="U7" s="6">
        <f t="shared" si="38"/>
        <v>0.6460991358585555</v>
      </c>
      <c r="V7" s="6">
        <f t="shared" si="38"/>
        <v>0.42075374586239289</v>
      </c>
      <c r="W7" s="6">
        <f t="shared" si="38"/>
        <v>0.32623934269206545</v>
      </c>
      <c r="X7" s="6" t="str">
        <f t="shared" si="38"/>
        <v/>
      </c>
      <c r="Y7" s="6" t="str">
        <f t="shared" si="38"/>
        <v/>
      </c>
      <c r="Z7" s="6">
        <f t="shared" ref="Z7:AA7" si="39">Z122*1000/(Z53*365)</f>
        <v>0.70613424049665585</v>
      </c>
      <c r="AA7" s="6">
        <f t="shared" si="39"/>
        <v>0.50370492077681051</v>
      </c>
      <c r="AC7" s="8" t="s">
        <v>60</v>
      </c>
      <c r="AD7" s="19">
        <f t="shared" ref="AD7:AM7" si="40">IF(AD53,AD122*1000/(AD53*365),"")</f>
        <v>10.100654833787459</v>
      </c>
      <c r="AE7" s="19">
        <f t="shared" si="40"/>
        <v>3.8629930263404142</v>
      </c>
      <c r="AF7" s="19">
        <f t="shared" si="40"/>
        <v>2.8249460832660356</v>
      </c>
      <c r="AG7" s="19">
        <f t="shared" si="40"/>
        <v>1.5134694600626988</v>
      </c>
      <c r="AH7" s="19">
        <f t="shared" si="40"/>
        <v>1.0611075032478878</v>
      </c>
      <c r="AI7" s="19">
        <f t="shared" si="40"/>
        <v>0.6873514642483034</v>
      </c>
      <c r="AJ7" s="19">
        <f t="shared" si="40"/>
        <v>0.38775342798749474</v>
      </c>
      <c r="AK7" s="19">
        <f t="shared" si="40"/>
        <v>0.29368721992159103</v>
      </c>
      <c r="AL7" s="19" t="str">
        <f t="shared" si="40"/>
        <v/>
      </c>
      <c r="AM7" s="19" t="str">
        <f t="shared" si="40"/>
        <v/>
      </c>
      <c r="AN7" s="19">
        <f t="shared" si="5"/>
        <v>0.68181042773995371</v>
      </c>
      <c r="AO7" s="19">
        <f t="shared" si="5"/>
        <v>0.48666193932756596</v>
      </c>
      <c r="AP7" s="12">
        <f>AO7/AK7-1</f>
        <v>0.65707564482205094</v>
      </c>
      <c r="AQ7" t="s">
        <v>60</v>
      </c>
      <c r="AR7" s="6">
        <f t="shared" ref="AR7:BA7" si="41">IF(AR53,AR122*1000/(AR53*365),"")</f>
        <v>9.6436301813318082</v>
      </c>
      <c r="AS7" s="6">
        <f t="shared" si="41"/>
        <v>4.6816990276029822</v>
      </c>
      <c r="AT7" s="6">
        <f t="shared" si="41"/>
        <v>3.0934908782858761</v>
      </c>
      <c r="AU7" s="6">
        <f t="shared" si="41"/>
        <v>1.3899380108462556</v>
      </c>
      <c r="AV7" s="6">
        <f t="shared" si="41"/>
        <v>0.94407546218782878</v>
      </c>
      <c r="AW7" s="6">
        <f t="shared" si="41"/>
        <v>0.4870018608824237</v>
      </c>
      <c r="AX7" s="6">
        <f t="shared" si="41"/>
        <v>0.443367488194509</v>
      </c>
      <c r="AY7" s="6">
        <f t="shared" si="41"/>
        <v>0.34953149108899351</v>
      </c>
      <c r="AZ7" s="6" t="str">
        <f t="shared" si="41"/>
        <v/>
      </c>
      <c r="BA7" s="6" t="str">
        <f t="shared" si="41"/>
        <v/>
      </c>
      <c r="BB7" s="6">
        <f t="shared" si="7"/>
        <v>0.62945569492270514</v>
      </c>
      <c r="BC7" s="6">
        <f t="shared" si="7"/>
        <v>0.43788166896592012</v>
      </c>
      <c r="BE7" t="s">
        <v>60</v>
      </c>
      <c r="BF7" s="6">
        <f t="shared" ref="BF7:BO7" si="42">IF(BF53,BF122*1000/(BF53*365),"")</f>
        <v>8.677015839351327</v>
      </c>
      <c r="BG7" s="6">
        <f t="shared" si="42"/>
        <v>4.2775546096137589</v>
      </c>
      <c r="BH7" s="6">
        <f t="shared" si="42"/>
        <v>2.6780798866273754</v>
      </c>
      <c r="BI7" s="6">
        <f t="shared" si="42"/>
        <v>1.1630003137505529</v>
      </c>
      <c r="BJ7" s="6">
        <f t="shared" si="42"/>
        <v>0.88847128942760301</v>
      </c>
      <c r="BK7" s="6">
        <f t="shared" si="42"/>
        <v>0.48351352199694814</v>
      </c>
      <c r="BL7" s="6">
        <f t="shared" si="42"/>
        <v>0.37573609939137148</v>
      </c>
      <c r="BM7" s="6">
        <f t="shared" si="42"/>
        <v>0.26673540466057555</v>
      </c>
      <c r="BN7" s="6" t="str">
        <f t="shared" si="42"/>
        <v/>
      </c>
      <c r="BO7" s="6" t="str">
        <f t="shared" si="42"/>
        <v/>
      </c>
      <c r="BP7" s="6">
        <f t="shared" si="9"/>
        <v>0.56451341399684707</v>
      </c>
      <c r="BQ7" s="6">
        <f t="shared" si="9"/>
        <v>0.39917795486745516</v>
      </c>
      <c r="BS7" t="s">
        <v>60</v>
      </c>
      <c r="BT7" s="6">
        <f t="shared" ref="BT7:CC7" si="43">IF(BT53,BT122*1000/(BT53*365),"")</f>
        <v>4.9105894589260854</v>
      </c>
      <c r="BU7" s="6">
        <f t="shared" si="43"/>
        <v>3.5188549364124819</v>
      </c>
      <c r="BV7" s="6">
        <f t="shared" si="43"/>
        <v>2.3493554185008265</v>
      </c>
      <c r="BW7" s="6">
        <f t="shared" si="43"/>
        <v>1.3590521042741632</v>
      </c>
      <c r="BX7" s="6">
        <f t="shared" si="43"/>
        <v>0.9526259070978943</v>
      </c>
      <c r="BY7" s="6">
        <f t="shared" si="43"/>
        <v>0.54938731016155795</v>
      </c>
      <c r="BZ7" s="6">
        <f t="shared" si="43"/>
        <v>0.45452164844978021</v>
      </c>
      <c r="CA7" s="6">
        <f t="shared" si="43"/>
        <v>0.29924323388320856</v>
      </c>
      <c r="CB7" s="6" t="str">
        <f t="shared" si="43"/>
        <v/>
      </c>
      <c r="CC7" s="6" t="str">
        <f t="shared" si="43"/>
        <v/>
      </c>
      <c r="CD7" s="6">
        <f t="shared" si="11"/>
        <v>0.62023222183555426</v>
      </c>
      <c r="CE7" s="6">
        <f t="shared" si="11"/>
        <v>0.45968462108119956</v>
      </c>
      <c r="CG7" t="s">
        <v>60</v>
      </c>
      <c r="CH7" s="6">
        <f t="shared" ref="CH7:CQ7" si="44">IF(CH53,CH122*1000/(CH53*365),"")</f>
        <v>3.8516254758933233</v>
      </c>
      <c r="CI7" s="6">
        <f t="shared" si="44"/>
        <v>3.6223976933625792</v>
      </c>
      <c r="CJ7" s="6">
        <f t="shared" si="44"/>
        <v>2.0237147208907151</v>
      </c>
      <c r="CK7" s="6">
        <f t="shared" si="44"/>
        <v>0.87459885247681912</v>
      </c>
      <c r="CL7" s="6">
        <f t="shared" si="44"/>
        <v>0.7870586696787536</v>
      </c>
      <c r="CM7" s="6">
        <f t="shared" si="44"/>
        <v>0.67747314323750818</v>
      </c>
      <c r="CN7" s="6">
        <f t="shared" si="44"/>
        <v>0.38825206932205231</v>
      </c>
      <c r="CO7" s="6">
        <f t="shared" si="44"/>
        <v>0.1845269059591931</v>
      </c>
      <c r="CP7" s="6" t="str">
        <f t="shared" si="44"/>
        <v/>
      </c>
      <c r="CQ7" s="6" t="str">
        <f t="shared" si="44"/>
        <v/>
      </c>
      <c r="CR7" s="6">
        <f t="shared" si="13"/>
        <v>0.60859495062683744</v>
      </c>
      <c r="CS7" s="6">
        <f t="shared" si="13"/>
        <v>0.50893744134252594</v>
      </c>
      <c r="CU7" t="s">
        <v>60</v>
      </c>
      <c r="CV7" s="6">
        <f t="shared" ref="CV7:DE7" si="45">IF(CV53,CV122*1000/(CV53*365),"")</f>
        <v>4.6698316048025745</v>
      </c>
      <c r="CW7" s="6">
        <f t="shared" si="45"/>
        <v>3.7457097728426034</v>
      </c>
      <c r="CX7" s="6">
        <f t="shared" si="45"/>
        <v>2.2734648550813428</v>
      </c>
      <c r="CY7" s="6">
        <f t="shared" si="45"/>
        <v>0.97387272668874048</v>
      </c>
      <c r="CZ7" s="6">
        <f t="shared" si="45"/>
        <v>0.84413714519289373</v>
      </c>
      <c r="DA7" s="6">
        <f t="shared" si="45"/>
        <v>0.82926064518195408</v>
      </c>
      <c r="DB7" s="6">
        <f t="shared" si="45"/>
        <v>0.32287174970668403</v>
      </c>
      <c r="DC7" s="6">
        <f t="shared" si="45"/>
        <v>0.29236832155425646</v>
      </c>
      <c r="DD7" s="6" t="str">
        <f t="shared" si="45"/>
        <v/>
      </c>
      <c r="DE7" s="6" t="str">
        <f t="shared" si="45"/>
        <v/>
      </c>
      <c r="DF7" s="6">
        <f t="shared" si="15"/>
        <v>0.69974756883354083</v>
      </c>
      <c r="DG7" s="6">
        <f t="shared" si="15"/>
        <v>0.58694494949966414</v>
      </c>
    </row>
    <row r="8" spans="1:111">
      <c r="A8" s="8" t="s">
        <v>142</v>
      </c>
      <c r="B8" s="19">
        <f t="shared" ref="B8:K8" si="46">IF(B54,B123*1000/(B54*365),"")</f>
        <v>6.6728173380273264</v>
      </c>
      <c r="C8" s="19">
        <f t="shared" si="46"/>
        <v>3.0569368747718753</v>
      </c>
      <c r="D8" s="19">
        <f t="shared" si="46"/>
        <v>2.2165141284779262</v>
      </c>
      <c r="E8" s="19">
        <f t="shared" si="46"/>
        <v>1.3291381626917009</v>
      </c>
      <c r="F8" s="19">
        <f t="shared" si="46"/>
        <v>1.061494252157646</v>
      </c>
      <c r="G8" s="19">
        <f t="shared" si="46"/>
        <v>0.2595161066500537</v>
      </c>
      <c r="H8" s="19">
        <f t="shared" si="46"/>
        <v>0.41977615020316433</v>
      </c>
      <c r="I8" s="19">
        <f t="shared" si="46"/>
        <v>0.36672271359786107</v>
      </c>
      <c r="J8" s="19">
        <f t="shared" si="46"/>
        <v>0.31913253596239438</v>
      </c>
      <c r="K8" s="19">
        <f t="shared" si="46"/>
        <v>0.23682425584980601</v>
      </c>
      <c r="L8" s="19">
        <f t="shared" ref="L8:M8" si="47">L123*1000/(L54*365)</f>
        <v>0.49229411183213162</v>
      </c>
      <c r="M8" s="19">
        <f t="shared" si="47"/>
        <v>0.29810190356505434</v>
      </c>
      <c r="N8" s="12">
        <f>1-K8/M8</f>
        <v>0.20555939758323549</v>
      </c>
      <c r="O8" t="s">
        <v>142</v>
      </c>
      <c r="P8" s="6">
        <f t="shared" ref="P8:Y8" si="48">IF(P54,P123*1000/(P54*365),"")</f>
        <v>6.3358106981053472</v>
      </c>
      <c r="Q8" s="6">
        <f t="shared" si="48"/>
        <v>3.2648663093846593</v>
      </c>
      <c r="R8" s="6">
        <f t="shared" si="48"/>
        <v>2.2742585717850528</v>
      </c>
      <c r="S8" s="6">
        <f t="shared" si="48"/>
        <v>1.2990604582091785</v>
      </c>
      <c r="T8" s="6">
        <f t="shared" si="48"/>
        <v>1.0360065713777524</v>
      </c>
      <c r="U8" s="6">
        <f t="shared" si="48"/>
        <v>0.26467075025756348</v>
      </c>
      <c r="V8" s="6">
        <f t="shared" si="48"/>
        <v>0.43720458308199989</v>
      </c>
      <c r="W8" s="6">
        <f t="shared" si="48"/>
        <v>0.32195212649813709</v>
      </c>
      <c r="X8" s="6">
        <f t="shared" si="48"/>
        <v>0.25634853510485917</v>
      </c>
      <c r="Y8" s="6">
        <f t="shared" si="48"/>
        <v>0.20508241360829349</v>
      </c>
      <c r="Z8" s="6">
        <f t="shared" ref="Z8:AA8" si="49">Z123*1000/(Z54*365)</f>
        <v>0.46955983490215952</v>
      </c>
      <c r="AA8" s="6">
        <f t="shared" si="49"/>
        <v>0.27395398008542843</v>
      </c>
      <c r="AC8" s="8" t="s">
        <v>142</v>
      </c>
      <c r="AD8" s="19">
        <f t="shared" ref="AD8:AM8" si="50">IF(AD54,AD123*1000/(AD54*365),"")</f>
        <v>6.7079236838694243</v>
      </c>
      <c r="AE8" s="19">
        <f t="shared" si="50"/>
        <v>3.3471225142897505</v>
      </c>
      <c r="AF8" s="19">
        <f t="shared" si="50"/>
        <v>2.0668277936698831</v>
      </c>
      <c r="AG8" s="19">
        <f t="shared" si="50"/>
        <v>1.1377580393055706</v>
      </c>
      <c r="AH8" s="19">
        <f t="shared" si="50"/>
        <v>0.84947408820505688</v>
      </c>
      <c r="AI8" s="19">
        <f t="shared" si="50"/>
        <v>0.43486608253510267</v>
      </c>
      <c r="AJ8" s="19">
        <f t="shared" si="50"/>
        <v>0.36716747920978582</v>
      </c>
      <c r="AK8" s="19">
        <f t="shared" si="50"/>
        <v>0.26911486419859321</v>
      </c>
      <c r="AL8" s="19">
        <f t="shared" si="50"/>
        <v>0.27767915230457207</v>
      </c>
      <c r="AM8" s="19">
        <f t="shared" si="50"/>
        <v>0.2034700780228762</v>
      </c>
      <c r="AN8" s="19">
        <f t="shared" si="5"/>
        <v>0.47760766121385312</v>
      </c>
      <c r="AO8" s="19">
        <f t="shared" si="5"/>
        <v>0.32237042052982157</v>
      </c>
      <c r="AP8" s="12">
        <f>AO8/AM8-1</f>
        <v>0.58436279015717174</v>
      </c>
      <c r="AQ8" t="s">
        <v>142</v>
      </c>
      <c r="AR8" s="6">
        <f t="shared" ref="AR8:BA8" si="51">IF(AR54,AR123*1000/(AR54*365),"")</f>
        <v>7.9494710078692785</v>
      </c>
      <c r="AS8" s="6">
        <f t="shared" si="51"/>
        <v>4.0204004396694533</v>
      </c>
      <c r="AT8" s="6">
        <f t="shared" si="51"/>
        <v>2.3962405399286228</v>
      </c>
      <c r="AU8" s="6">
        <f t="shared" si="51"/>
        <v>1.2932761792467062</v>
      </c>
      <c r="AV8" s="6">
        <f t="shared" si="51"/>
        <v>0.9188340860213321</v>
      </c>
      <c r="AW8" s="6">
        <f t="shared" si="51"/>
        <v>0.52177963575481379</v>
      </c>
      <c r="AX8" s="6">
        <f t="shared" si="51"/>
        <v>0.43777179435596875</v>
      </c>
      <c r="AY8" s="6">
        <f t="shared" si="51"/>
        <v>0.29166998224579238</v>
      </c>
      <c r="AZ8" s="6">
        <f t="shared" si="51"/>
        <v>0.29615518217623643</v>
      </c>
      <c r="BA8" s="6">
        <f t="shared" si="51"/>
        <v>0.21647490096892824</v>
      </c>
      <c r="BB8" s="6">
        <f t="shared" si="7"/>
        <v>0.54497737314433448</v>
      </c>
      <c r="BC8" s="6">
        <f t="shared" si="7"/>
        <v>0.36992773399953244</v>
      </c>
      <c r="BE8" t="s">
        <v>142</v>
      </c>
      <c r="BF8" s="6">
        <f t="shared" ref="BF8:BO8" si="52">IF(BF54,BF123*1000/(BF54*365),"")</f>
        <v>5.8862458124700279</v>
      </c>
      <c r="BG8" s="6">
        <f t="shared" si="52"/>
        <v>3.3965762736735488</v>
      </c>
      <c r="BH8" s="6">
        <f t="shared" si="52"/>
        <v>1.932708851393931</v>
      </c>
      <c r="BI8" s="6">
        <f t="shared" si="52"/>
        <v>1.0558390222644813</v>
      </c>
      <c r="BJ8" s="6">
        <f t="shared" si="52"/>
        <v>0.79395337301577906</v>
      </c>
      <c r="BK8" s="6">
        <f t="shared" si="52"/>
        <v>0.50876343058954876</v>
      </c>
      <c r="BL8" s="6">
        <f t="shared" si="52"/>
        <v>0.41243463957346616</v>
      </c>
      <c r="BM8" s="6">
        <f t="shared" si="52"/>
        <v>0.27028515875892628</v>
      </c>
      <c r="BN8" s="6">
        <f t="shared" si="52"/>
        <v>0.28624058142204512</v>
      </c>
      <c r="BO8" s="6">
        <f t="shared" si="52"/>
        <v>0.23296870910739823</v>
      </c>
      <c r="BP8" s="6">
        <f t="shared" si="9"/>
        <v>0.49823293138764269</v>
      </c>
      <c r="BQ8" s="6">
        <f t="shared" si="9"/>
        <v>0.36309186797156223</v>
      </c>
      <c r="BS8" t="s">
        <v>142</v>
      </c>
      <c r="BT8" s="6">
        <f t="shared" ref="BT8:CC8" si="53">IF(BT54,BT123*1000/(BT54*365),"")</f>
        <v>6.0160521575372385</v>
      </c>
      <c r="BU8" s="6">
        <f t="shared" si="53"/>
        <v>3.3277959905720085</v>
      </c>
      <c r="BV8" s="6">
        <f t="shared" si="53"/>
        <v>1.9806084040878098</v>
      </c>
      <c r="BW8" s="6">
        <f t="shared" si="53"/>
        <v>1.0748402175098477</v>
      </c>
      <c r="BX8" s="6">
        <f t="shared" si="53"/>
        <v>0.77087168522641358</v>
      </c>
      <c r="BY8" s="6">
        <f t="shared" si="53"/>
        <v>0.47528253427764466</v>
      </c>
      <c r="BZ8" s="6">
        <f t="shared" si="53"/>
        <v>0.41267839743222329</v>
      </c>
      <c r="CA8" s="6">
        <f t="shared" si="53"/>
        <v>0.29843860137393241</v>
      </c>
      <c r="CB8" s="6">
        <f t="shared" si="53"/>
        <v>0.28084396495972719</v>
      </c>
      <c r="CC8" s="6">
        <f t="shared" si="53"/>
        <v>0.18939289636204829</v>
      </c>
      <c r="CD8" s="6">
        <f t="shared" si="11"/>
        <v>0.48985284143752139</v>
      </c>
      <c r="CE8" s="6">
        <f t="shared" si="11"/>
        <v>0.34842024374907299</v>
      </c>
      <c r="CG8" t="s">
        <v>142</v>
      </c>
      <c r="CH8" s="6">
        <f t="shared" ref="CH8:CQ8" si="54">IF(CH54,CH123*1000/(CH54*365),"")</f>
        <v>5.1407246675343581</v>
      </c>
      <c r="CI8" s="6">
        <f t="shared" si="54"/>
        <v>2.8852748055718478</v>
      </c>
      <c r="CJ8" s="6">
        <f t="shared" si="54"/>
        <v>1.9162158795139606</v>
      </c>
      <c r="CK8" s="6">
        <f t="shared" si="54"/>
        <v>1.0393924346574919</v>
      </c>
      <c r="CL8" s="6">
        <f t="shared" si="54"/>
        <v>0.76037952043467572</v>
      </c>
      <c r="CM8" s="6">
        <f t="shared" si="54"/>
        <v>0.65513636650917761</v>
      </c>
      <c r="CN8" s="6">
        <f t="shared" si="54"/>
        <v>0.25156814380149256</v>
      </c>
      <c r="CO8" s="6">
        <f t="shared" si="54"/>
        <v>0.22170714232245783</v>
      </c>
      <c r="CP8" s="6">
        <f t="shared" si="54"/>
        <v>0.1387784361383976</v>
      </c>
      <c r="CQ8" s="6">
        <f t="shared" si="54"/>
        <v>6.7576575675765763E-2</v>
      </c>
      <c r="CR8" s="6">
        <f t="shared" si="13"/>
        <v>0.48169427634326728</v>
      </c>
      <c r="CS8" s="6">
        <f t="shared" si="13"/>
        <v>0.34241433508550151</v>
      </c>
      <c r="CU8" t="s">
        <v>142</v>
      </c>
      <c r="CV8" s="6">
        <f t="shared" ref="CV8:DE8" si="55">IF(CV54,CV123*1000/(CV54*365),"")</f>
        <v>4.8017845227375462</v>
      </c>
      <c r="CW8" s="6">
        <f t="shared" si="55"/>
        <v>2.9178649323164443</v>
      </c>
      <c r="CX8" s="6">
        <f t="shared" si="55"/>
        <v>1.5991707435665214</v>
      </c>
      <c r="CY8" s="6">
        <f t="shared" si="55"/>
        <v>0.95566954329773957</v>
      </c>
      <c r="CZ8" s="6">
        <f t="shared" si="55"/>
        <v>0.71929798398079337</v>
      </c>
      <c r="DA8" s="6">
        <f t="shared" si="55"/>
        <v>0.63916223210173928</v>
      </c>
      <c r="DB8" s="6">
        <f t="shared" si="55"/>
        <v>0.27394306571861704</v>
      </c>
      <c r="DC8" s="6">
        <f t="shared" si="55"/>
        <v>0.18008191374461305</v>
      </c>
      <c r="DD8" s="6">
        <f t="shared" si="55"/>
        <v>0.10718537607185376</v>
      </c>
      <c r="DE8" s="6">
        <f t="shared" si="55"/>
        <v>4.6258804942986308E-2</v>
      </c>
      <c r="DF8" s="6">
        <f t="shared" si="15"/>
        <v>0.45237765358976612</v>
      </c>
      <c r="DG8" s="6">
        <f t="shared" si="15"/>
        <v>0.32534258432652452</v>
      </c>
    </row>
    <row r="9" spans="1:111">
      <c r="A9" s="8" t="s">
        <v>62</v>
      </c>
      <c r="B9" s="19">
        <f t="shared" ref="B9:K9" si="56">IF(B55,B124*1000/(B55*365),"")</f>
        <v>4.8508173520228945</v>
      </c>
      <c r="C9" s="19">
        <f t="shared" si="56"/>
        <v>3.5630538235331262</v>
      </c>
      <c r="D9" s="19">
        <f t="shared" si="56"/>
        <v>1.9931874145206532</v>
      </c>
      <c r="E9" s="19">
        <f t="shared" si="56"/>
        <v>1.2589771740389679</v>
      </c>
      <c r="F9" s="19">
        <f t="shared" si="56"/>
        <v>1.0038014423322776</v>
      </c>
      <c r="G9" s="19">
        <f t="shared" si="56"/>
        <v>0.94979671437333513</v>
      </c>
      <c r="H9" s="19">
        <f t="shared" si="56"/>
        <v>0.21429354511245749</v>
      </c>
      <c r="I9" s="19" t="str">
        <f t="shared" si="56"/>
        <v/>
      </c>
      <c r="J9" s="19" t="str">
        <f t="shared" si="56"/>
        <v/>
      </c>
      <c r="K9" s="19" t="str">
        <f t="shared" si="56"/>
        <v/>
      </c>
      <c r="L9" s="19">
        <f t="shared" ref="L9:M9" si="57">L124*1000/(L55*365)</f>
        <v>1.0604193885775623</v>
      </c>
      <c r="M9" s="19">
        <f t="shared" si="57"/>
        <v>0.73970926034544227</v>
      </c>
      <c r="N9" s="12">
        <f>1-H9/M9</f>
        <v>0.71030030770145691</v>
      </c>
      <c r="O9" t="s">
        <v>62</v>
      </c>
      <c r="P9" s="6">
        <f t="shared" ref="P9:Y9" si="58">IF(P55,P124*1000/(P55*365),"")</f>
        <v>4.3272674529504709</v>
      </c>
      <c r="Q9" s="6">
        <f t="shared" si="58"/>
        <v>3.6723429724573617</v>
      </c>
      <c r="R9" s="6">
        <f t="shared" si="58"/>
        <v>2.2332580579591781</v>
      </c>
      <c r="S9" s="6">
        <f t="shared" si="58"/>
        <v>1.4299328593779137</v>
      </c>
      <c r="T9" s="6">
        <f t="shared" si="58"/>
        <v>1.169618355388784</v>
      </c>
      <c r="U9" s="6">
        <f t="shared" si="58"/>
        <v>0.84315306185041461</v>
      </c>
      <c r="V9" s="6">
        <f t="shared" si="58"/>
        <v>0.1926610164142285</v>
      </c>
      <c r="W9" s="6" t="str">
        <f t="shared" si="58"/>
        <v/>
      </c>
      <c r="X9" s="6" t="str">
        <f t="shared" si="58"/>
        <v/>
      </c>
      <c r="Y9" s="6" t="str">
        <f t="shared" si="58"/>
        <v/>
      </c>
      <c r="Z9" s="6">
        <f t="shared" ref="Z9:AA9" si="59">Z124*1000/(Z55*365)</f>
        <v>1.0668437417582235</v>
      </c>
      <c r="AA9" s="6">
        <f t="shared" si="59"/>
        <v>0.65722457648517207</v>
      </c>
      <c r="AC9" s="8" t="s">
        <v>62</v>
      </c>
      <c r="AD9" s="19">
        <f t="shared" ref="AD9:AM9" si="60">IF(AD55,AD124*1000/(AD55*365),"")</f>
        <v>4.1378719372631387</v>
      </c>
      <c r="AE9" s="19">
        <f t="shared" si="60"/>
        <v>3.8100836524369845</v>
      </c>
      <c r="AF9" s="19">
        <f t="shared" si="60"/>
        <v>2.0794750890096418</v>
      </c>
      <c r="AG9" s="19">
        <f t="shared" si="60"/>
        <v>1.3753256204508422</v>
      </c>
      <c r="AH9" s="19">
        <f t="shared" si="60"/>
        <v>1.0650759855422409</v>
      </c>
      <c r="AI9" s="19">
        <f t="shared" si="60"/>
        <v>0.61683313492170211</v>
      </c>
      <c r="AJ9" s="19">
        <f t="shared" si="60"/>
        <v>0.50016275882291961</v>
      </c>
      <c r="AK9" s="19" t="str">
        <f t="shared" si="60"/>
        <v/>
      </c>
      <c r="AL9" s="19" t="str">
        <f t="shared" si="60"/>
        <v/>
      </c>
      <c r="AM9" s="19" t="str">
        <f t="shared" si="60"/>
        <v/>
      </c>
      <c r="AN9" s="19">
        <f t="shared" si="5"/>
        <v>0.97983715578339792</v>
      </c>
      <c r="AO9" s="19">
        <f t="shared" si="5"/>
        <v>0.58403550065630727</v>
      </c>
      <c r="AP9" s="12">
        <f>AO9/AJ9-1</f>
        <v>0.16769089732065079</v>
      </c>
      <c r="AQ9" t="s">
        <v>62</v>
      </c>
      <c r="AR9" s="6">
        <f t="shared" ref="AR9:BA9" si="61">IF(AR55,AR124*1000/(AR55*365),"")</f>
        <v>4.103346859472869</v>
      </c>
      <c r="AS9" s="6">
        <f t="shared" si="61"/>
        <v>3.4395874838558096</v>
      </c>
      <c r="AT9" s="6">
        <f t="shared" si="61"/>
        <v>2.0420150147946781</v>
      </c>
      <c r="AU9" s="6">
        <f t="shared" si="61"/>
        <v>1.4360918658613526</v>
      </c>
      <c r="AV9" s="6">
        <f t="shared" si="61"/>
        <v>1.0217326974823602</v>
      </c>
      <c r="AW9" s="6">
        <f t="shared" si="61"/>
        <v>0.71745006135431955</v>
      </c>
      <c r="AX9" s="6">
        <f t="shared" si="61"/>
        <v>0.58576338140242956</v>
      </c>
      <c r="AY9" s="6" t="str">
        <f t="shared" si="61"/>
        <v/>
      </c>
      <c r="AZ9" s="6" t="str">
        <f t="shared" si="61"/>
        <v/>
      </c>
      <c r="BA9" s="6" t="str">
        <f t="shared" si="61"/>
        <v/>
      </c>
      <c r="BB9" s="6">
        <f t="shared" si="7"/>
        <v>1.0441806745079709</v>
      </c>
      <c r="BC9" s="6">
        <f t="shared" si="7"/>
        <v>0.67961737893731289</v>
      </c>
      <c r="BE9" t="s">
        <v>62</v>
      </c>
      <c r="BF9" s="6">
        <f t="shared" ref="BF9:BO9" si="62">IF(BF55,BF124*1000/(BF55*365),"")</f>
        <v>3.3947281557063569</v>
      </c>
      <c r="BG9" s="6">
        <f t="shared" si="62"/>
        <v>3.303198730092531</v>
      </c>
      <c r="BH9" s="6">
        <f t="shared" si="62"/>
        <v>2.0573625959533048</v>
      </c>
      <c r="BI9" s="6">
        <f t="shared" si="62"/>
        <v>1.3566479161135023</v>
      </c>
      <c r="BJ9" s="6">
        <f t="shared" si="62"/>
        <v>0.98501447412012133</v>
      </c>
      <c r="BK9" s="6">
        <f t="shared" si="62"/>
        <v>0.64265643032766318</v>
      </c>
      <c r="BL9" s="6">
        <f t="shared" si="62"/>
        <v>0.61855243355439982</v>
      </c>
      <c r="BM9" s="6" t="str">
        <f t="shared" si="62"/>
        <v/>
      </c>
      <c r="BN9" s="6" t="str">
        <f t="shared" si="62"/>
        <v/>
      </c>
      <c r="BO9" s="6" t="str">
        <f t="shared" si="62"/>
        <v/>
      </c>
      <c r="BP9" s="6">
        <f t="shared" si="9"/>
        <v>0.99441774024341634</v>
      </c>
      <c r="BQ9" s="6">
        <f t="shared" si="9"/>
        <v>0.63547621962551382</v>
      </c>
      <c r="BS9" t="s">
        <v>62</v>
      </c>
      <c r="BT9" s="6">
        <f t="shared" ref="BT9:CC9" si="63">IF(BT55,BT124*1000/(BT55*365),"")</f>
        <v>3.2026083432193739</v>
      </c>
      <c r="BU9" s="6">
        <f t="shared" si="63"/>
        <v>2.8464677878318461</v>
      </c>
      <c r="BV9" s="6">
        <f t="shared" si="63"/>
        <v>1.9086624713832858</v>
      </c>
      <c r="BW9" s="6">
        <f t="shared" si="63"/>
        <v>1.319960973754811</v>
      </c>
      <c r="BX9" s="6">
        <f t="shared" si="63"/>
        <v>0.9401894565569453</v>
      </c>
      <c r="BY9" s="6">
        <f t="shared" si="63"/>
        <v>0.80064052640427941</v>
      </c>
      <c r="BZ9" s="6">
        <f t="shared" si="63"/>
        <v>0.5795254955743061</v>
      </c>
      <c r="CA9" s="6" t="str">
        <f t="shared" si="63"/>
        <v/>
      </c>
      <c r="CB9" s="6" t="str">
        <f t="shared" si="63"/>
        <v/>
      </c>
      <c r="CC9" s="6" t="str">
        <f t="shared" si="63"/>
        <v/>
      </c>
      <c r="CD9" s="6">
        <f t="shared" si="11"/>
        <v>1.0176349864465044</v>
      </c>
      <c r="CE9" s="6">
        <f t="shared" si="11"/>
        <v>0.73514918186790423</v>
      </c>
      <c r="CG9" t="s">
        <v>62</v>
      </c>
      <c r="CH9" s="6">
        <f t="shared" ref="CH9:CQ9" si="64">IF(CH55,CH124*1000/(CH55*365),"")</f>
        <v>2.7499993841524688</v>
      </c>
      <c r="CI9" s="6">
        <f t="shared" si="64"/>
        <v>2.4566714646969712</v>
      </c>
      <c r="CJ9" s="6">
        <f t="shared" si="64"/>
        <v>1.7074581286310389</v>
      </c>
      <c r="CK9" s="6">
        <f t="shared" si="64"/>
        <v>1.2237538816065252</v>
      </c>
      <c r="CL9" s="6">
        <f t="shared" si="64"/>
        <v>0.96249095864769341</v>
      </c>
      <c r="CM9" s="6">
        <f t="shared" si="64"/>
        <v>0.72561063983768137</v>
      </c>
      <c r="CN9" s="6">
        <f t="shared" si="64"/>
        <v>0.58344224470368045</v>
      </c>
      <c r="CO9" s="6" t="str">
        <f t="shared" si="64"/>
        <v/>
      </c>
      <c r="CP9" s="6" t="str">
        <f t="shared" si="64"/>
        <v/>
      </c>
      <c r="CQ9" s="6" t="str">
        <f t="shared" si="64"/>
        <v/>
      </c>
      <c r="CR9" s="6">
        <f t="shared" si="13"/>
        <v>0.95773938704637784</v>
      </c>
      <c r="CS9" s="6">
        <f t="shared" si="13"/>
        <v>0.68360761803484438</v>
      </c>
      <c r="CU9" t="s">
        <v>62</v>
      </c>
      <c r="CV9" s="6">
        <f t="shared" ref="CV9:DE9" si="65">IF(CV55,CV124*1000/(CV55*365),"")</f>
        <v>2.6672794233368484</v>
      </c>
      <c r="CW9" s="6">
        <f t="shared" si="65"/>
        <v>2.3782730282376883</v>
      </c>
      <c r="CX9" s="6">
        <f t="shared" si="65"/>
        <v>1.7395236308934079</v>
      </c>
      <c r="CY9" s="6">
        <f t="shared" si="65"/>
        <v>1.1277596675513215</v>
      </c>
      <c r="CZ9" s="6">
        <f t="shared" si="65"/>
        <v>0.87994552639836088</v>
      </c>
      <c r="DA9" s="6">
        <f t="shared" si="65"/>
        <v>0.72938161871747087</v>
      </c>
      <c r="DB9" s="6">
        <f t="shared" si="65"/>
        <v>0.52996674780837827</v>
      </c>
      <c r="DC9" s="6" t="str">
        <f t="shared" si="65"/>
        <v/>
      </c>
      <c r="DD9" s="6" t="str">
        <f t="shared" si="65"/>
        <v/>
      </c>
      <c r="DE9" s="6" t="str">
        <f t="shared" si="65"/>
        <v/>
      </c>
      <c r="DF9" s="6">
        <f t="shared" si="15"/>
        <v>0.91594328304349903</v>
      </c>
      <c r="DG9" s="6">
        <f t="shared" si="15"/>
        <v>0.6721274751302071</v>
      </c>
    </row>
    <row r="10" spans="1:111">
      <c r="A10" s="8" t="s">
        <v>63</v>
      </c>
      <c r="B10" s="19">
        <f t="shared" ref="B10:K10" si="66">IF(B56,B125*1000/(B56*365),"")</f>
        <v>5.5790293968176528</v>
      </c>
      <c r="C10" s="19">
        <f t="shared" si="66"/>
        <v>4.1210664908003061</v>
      </c>
      <c r="D10" s="19">
        <f t="shared" si="66"/>
        <v>1.9931922467772003</v>
      </c>
      <c r="E10" s="19">
        <f t="shared" si="66"/>
        <v>1.165319304367781</v>
      </c>
      <c r="F10" s="19">
        <f t="shared" si="66"/>
        <v>0.82589655964193942</v>
      </c>
      <c r="G10" s="19">
        <f t="shared" si="66"/>
        <v>0.9087950670687851</v>
      </c>
      <c r="H10" s="19">
        <f t="shared" si="66"/>
        <v>0.88677831427218079</v>
      </c>
      <c r="I10" s="19">
        <f t="shared" si="66"/>
        <v>0.52399418575284396</v>
      </c>
      <c r="J10" s="19">
        <f t="shared" si="66"/>
        <v>0.31872668720407282</v>
      </c>
      <c r="K10" s="19">
        <f t="shared" si="66"/>
        <v>0.48038581632030164</v>
      </c>
      <c r="L10" s="19">
        <f t="shared" ref="L10:M10" si="67">L125*1000/(L56*365)</f>
        <v>0.59250674233696832</v>
      </c>
      <c r="M10" s="19">
        <f t="shared" si="67"/>
        <v>0.55746837871338328</v>
      </c>
      <c r="N10" s="12">
        <f>1-K10/M10</f>
        <v>0.13827252869657902</v>
      </c>
      <c r="O10" t="s">
        <v>63</v>
      </c>
      <c r="P10" s="6">
        <f t="shared" ref="P10:Y10" si="68">IF(P56,P125*1000/(P56*365),"")</f>
        <v>5.4633809526978618</v>
      </c>
      <c r="Q10" s="6">
        <f t="shared" si="68"/>
        <v>3.5987134746174334</v>
      </c>
      <c r="R10" s="6">
        <f t="shared" si="68"/>
        <v>2.1094031082738729</v>
      </c>
      <c r="S10" s="6">
        <f t="shared" si="68"/>
        <v>1.1351621630404947</v>
      </c>
      <c r="T10" s="6">
        <f t="shared" si="68"/>
        <v>0.98077000307708184</v>
      </c>
      <c r="U10" s="6">
        <f t="shared" si="68"/>
        <v>0.69460887250813419</v>
      </c>
      <c r="V10" s="6">
        <f t="shared" si="68"/>
        <v>0.67161224387354601</v>
      </c>
      <c r="W10" s="6">
        <f t="shared" si="68"/>
        <v>0.37922967943944719</v>
      </c>
      <c r="X10" s="6">
        <f t="shared" si="68"/>
        <v>0.31789597874106817</v>
      </c>
      <c r="Y10" s="6">
        <f t="shared" si="68"/>
        <v>0.35884010900591057</v>
      </c>
      <c r="Z10" s="6">
        <f t="shared" ref="Z10:AA10" si="69">Z125*1000/(Z56*365)</f>
        <v>0.48854043667240982</v>
      </c>
      <c r="AA10" s="6">
        <f t="shared" si="69"/>
        <v>0.44290017944326815</v>
      </c>
      <c r="AC10" s="8" t="s">
        <v>63</v>
      </c>
      <c r="AD10" s="19">
        <f t="shared" ref="AD10:AM10" si="70">IF(AD56,AD125*1000/(AD56*365),"")</f>
        <v>8.2082342956302163</v>
      </c>
      <c r="AE10" s="19">
        <f t="shared" si="70"/>
        <v>4.2203592074152754</v>
      </c>
      <c r="AF10" s="19">
        <f t="shared" si="70"/>
        <v>2.1276665961594063</v>
      </c>
      <c r="AG10" s="19">
        <f t="shared" si="70"/>
        <v>1.1633682619370962</v>
      </c>
      <c r="AH10" s="19">
        <f t="shared" si="70"/>
        <v>0.86819793165781212</v>
      </c>
      <c r="AI10" s="19">
        <f t="shared" si="70"/>
        <v>0.77831452875886831</v>
      </c>
      <c r="AJ10" s="19">
        <f t="shared" si="70"/>
        <v>0.72506457073155128</v>
      </c>
      <c r="AK10" s="19">
        <f t="shared" si="70"/>
        <v>0.4409016235338894</v>
      </c>
      <c r="AL10" s="19">
        <f t="shared" si="70"/>
        <v>0.33221351836288288</v>
      </c>
      <c r="AM10" s="19">
        <f t="shared" si="70"/>
        <v>0.32574090701601521</v>
      </c>
      <c r="AN10" s="19">
        <f t="shared" si="5"/>
        <v>0.48432594208027729</v>
      </c>
      <c r="AO10" s="19">
        <f t="shared" si="5"/>
        <v>0.43857383780069198</v>
      </c>
      <c r="AP10" s="12">
        <f>AO10/AM10-1</f>
        <v>0.34638858170530384</v>
      </c>
      <c r="AQ10" t="s">
        <v>63</v>
      </c>
      <c r="AR10" s="6">
        <f t="shared" ref="AR10:BA10" si="71">IF(AR56,AR125*1000/(AR56*365),"")</f>
        <v>8.3964120258042865</v>
      </c>
      <c r="AS10" s="6">
        <f t="shared" si="71"/>
        <v>4.1642432827395961</v>
      </c>
      <c r="AT10" s="6">
        <f t="shared" si="71"/>
        <v>1.9067434692116574</v>
      </c>
      <c r="AU10" s="6">
        <f t="shared" si="71"/>
        <v>1.2312674015550529</v>
      </c>
      <c r="AV10" s="6">
        <f t="shared" si="71"/>
        <v>0.91525291455869928</v>
      </c>
      <c r="AW10" s="6">
        <f t="shared" si="71"/>
        <v>0.90168851097059566</v>
      </c>
      <c r="AX10" s="6">
        <f t="shared" si="71"/>
        <v>0.72108133083217008</v>
      </c>
      <c r="AY10" s="6">
        <f t="shared" si="71"/>
        <v>0.4511930832334925</v>
      </c>
      <c r="AZ10" s="6">
        <f t="shared" si="71"/>
        <v>0.38209477925573088</v>
      </c>
      <c r="BA10" s="6">
        <f t="shared" si="71"/>
        <v>0.35250376289325874</v>
      </c>
      <c r="BB10" s="6">
        <f t="shared" si="7"/>
        <v>0.52138752062901261</v>
      </c>
      <c r="BC10" s="6">
        <f t="shared" si="7"/>
        <v>0.47619989134251162</v>
      </c>
      <c r="BE10" t="s">
        <v>63</v>
      </c>
      <c r="BF10" s="6">
        <f t="shared" ref="BF10:BO10" si="72">IF(BF56,BF125*1000/(BF56*365),"")</f>
        <v>4.3662155473546447</v>
      </c>
      <c r="BG10" s="6">
        <f t="shared" si="72"/>
        <v>2.2171124023824613</v>
      </c>
      <c r="BH10" s="6">
        <f t="shared" si="72"/>
        <v>1.4458482324857702</v>
      </c>
      <c r="BI10" s="6">
        <f t="shared" si="72"/>
        <v>1.0669241772554403</v>
      </c>
      <c r="BJ10" s="6">
        <f t="shared" si="72"/>
        <v>0.91357669651271611</v>
      </c>
      <c r="BK10" s="6">
        <f t="shared" si="72"/>
        <v>0.81603598292296942</v>
      </c>
      <c r="BL10" s="6">
        <f t="shared" si="72"/>
        <v>0.73033206890646485</v>
      </c>
      <c r="BM10" s="6">
        <f t="shared" si="72"/>
        <v>0.47093425138511785</v>
      </c>
      <c r="BN10" s="6">
        <f t="shared" si="72"/>
        <v>0.37999545870801743</v>
      </c>
      <c r="BO10" s="6">
        <f t="shared" si="72"/>
        <v>0.32235655174857619</v>
      </c>
      <c r="BP10" s="6">
        <f t="shared" si="9"/>
        <v>0.49015465264981661</v>
      </c>
      <c r="BQ10" s="6">
        <f t="shared" si="9"/>
        <v>0.45427888882700473</v>
      </c>
      <c r="BS10" t="s">
        <v>63</v>
      </c>
      <c r="BT10" s="6">
        <f t="shared" ref="BT10:CC10" si="73">IF(BT56,BT125*1000/(BT56*365),"")</f>
        <v>3.6393128121992655</v>
      </c>
      <c r="BU10" s="6">
        <f t="shared" si="73"/>
        <v>2.1844283639548472</v>
      </c>
      <c r="BV10" s="6">
        <f t="shared" si="73"/>
        <v>1.506027305037696</v>
      </c>
      <c r="BW10" s="6">
        <f t="shared" si="73"/>
        <v>0.95767755633553309</v>
      </c>
      <c r="BX10" s="6">
        <f t="shared" si="73"/>
        <v>0.74465924954000307</v>
      </c>
      <c r="BY10" s="6">
        <f t="shared" si="73"/>
        <v>0.86888681737534301</v>
      </c>
      <c r="BZ10" s="6">
        <f t="shared" si="73"/>
        <v>0.73390870206825287</v>
      </c>
      <c r="CA10" s="6">
        <f t="shared" si="73"/>
        <v>0.4774496546810858</v>
      </c>
      <c r="CB10" s="6">
        <f t="shared" si="73"/>
        <v>0.40844182298951387</v>
      </c>
      <c r="CC10" s="6">
        <f t="shared" si="73"/>
        <v>0.31026905193470838</v>
      </c>
      <c r="CD10" s="6">
        <f t="shared" si="11"/>
        <v>0.49064994189840111</v>
      </c>
      <c r="CE10" s="6">
        <f t="shared" si="11"/>
        <v>0.46212731818940889</v>
      </c>
      <c r="CG10" t="s">
        <v>63</v>
      </c>
      <c r="CH10" s="6">
        <f t="shared" ref="CH10:CQ10" si="74">IF(CH56,CH125*1000/(CH56*365),"")</f>
        <v>2.4526842105042914</v>
      </c>
      <c r="CI10" s="6">
        <f t="shared" si="74"/>
        <v>2.25943889269448</v>
      </c>
      <c r="CJ10" s="6">
        <f t="shared" si="74"/>
        <v>0.96036780203851868</v>
      </c>
      <c r="CK10" s="6">
        <f t="shared" si="74"/>
        <v>0.64978906548703896</v>
      </c>
      <c r="CL10" s="6">
        <f t="shared" si="74"/>
        <v>0.45339101979380875</v>
      </c>
      <c r="CM10" s="6">
        <f t="shared" si="74"/>
        <v>1.041613837587072</v>
      </c>
      <c r="CN10" s="6">
        <f t="shared" si="74"/>
        <v>0.46339156509656704</v>
      </c>
      <c r="CO10" s="6">
        <f t="shared" si="74"/>
        <v>0.35243549809648211</v>
      </c>
      <c r="CP10" s="6">
        <f t="shared" si="74"/>
        <v>0.32419044028318883</v>
      </c>
      <c r="CQ10" s="6">
        <f t="shared" si="74"/>
        <v>0.18044665264563756</v>
      </c>
      <c r="CR10" s="6">
        <f t="shared" si="13"/>
        <v>0.36068892989897827</v>
      </c>
      <c r="CS10" s="6">
        <f t="shared" si="13"/>
        <v>0.34301670079843927</v>
      </c>
      <c r="CU10" t="s">
        <v>63</v>
      </c>
      <c r="CV10" s="6">
        <f t="shared" ref="CV10:DE10" si="75">IF(CV56,CV125*1000/(CV56*365),"")</f>
        <v>2.3872187380260241</v>
      </c>
      <c r="CW10" s="6">
        <f t="shared" si="75"/>
        <v>1.3258600173028019</v>
      </c>
      <c r="CX10" s="6">
        <f t="shared" si="75"/>
        <v>0.95019946971843972</v>
      </c>
      <c r="CY10" s="6">
        <f t="shared" si="75"/>
        <v>0.52950892772109726</v>
      </c>
      <c r="CZ10" s="6">
        <f t="shared" si="75"/>
        <v>0.43128393985857638</v>
      </c>
      <c r="DA10" s="6">
        <f t="shared" si="75"/>
        <v>0.57901142483983359</v>
      </c>
      <c r="DB10" s="6">
        <f t="shared" si="75"/>
        <v>0.37568741772685221</v>
      </c>
      <c r="DC10" s="6">
        <f t="shared" si="75"/>
        <v>0.29766583583590306</v>
      </c>
      <c r="DD10" s="6">
        <f t="shared" si="75"/>
        <v>0.18998695368558383</v>
      </c>
      <c r="DE10" s="6">
        <f t="shared" si="75"/>
        <v>0.19712551842190323</v>
      </c>
      <c r="DF10" s="6">
        <f t="shared" si="15"/>
        <v>0.29577914266848332</v>
      </c>
      <c r="DG10" s="6">
        <f t="shared" si="15"/>
        <v>0.2795850012733247</v>
      </c>
    </row>
    <row r="11" spans="1:111">
      <c r="A11" s="8" t="s">
        <v>64</v>
      </c>
      <c r="B11" s="19">
        <f t="shared" ref="B11:K11" si="76">IF(B57,B126*1000/(B57*365),"")</f>
        <v>5.6883422258988414</v>
      </c>
      <c r="C11" s="19">
        <f t="shared" si="76"/>
        <v>3.4876973181642503</v>
      </c>
      <c r="D11" s="19">
        <f t="shared" si="76"/>
        <v>1.6134222859184331</v>
      </c>
      <c r="E11" s="19">
        <f t="shared" si="76"/>
        <v>1.1317793383107295</v>
      </c>
      <c r="F11" s="19">
        <f t="shared" si="76"/>
        <v>0.8111592430665745</v>
      </c>
      <c r="G11" s="19">
        <f t="shared" si="76"/>
        <v>0.60893875824852894</v>
      </c>
      <c r="H11" s="19">
        <f t="shared" si="76"/>
        <v>0.64741436448662992</v>
      </c>
      <c r="I11" s="19">
        <f t="shared" si="76"/>
        <v>0.1349514796103142</v>
      </c>
      <c r="J11" s="19">
        <f t="shared" si="76"/>
        <v>0.37859612957639283</v>
      </c>
      <c r="K11" s="19" t="str">
        <f t="shared" si="76"/>
        <v/>
      </c>
      <c r="L11" s="19">
        <f t="shared" ref="L11:M11" si="77">L126*1000/(L57*365)</f>
        <v>0.72160157558845617</v>
      </c>
      <c r="M11" s="19">
        <f t="shared" si="77"/>
        <v>0.50033905339834817</v>
      </c>
      <c r="N11" s="12">
        <f>1-J11/M11</f>
        <v>0.24332085012166527</v>
      </c>
      <c r="O11" t="s">
        <v>64</v>
      </c>
      <c r="P11" s="6">
        <f t="shared" ref="P11:Y11" si="78">IF(P57,P126*1000/(P57*365),"")</f>
        <v>8.3097389338586733</v>
      </c>
      <c r="Q11" s="6">
        <f t="shared" si="78"/>
        <v>2.7597793030825715</v>
      </c>
      <c r="R11" s="6">
        <f t="shared" si="78"/>
        <v>1.9579702722321612</v>
      </c>
      <c r="S11" s="6">
        <f t="shared" si="78"/>
        <v>1.3195212815421091</v>
      </c>
      <c r="T11" s="6">
        <f t="shared" si="78"/>
        <v>0.87784411823358466</v>
      </c>
      <c r="U11" s="6">
        <f t="shared" si="78"/>
        <v>0.47005036903478986</v>
      </c>
      <c r="V11" s="6">
        <f t="shared" si="78"/>
        <v>0.52465933939440978</v>
      </c>
      <c r="W11" s="6">
        <f t="shared" si="78"/>
        <v>0.12695818019210953</v>
      </c>
      <c r="X11" s="6">
        <f t="shared" si="78"/>
        <v>0.31189359624810836</v>
      </c>
      <c r="Y11" s="6" t="str">
        <f t="shared" si="78"/>
        <v/>
      </c>
      <c r="Z11" s="6">
        <f t="shared" ref="Z11:AA11" si="79">Z126*1000/(Z57*365)</f>
        <v>0.68584250783172618</v>
      </c>
      <c r="AA11" s="6">
        <f t="shared" si="79"/>
        <v>0.40073435988847772</v>
      </c>
      <c r="AC11" s="8" t="s">
        <v>64</v>
      </c>
      <c r="AD11" s="19">
        <f t="shared" ref="AD11:AM11" si="80">IF(AD57,AD126*1000/(AD57*365),"")</f>
        <v>4.3368843432862505</v>
      </c>
      <c r="AE11" s="19">
        <f t="shared" si="80"/>
        <v>3.6398479865101856</v>
      </c>
      <c r="AF11" s="19">
        <f t="shared" si="80"/>
        <v>1.6497672258946836</v>
      </c>
      <c r="AG11" s="19">
        <f t="shared" si="80"/>
        <v>1.097230890194832</v>
      </c>
      <c r="AH11" s="19">
        <f t="shared" si="80"/>
        <v>0.78408637960160565</v>
      </c>
      <c r="AI11" s="19">
        <f t="shared" si="80"/>
        <v>0.44828640341315484</v>
      </c>
      <c r="AJ11" s="19">
        <f t="shared" si="80"/>
        <v>0.49501866976369624</v>
      </c>
      <c r="AK11" s="19">
        <f t="shared" si="80"/>
        <v>0.1950279804327826</v>
      </c>
      <c r="AL11" s="19">
        <f t="shared" si="80"/>
        <v>0.23580329644491668</v>
      </c>
      <c r="AM11" s="19" t="str">
        <f t="shared" si="80"/>
        <v/>
      </c>
      <c r="AN11" s="19">
        <f t="shared" si="5"/>
        <v>0.61460997554451779</v>
      </c>
      <c r="AO11" s="19">
        <f t="shared" si="5"/>
        <v>0.37066314009671764</v>
      </c>
      <c r="AP11" s="12">
        <f>AO11/AL11-1</f>
        <v>0.57191670211999779</v>
      </c>
      <c r="AQ11" t="s">
        <v>64</v>
      </c>
      <c r="AR11" s="6">
        <f t="shared" ref="AR11:BA11" si="81">IF(AR57,AR126*1000/(AR57*365),"")</f>
        <v>4.8875701979379835</v>
      </c>
      <c r="AS11" s="6">
        <f t="shared" si="81"/>
        <v>2.4489172190261423</v>
      </c>
      <c r="AT11" s="6">
        <f t="shared" si="81"/>
        <v>1.6525598322938817</v>
      </c>
      <c r="AU11" s="6">
        <f t="shared" si="81"/>
        <v>1.1108207861768409</v>
      </c>
      <c r="AV11" s="6">
        <f t="shared" si="81"/>
        <v>0.77103887891872258</v>
      </c>
      <c r="AW11" s="6">
        <f t="shared" si="81"/>
        <v>0.61250085500631157</v>
      </c>
      <c r="AX11" s="6">
        <f t="shared" si="81"/>
        <v>0.47994617157156549</v>
      </c>
      <c r="AY11" s="6">
        <f t="shared" si="81"/>
        <v>0.17622357974401248</v>
      </c>
      <c r="AZ11" s="6">
        <f t="shared" si="81"/>
        <v>0.22382630646045995</v>
      </c>
      <c r="BA11" s="6" t="str">
        <f t="shared" si="81"/>
        <v/>
      </c>
      <c r="BB11" s="6">
        <f t="shared" si="7"/>
        <v>0.62796157541220288</v>
      </c>
      <c r="BC11" s="6">
        <f t="shared" si="7"/>
        <v>0.41442294430278537</v>
      </c>
      <c r="BE11" t="s">
        <v>64</v>
      </c>
      <c r="BF11" s="6">
        <f t="shared" ref="BF11:BO11" si="82">IF(BF57,BF126*1000/(BF57*365),"")</f>
        <v>4.3855723950651333</v>
      </c>
      <c r="BG11" s="6">
        <f t="shared" si="82"/>
        <v>2.3047134899995307</v>
      </c>
      <c r="BH11" s="6">
        <f t="shared" si="82"/>
        <v>1.5377914589162569</v>
      </c>
      <c r="BI11" s="6">
        <f t="shared" si="82"/>
        <v>1.0881168910589845</v>
      </c>
      <c r="BJ11" s="6">
        <f t="shared" si="82"/>
        <v>0.83102986149421609</v>
      </c>
      <c r="BK11" s="6">
        <f t="shared" si="82"/>
        <v>0.52811394147014412</v>
      </c>
      <c r="BL11" s="6">
        <f t="shared" si="82"/>
        <v>0.56583588652251327</v>
      </c>
      <c r="BM11" s="6">
        <f t="shared" si="82"/>
        <v>0.19685349925244536</v>
      </c>
      <c r="BN11" s="6">
        <f t="shared" si="82"/>
        <v>0.24934162124865922</v>
      </c>
      <c r="BO11" s="6" t="str">
        <f t="shared" si="82"/>
        <v/>
      </c>
      <c r="BP11" s="6">
        <f t="shared" si="9"/>
        <v>0.63129988499918321</v>
      </c>
      <c r="BQ11" s="6">
        <f t="shared" si="9"/>
        <v>0.41981866349125335</v>
      </c>
      <c r="BS11" t="s">
        <v>64</v>
      </c>
      <c r="BT11" s="6">
        <f t="shared" ref="BT11:CC11" si="83">IF(BT57,BT126*1000/(BT57*365),"")</f>
        <v>4.3681488159928348</v>
      </c>
      <c r="BU11" s="6">
        <f t="shared" si="83"/>
        <v>2.085829910230566</v>
      </c>
      <c r="BV11" s="6">
        <f t="shared" si="83"/>
        <v>1.3474992318145862</v>
      </c>
      <c r="BW11" s="6">
        <f t="shared" si="83"/>
        <v>0.98705760215470739</v>
      </c>
      <c r="BX11" s="6">
        <f t="shared" si="83"/>
        <v>0.73510162971926551</v>
      </c>
      <c r="BY11" s="6">
        <f t="shared" si="83"/>
        <v>0.49334272095666648</v>
      </c>
      <c r="BZ11" s="6">
        <f t="shared" si="83"/>
        <v>0.54328468807709074</v>
      </c>
      <c r="CA11" s="6">
        <f t="shared" si="83"/>
        <v>0.23939968116962487</v>
      </c>
      <c r="CB11" s="6">
        <f t="shared" si="83"/>
        <v>0.28197276011987121</v>
      </c>
      <c r="CC11" s="6" t="str">
        <f t="shared" si="83"/>
        <v/>
      </c>
      <c r="CD11" s="6">
        <f t="shared" si="11"/>
        <v>0.60359982862783079</v>
      </c>
      <c r="CE11" s="6">
        <f t="shared" si="11"/>
        <v>0.41644674450769431</v>
      </c>
      <c r="CG11" t="s">
        <v>64</v>
      </c>
      <c r="CH11" s="6">
        <f t="shared" ref="CH11:CQ11" si="84">IF(CH57,CH126*1000/(CH57*365),"")</f>
        <v>3.4460823686483373</v>
      </c>
      <c r="CI11" s="6">
        <f t="shared" si="84"/>
        <v>2.4242850521322112</v>
      </c>
      <c r="CJ11" s="6">
        <f t="shared" si="84"/>
        <v>1.4890537757643942</v>
      </c>
      <c r="CK11" s="6">
        <f t="shared" si="84"/>
        <v>0.95614324162058484</v>
      </c>
      <c r="CL11" s="6">
        <f t="shared" si="84"/>
        <v>0.90768910328019425</v>
      </c>
      <c r="CM11" s="6">
        <f t="shared" si="84"/>
        <v>0.85248707382299693</v>
      </c>
      <c r="CN11" s="6">
        <f t="shared" si="84"/>
        <v>0.36820955417123952</v>
      </c>
      <c r="CO11" s="6">
        <f t="shared" si="84"/>
        <v>0.27330600273306005</v>
      </c>
      <c r="CP11" s="6">
        <f t="shared" si="84"/>
        <v>0.17336485421591805</v>
      </c>
      <c r="CQ11" s="6" t="str">
        <f t="shared" si="84"/>
        <v/>
      </c>
      <c r="CR11" s="6">
        <f t="shared" si="13"/>
        <v>0.66451468488166265</v>
      </c>
      <c r="CS11" s="6">
        <f t="shared" si="13"/>
        <v>0.4448650364341567</v>
      </c>
      <c r="CU11" t="s">
        <v>64</v>
      </c>
      <c r="CV11" s="6">
        <f t="shared" ref="CV11:DE11" si="85">IF(CV57,CV126*1000/(CV57*365),"")</f>
        <v>4.2731575932426589</v>
      </c>
      <c r="CW11" s="6">
        <f t="shared" si="85"/>
        <v>2.1398872806858185</v>
      </c>
      <c r="CX11" s="6">
        <f t="shared" si="85"/>
        <v>1.4370742855484753</v>
      </c>
      <c r="CY11" s="6">
        <f t="shared" si="85"/>
        <v>0.97767682997553729</v>
      </c>
      <c r="CZ11" s="6">
        <f t="shared" si="85"/>
        <v>0.85373955145607705</v>
      </c>
      <c r="DA11" s="6">
        <f t="shared" si="85"/>
        <v>0.8395388955262606</v>
      </c>
      <c r="DB11" s="6">
        <f t="shared" si="85"/>
        <v>0.29538381153592769</v>
      </c>
      <c r="DC11" s="6">
        <f t="shared" si="85"/>
        <v>0.23581441389660568</v>
      </c>
      <c r="DD11" s="6">
        <f t="shared" si="85"/>
        <v>0.13088446166519208</v>
      </c>
      <c r="DE11" s="6" t="str">
        <f t="shared" si="85"/>
        <v/>
      </c>
      <c r="DF11" s="6">
        <f t="shared" si="15"/>
        <v>0.61056248217734899</v>
      </c>
      <c r="DG11" s="6">
        <f t="shared" si="15"/>
        <v>0.400655849709326</v>
      </c>
    </row>
    <row r="12" spans="1:111">
      <c r="A12" s="8" t="s">
        <v>65</v>
      </c>
      <c r="B12" s="19">
        <f t="shared" ref="B12:K12" si="86">IF(B58,B127*1000/(B58*365),"")</f>
        <v>7.2467514804275659</v>
      </c>
      <c r="C12" s="19">
        <f t="shared" si="86"/>
        <v>3.1834899046228835</v>
      </c>
      <c r="D12" s="19">
        <f t="shared" si="86"/>
        <v>1.9695437303821874</v>
      </c>
      <c r="E12" s="19">
        <f t="shared" si="86"/>
        <v>1.1984990695903197</v>
      </c>
      <c r="F12" s="19">
        <f t="shared" si="86"/>
        <v>0.90245374438248394</v>
      </c>
      <c r="G12" s="19">
        <f t="shared" si="86"/>
        <v>0.79054475320929429</v>
      </c>
      <c r="H12" s="19">
        <f t="shared" si="86"/>
        <v>0.62379141168220875</v>
      </c>
      <c r="I12" s="19" t="str">
        <f t="shared" si="86"/>
        <v/>
      </c>
      <c r="J12" s="19">
        <f t="shared" si="86"/>
        <v>0.2904032709386542</v>
      </c>
      <c r="K12" s="19" t="str">
        <f t="shared" si="86"/>
        <v/>
      </c>
      <c r="L12" s="19">
        <f t="shared" ref="L12:M12" si="87">L127*1000/(L58*365)</f>
        <v>0.76580639622333491</v>
      </c>
      <c r="M12" s="19">
        <f t="shared" si="87"/>
        <v>0.59313557793875482</v>
      </c>
      <c r="N12" s="12">
        <f>1-J12/M12</f>
        <v>0.51039310110539304</v>
      </c>
      <c r="O12" t="s">
        <v>65</v>
      </c>
      <c r="P12" s="6">
        <f t="shared" ref="P12:Y12" si="88">IF(P58,P127*1000/(P58*365),"")</f>
        <v>6.6013943363087622</v>
      </c>
      <c r="Q12" s="6">
        <f t="shared" si="88"/>
        <v>4.2436726044293653</v>
      </c>
      <c r="R12" s="6">
        <f t="shared" si="88"/>
        <v>2.239485419126082</v>
      </c>
      <c r="S12" s="6">
        <f t="shared" si="88"/>
        <v>1.2952966882865993</v>
      </c>
      <c r="T12" s="6">
        <f t="shared" si="88"/>
        <v>1.078918362687582</v>
      </c>
      <c r="U12" s="6">
        <f t="shared" si="88"/>
        <v>0.82384163834420177</v>
      </c>
      <c r="V12" s="6">
        <f t="shared" si="88"/>
        <v>0.55219570909959625</v>
      </c>
      <c r="W12" s="6" t="str">
        <f t="shared" si="88"/>
        <v/>
      </c>
      <c r="X12" s="6">
        <f t="shared" si="88"/>
        <v>0.32149064407163219</v>
      </c>
      <c r="Y12" s="6" t="str">
        <f t="shared" si="88"/>
        <v/>
      </c>
      <c r="Z12" s="6">
        <f t="shared" ref="Z12:AA12" si="89">Z127*1000/(Z58*365)</f>
        <v>0.82080520015504266</v>
      </c>
      <c r="AA12" s="6">
        <f t="shared" si="89"/>
        <v>0.60714812832612985</v>
      </c>
      <c r="AC12" s="8" t="s">
        <v>65</v>
      </c>
      <c r="AD12" s="19">
        <f t="shared" ref="AD12:AM12" si="90">IF(AD58,AD127*1000/(AD58*365),"")</f>
        <v>7.1324556280454035</v>
      </c>
      <c r="AE12" s="19">
        <f t="shared" si="90"/>
        <v>3.5840744778983566</v>
      </c>
      <c r="AF12" s="19">
        <f t="shared" si="90"/>
        <v>2.0775863286967104</v>
      </c>
      <c r="AG12" s="19">
        <f t="shared" si="90"/>
        <v>1.2282340678582762</v>
      </c>
      <c r="AH12" s="19">
        <f t="shared" si="90"/>
        <v>1.0289141794783572</v>
      </c>
      <c r="AI12" s="19">
        <f t="shared" si="90"/>
        <v>0.74469044716317401</v>
      </c>
      <c r="AJ12" s="19">
        <f t="shared" si="90"/>
        <v>0.66608774378735824</v>
      </c>
      <c r="AK12" s="19" t="str">
        <f t="shared" si="90"/>
        <v/>
      </c>
      <c r="AL12" s="19">
        <f t="shared" si="90"/>
        <v>0.3515301274549571</v>
      </c>
      <c r="AM12" s="19" t="str">
        <f t="shared" si="90"/>
        <v/>
      </c>
      <c r="AN12" s="19">
        <f t="shared" si="5"/>
        <v>0.80303034653785121</v>
      </c>
      <c r="AO12" s="19">
        <f t="shared" si="5"/>
        <v>0.60600039314406107</v>
      </c>
      <c r="AP12" s="12">
        <f>AO12/AL12-1</f>
        <v>0.72389319098036697</v>
      </c>
      <c r="AQ12" t="s">
        <v>65</v>
      </c>
      <c r="AR12" s="6">
        <f t="shared" ref="AR12:BA12" si="91">IF(AR58,AR127*1000/(AR58*365),"")</f>
        <v>7.2325396762072822</v>
      </c>
      <c r="AS12" s="6">
        <f t="shared" si="91"/>
        <v>3.6961670567419667</v>
      </c>
      <c r="AT12" s="6">
        <f t="shared" si="91"/>
        <v>2.0781707258991156</v>
      </c>
      <c r="AU12" s="6">
        <f t="shared" si="91"/>
        <v>1.1759418291788855</v>
      </c>
      <c r="AV12" s="6">
        <f t="shared" si="91"/>
        <v>0.99507582175640275</v>
      </c>
      <c r="AW12" s="6">
        <f t="shared" si="91"/>
        <v>0.7946448930912553</v>
      </c>
      <c r="AX12" s="6">
        <f t="shared" si="91"/>
        <v>0.67256198390829702</v>
      </c>
      <c r="AY12" s="6" t="str">
        <f t="shared" si="91"/>
        <v/>
      </c>
      <c r="AZ12" s="6">
        <f t="shared" si="91"/>
        <v>0.50618344761519352</v>
      </c>
      <c r="BA12" s="6" t="str">
        <f t="shared" si="91"/>
        <v/>
      </c>
      <c r="BB12" s="6">
        <f t="shared" si="7"/>
        <v>0.85593186563763846</v>
      </c>
      <c r="BC12" s="6">
        <f t="shared" si="7"/>
        <v>0.68108656140650725</v>
      </c>
      <c r="BE12" t="s">
        <v>65</v>
      </c>
      <c r="BF12" s="6">
        <f t="shared" ref="BF12:BO12" si="92">IF(BF58,BF127*1000/(BF58*365),"")</f>
        <v>7.275102426057817</v>
      </c>
      <c r="BG12" s="6">
        <f t="shared" si="92"/>
        <v>3.848013459408167</v>
      </c>
      <c r="BH12" s="6">
        <f t="shared" si="92"/>
        <v>2.011753286190082</v>
      </c>
      <c r="BI12" s="6">
        <f t="shared" si="92"/>
        <v>1.0801302400782307</v>
      </c>
      <c r="BJ12" s="6">
        <f t="shared" si="92"/>
        <v>0.99152283800578411</v>
      </c>
      <c r="BK12" s="6">
        <f t="shared" si="92"/>
        <v>0.7613312790794331</v>
      </c>
      <c r="BL12" s="6">
        <f t="shared" si="92"/>
        <v>0.68888855005950089</v>
      </c>
      <c r="BM12" s="6" t="str">
        <f t="shared" si="92"/>
        <v/>
      </c>
      <c r="BN12" s="6">
        <f t="shared" si="92"/>
        <v>0.5121430989168525</v>
      </c>
      <c r="BO12" s="6" t="str">
        <f t="shared" si="92"/>
        <v/>
      </c>
      <c r="BP12" s="6">
        <f t="shared" si="9"/>
        <v>0.84234922086663189</v>
      </c>
      <c r="BQ12" s="6">
        <f t="shared" si="9"/>
        <v>0.66474823534736582</v>
      </c>
      <c r="BS12" t="s">
        <v>65</v>
      </c>
      <c r="BT12" s="6">
        <f t="shared" ref="BT12:CC12" si="93">IF(BT58,BT127*1000/(BT58*365),"")</f>
        <v>6.6186301138565291</v>
      </c>
      <c r="BU12" s="6">
        <f t="shared" si="93"/>
        <v>3.8080201107276763</v>
      </c>
      <c r="BV12" s="6">
        <f t="shared" si="93"/>
        <v>2.0532239774031718</v>
      </c>
      <c r="BW12" s="6">
        <f t="shared" si="93"/>
        <v>1.0660880415198786</v>
      </c>
      <c r="BX12" s="6">
        <f t="shared" si="93"/>
        <v>1.0102331777726983</v>
      </c>
      <c r="BY12" s="6">
        <f t="shared" si="93"/>
        <v>0.92340415528690079</v>
      </c>
      <c r="BZ12" s="6">
        <f t="shared" si="93"/>
        <v>0.72471041560707461</v>
      </c>
      <c r="CA12" s="6" t="str">
        <f t="shared" si="93"/>
        <v/>
      </c>
      <c r="CB12" s="6">
        <f t="shared" si="93"/>
        <v>0.37301265277625384</v>
      </c>
      <c r="CC12" s="6" t="str">
        <f t="shared" si="93"/>
        <v/>
      </c>
      <c r="CD12" s="6">
        <f t="shared" si="11"/>
        <v>0.84268871883139507</v>
      </c>
      <c r="CE12" s="6">
        <f t="shared" si="11"/>
        <v>0.67331829472225135</v>
      </c>
      <c r="CG12" t="s">
        <v>65</v>
      </c>
      <c r="CH12" s="6">
        <f t="shared" ref="CH12:CQ12" si="94">IF(CH58,CH127*1000/(CH58*365),"")</f>
        <v>5.8969285847316621</v>
      </c>
      <c r="CI12" s="6">
        <f t="shared" si="94"/>
        <v>2.6874069217035732</v>
      </c>
      <c r="CJ12" s="6">
        <f t="shared" si="94"/>
        <v>1.8387708937548564</v>
      </c>
      <c r="CK12" s="6">
        <f t="shared" si="94"/>
        <v>0.97942785417332723</v>
      </c>
      <c r="CL12" s="6">
        <f t="shared" si="94"/>
        <v>0.86521361288092236</v>
      </c>
      <c r="CM12" s="6">
        <f t="shared" si="94"/>
        <v>1.3220421655944878</v>
      </c>
      <c r="CN12" s="6">
        <f t="shared" si="94"/>
        <v>0.52843503528435032</v>
      </c>
      <c r="CO12" s="6" t="str">
        <f t="shared" si="94"/>
        <v/>
      </c>
      <c r="CP12" s="6">
        <f t="shared" si="94"/>
        <v>0.15000964692263169</v>
      </c>
      <c r="CQ12" s="6" t="str">
        <f t="shared" si="94"/>
        <v/>
      </c>
      <c r="CR12" s="6">
        <f t="shared" si="13"/>
        <v>0.83125154813399249</v>
      </c>
      <c r="CS12" s="6">
        <f t="shared" si="13"/>
        <v>0.71028988915128699</v>
      </c>
      <c r="CU12" t="s">
        <v>65</v>
      </c>
      <c r="CV12" s="6">
        <f t="shared" ref="CV12:DE12" si="95">IF(CV58,CV127*1000/(CV58*365),"")</f>
        <v>5.9689507169122296</v>
      </c>
      <c r="CW12" s="6">
        <f t="shared" si="95"/>
        <v>3.406282281596654</v>
      </c>
      <c r="CX12" s="6">
        <f t="shared" si="95"/>
        <v>1.8678173696328633</v>
      </c>
      <c r="CY12" s="6">
        <f t="shared" si="95"/>
        <v>1.0189428086738634</v>
      </c>
      <c r="CZ12" s="6">
        <f t="shared" si="95"/>
        <v>0.87690172464409499</v>
      </c>
      <c r="DA12" s="6">
        <f t="shared" si="95"/>
        <v>1.2975150195025875</v>
      </c>
      <c r="DB12" s="6">
        <f t="shared" si="95"/>
        <v>0.5096479599351893</v>
      </c>
      <c r="DC12" s="6" t="str">
        <f t="shared" si="95"/>
        <v/>
      </c>
      <c r="DD12" s="6">
        <f t="shared" si="95"/>
        <v>0.1211739838972522</v>
      </c>
      <c r="DE12" s="6" t="str">
        <f t="shared" si="95"/>
        <v/>
      </c>
      <c r="DF12" s="6">
        <f t="shared" si="15"/>
        <v>0.82740130218275409</v>
      </c>
      <c r="DG12" s="6">
        <f t="shared" si="15"/>
        <v>0.69232710698025179</v>
      </c>
    </row>
    <row r="13" spans="1:111">
      <c r="A13" s="8" t="s">
        <v>66</v>
      </c>
      <c r="B13" s="19">
        <f t="shared" ref="B13:K13" si="96">IF(B59,B128*1000/(B59*365),"")</f>
        <v>3.4936326311966872</v>
      </c>
      <c r="C13" s="19">
        <f t="shared" si="96"/>
        <v>2.371672452323403</v>
      </c>
      <c r="D13" s="19">
        <f t="shared" si="96"/>
        <v>1.6647846858634356</v>
      </c>
      <c r="E13" s="19">
        <f t="shared" si="96"/>
        <v>0.74307212744242734</v>
      </c>
      <c r="F13" s="19">
        <f t="shared" si="96"/>
        <v>0.61212298837192181</v>
      </c>
      <c r="G13" s="19">
        <f t="shared" si="96"/>
        <v>0.99189486350484646</v>
      </c>
      <c r="H13" s="19">
        <f t="shared" si="96"/>
        <v>0.21428672404606461</v>
      </c>
      <c r="I13" s="19">
        <f t="shared" si="96"/>
        <v>0.50181140056793838</v>
      </c>
      <c r="J13" s="19">
        <f t="shared" si="96"/>
        <v>0.48420677901383347</v>
      </c>
      <c r="K13" s="19" t="str">
        <f t="shared" si="96"/>
        <v/>
      </c>
      <c r="L13" s="19">
        <f t="shared" ref="L13:M13" si="97">L128*1000/(L59*365)</f>
        <v>0.63313720108056581</v>
      </c>
      <c r="M13" s="19">
        <f t="shared" si="97"/>
        <v>0.58448698771667118</v>
      </c>
      <c r="N13" s="12">
        <f>1-J13/M13</f>
        <v>0.17156961713482721</v>
      </c>
      <c r="O13" t="s">
        <v>66</v>
      </c>
      <c r="P13" s="6">
        <f t="shared" ref="P13:Y13" si="98">IF(P59,P128*1000/(P59*365),"")</f>
        <v>4.3865321679244298</v>
      </c>
      <c r="Q13" s="6">
        <f t="shared" si="98"/>
        <v>2.736370202543311</v>
      </c>
      <c r="R13" s="6">
        <f t="shared" si="98"/>
        <v>2.1247669401368676</v>
      </c>
      <c r="S13" s="6">
        <f t="shared" si="98"/>
        <v>0.71710426110620262</v>
      </c>
      <c r="T13" s="6">
        <f t="shared" si="98"/>
        <v>0.67994228846602689</v>
      </c>
      <c r="U13" s="6">
        <f t="shared" si="98"/>
        <v>0.63704524829626352</v>
      </c>
      <c r="V13" s="6">
        <f t="shared" si="98"/>
        <v>0.3894736767745185</v>
      </c>
      <c r="W13" s="6">
        <f t="shared" si="98"/>
        <v>0.57145373858769377</v>
      </c>
      <c r="X13" s="6">
        <f t="shared" si="98"/>
        <v>0.36660191961623234</v>
      </c>
      <c r="Y13" s="6" t="str">
        <f t="shared" si="98"/>
        <v/>
      </c>
      <c r="Z13" s="6">
        <f t="shared" ref="Z13:AA13" si="99">Z128*1000/(Z59*365)</f>
        <v>0.59666464017009724</v>
      </c>
      <c r="AA13" s="6">
        <f t="shared" si="99"/>
        <v>0.50908579211614802</v>
      </c>
      <c r="AC13" s="8" t="s">
        <v>66</v>
      </c>
      <c r="AD13" s="19">
        <f t="shared" ref="AD13:AM13" si="100">IF(AD59,AD128*1000/(AD59*365),"")</f>
        <v>5.0690399023970008</v>
      </c>
      <c r="AE13" s="19">
        <f t="shared" si="100"/>
        <v>2.5474115090115479</v>
      </c>
      <c r="AF13" s="19">
        <f t="shared" si="100"/>
        <v>1.6277819415145343</v>
      </c>
      <c r="AG13" s="19">
        <f t="shared" si="100"/>
        <v>0.73118651546563351</v>
      </c>
      <c r="AH13" s="19">
        <f t="shared" si="100"/>
        <v>0.61567932542805659</v>
      </c>
      <c r="AI13" s="19">
        <f t="shared" si="100"/>
        <v>0.6537995681813793</v>
      </c>
      <c r="AJ13" s="19">
        <f t="shared" si="100"/>
        <v>0.36518971217757989</v>
      </c>
      <c r="AK13" s="19">
        <f t="shared" si="100"/>
        <v>0.58822073018453258</v>
      </c>
      <c r="AL13" s="19">
        <f t="shared" si="100"/>
        <v>0.41452932447499186</v>
      </c>
      <c r="AM13" s="19" t="str">
        <f t="shared" si="100"/>
        <v/>
      </c>
      <c r="AN13" s="19">
        <f t="shared" si="5"/>
        <v>0.59787872211273185</v>
      </c>
      <c r="AO13" s="19">
        <f t="shared" si="5"/>
        <v>0.52801815896262116</v>
      </c>
      <c r="AP13" s="12">
        <f>AO13/AL13-1</f>
        <v>0.27377757805521896</v>
      </c>
      <c r="AQ13" t="s">
        <v>66</v>
      </c>
      <c r="AR13" s="6">
        <f t="shared" ref="AR13:BA13" si="101">IF(AR59,AR128*1000/(AR59*365),"")</f>
        <v>4.8463845452599772</v>
      </c>
      <c r="AS13" s="6">
        <f t="shared" si="101"/>
        <v>3.7115171818738593</v>
      </c>
      <c r="AT13" s="6">
        <f t="shared" si="101"/>
        <v>2.310001258004073</v>
      </c>
      <c r="AU13" s="6">
        <f t="shared" si="101"/>
        <v>0.9020000455666185</v>
      </c>
      <c r="AV13" s="6">
        <f t="shared" si="101"/>
        <v>0.68171052605068283</v>
      </c>
      <c r="AW13" s="6">
        <f t="shared" si="101"/>
        <v>0.79966657671520913</v>
      </c>
      <c r="AX13" s="6">
        <f t="shared" si="101"/>
        <v>0.3446100181677697</v>
      </c>
      <c r="AY13" s="6">
        <f t="shared" si="101"/>
        <v>0.54146512883569653</v>
      </c>
      <c r="AZ13" s="6">
        <f t="shared" si="101"/>
        <v>0.47132212482324337</v>
      </c>
      <c r="BA13" s="6" t="str">
        <f t="shared" si="101"/>
        <v/>
      </c>
      <c r="BB13" s="6">
        <f t="shared" si="7"/>
        <v>0.65968415353325183</v>
      </c>
      <c r="BC13" s="6">
        <f t="shared" si="7"/>
        <v>0.56022868728966968</v>
      </c>
      <c r="BE13" t="s">
        <v>66</v>
      </c>
      <c r="BF13" s="6">
        <f t="shared" ref="BF13:BO13" si="102">IF(BF59,BF128*1000/(BF59*365),"")</f>
        <v>5.539371205090541</v>
      </c>
      <c r="BG13" s="6">
        <f t="shared" si="102"/>
        <v>2.6422821273791186</v>
      </c>
      <c r="BH13" s="6">
        <f t="shared" si="102"/>
        <v>2.5772980526345073</v>
      </c>
      <c r="BI13" s="6">
        <f t="shared" si="102"/>
        <v>0.61013463290794767</v>
      </c>
      <c r="BJ13" s="6">
        <f t="shared" si="102"/>
        <v>0.68504774181901673</v>
      </c>
      <c r="BK13" s="6">
        <f t="shared" si="102"/>
        <v>0.60002274943210665</v>
      </c>
      <c r="BL13" s="6">
        <f t="shared" si="102"/>
        <v>0.29513506200004985</v>
      </c>
      <c r="BM13" s="6">
        <f t="shared" si="102"/>
        <v>0.52499470523632641</v>
      </c>
      <c r="BN13" s="6">
        <f t="shared" si="102"/>
        <v>0.32635168512164614</v>
      </c>
      <c r="BO13" s="6" t="str">
        <f t="shared" si="102"/>
        <v/>
      </c>
      <c r="BP13" s="6">
        <f t="shared" si="9"/>
        <v>0.56055174199015112</v>
      </c>
      <c r="BQ13" s="6">
        <f t="shared" si="9"/>
        <v>0.4605630491970677</v>
      </c>
      <c r="BS13" t="s">
        <v>66</v>
      </c>
      <c r="BT13" s="6">
        <f t="shared" ref="BT13:CC13" si="103">IF(BT59,BT128*1000/(BT59*365),"")</f>
        <v>1.2808084858508586</v>
      </c>
      <c r="BU13" s="6">
        <f t="shared" si="103"/>
        <v>1.2752640157733364</v>
      </c>
      <c r="BV13" s="6">
        <f t="shared" si="103"/>
        <v>1.3604997912431982</v>
      </c>
      <c r="BW13" s="6">
        <f t="shared" si="103"/>
        <v>1.1277991508871421</v>
      </c>
      <c r="BX13" s="6">
        <f t="shared" si="103"/>
        <v>0.92793850159767488</v>
      </c>
      <c r="BY13" s="6">
        <f t="shared" si="103"/>
        <v>0.82853111800769985</v>
      </c>
      <c r="BZ13" s="6">
        <f t="shared" si="103"/>
        <v>0.60840944199245472</v>
      </c>
      <c r="CA13" s="6">
        <f t="shared" si="103"/>
        <v>0.64375092629840569</v>
      </c>
      <c r="CB13" s="6">
        <f t="shared" si="103"/>
        <v>0.63986301246708222</v>
      </c>
      <c r="CC13" s="6" t="str">
        <f t="shared" si="103"/>
        <v/>
      </c>
      <c r="CD13" s="6">
        <f t="shared" si="11"/>
        <v>0.7557449011432712</v>
      </c>
      <c r="CE13" s="6">
        <f t="shared" si="11"/>
        <v>0.68677032889993139</v>
      </c>
      <c r="CG13" t="s">
        <v>66</v>
      </c>
      <c r="CH13" s="6">
        <f t="shared" ref="CH13:CQ13" si="104">IF(CH59,CH128*1000/(CH59*365),"")</f>
        <v>1.1964159963180148</v>
      </c>
      <c r="CI13" s="6">
        <f t="shared" si="104"/>
        <v>1.2031744525612689</v>
      </c>
      <c r="CJ13" s="6">
        <f t="shared" si="104"/>
        <v>1.1966365167332063</v>
      </c>
      <c r="CK13" s="6">
        <f t="shared" si="104"/>
        <v>1.0909393864849368</v>
      </c>
      <c r="CL13" s="6">
        <f t="shared" si="104"/>
        <v>0.86730457869771638</v>
      </c>
      <c r="CM13" s="6">
        <f t="shared" si="104"/>
        <v>1.7863495415529678</v>
      </c>
      <c r="CN13" s="6">
        <f t="shared" si="104"/>
        <v>0.31295402656704024</v>
      </c>
      <c r="CO13" s="6">
        <f t="shared" si="104"/>
        <v>0.10984939517744131</v>
      </c>
      <c r="CP13" s="6">
        <f t="shared" si="104"/>
        <v>0.11415525114155251</v>
      </c>
      <c r="CQ13" s="6" t="str">
        <f t="shared" si="104"/>
        <v/>
      </c>
      <c r="CR13" s="6">
        <f t="shared" si="13"/>
        <v>0.70312308693924874</v>
      </c>
      <c r="CS13" s="6">
        <f t="shared" si="13"/>
        <v>0.63528571408061529</v>
      </c>
      <c r="CU13" t="s">
        <v>66</v>
      </c>
      <c r="CV13" s="6">
        <f t="shared" ref="CV13:DE13" si="105">IF(CV59,CV128*1000/(CV59*365),"")</f>
        <v>1.1127901222497956</v>
      </c>
      <c r="CW13" s="6">
        <f t="shared" si="105"/>
        <v>1.115373657982708</v>
      </c>
      <c r="CX13" s="6">
        <f t="shared" si="105"/>
        <v>1.1097782090759505</v>
      </c>
      <c r="CY13" s="6">
        <f t="shared" si="105"/>
        <v>0.99968379238169502</v>
      </c>
      <c r="CZ13" s="6">
        <f t="shared" si="105"/>
        <v>0.74855774178041057</v>
      </c>
      <c r="DA13" s="6">
        <f t="shared" si="105"/>
        <v>1.5693151860002219</v>
      </c>
      <c r="DB13" s="6">
        <f t="shared" si="105"/>
        <v>0.26296188348068267</v>
      </c>
      <c r="DC13" s="6">
        <f t="shared" si="105"/>
        <v>6.1607595854171193E-2</v>
      </c>
      <c r="DD13" s="6">
        <f t="shared" si="105"/>
        <v>0.14174042129394743</v>
      </c>
      <c r="DE13" s="6" t="str">
        <f t="shared" si="105"/>
        <v/>
      </c>
      <c r="DF13" s="6">
        <f t="shared" si="15"/>
        <v>0.62278247684662058</v>
      </c>
      <c r="DG13" s="6">
        <f t="shared" si="15"/>
        <v>0.56199562186788665</v>
      </c>
    </row>
    <row r="14" spans="1:111">
      <c r="A14" s="8" t="s">
        <v>50</v>
      </c>
      <c r="B14" s="19">
        <f t="shared" ref="B14:K14" si="106">IF(B60,B129*1000/(B60*365),"")</f>
        <v>6.5664286032535504</v>
      </c>
      <c r="C14" s="19">
        <f t="shared" si="106"/>
        <v>3.2992937281746793</v>
      </c>
      <c r="D14" s="19">
        <f t="shared" si="106"/>
        <v>1.9482736706719703</v>
      </c>
      <c r="E14" s="19">
        <f t="shared" si="106"/>
        <v>1.1630050429446515</v>
      </c>
      <c r="F14" s="19">
        <f t="shared" si="106"/>
        <v>0.84040049768282576</v>
      </c>
      <c r="G14" s="19">
        <f t="shared" si="106"/>
        <v>0.74680454260191798</v>
      </c>
      <c r="H14" s="19">
        <f t="shared" si="106"/>
        <v>0.51806958959024174</v>
      </c>
      <c r="I14" s="19">
        <f t="shared" si="106"/>
        <v>0.39881514011047092</v>
      </c>
      <c r="J14" s="19">
        <f t="shared" si="106"/>
        <v>0.42083444465233227</v>
      </c>
      <c r="K14" s="19">
        <f t="shared" si="106"/>
        <v>0.41754761339027824</v>
      </c>
      <c r="L14" s="19">
        <f t="shared" ref="L14:M14" si="107">L129*1000/(L60*365)</f>
        <v>0.65943562996854843</v>
      </c>
      <c r="M14" s="19">
        <f t="shared" si="107"/>
        <v>0.53306343502649967</v>
      </c>
      <c r="O14" t="s">
        <v>50</v>
      </c>
      <c r="P14" s="6">
        <f t="shared" ref="P14:Y14" si="108">IF(P60,P129*1000/(P60*365),"")</f>
        <v>5.8807471730984435</v>
      </c>
      <c r="Q14" s="6">
        <f t="shared" si="108"/>
        <v>3.3865406749140949</v>
      </c>
      <c r="R14" s="6">
        <f t="shared" si="108"/>
        <v>2.19071798957658</v>
      </c>
      <c r="S14" s="6">
        <f t="shared" si="108"/>
        <v>1.193421018043725</v>
      </c>
      <c r="T14" s="6">
        <f t="shared" si="108"/>
        <v>0.90331101209392861</v>
      </c>
      <c r="U14" s="6">
        <f t="shared" si="108"/>
        <v>0.58229388320233144</v>
      </c>
      <c r="V14" s="6">
        <f t="shared" si="108"/>
        <v>0.4911823584042152</v>
      </c>
      <c r="W14" s="6">
        <f t="shared" si="108"/>
        <v>0.41751466919767033</v>
      </c>
      <c r="X14" s="6">
        <f t="shared" si="108"/>
        <v>0.35266298139233226</v>
      </c>
      <c r="Y14" s="6">
        <f t="shared" si="108"/>
        <v>0.32768429294490664</v>
      </c>
      <c r="Z14" s="6">
        <f t="shared" ref="Z14:AA14" si="109">Z129*1000/(Z60*365)</f>
        <v>0.60614463858164991</v>
      </c>
      <c r="AA14" s="6">
        <f t="shared" si="109"/>
        <v>0.45680441476091493</v>
      </c>
      <c r="AC14" s="8" t="s">
        <v>50</v>
      </c>
      <c r="AD14" s="19">
        <f t="shared" ref="AD14:AM14" si="110">IF(AD60,AD129*1000/(AD60*365),"")</f>
        <v>5.6771370024755639</v>
      </c>
      <c r="AE14" s="19">
        <f t="shared" si="110"/>
        <v>3.5064351469041122</v>
      </c>
      <c r="AF14" s="19">
        <f t="shared" si="110"/>
        <v>1.9816063758416476</v>
      </c>
      <c r="AG14" s="19">
        <f t="shared" si="110"/>
        <v>1.1473434523397679</v>
      </c>
      <c r="AH14" s="19">
        <f t="shared" si="110"/>
        <v>0.82382396268781632</v>
      </c>
      <c r="AI14" s="19">
        <f t="shared" si="110"/>
        <v>0.60025033218980128</v>
      </c>
      <c r="AJ14" s="19">
        <f t="shared" si="110"/>
        <v>0.50581416290570247</v>
      </c>
      <c r="AK14" s="19">
        <f t="shared" si="110"/>
        <v>0.4001111617283955</v>
      </c>
      <c r="AL14" s="19">
        <f t="shared" si="110"/>
        <v>0.34884354953973651</v>
      </c>
      <c r="AM14" s="19">
        <f t="shared" si="110"/>
        <v>0.30057149886956647</v>
      </c>
      <c r="AN14" s="19">
        <f t="shared" si="5"/>
        <v>0.58837857881686939</v>
      </c>
      <c r="AO14" s="19">
        <f t="shared" si="5"/>
        <v>0.45259520416246646</v>
      </c>
      <c r="AQ14" t="s">
        <v>50</v>
      </c>
      <c r="AR14" s="6">
        <f t="shared" ref="AR14:BA14" si="111">IF(AR60,AR129*1000/(AR60*365),"")</f>
        <v>5.695812275055478</v>
      </c>
      <c r="AS14" s="6">
        <f t="shared" si="111"/>
        <v>3.4513143440090426</v>
      </c>
      <c r="AT14" s="6">
        <f t="shared" si="111"/>
        <v>2.0760590920871751</v>
      </c>
      <c r="AU14" s="6">
        <f t="shared" si="111"/>
        <v>1.1671725671764765</v>
      </c>
      <c r="AV14" s="6">
        <f t="shared" si="111"/>
        <v>0.81705899899989787</v>
      </c>
      <c r="AW14" s="6">
        <f t="shared" si="111"/>
        <v>0.66506707342851956</v>
      </c>
      <c r="AX14" s="6">
        <f t="shared" si="111"/>
        <v>0.49514861335516364</v>
      </c>
      <c r="AY14" s="6">
        <f t="shared" si="111"/>
        <v>0.41884841092591252</v>
      </c>
      <c r="AZ14" s="6">
        <f t="shared" si="111"/>
        <v>0.37253917277215559</v>
      </c>
      <c r="BA14" s="6">
        <f t="shared" si="111"/>
        <v>0.31259163001071111</v>
      </c>
      <c r="BB14" s="6">
        <f t="shared" si="7"/>
        <v>0.61446156214797798</v>
      </c>
      <c r="BC14" s="6">
        <f t="shared" si="7"/>
        <v>0.48081897210504781</v>
      </c>
      <c r="BE14" t="s">
        <v>50</v>
      </c>
      <c r="BF14" s="6">
        <f t="shared" ref="BF14:BO14" si="112">IF(BF60,BF129*1000/(BF60*365),"")</f>
        <v>5.1502267004846178</v>
      </c>
      <c r="BG14" s="6">
        <f t="shared" si="112"/>
        <v>3.0462066266699459</v>
      </c>
      <c r="BH14" s="6">
        <f t="shared" si="112"/>
        <v>1.8946187353549935</v>
      </c>
      <c r="BI14" s="6">
        <f t="shared" si="112"/>
        <v>1.0068244974639895</v>
      </c>
      <c r="BJ14" s="6">
        <f t="shared" si="112"/>
        <v>0.80275124160144862</v>
      </c>
      <c r="BK14" s="6">
        <f t="shared" si="112"/>
        <v>0.60402464423147417</v>
      </c>
      <c r="BL14" s="6">
        <f t="shared" si="112"/>
        <v>0.52282615446254599</v>
      </c>
      <c r="BM14" s="6">
        <f t="shared" si="112"/>
        <v>0.4171492318275824</v>
      </c>
      <c r="BN14" s="6">
        <f t="shared" si="112"/>
        <v>0.35353582164352698</v>
      </c>
      <c r="BO14" s="6">
        <f t="shared" si="112"/>
        <v>0.31239047420411897</v>
      </c>
      <c r="BP14" s="6">
        <f t="shared" si="9"/>
        <v>0.58277098589605136</v>
      </c>
      <c r="BQ14" s="6">
        <f t="shared" si="9"/>
        <v>0.46404827063802911</v>
      </c>
      <c r="BS14" t="s">
        <v>50</v>
      </c>
      <c r="BT14" s="6">
        <f t="shared" ref="BT14:CC14" si="113">IF(BT60,BT129*1000/(BT60*365),"")</f>
        <v>4.5267697959635083</v>
      </c>
      <c r="BU14" s="6">
        <f t="shared" si="113"/>
        <v>2.7392171517987056</v>
      </c>
      <c r="BV14" s="6">
        <f t="shared" si="113"/>
        <v>1.7886734031994389</v>
      </c>
      <c r="BW14" s="6">
        <f t="shared" si="113"/>
        <v>1.0747143721590116</v>
      </c>
      <c r="BX14" s="6">
        <f t="shared" si="113"/>
        <v>0.82062335275871989</v>
      </c>
      <c r="BY14" s="6">
        <f t="shared" si="113"/>
        <v>0.65522397306284164</v>
      </c>
      <c r="BZ14" s="6">
        <f t="shared" si="113"/>
        <v>0.56228798569677174</v>
      </c>
      <c r="CA14" s="6">
        <f t="shared" si="113"/>
        <v>0.44092421876687671</v>
      </c>
      <c r="CB14" s="6">
        <f t="shared" si="113"/>
        <v>0.41296128785054309</v>
      </c>
      <c r="CC14" s="6">
        <f t="shared" si="113"/>
        <v>0.30296033026042374</v>
      </c>
      <c r="CD14" s="6">
        <f t="shared" si="11"/>
        <v>0.61094025035380295</v>
      </c>
      <c r="CE14" s="6">
        <f t="shared" si="11"/>
        <v>0.49743375094084769</v>
      </c>
      <c r="CG14" t="s">
        <v>50</v>
      </c>
      <c r="CH14" s="6">
        <f t="shared" ref="CH14:CQ14" si="114">IF(CH60,CH129*1000/(CH60*365),"")</f>
        <v>3.8666507740911586</v>
      </c>
      <c r="CI14" s="6">
        <f t="shared" si="114"/>
        <v>2.5441933119284239</v>
      </c>
      <c r="CJ14" s="6">
        <f t="shared" si="114"/>
        <v>1.6394917449629764</v>
      </c>
      <c r="CK14" s="6">
        <f t="shared" si="114"/>
        <v>0.94949740940472582</v>
      </c>
      <c r="CL14" s="6">
        <f t="shared" si="114"/>
        <v>0.74702509207725609</v>
      </c>
      <c r="CM14" s="6">
        <f t="shared" si="114"/>
        <v>0.83235427239386406</v>
      </c>
      <c r="CN14" s="6">
        <f t="shared" si="114"/>
        <v>0.39857122326016881</v>
      </c>
      <c r="CO14" s="6">
        <f t="shared" si="114"/>
        <v>0.26126645512808161</v>
      </c>
      <c r="CP14" s="6">
        <f t="shared" si="114"/>
        <v>0.22726645425689582</v>
      </c>
      <c r="CQ14" s="6">
        <f t="shared" si="114"/>
        <v>0.16690269608958588</v>
      </c>
      <c r="CR14" s="6">
        <f t="shared" si="13"/>
        <v>0.54603007562813943</v>
      </c>
      <c r="CS14" s="6">
        <f t="shared" si="13"/>
        <v>0.44000436856070479</v>
      </c>
      <c r="CU14" t="s">
        <v>50</v>
      </c>
      <c r="CV14" s="6">
        <f t="shared" ref="CV14:DE14" si="115">IF(CV60,CV129*1000/(CV60*365),"")</f>
        <v>4.0068680338840279</v>
      </c>
      <c r="CW14" s="6">
        <f t="shared" si="115"/>
        <v>2.4412096798784071</v>
      </c>
      <c r="CX14" s="6">
        <f t="shared" si="115"/>
        <v>1.6234842870544788</v>
      </c>
      <c r="CY14" s="6">
        <f t="shared" si="115"/>
        <v>0.91070872398158864</v>
      </c>
      <c r="CZ14" s="6">
        <f t="shared" si="115"/>
        <v>0.71409543572913348</v>
      </c>
      <c r="DA14" s="6">
        <f t="shared" si="115"/>
        <v>0.74874298875530598</v>
      </c>
      <c r="DB14" s="6">
        <f t="shared" si="115"/>
        <v>0.35774360547053463</v>
      </c>
      <c r="DC14" s="6">
        <f t="shared" si="115"/>
        <v>0.26081612241368834</v>
      </c>
      <c r="DD14" s="6">
        <f t="shared" si="115"/>
        <v>0.17725144830467085</v>
      </c>
      <c r="DE14" s="6">
        <f t="shared" si="115"/>
        <v>0.17051504559824068</v>
      </c>
      <c r="DF14" s="6">
        <f t="shared" si="15"/>
        <v>0.51124118910817207</v>
      </c>
      <c r="DG14" s="6">
        <f t="shared" si="15"/>
        <v>0.40507168524466747</v>
      </c>
    </row>
    <row r="15" spans="1:111">
      <c r="A15" t="s">
        <v>143</v>
      </c>
      <c r="B15" s="6">
        <f>PERCENTILE(B4:B13,0.25)</f>
        <v>5.0328703632215843</v>
      </c>
      <c r="C15" s="6">
        <f t="shared" ref="C15:M15" si="116">PERCENTILE(C4:C13,0.25)</f>
        <v>3.0885751322346273</v>
      </c>
      <c r="D15" s="6">
        <f t="shared" si="116"/>
        <v>1.6262628859046837</v>
      </c>
      <c r="E15" s="6">
        <f t="shared" si="116"/>
        <v>1.1401643298249924</v>
      </c>
      <c r="F15" s="6">
        <f t="shared" si="116"/>
        <v>0.74771633219526534</v>
      </c>
      <c r="G15" s="6">
        <f t="shared" si="116"/>
        <v>0.61139150180394386</v>
      </c>
      <c r="H15" s="6">
        <f t="shared" si="116"/>
        <v>0.28535183328600111</v>
      </c>
      <c r="I15" s="6">
        <f t="shared" si="116"/>
        <v>0.35642802701166459</v>
      </c>
      <c r="J15" s="6">
        <f t="shared" si="116"/>
        <v>0.31892961158323363</v>
      </c>
      <c r="K15" s="6">
        <f t="shared" si="116"/>
        <v>0.2582384191876641</v>
      </c>
      <c r="L15" s="6">
        <f t="shared" si="116"/>
        <v>0.60266435702286769</v>
      </c>
      <c r="M15" s="6">
        <f t="shared" si="116"/>
        <v>0.45537268390288843</v>
      </c>
      <c r="O15" t="s">
        <v>143</v>
      </c>
      <c r="P15" s="6">
        <f>PERCENTILE(P4:P13,0.25)</f>
        <v>4.3469560616864147</v>
      </c>
      <c r="Q15" s="6">
        <f t="shared" ref="Q15:AA15" si="117">PERCENTILE(Q4:Q13,0.25)</f>
        <v>2.8657018907277241</v>
      </c>
      <c r="R15" s="6">
        <f t="shared" si="117"/>
        <v>1.9958284812425893</v>
      </c>
      <c r="S15" s="6">
        <f t="shared" si="117"/>
        <v>1.1069384242796194</v>
      </c>
      <c r="T15" s="6">
        <f t="shared" si="117"/>
        <v>0.84267990523730896</v>
      </c>
      <c r="U15" s="6">
        <f t="shared" si="117"/>
        <v>0.57423963898832509</v>
      </c>
      <c r="V15" s="6">
        <f t="shared" si="117"/>
        <v>0.42486645516729465</v>
      </c>
      <c r="W15" s="6">
        <f t="shared" si="117"/>
        <v>0.32516753864358339</v>
      </c>
      <c r="X15" s="6">
        <f t="shared" si="117"/>
        <v>0.31489478749458827</v>
      </c>
      <c r="Y15" s="6">
        <f t="shared" si="117"/>
        <v>0.2550084689873568</v>
      </c>
      <c r="Z15" s="6">
        <f t="shared" si="117"/>
        <v>0.59824832844864961</v>
      </c>
      <c r="AA15" s="6">
        <f t="shared" si="117"/>
        <v>0.45389077366704556</v>
      </c>
      <c r="AC15" t="s">
        <v>143</v>
      </c>
      <c r="AD15" s="6">
        <f>PERCENTILE(AD4:AD13,0.25)</f>
        <v>4.3592401421930216</v>
      </c>
      <c r="AE15" s="6">
        <f t="shared" ref="AE15:AO15" si="118">PERCENTILE(AE4:AE13,0.25)</f>
        <v>3.1290522757206243</v>
      </c>
      <c r="AF15" s="6">
        <f t="shared" si="118"/>
        <v>1.6525773593803241</v>
      </c>
      <c r="AG15" s="6">
        <f t="shared" si="118"/>
        <v>1.1073626774725167</v>
      </c>
      <c r="AH15" s="6">
        <f t="shared" si="118"/>
        <v>0.75882192336003107</v>
      </c>
      <c r="AI15" s="6">
        <f t="shared" si="118"/>
        <v>0.5057344405689852</v>
      </c>
      <c r="AJ15" s="6">
        <f t="shared" si="118"/>
        <v>0.40741097465576159</v>
      </c>
      <c r="AK15" s="6">
        <f t="shared" si="118"/>
        <v>0.28754413099084158</v>
      </c>
      <c r="AL15" s="6">
        <f t="shared" si="118"/>
        <v>0.3049463353337275</v>
      </c>
      <c r="AM15" s="6">
        <f t="shared" si="118"/>
        <v>0.24448391465364583</v>
      </c>
      <c r="AO15" s="6">
        <f t="shared" si="118"/>
        <v>0.44320077501920813</v>
      </c>
      <c r="AQ15" t="s">
        <v>143</v>
      </c>
      <c r="AR15" s="6">
        <f>PERCENTILE(AR4:AR13,0.25)</f>
        <v>4.3211182715647176</v>
      </c>
      <c r="AS15" s="6">
        <f t="shared" ref="AS15:BA15" si="119">PERCENTILE(AS4:AS13,0.25)</f>
        <v>3.257551245084545</v>
      </c>
      <c r="AT15" s="6">
        <f t="shared" si="119"/>
        <v>1.7790837292153494</v>
      </c>
      <c r="AU15" s="6">
        <f t="shared" si="119"/>
        <v>1.069658563106159</v>
      </c>
      <c r="AV15" s="6">
        <f t="shared" si="119"/>
        <v>0.72783296245944107</v>
      </c>
      <c r="AW15" s="6">
        <f t="shared" si="119"/>
        <v>0.58728115617973475</v>
      </c>
      <c r="AX15" s="6">
        <f t="shared" si="119"/>
        <v>0.43917071781560379</v>
      </c>
      <c r="AY15" s="6">
        <f t="shared" si="119"/>
        <v>0.33506611387819324</v>
      </c>
      <c r="AZ15" s="6">
        <f t="shared" si="119"/>
        <v>0.28908691578174356</v>
      </c>
      <c r="BA15" s="6">
        <f t="shared" si="119"/>
        <v>0.20804922635017301</v>
      </c>
      <c r="BC15" s="6">
        <f t="shared" ref="BC15" si="120">PERCENTILE(BC4:BC13,0.25)</f>
        <v>0.44268281616935762</v>
      </c>
      <c r="BE15" t="s">
        <v>143</v>
      </c>
      <c r="BF15" s="6">
        <f>PERCENTILE(BF4:BF13,0.25)</f>
        <v>4.0398627998739869</v>
      </c>
      <c r="BG15" s="6">
        <f t="shared" ref="BG15:BO15" si="121">PERCENTILE(BG4:BG13,0.25)</f>
        <v>2.5717054159750576</v>
      </c>
      <c r="BH15" s="6">
        <f t="shared" si="121"/>
        <v>1.5247311059895026</v>
      </c>
      <c r="BI15" s="6">
        <f t="shared" si="121"/>
        <v>0.94781101382976329</v>
      </c>
      <c r="BJ15" s="6">
        <f t="shared" si="121"/>
        <v>0.78607244451226266</v>
      </c>
      <c r="BK15" s="6">
        <f t="shared" si="121"/>
        <v>0.53198080828041239</v>
      </c>
      <c r="BL15" s="6">
        <f t="shared" si="121"/>
        <v>0.42844983659406788</v>
      </c>
      <c r="BM15" s="6">
        <f t="shared" si="121"/>
        <v>0.26939772023433861</v>
      </c>
      <c r="BN15" s="6">
        <f t="shared" si="121"/>
        <v>0.30629613327184563</v>
      </c>
      <c r="BO15" s="6">
        <f t="shared" si="121"/>
        <v>0.27766263042798722</v>
      </c>
      <c r="BQ15" s="6">
        <f t="shared" ref="BQ15" si="122">PERCENTILE(BQ4:BQ13,0.25)</f>
        <v>0.42843371982519118</v>
      </c>
      <c r="BS15" t="s">
        <v>143</v>
      </c>
      <c r="BT15" s="6">
        <f>PERCENTILE(BT4:BT13,0.25)</f>
        <v>3.672949332587784</v>
      </c>
      <c r="BU15" s="6">
        <f t="shared" ref="BU15:CC15" si="123">PERCENTILE(BU4:BU13,0.25)</f>
        <v>2.2460708477872733</v>
      </c>
      <c r="BV15" s="6">
        <f t="shared" si="123"/>
        <v>1.5282463818264151</v>
      </c>
      <c r="BW15" s="6">
        <f t="shared" si="123"/>
        <v>0.98034924123070011</v>
      </c>
      <c r="BX15" s="6">
        <f t="shared" si="123"/>
        <v>0.74873890868553694</v>
      </c>
      <c r="BY15" s="6">
        <f t="shared" si="123"/>
        <v>0.55452371754258312</v>
      </c>
      <c r="BZ15" s="6">
        <f t="shared" si="123"/>
        <v>0.46108639800152368</v>
      </c>
      <c r="CA15" s="6">
        <f t="shared" si="123"/>
        <v>0.29904207575588954</v>
      </c>
      <c r="CB15" s="6">
        <f t="shared" si="123"/>
        <v>0.31968624602898998</v>
      </c>
      <c r="CC15" s="6">
        <f t="shared" si="123"/>
        <v>0.24983097414837835</v>
      </c>
      <c r="CG15" t="s">
        <v>143</v>
      </c>
      <c r="CH15" s="6">
        <f>PERCENTILE(CH4:CH13,0.25)</f>
        <v>2.6751769992282259</v>
      </c>
      <c r="CI15" s="6">
        <f t="shared" ref="CI15:CQ15" si="124">PERCENTILE(CI4:CI13,0.25)</f>
        <v>2.2925756994737498</v>
      </c>
      <c r="CJ15" s="6">
        <f t="shared" si="124"/>
        <v>1.4036762264773872</v>
      </c>
      <c r="CK15" s="6">
        <f t="shared" si="124"/>
        <v>0.8842010650694252</v>
      </c>
      <c r="CL15" s="6">
        <f t="shared" si="124"/>
        <v>0.68793084478094479</v>
      </c>
      <c r="CM15" s="6">
        <f t="shared" si="124"/>
        <v>0.65671255569750775</v>
      </c>
      <c r="CN15" s="6">
        <f t="shared" si="124"/>
        <v>0.32675899172986123</v>
      </c>
      <c r="CO15" s="6">
        <f t="shared" si="124"/>
        <v>0.21241208323164165</v>
      </c>
      <c r="CP15" s="6">
        <f t="shared" si="124"/>
        <v>0.14439404153051466</v>
      </c>
      <c r="CQ15" s="6">
        <f t="shared" si="124"/>
        <v>0.12401161416070167</v>
      </c>
      <c r="CU15" t="s">
        <v>143</v>
      </c>
      <c r="CV15" s="6">
        <f>PERCENTILE(CV4:CV13,0.25)</f>
        <v>2.7926053782990641</v>
      </c>
      <c r="CW15" s="6">
        <f t="shared" ref="CW15:DE15" si="125">PERCENTILE(CW4:CW13,0.25)</f>
        <v>2.0558975908422235</v>
      </c>
      <c r="CX15" s="6">
        <f t="shared" si="125"/>
        <v>1.4560688410665228</v>
      </c>
      <c r="CY15" s="6">
        <f t="shared" si="125"/>
        <v>0.89500975127936522</v>
      </c>
      <c r="CZ15" s="6">
        <f t="shared" si="125"/>
        <v>0.649363033770892</v>
      </c>
      <c r="DA15" s="6">
        <f t="shared" si="125"/>
        <v>0.59480616016769661</v>
      </c>
      <c r="DB15" s="6">
        <f t="shared" si="125"/>
        <v>0.29945528621568057</v>
      </c>
      <c r="DC15" s="6">
        <f t="shared" si="125"/>
        <v>0.22188128885860753</v>
      </c>
      <c r="DD15" s="6">
        <f t="shared" si="125"/>
        <v>0.12602922278122214</v>
      </c>
      <c r="DE15" s="6">
        <f t="shared" si="125"/>
        <v>0.1146540711428374</v>
      </c>
    </row>
    <row r="16" spans="1:111">
      <c r="A16" s="22" t="s">
        <v>47</v>
      </c>
      <c r="B16" s="19"/>
      <c r="J16" s="7"/>
      <c r="K16" s="7"/>
      <c r="O16" s="22" t="s">
        <v>47</v>
      </c>
      <c r="P16" s="7">
        <f>P4/P15-1</f>
        <v>-0.1053287938895261</v>
      </c>
      <c r="Q16" s="7">
        <f t="shared" ref="Q16:W16" si="126">Q4/Q15-1</f>
        <v>-1.8149614823531168E-2</v>
      </c>
      <c r="R16" s="7">
        <f t="shared" si="126"/>
        <v>-0.1324549043540888</v>
      </c>
      <c r="S16" s="7">
        <f t="shared" si="126"/>
        <v>-5.327476918150198E-2</v>
      </c>
      <c r="T16" s="7">
        <f t="shared" si="126"/>
        <v>-0.12163604603397449</v>
      </c>
      <c r="U16" s="7">
        <f t="shared" si="126"/>
        <v>-1.4441871665592632E-2</v>
      </c>
      <c r="V16" s="7">
        <f t="shared" si="126"/>
        <v>5.3928191309309481E-2</v>
      </c>
      <c r="W16" s="7">
        <f t="shared" si="126"/>
        <v>0.35300357751728684</v>
      </c>
      <c r="X16" s="7"/>
      <c r="Y16" s="7"/>
      <c r="AC16" s="22" t="s">
        <v>47</v>
      </c>
      <c r="AD16" s="7">
        <f>AD4/AD15-1</f>
        <v>1.5385111747152846E-2</v>
      </c>
      <c r="AE16" s="7">
        <f t="shared" ref="AE16:AK16" si="127">AE4/AE15-1</f>
        <v>-2.3230701540868814E-2</v>
      </c>
      <c r="AF16" s="7">
        <f t="shared" si="127"/>
        <v>5.1013650943894095E-3</v>
      </c>
      <c r="AG16" s="7">
        <f t="shared" si="127"/>
        <v>-2.5374610090337146E-2</v>
      </c>
      <c r="AH16" s="7">
        <f t="shared" si="127"/>
        <v>-1.1098105042311235E-2</v>
      </c>
      <c r="AI16" s="7">
        <f t="shared" si="127"/>
        <v>9.0516188989705482E-2</v>
      </c>
      <c r="AJ16" s="7">
        <f t="shared" si="127"/>
        <v>0.20488654584219579</v>
      </c>
      <c r="AK16" s="7">
        <f t="shared" si="127"/>
        <v>0.48327719898644039</v>
      </c>
      <c r="AL16" s="7"/>
      <c r="AM16" s="7"/>
      <c r="AQ16" s="22" t="s">
        <v>47</v>
      </c>
      <c r="AR16" s="7">
        <f>AR4/AR15-1</f>
        <v>-4.0519316272965344E-2</v>
      </c>
      <c r="AS16" s="7">
        <f t="shared" ref="AS16" si="128">AS4/AS15-1</f>
        <v>-7.2414397617322268E-2</v>
      </c>
      <c r="AT16" s="7">
        <f t="shared" ref="AT16" si="129">AT4/AT15-1</f>
        <v>-5.8671299246493946E-2</v>
      </c>
      <c r="AU16" s="7">
        <f t="shared" ref="AU16" si="130">AU4/AU15-1</f>
        <v>-3.0389239045538474E-3</v>
      </c>
      <c r="AV16" s="7">
        <f t="shared" ref="AV16" si="131">AV4/AV15-1</f>
        <v>-4.0150584460284522E-2</v>
      </c>
      <c r="AW16" s="7">
        <f t="shared" ref="AW16" si="132">AW4/AW15-1</f>
        <v>0.17739634894352307</v>
      </c>
      <c r="AX16" s="7">
        <f t="shared" ref="AX16" si="133">AX4/AX15-1</f>
        <v>5.2836712514227724E-2</v>
      </c>
      <c r="AY16" s="7">
        <f t="shared" ref="AY16" si="134">AY4/AY15-1</f>
        <v>0.2488540676044293</v>
      </c>
      <c r="AZ16" s="7"/>
      <c r="BA16" s="7"/>
      <c r="BE16" s="22" t="s">
        <v>47</v>
      </c>
      <c r="BF16" s="7">
        <f>BF4/BF15-1</f>
        <v>-2.6927708823084928E-2</v>
      </c>
      <c r="BG16" s="7">
        <f t="shared" ref="BG16" si="135">BG4/BG15-1</f>
        <v>0.10579346070791162</v>
      </c>
      <c r="BH16" s="7">
        <f t="shared" ref="BH16" si="136">BH4/BH15-1</f>
        <v>-6.4626120011953003E-2</v>
      </c>
      <c r="BI16" s="7">
        <f t="shared" ref="BI16" si="137">BI4/BI15-1</f>
        <v>-0.10675582145276452</v>
      </c>
      <c r="BJ16" s="7">
        <f t="shared" ref="BJ16" si="138">BJ4/BJ15-1</f>
        <v>-0.17551896090576868</v>
      </c>
      <c r="BK16" s="7">
        <f t="shared" ref="BK16" si="139">BK4/BK15-1</f>
        <v>4.2285640270312674E-2</v>
      </c>
      <c r="BL16" s="7">
        <f t="shared" ref="BL16" si="140">BL4/BL15-1</f>
        <v>0.20340855973256233</v>
      </c>
      <c r="BM16" s="7">
        <f t="shared" ref="BM16" si="141">BM4/BM15-1</f>
        <v>0.37928881301063311</v>
      </c>
      <c r="BN16" s="7"/>
      <c r="BO16" s="7"/>
      <c r="BS16" s="22" t="s">
        <v>47</v>
      </c>
      <c r="BT16" s="7">
        <f>BT4/BT15-1</f>
        <v>0.13252338948274822</v>
      </c>
      <c r="BU16" s="7">
        <f t="shared" ref="BU16" si="142">BU4/BU15-1</f>
        <v>0.25857269642508363</v>
      </c>
      <c r="BV16" s="7">
        <f t="shared" ref="BV16" si="143">BV4/BV15-1</f>
        <v>4.3616808885550862E-2</v>
      </c>
      <c r="BW16" s="7">
        <f t="shared" ref="BW16" si="144">BW4/BW15-1</f>
        <v>-2.2809425600159861E-3</v>
      </c>
      <c r="BX16" s="7">
        <f t="shared" ref="BX16" si="145">BX4/BX15-1</f>
        <v>-3.5478792421517191E-3</v>
      </c>
      <c r="BY16" s="7">
        <f t="shared" ref="BY16" si="146">BY4/BY15-1</f>
        <v>0.24850196975777372</v>
      </c>
      <c r="BZ16" s="7">
        <f t="shared" ref="BZ16" si="147">BZ4/BZ15-1</f>
        <v>0.20647100835746168</v>
      </c>
      <c r="CA16" s="7">
        <f t="shared" ref="CA16" si="148">CA4/CA15-1</f>
        <v>0.41426080136652033</v>
      </c>
      <c r="CB16" s="7"/>
      <c r="CC16" s="7"/>
      <c r="CG16" s="22" t="s">
        <v>47</v>
      </c>
      <c r="CH16" s="7">
        <f>CH4/CH15-1</f>
        <v>0.4525885082476544</v>
      </c>
      <c r="CI16" s="7">
        <f t="shared" ref="CI16" si="149">CI4/CI15-1</f>
        <v>4.3361892198643393E-2</v>
      </c>
      <c r="CJ16" s="7">
        <f t="shared" ref="CJ16" si="150">CJ4/CJ15-1</f>
        <v>0.10336582843921871</v>
      </c>
      <c r="CK16" s="7">
        <f t="shared" ref="CK16" si="151">CK4/CK15-1</f>
        <v>3.2579284187535418E-2</v>
      </c>
      <c r="CL16" s="7">
        <f t="shared" ref="CL16" si="152">CL4/CL15-1</f>
        <v>6.2507769221900045E-3</v>
      </c>
      <c r="CM16" s="7">
        <f t="shared" ref="CM16" si="153">CM4/CM15-1</f>
        <v>-9.1689887675774462E-2</v>
      </c>
      <c r="CN16" s="7">
        <f t="shared" ref="CN16" si="154">CN4/CN15-1</f>
        <v>0.35288300844896203</v>
      </c>
      <c r="CO16" s="7">
        <f t="shared" ref="CO16" si="155">CO4/CO15-1</f>
        <v>0.48576842744671467</v>
      </c>
      <c r="CP16" s="7"/>
      <c r="CQ16" s="7"/>
      <c r="CU16" s="22" t="s">
        <v>47</v>
      </c>
      <c r="CV16" s="7">
        <f>CV4/CV15-1</f>
        <v>0.48332748769092637</v>
      </c>
      <c r="CW16" s="7">
        <f t="shared" ref="CW16" si="156">CW4/CW15-1</f>
        <v>0.13503215253241674</v>
      </c>
      <c r="CX16" s="7">
        <f t="shared" ref="CX16" si="157">CX4/CX15-1</f>
        <v>8.7975725542833283E-2</v>
      </c>
      <c r="CY16" s="7">
        <f t="shared" ref="CY16" si="158">CY4/CY15-1</f>
        <v>-5.3669206193448726E-2</v>
      </c>
      <c r="CZ16" s="7">
        <f t="shared" ref="CZ16" si="159">CZ4/CZ15-1</f>
        <v>-3.5899256436872973E-2</v>
      </c>
      <c r="DA16" s="7">
        <f t="shared" ref="DA16" si="160">DA4/DA15-1</f>
        <v>-7.9170613475531004E-3</v>
      </c>
      <c r="DB16" s="7">
        <f t="shared" ref="DB16" si="161">DB4/DB15-1</f>
        <v>0.45717663079822235</v>
      </c>
      <c r="DC16" s="7">
        <f t="shared" ref="DC16" si="162">DC4/DC15-1</f>
        <v>0.49167435663016423</v>
      </c>
      <c r="DD16" s="7"/>
      <c r="DE16" s="7"/>
    </row>
    <row r="17" spans="1:110">
      <c r="A17" s="22"/>
      <c r="AC17" s="22"/>
      <c r="AD17" s="7"/>
      <c r="AE17" s="7"/>
      <c r="AF17" s="7"/>
      <c r="AG17" s="7"/>
      <c r="AH17" s="7"/>
      <c r="AI17" s="7"/>
      <c r="AJ17" s="7"/>
      <c r="AK17" s="7"/>
      <c r="AL17" s="7"/>
      <c r="AM17" s="7"/>
      <c r="AQ17" s="22"/>
      <c r="AR17" s="7"/>
      <c r="AS17" s="7"/>
      <c r="AT17" s="7"/>
      <c r="AU17" s="7"/>
      <c r="AV17" s="7"/>
      <c r="AW17" s="7"/>
      <c r="AX17" s="7"/>
      <c r="AY17" s="7"/>
      <c r="AZ17" s="7"/>
      <c r="BA17" s="7"/>
      <c r="BE17" s="22"/>
      <c r="BF17" s="7"/>
      <c r="BG17" s="7"/>
      <c r="BH17" s="7"/>
      <c r="BI17" s="7"/>
      <c r="BJ17" s="7"/>
      <c r="BK17" s="7"/>
      <c r="BL17" s="7"/>
      <c r="BM17" s="7"/>
      <c r="BN17" s="7"/>
      <c r="BO17" s="7"/>
      <c r="BS17" s="22"/>
      <c r="BT17" s="7"/>
      <c r="BU17" s="7"/>
      <c r="BV17" s="7"/>
      <c r="BW17" s="7"/>
      <c r="BX17" s="7"/>
      <c r="BY17" s="7"/>
      <c r="BZ17" s="7"/>
      <c r="CA17" s="7"/>
      <c r="CB17" s="7"/>
      <c r="CC17" s="7"/>
      <c r="CG17" s="22"/>
      <c r="CH17" s="7"/>
      <c r="CI17" s="7"/>
      <c r="CJ17" s="7"/>
      <c r="CK17" s="7"/>
      <c r="CL17" s="7"/>
      <c r="CM17" s="7"/>
      <c r="CN17" s="7"/>
      <c r="CO17" s="7"/>
      <c r="CP17" s="7"/>
      <c r="CQ17" s="7"/>
      <c r="CU17" s="22"/>
      <c r="CV17" s="7"/>
      <c r="CW17" s="7"/>
      <c r="CX17" s="7"/>
      <c r="CY17" s="7"/>
      <c r="CZ17" s="7"/>
      <c r="DA17" s="7"/>
      <c r="DB17" s="7"/>
      <c r="DC17" s="7"/>
      <c r="DD17" s="7"/>
      <c r="DE17" s="7"/>
    </row>
    <row r="18" spans="1:110">
      <c r="A18" s="28" t="s">
        <v>144</v>
      </c>
      <c r="B18" s="18" t="s">
        <v>112</v>
      </c>
      <c r="C18" s="18" t="s">
        <v>113</v>
      </c>
      <c r="D18" s="18" t="s">
        <v>114</v>
      </c>
      <c r="E18" s="18" t="s">
        <v>115</v>
      </c>
      <c r="F18" s="18" t="s">
        <v>116</v>
      </c>
      <c r="G18" s="18" t="s">
        <v>117</v>
      </c>
      <c r="H18" s="18" t="s">
        <v>118</v>
      </c>
      <c r="I18" s="18" t="s">
        <v>119</v>
      </c>
      <c r="J18" s="18" t="s">
        <v>120</v>
      </c>
      <c r="K18" s="18" t="s">
        <v>121</v>
      </c>
      <c r="L18" s="18"/>
      <c r="M18" s="18"/>
      <c r="O18" s="28" t="s">
        <v>145</v>
      </c>
      <c r="P18" s="18" t="s">
        <v>112</v>
      </c>
      <c r="Q18" s="18" t="s">
        <v>113</v>
      </c>
      <c r="R18" s="18" t="s">
        <v>114</v>
      </c>
      <c r="S18" s="18" t="s">
        <v>115</v>
      </c>
      <c r="T18" s="18" t="s">
        <v>116</v>
      </c>
      <c r="U18" s="18" t="s">
        <v>117</v>
      </c>
      <c r="V18" s="18" t="s">
        <v>118</v>
      </c>
      <c r="W18" s="18" t="s">
        <v>119</v>
      </c>
      <c r="X18" s="18" t="s">
        <v>120</v>
      </c>
      <c r="Y18" s="18" t="s">
        <v>121</v>
      </c>
      <c r="AC18" s="28" t="s">
        <v>146</v>
      </c>
      <c r="AD18" s="18" t="s">
        <v>112</v>
      </c>
      <c r="AE18" s="18" t="s">
        <v>113</v>
      </c>
      <c r="AF18" s="18" t="s">
        <v>114</v>
      </c>
      <c r="AG18" s="18" t="s">
        <v>115</v>
      </c>
      <c r="AH18" s="18" t="s">
        <v>116</v>
      </c>
      <c r="AI18" s="18" t="s">
        <v>117</v>
      </c>
      <c r="AJ18" s="18" t="s">
        <v>118</v>
      </c>
      <c r="AK18" s="18" t="s">
        <v>119</v>
      </c>
      <c r="AL18" s="18" t="s">
        <v>120</v>
      </c>
      <c r="AM18" s="18" t="s">
        <v>121</v>
      </c>
      <c r="AQ18" s="28" t="s">
        <v>147</v>
      </c>
      <c r="AR18" s="18" t="s">
        <v>112</v>
      </c>
      <c r="AS18" s="18" t="s">
        <v>113</v>
      </c>
      <c r="AT18" s="18" t="s">
        <v>114</v>
      </c>
      <c r="AU18" s="18" t="s">
        <v>115</v>
      </c>
      <c r="AV18" s="18" t="s">
        <v>116</v>
      </c>
      <c r="AW18" s="18" t="s">
        <v>117</v>
      </c>
      <c r="AX18" s="18" t="s">
        <v>118</v>
      </c>
      <c r="AY18" s="18" t="s">
        <v>119</v>
      </c>
      <c r="AZ18" s="18" t="s">
        <v>120</v>
      </c>
      <c r="BA18" s="18" t="s">
        <v>121</v>
      </c>
      <c r="BE18" s="28" t="s">
        <v>148</v>
      </c>
      <c r="BF18" s="18" t="s">
        <v>112</v>
      </c>
      <c r="BG18" s="18" t="s">
        <v>113</v>
      </c>
      <c r="BH18" s="18" t="s">
        <v>114</v>
      </c>
      <c r="BI18" s="18" t="s">
        <v>115</v>
      </c>
      <c r="BJ18" s="18" t="s">
        <v>116</v>
      </c>
      <c r="BK18" s="18" t="s">
        <v>117</v>
      </c>
      <c r="BL18" s="18" t="s">
        <v>118</v>
      </c>
      <c r="BM18" s="18" t="s">
        <v>119</v>
      </c>
      <c r="BN18" s="18" t="s">
        <v>120</v>
      </c>
      <c r="BO18" s="18" t="s">
        <v>121</v>
      </c>
      <c r="BS18" s="28" t="s">
        <v>149</v>
      </c>
      <c r="BT18" s="18" t="s">
        <v>112</v>
      </c>
      <c r="BU18" s="18" t="s">
        <v>113</v>
      </c>
      <c r="BV18" s="18" t="s">
        <v>114</v>
      </c>
      <c r="BW18" s="18" t="s">
        <v>115</v>
      </c>
      <c r="BX18" s="18" t="s">
        <v>116</v>
      </c>
      <c r="BY18" s="18" t="s">
        <v>117</v>
      </c>
      <c r="BZ18" s="18" t="s">
        <v>118</v>
      </c>
      <c r="CA18" s="18" t="s">
        <v>119</v>
      </c>
      <c r="CB18" s="18" t="s">
        <v>120</v>
      </c>
      <c r="CC18" s="18" t="s">
        <v>121</v>
      </c>
      <c r="CG18" s="28" t="s">
        <v>150</v>
      </c>
      <c r="CH18" s="18" t="s">
        <v>112</v>
      </c>
      <c r="CI18" s="18" t="s">
        <v>113</v>
      </c>
      <c r="CJ18" s="18" t="s">
        <v>114</v>
      </c>
      <c r="CK18" s="18" t="s">
        <v>115</v>
      </c>
      <c r="CL18" s="18" t="s">
        <v>116</v>
      </c>
      <c r="CM18" s="18" t="s">
        <v>117</v>
      </c>
      <c r="CN18" s="18" t="s">
        <v>118</v>
      </c>
      <c r="CO18" s="18" t="s">
        <v>119</v>
      </c>
      <c r="CP18" s="18" t="s">
        <v>120</v>
      </c>
      <c r="CQ18" s="18" t="s">
        <v>121</v>
      </c>
      <c r="CU18" s="28" t="s">
        <v>151</v>
      </c>
      <c r="CV18" s="18" t="s">
        <v>112</v>
      </c>
      <c r="CW18" s="18" t="s">
        <v>113</v>
      </c>
      <c r="CX18" s="18" t="s">
        <v>114</v>
      </c>
      <c r="CY18" s="18" t="s">
        <v>115</v>
      </c>
      <c r="CZ18" s="18" t="s">
        <v>116</v>
      </c>
      <c r="DA18" s="18" t="s">
        <v>117</v>
      </c>
      <c r="DB18" s="18" t="s">
        <v>118</v>
      </c>
      <c r="DC18" s="18" t="s">
        <v>119</v>
      </c>
      <c r="DD18" s="18" t="s">
        <v>120</v>
      </c>
      <c r="DE18" s="18" t="s">
        <v>121</v>
      </c>
    </row>
    <row r="19" spans="1:110">
      <c r="A19" s="8" t="s">
        <v>57</v>
      </c>
      <c r="B19" s="7">
        <f>B4/B$15-1</f>
        <v>-0.18842245228686161</v>
      </c>
      <c r="C19" s="7">
        <f t="shared" ref="C19:I19" si="163">C4/C$15-1</f>
        <v>-3.130163932604757E-2</v>
      </c>
      <c r="D19" s="7">
        <f t="shared" si="163"/>
        <v>-1.1059175688005296E-2</v>
      </c>
      <c r="E19" s="7">
        <f t="shared" si="163"/>
        <v>-0.10199115128115332</v>
      </c>
      <c r="F19" s="7">
        <f t="shared" si="163"/>
        <v>-2.8282967813494708E-2</v>
      </c>
      <c r="G19" s="7">
        <f t="shared" si="163"/>
        <v>-0.21046540703922523</v>
      </c>
      <c r="H19" s="7">
        <f t="shared" si="163"/>
        <v>0.45844562339639916</v>
      </c>
      <c r="I19" s="7">
        <f t="shared" si="163"/>
        <v>8.3734403012604597E-2</v>
      </c>
      <c r="J19" s="7"/>
      <c r="K19" s="7"/>
      <c r="L19" s="7"/>
      <c r="M19" s="7"/>
      <c r="O19" s="8" t="s">
        <v>57</v>
      </c>
      <c r="P19" s="7">
        <f>P4/P$15-1</f>
        <v>-0.1053287938895261</v>
      </c>
      <c r="Q19" s="7">
        <f t="shared" ref="Q19:W19" si="164">Q4/Q$15-1</f>
        <v>-1.8149614823531168E-2</v>
      </c>
      <c r="R19" s="7">
        <f t="shared" si="164"/>
        <v>-0.1324549043540888</v>
      </c>
      <c r="S19" s="7">
        <f t="shared" si="164"/>
        <v>-5.327476918150198E-2</v>
      </c>
      <c r="T19" s="7">
        <f t="shared" si="164"/>
        <v>-0.12163604603397449</v>
      </c>
      <c r="U19" s="7">
        <f t="shared" si="164"/>
        <v>-1.4441871665592632E-2</v>
      </c>
      <c r="V19" s="7">
        <f t="shared" si="164"/>
        <v>5.3928191309309481E-2</v>
      </c>
      <c r="W19" s="7">
        <f t="shared" si="164"/>
        <v>0.35300357751728684</v>
      </c>
      <c r="X19" s="7"/>
      <c r="Y19" s="7"/>
      <c r="AC19" s="8" t="s">
        <v>57</v>
      </c>
      <c r="AD19" s="7">
        <f t="shared" ref="AD19:AK19" si="165">AD4/AD$15-1</f>
        <v>1.5385111747152846E-2</v>
      </c>
      <c r="AE19" s="7">
        <f t="shared" si="165"/>
        <v>-2.3230701540868814E-2</v>
      </c>
      <c r="AF19" s="7">
        <f t="shared" si="165"/>
        <v>5.1013650943894095E-3</v>
      </c>
      <c r="AG19" s="7">
        <f t="shared" si="165"/>
        <v>-2.5374610090337146E-2</v>
      </c>
      <c r="AH19" s="7">
        <f t="shared" si="165"/>
        <v>-1.1098105042311235E-2</v>
      </c>
      <c r="AI19" s="7">
        <f t="shared" si="165"/>
        <v>9.0516188989705482E-2</v>
      </c>
      <c r="AJ19" s="7">
        <f t="shared" si="165"/>
        <v>0.20488654584219579</v>
      </c>
      <c r="AK19" s="7">
        <f t="shared" si="165"/>
        <v>0.48327719898644039</v>
      </c>
      <c r="AL19" s="7"/>
      <c r="AM19" s="7"/>
      <c r="AQ19" s="8" t="s">
        <v>57</v>
      </c>
      <c r="AR19" s="7">
        <f t="shared" ref="AR19:AY19" si="166">AR4/AR$15-1</f>
        <v>-4.0519316272965344E-2</v>
      </c>
      <c r="AS19" s="7">
        <f t="shared" si="166"/>
        <v>-7.2414397617322268E-2</v>
      </c>
      <c r="AT19" s="7">
        <f t="shared" si="166"/>
        <v>-5.8671299246493946E-2</v>
      </c>
      <c r="AU19" s="7">
        <f t="shared" si="166"/>
        <v>-3.0389239045538474E-3</v>
      </c>
      <c r="AV19" s="7">
        <f t="shared" si="166"/>
        <v>-4.0150584460284522E-2</v>
      </c>
      <c r="AW19" s="7">
        <f t="shared" si="166"/>
        <v>0.17739634894352307</v>
      </c>
      <c r="AX19" s="7">
        <f t="shared" si="166"/>
        <v>5.2836712514227724E-2</v>
      </c>
      <c r="AY19" s="7">
        <f t="shared" si="166"/>
        <v>0.2488540676044293</v>
      </c>
      <c r="AZ19" s="7"/>
      <c r="BA19" s="7"/>
      <c r="BE19" s="8" t="s">
        <v>57</v>
      </c>
      <c r="BF19" s="7">
        <f t="shared" ref="BF19:BM19" si="167">BF4/BF$15-1</f>
        <v>-2.6927708823084928E-2</v>
      </c>
      <c r="BG19" s="7">
        <f t="shared" si="167"/>
        <v>0.10579346070791162</v>
      </c>
      <c r="BH19" s="7">
        <f t="shared" si="167"/>
        <v>-6.4626120011953003E-2</v>
      </c>
      <c r="BI19" s="7">
        <f t="shared" si="167"/>
        <v>-0.10675582145276452</v>
      </c>
      <c r="BJ19" s="7">
        <f t="shared" si="167"/>
        <v>-0.17551896090576868</v>
      </c>
      <c r="BK19" s="7">
        <f t="shared" si="167"/>
        <v>4.2285640270312674E-2</v>
      </c>
      <c r="BL19" s="7">
        <f t="shared" si="167"/>
        <v>0.20340855973256233</v>
      </c>
      <c r="BM19" s="7">
        <f t="shared" si="167"/>
        <v>0.37928881301063311</v>
      </c>
      <c r="BN19" s="7"/>
      <c r="BO19" s="7"/>
      <c r="BS19" s="8" t="s">
        <v>57</v>
      </c>
      <c r="BT19" s="7">
        <f t="shared" ref="BT19:CA19" si="168">BT4/BT$15-1</f>
        <v>0.13252338948274822</v>
      </c>
      <c r="BU19" s="7">
        <f t="shared" si="168"/>
        <v>0.25857269642508363</v>
      </c>
      <c r="BV19" s="7">
        <f t="shared" si="168"/>
        <v>4.3616808885550862E-2</v>
      </c>
      <c r="BW19" s="7">
        <f t="shared" si="168"/>
        <v>-2.2809425600159861E-3</v>
      </c>
      <c r="BX19" s="7">
        <f t="shared" si="168"/>
        <v>-3.5478792421517191E-3</v>
      </c>
      <c r="BY19" s="7">
        <f t="shared" si="168"/>
        <v>0.24850196975777372</v>
      </c>
      <c r="BZ19" s="7">
        <f t="shared" si="168"/>
        <v>0.20647100835746168</v>
      </c>
      <c r="CA19" s="7">
        <f t="shared" si="168"/>
        <v>0.41426080136652033</v>
      </c>
      <c r="CB19" s="7"/>
      <c r="CC19" s="7"/>
      <c r="CG19" s="8" t="s">
        <v>57</v>
      </c>
      <c r="CH19" s="7">
        <f t="shared" ref="CH19:CO19" si="169">CH4/CH$15-1</f>
        <v>0.4525885082476544</v>
      </c>
      <c r="CI19" s="7">
        <f t="shared" si="169"/>
        <v>4.3361892198643393E-2</v>
      </c>
      <c r="CJ19" s="7">
        <f t="shared" si="169"/>
        <v>0.10336582843921871</v>
      </c>
      <c r="CK19" s="7">
        <f t="shared" si="169"/>
        <v>3.2579284187535418E-2</v>
      </c>
      <c r="CL19" s="7">
        <f t="shared" si="169"/>
        <v>6.2507769221900045E-3</v>
      </c>
      <c r="CM19" s="7">
        <f t="shared" si="169"/>
        <v>-9.1689887675774462E-2</v>
      </c>
      <c r="CN19" s="7">
        <f t="shared" si="169"/>
        <v>0.35288300844896203</v>
      </c>
      <c r="CO19" s="7">
        <f t="shared" si="169"/>
        <v>0.48576842744671467</v>
      </c>
      <c r="CP19" s="7"/>
      <c r="CQ19" s="7"/>
      <c r="CU19" s="8" t="s">
        <v>57</v>
      </c>
      <c r="CV19" s="7">
        <f t="shared" ref="CV19:DC19" si="170">CV4/CV$15-1</f>
        <v>0.48332748769092637</v>
      </c>
      <c r="CW19" s="7">
        <f t="shared" si="170"/>
        <v>0.13503215253241674</v>
      </c>
      <c r="CX19" s="7">
        <f t="shared" si="170"/>
        <v>8.7975725542833283E-2</v>
      </c>
      <c r="CY19" s="7">
        <f t="shared" si="170"/>
        <v>-5.3669206193448726E-2</v>
      </c>
      <c r="CZ19" s="7">
        <f t="shared" si="170"/>
        <v>-3.5899256436872973E-2</v>
      </c>
      <c r="DA19" s="7">
        <f t="shared" si="170"/>
        <v>-7.9170613475531004E-3</v>
      </c>
      <c r="DB19" s="7">
        <f t="shared" si="170"/>
        <v>0.45717663079822235</v>
      </c>
      <c r="DC19" s="7">
        <f t="shared" si="170"/>
        <v>0.49167435663016423</v>
      </c>
      <c r="DD19" s="7"/>
      <c r="DE19" s="7"/>
      <c r="DF19" s="7"/>
    </row>
    <row r="20" spans="1:110">
      <c r="A20" s="8" t="s">
        <v>58</v>
      </c>
      <c r="B20" s="7">
        <f t="shared" ref="B20:J20" si="171">B5/B$15-1</f>
        <v>0.13880328201897818</v>
      </c>
      <c r="C20" s="7">
        <f t="shared" si="171"/>
        <v>4.1362825255506719E-2</v>
      </c>
      <c r="D20" s="7">
        <f t="shared" si="171"/>
        <v>-0.17338913861731553</v>
      </c>
      <c r="E20" s="7">
        <f t="shared" si="171"/>
        <v>6.4904200006008272E-2</v>
      </c>
      <c r="F20" s="7">
        <f t="shared" si="171"/>
        <v>-0.12178869795443659</v>
      </c>
      <c r="G20" s="7">
        <f t="shared" si="171"/>
        <v>0.28131453926889272</v>
      </c>
      <c r="H20" s="7">
        <f t="shared" si="171"/>
        <v>-0.15281520779879976</v>
      </c>
      <c r="I20" s="7">
        <f t="shared" si="171"/>
        <v>7.4148226821176388E-2</v>
      </c>
      <c r="J20" s="7">
        <f t="shared" si="171"/>
        <v>1.4120700198152196</v>
      </c>
      <c r="K20" s="7"/>
      <c r="L20" s="7"/>
      <c r="M20" s="7"/>
      <c r="O20" s="8" t="s">
        <v>58</v>
      </c>
      <c r="P20" s="7">
        <f t="shared" ref="P20:X20" si="172">P5/P$15-1</f>
        <v>-3.0347754211148548E-3</v>
      </c>
      <c r="Q20" s="7">
        <f t="shared" si="172"/>
        <v>5.4448844470593949E-2</v>
      </c>
      <c r="R20" s="7">
        <f t="shared" si="172"/>
        <v>-0.15869980926327742</v>
      </c>
      <c r="S20" s="7">
        <f t="shared" si="172"/>
        <v>-8.4990390738439725E-3</v>
      </c>
      <c r="T20" s="7">
        <f t="shared" si="172"/>
        <v>-1.390967585585301E-2</v>
      </c>
      <c r="U20" s="7">
        <f t="shared" si="172"/>
        <v>4.3325614996778006E-2</v>
      </c>
      <c r="V20" s="7">
        <f t="shared" si="172"/>
        <v>0.15234678921220057</v>
      </c>
      <c r="W20" s="7">
        <f t="shared" si="172"/>
        <v>2.7848183389738455</v>
      </c>
      <c r="X20" s="7">
        <f t="shared" si="172"/>
        <v>0.62037486451390933</v>
      </c>
      <c r="Y20" s="7"/>
      <c r="AC20" s="8" t="s">
        <v>58</v>
      </c>
      <c r="AD20" s="7">
        <f t="shared" ref="AD20:AL20" si="173">AD5/AD$15-1</f>
        <v>-0.12217558213654844</v>
      </c>
      <c r="AE20" s="7">
        <f t="shared" si="173"/>
        <v>-0.18133033580774205</v>
      </c>
      <c r="AF20" s="7">
        <f t="shared" si="173"/>
        <v>-0.10222626299317539</v>
      </c>
      <c r="AG20" s="7">
        <f t="shared" si="173"/>
        <v>3.5093811227022265E-2</v>
      </c>
      <c r="AH20" s="7">
        <f t="shared" si="173"/>
        <v>-0.14118141472361267</v>
      </c>
      <c r="AI20" s="7">
        <f t="shared" si="173"/>
        <v>-3.0172062996568494E-2</v>
      </c>
      <c r="AJ20" s="7">
        <f t="shared" si="173"/>
        <v>0.33127135882982195</v>
      </c>
      <c r="AK20" s="7">
        <f t="shared" si="173"/>
        <v>2.5700671815319489</v>
      </c>
      <c r="AL20" s="7">
        <f t="shared" si="173"/>
        <v>0.53706849235684739</v>
      </c>
      <c r="AM20" s="7"/>
      <c r="AQ20" s="8" t="s">
        <v>58</v>
      </c>
      <c r="AR20" s="7">
        <f t="shared" ref="AR20:AZ20" si="174">AR5/AR$15-1</f>
        <v>-0.10271282204392251</v>
      </c>
      <c r="AS20" s="7">
        <f t="shared" si="174"/>
        <v>-1.8627104131868744E-2</v>
      </c>
      <c r="AT20" s="7">
        <f t="shared" si="174"/>
        <v>-2.3918630678615549E-2</v>
      </c>
      <c r="AU20" s="7">
        <f t="shared" si="174"/>
        <v>-3.881533686713956E-3</v>
      </c>
      <c r="AV20" s="7">
        <f t="shared" si="174"/>
        <v>1.4964122322963069E-2</v>
      </c>
      <c r="AW20" s="7">
        <f t="shared" si="174"/>
        <v>-1.4314381088285422E-2</v>
      </c>
      <c r="AX20" s="7">
        <f t="shared" si="174"/>
        <v>0.10396512853978979</v>
      </c>
      <c r="AY20" s="7">
        <f t="shared" si="174"/>
        <v>2.2072278090372377</v>
      </c>
      <c r="AZ20" s="7">
        <f t="shared" si="174"/>
        <v>0.48067838079694747</v>
      </c>
      <c r="BA20" s="7"/>
      <c r="BE20" s="8" t="s">
        <v>58</v>
      </c>
      <c r="BF20" s="7">
        <f t="shared" ref="BF20:BN20" si="175">BF5/BF$15-1</f>
        <v>-0.20160987333051195</v>
      </c>
      <c r="BG20" s="7">
        <f t="shared" si="175"/>
        <v>-9.1478480862865474E-3</v>
      </c>
      <c r="BH20" s="7">
        <f t="shared" si="175"/>
        <v>-2.8552253957982998E-3</v>
      </c>
      <c r="BI20" s="7">
        <f t="shared" si="175"/>
        <v>-3.7992105619669037E-2</v>
      </c>
      <c r="BJ20" s="7">
        <f t="shared" si="175"/>
        <v>-3.3419008466436528E-3</v>
      </c>
      <c r="BK20" s="7">
        <f t="shared" si="175"/>
        <v>2.1806426566971515E-2</v>
      </c>
      <c r="BL20" s="7">
        <f t="shared" si="175"/>
        <v>0.28958637613741445</v>
      </c>
      <c r="BM20" s="7">
        <f t="shared" si="175"/>
        <v>3.1399522490451437</v>
      </c>
      <c r="BN20" s="7">
        <f t="shared" si="175"/>
        <v>0.29808644525616668</v>
      </c>
      <c r="BO20" s="7"/>
      <c r="BS20" s="8" t="s">
        <v>58</v>
      </c>
      <c r="BT20" s="7">
        <f t="shared" ref="BT20:CB20" si="176">BT5/BT$15-1</f>
        <v>2.7473714453463138E-2</v>
      </c>
      <c r="BU20" s="7">
        <f t="shared" si="176"/>
        <v>8.2333757049320555E-2</v>
      </c>
      <c r="BV20" s="7">
        <f t="shared" si="176"/>
        <v>7.8417735381724807E-2</v>
      </c>
      <c r="BW20" s="7">
        <f t="shared" si="176"/>
        <v>-5.6558031701463674E-2</v>
      </c>
      <c r="BX20" s="7">
        <f t="shared" si="176"/>
        <v>6.8163692031972145E-2</v>
      </c>
      <c r="BY20" s="7">
        <f t="shared" si="176"/>
        <v>2.7788211136148711E-2</v>
      </c>
      <c r="BZ20" s="7">
        <f t="shared" si="176"/>
        <v>4.2712707944954964E-2</v>
      </c>
      <c r="CA20" s="7">
        <f t="shared" si="176"/>
        <v>3.1639003143034978</v>
      </c>
      <c r="CB20" s="7">
        <f t="shared" si="176"/>
        <v>0.11797031113343182</v>
      </c>
      <c r="CC20" s="7"/>
      <c r="CG20" s="8" t="s">
        <v>58</v>
      </c>
      <c r="CH20" s="7">
        <f t="shared" ref="CH20:CP20" si="177">CH5/CH$15-1</f>
        <v>-9.3230447861739618E-3</v>
      </c>
      <c r="CI20" s="7">
        <f t="shared" si="177"/>
        <v>-0.25989473050879597</v>
      </c>
      <c r="CJ20" s="7">
        <f t="shared" si="177"/>
        <v>-2.0274748947689436E-2</v>
      </c>
      <c r="CK20" s="7">
        <f t="shared" si="177"/>
        <v>-2.5343158403761334E-2</v>
      </c>
      <c r="CL20" s="7">
        <f t="shared" si="177"/>
        <v>-2.0835923073966311E-3</v>
      </c>
      <c r="CM20" s="7">
        <f t="shared" si="177"/>
        <v>-8.8868454365114258E-2</v>
      </c>
      <c r="CN20" s="7">
        <f t="shared" si="177"/>
        <v>-0.10498016235448782</v>
      </c>
      <c r="CO20" s="7">
        <f t="shared" si="177"/>
        <v>0.29502784665415316</v>
      </c>
      <c r="CP20" s="7">
        <f t="shared" si="177"/>
        <v>0.56275435635308013</v>
      </c>
      <c r="CQ20" s="7"/>
      <c r="CU20" s="8" t="s">
        <v>58</v>
      </c>
      <c r="CV20" s="7">
        <f t="shared" ref="CV20:DD20" si="178">CV5/CV$15-1</f>
        <v>0.13463336703721795</v>
      </c>
      <c r="CW20" s="7">
        <f t="shared" si="178"/>
        <v>-1.3617683782454093E-2</v>
      </c>
      <c r="CX20" s="7">
        <f t="shared" si="178"/>
        <v>3.913528326888982E-2</v>
      </c>
      <c r="CY20" s="7">
        <f t="shared" si="178"/>
        <v>-1.4088972095260055E-2</v>
      </c>
      <c r="CZ20" s="7">
        <f t="shared" si="178"/>
        <v>0.18083191944866428</v>
      </c>
      <c r="DA20" s="7">
        <f t="shared" si="178"/>
        <v>2.3751184042658746E-2</v>
      </c>
      <c r="DB20" s="7">
        <f t="shared" si="178"/>
        <v>4.0788807549923423E-2</v>
      </c>
      <c r="DC20" s="7">
        <f t="shared" si="178"/>
        <v>1.0724037394490069</v>
      </c>
      <c r="DD20" s="7">
        <f t="shared" si="178"/>
        <v>0.61015761106440514</v>
      </c>
      <c r="DE20" s="7"/>
      <c r="DF20" s="7"/>
    </row>
    <row r="21" spans="1:110">
      <c r="A21" s="8" t="s">
        <v>38</v>
      </c>
      <c r="B21" s="7">
        <f t="shared" ref="B21:K21" si="179">B6/B$15-1</f>
        <v>0.53507512873550578</v>
      </c>
      <c r="C21" s="7">
        <f t="shared" si="179"/>
        <v>0.15575259759270854</v>
      </c>
      <c r="D21" s="7">
        <f t="shared" si="179"/>
        <v>0.76445370515952704</v>
      </c>
      <c r="E21" s="7">
        <f t="shared" si="179"/>
        <v>0.11917418783418987</v>
      </c>
      <c r="F21" s="7">
        <f t="shared" si="179"/>
        <v>8.8561911935979509E-2</v>
      </c>
      <c r="G21" s="7">
        <f t="shared" si="179"/>
        <v>1.2035219077356718E-2</v>
      </c>
      <c r="H21" s="7">
        <f t="shared" si="179"/>
        <v>0.49801067912252628</v>
      </c>
      <c r="I21" s="7">
        <f t="shared" si="179"/>
        <v>-8.6648797002651712E-2</v>
      </c>
      <c r="J21" s="7">
        <f t="shared" si="179"/>
        <v>2.5366876756571788E-2</v>
      </c>
      <c r="K21" s="7">
        <f t="shared" si="179"/>
        <v>8.2924002575682554E-2</v>
      </c>
      <c r="L21" s="7"/>
      <c r="M21" s="7"/>
      <c r="O21" s="8" t="s">
        <v>38</v>
      </c>
      <c r="P21" s="7">
        <f t="shared" ref="P21:Y21" si="180">P6/P$15-1</f>
        <v>0.64239339770546278</v>
      </c>
      <c r="Q21" s="7">
        <f t="shared" si="180"/>
        <v>0.57550393160487601</v>
      </c>
      <c r="R21" s="7">
        <f t="shared" si="180"/>
        <v>0.63582002800081461</v>
      </c>
      <c r="S21" s="7">
        <f t="shared" si="180"/>
        <v>0.19633165082704251</v>
      </c>
      <c r="T21" s="7">
        <f t="shared" si="180"/>
        <v>5.5869612460829998E-2</v>
      </c>
      <c r="U21" s="7">
        <f t="shared" si="180"/>
        <v>0.13984178453049534</v>
      </c>
      <c r="V21" s="7">
        <f t="shared" si="180"/>
        <v>7.1113584945465602E-2</v>
      </c>
      <c r="W21" s="7">
        <f t="shared" si="180"/>
        <v>9.5383459449620345E-2</v>
      </c>
      <c r="X21" s="7">
        <f t="shared" si="180"/>
        <v>0.51240927587689344</v>
      </c>
      <c r="Y21" s="7">
        <f t="shared" si="180"/>
        <v>0.19578195021255795</v>
      </c>
      <c r="AC21" s="8" t="s">
        <v>38</v>
      </c>
      <c r="AD21" s="7">
        <f t="shared" ref="AD21:AM21" si="181">AD6/AD$15-1</f>
        <v>1.0065688627757394</v>
      </c>
      <c r="AE21" s="7">
        <f t="shared" si="181"/>
        <v>0.46794719186771716</v>
      </c>
      <c r="AF21" s="7">
        <f t="shared" si="181"/>
        <v>0.74431501650166787</v>
      </c>
      <c r="AG21" s="7">
        <f t="shared" si="181"/>
        <v>0.11289582616840499</v>
      </c>
      <c r="AH21" s="7">
        <f t="shared" si="181"/>
        <v>0.1095979856510727</v>
      </c>
      <c r="AI21" s="7">
        <f t="shared" si="181"/>
        <v>0.21245911383108829</v>
      </c>
      <c r="AJ21" s="7">
        <f t="shared" si="181"/>
        <v>0.14474975804132151</v>
      </c>
      <c r="AK21" s="7">
        <f t="shared" si="181"/>
        <v>0.11665806588802319</v>
      </c>
      <c r="AL21" s="7">
        <f t="shared" si="181"/>
        <v>0.32139345929457885</v>
      </c>
      <c r="AM21" s="7">
        <f t="shared" si="181"/>
        <v>0.16775678959850127</v>
      </c>
      <c r="AQ21" s="8" t="s">
        <v>38</v>
      </c>
      <c r="AR21" s="7">
        <f t="shared" ref="AR21:BA21" si="182">AR6/AR$15-1</f>
        <v>0.72704565299593127</v>
      </c>
      <c r="AS21" s="7">
        <f t="shared" si="182"/>
        <v>0.19671199311942411</v>
      </c>
      <c r="AT21" s="7">
        <f t="shared" si="182"/>
        <v>0.40226252689347231</v>
      </c>
      <c r="AU21" s="7">
        <f t="shared" si="182"/>
        <v>9.1167717136617643E-3</v>
      </c>
      <c r="AV21" s="7">
        <f t="shared" si="182"/>
        <v>-4.9880407743210231E-3</v>
      </c>
      <c r="AW21" s="7">
        <f t="shared" si="182"/>
        <v>0.16245012576713802</v>
      </c>
      <c r="AX21" s="7">
        <f t="shared" si="182"/>
        <v>-9.4413965197015171E-2</v>
      </c>
      <c r="AY21" s="7">
        <f t="shared" si="182"/>
        <v>0.11978434062434817</v>
      </c>
      <c r="AZ21" s="7">
        <f t="shared" si="182"/>
        <v>-2.4450315834526726E-2</v>
      </c>
      <c r="BA21" s="7">
        <f t="shared" si="182"/>
        <v>-4.0498466476264428E-2</v>
      </c>
      <c r="BE21" s="8" t="s">
        <v>38</v>
      </c>
      <c r="BF21" s="7">
        <f t="shared" ref="BF21:BO21" si="183">BF6/BF$15-1</f>
        <v>1.0578528561314342</v>
      </c>
      <c r="BG21" s="7">
        <f t="shared" si="183"/>
        <v>0.66274042998550753</v>
      </c>
      <c r="BH21" s="7">
        <f t="shared" si="183"/>
        <v>0.85600451290041013</v>
      </c>
      <c r="BI21" s="7">
        <f t="shared" si="183"/>
        <v>0.28972283679092881</v>
      </c>
      <c r="BJ21" s="7">
        <f t="shared" si="183"/>
        <v>7.4272877433528395E-2</v>
      </c>
      <c r="BK21" s="7">
        <f t="shared" si="183"/>
        <v>0.24283094782760517</v>
      </c>
      <c r="BL21" s="7">
        <f t="shared" si="183"/>
        <v>0.11213819438873029</v>
      </c>
      <c r="BM21" s="7">
        <f t="shared" si="183"/>
        <v>0.61951686924278238</v>
      </c>
      <c r="BN21" s="7">
        <f t="shared" si="183"/>
        <v>0.13170772539879216</v>
      </c>
      <c r="BO21" s="7">
        <f t="shared" si="183"/>
        <v>0.30736169351660503</v>
      </c>
      <c r="BS21" s="8" t="s">
        <v>38</v>
      </c>
      <c r="BT21" s="7">
        <f t="shared" ref="BT21:CC21" si="184">BT6/BT$15-1</f>
        <v>1.2386065988422006</v>
      </c>
      <c r="BU21" s="7">
        <f t="shared" si="184"/>
        <v>0.74234967606093716</v>
      </c>
      <c r="BV21" s="7">
        <f t="shared" si="184"/>
        <v>0.67869841787155805</v>
      </c>
      <c r="BW21" s="7">
        <f t="shared" si="184"/>
        <v>0.14690603173493511</v>
      </c>
      <c r="BX21" s="7">
        <f t="shared" si="184"/>
        <v>1.0643637726454935E-2</v>
      </c>
      <c r="BY21" s="7">
        <f t="shared" si="184"/>
        <v>0.13361752010472761</v>
      </c>
      <c r="BZ21" s="7">
        <f t="shared" si="184"/>
        <v>-1.7664743983795805E-2</v>
      </c>
      <c r="CA21" s="7">
        <f t="shared" si="184"/>
        <v>0.33128855045172712</v>
      </c>
      <c r="CB21" s="7">
        <f t="shared" si="184"/>
        <v>0.14394245156951446</v>
      </c>
      <c r="CC21" s="7">
        <f t="shared" si="184"/>
        <v>0.70494630183807439</v>
      </c>
      <c r="CG21" s="8" t="s">
        <v>38</v>
      </c>
      <c r="CH21" s="7">
        <f t="shared" ref="CH21:CQ21" si="185">CH6/CH$15-1</f>
        <v>1.8060154647639997</v>
      </c>
      <c r="CI21" s="7">
        <f t="shared" si="185"/>
        <v>0.66634374252902706</v>
      </c>
      <c r="CJ21" s="7">
        <f t="shared" si="185"/>
        <v>0.55710237523990958</v>
      </c>
      <c r="CK21" s="7">
        <f t="shared" si="185"/>
        <v>5.0933379515420762E-2</v>
      </c>
      <c r="CL21" s="7">
        <f t="shared" si="185"/>
        <v>-0.16184023814572768</v>
      </c>
      <c r="CM21" s="7">
        <f t="shared" si="185"/>
        <v>7.2003611381670218E-3</v>
      </c>
      <c r="CN21" s="7">
        <f t="shared" si="185"/>
        <v>0.12674447080771256</v>
      </c>
      <c r="CO21" s="7">
        <f t="shared" si="185"/>
        <v>0.43116943866364044</v>
      </c>
      <c r="CP21" s="7">
        <f t="shared" si="185"/>
        <v>2.7682333387416609</v>
      </c>
      <c r="CQ21" s="7">
        <f t="shared" si="185"/>
        <v>0.81875779450191377</v>
      </c>
      <c r="CU21" s="8" t="s">
        <v>38</v>
      </c>
      <c r="CV21" s="7">
        <f t="shared" ref="CV21:DE21" si="186">CV6/CV$15-1</f>
        <v>1.444551268326554</v>
      </c>
      <c r="CW21" s="7">
        <f t="shared" si="186"/>
        <v>0.71431532899756434</v>
      </c>
      <c r="CX21" s="7">
        <f t="shared" si="186"/>
        <v>0.54666552718332917</v>
      </c>
      <c r="CY21" s="7">
        <f t="shared" si="186"/>
        <v>4.2266916285779832E-2</v>
      </c>
      <c r="CZ21" s="7">
        <f t="shared" si="186"/>
        <v>-4.8205611392586389E-2</v>
      </c>
      <c r="DA21" s="7">
        <f t="shared" si="186"/>
        <v>-0.15139302519333353</v>
      </c>
      <c r="DB21" s="7">
        <f t="shared" si="186"/>
        <v>0.10200663757685913</v>
      </c>
      <c r="DC21" s="7">
        <f t="shared" si="186"/>
        <v>0.14864954976464384</v>
      </c>
      <c r="DD21" s="7">
        <f t="shared" si="186"/>
        <v>3.0874935348149091</v>
      </c>
      <c r="DE21" s="7">
        <f t="shared" si="186"/>
        <v>0.59653587106072714</v>
      </c>
      <c r="DF21" s="7"/>
    </row>
    <row r="22" spans="1:110">
      <c r="A22" s="8" t="s">
        <v>60</v>
      </c>
      <c r="B22" s="7">
        <f t="shared" ref="B22:I22" si="187">B7/B$15-1</f>
        <v>4.7981133662713216</v>
      </c>
      <c r="C22" s="7">
        <f t="shared" si="187"/>
        <v>0.33417492426924733</v>
      </c>
      <c r="D22" s="7">
        <f t="shared" si="187"/>
        <v>0.69028871750724119</v>
      </c>
      <c r="E22" s="7">
        <f t="shared" si="187"/>
        <v>0.30778814134655907</v>
      </c>
      <c r="F22" s="7">
        <f t="shared" si="187"/>
        <v>0.45862430761928974</v>
      </c>
      <c r="G22" s="7">
        <f t="shared" si="187"/>
        <v>1.5072603390847181</v>
      </c>
      <c r="H22" s="7">
        <f t="shared" si="187"/>
        <v>1.3489979788317994</v>
      </c>
      <c r="I22" s="7">
        <f t="shared" si="187"/>
        <v>0.14792787618542746</v>
      </c>
      <c r="J22" s="7"/>
      <c r="K22" s="7"/>
      <c r="L22" s="7"/>
      <c r="M22" s="7"/>
      <c r="O22" s="8" t="s">
        <v>60</v>
      </c>
      <c r="P22" s="7">
        <f t="shared" ref="P22:W22" si="188">P7/P$15-1</f>
        <v>1.1217884446134248</v>
      </c>
      <c r="Q22" s="7">
        <f t="shared" si="188"/>
        <v>0.67375774527942678</v>
      </c>
      <c r="R22" s="7">
        <f t="shared" si="188"/>
        <v>0.58424027484781083</v>
      </c>
      <c r="S22" s="7">
        <f t="shared" si="188"/>
        <v>0.38072037500045441</v>
      </c>
      <c r="T22" s="7">
        <f t="shared" si="188"/>
        <v>0.2955602143804823</v>
      </c>
      <c r="U22" s="7">
        <f t="shared" si="188"/>
        <v>0.12513851707769574</v>
      </c>
      <c r="V22" s="7">
        <f t="shared" si="188"/>
        <v>-9.6800047518045274E-3</v>
      </c>
      <c r="W22" s="7">
        <f t="shared" si="188"/>
        <v>3.2961594289302454E-3</v>
      </c>
      <c r="X22" s="7"/>
      <c r="Y22" s="7"/>
      <c r="AC22" s="8" t="s">
        <v>60</v>
      </c>
      <c r="AD22" s="7">
        <f t="shared" ref="AD22:AK22" si="189">AD7/AD$15-1</f>
        <v>1.3170677696838422</v>
      </c>
      <c r="AE22" s="7">
        <f t="shared" si="189"/>
        <v>0.23455688366560201</v>
      </c>
      <c r="AF22" s="7">
        <f t="shared" si="189"/>
        <v>0.70941836231214062</v>
      </c>
      <c r="AG22" s="7">
        <f t="shared" si="189"/>
        <v>0.36673331226684858</v>
      </c>
      <c r="AH22" s="7">
        <f t="shared" si="189"/>
        <v>0.39836168484609558</v>
      </c>
      <c r="AI22" s="7">
        <f t="shared" si="189"/>
        <v>0.35911539557200589</v>
      </c>
      <c r="AJ22" s="7">
        <f t="shared" si="189"/>
        <v>-4.8249919347107206E-2</v>
      </c>
      <c r="AK22" s="7">
        <f t="shared" si="189"/>
        <v>2.1363986493416309E-2</v>
      </c>
      <c r="AL22" s="7"/>
      <c r="AM22" s="7"/>
      <c r="AQ22" s="8" t="s">
        <v>60</v>
      </c>
      <c r="AR22" s="7">
        <f t="shared" ref="AR22:AY22" si="190">AR7/AR$15-1</f>
        <v>1.2317440938360984</v>
      </c>
      <c r="AS22" s="7">
        <f t="shared" si="190"/>
        <v>0.43718353922057052</v>
      </c>
      <c r="AT22" s="7">
        <f t="shared" si="190"/>
        <v>0.73881129228821374</v>
      </c>
      <c r="AU22" s="7">
        <f t="shared" si="190"/>
        <v>0.29942213224568004</v>
      </c>
      <c r="AV22" s="7">
        <f t="shared" si="190"/>
        <v>0.29710457052903538</v>
      </c>
      <c r="AW22" s="7">
        <f t="shared" si="190"/>
        <v>-0.1707517672619161</v>
      </c>
      <c r="AX22" s="7">
        <f t="shared" si="190"/>
        <v>9.5561252348050907E-3</v>
      </c>
      <c r="AY22" s="7">
        <f t="shared" si="190"/>
        <v>4.3171710333139934E-2</v>
      </c>
      <c r="AZ22" s="7"/>
      <c r="BA22" s="7"/>
      <c r="BE22" s="8" t="s">
        <v>60</v>
      </c>
      <c r="BF22" s="7">
        <f t="shared" ref="BF22:BM22" si="191">BF7/BF$15-1</f>
        <v>1.1478491397336525</v>
      </c>
      <c r="BG22" s="7">
        <f t="shared" si="191"/>
        <v>0.66331438392679654</v>
      </c>
      <c r="BH22" s="7">
        <f t="shared" si="191"/>
        <v>0.75642765869158657</v>
      </c>
      <c r="BI22" s="7">
        <f t="shared" si="191"/>
        <v>0.22703819303733042</v>
      </c>
      <c r="BJ22" s="7">
        <f t="shared" si="191"/>
        <v>0.13026642217292861</v>
      </c>
      <c r="BK22" s="7">
        <f t="shared" si="191"/>
        <v>-9.110720824710028E-2</v>
      </c>
      <c r="BL22" s="7">
        <f t="shared" si="191"/>
        <v>-0.12303362657747885</v>
      </c>
      <c r="BM22" s="7">
        <f t="shared" si="191"/>
        <v>-9.8824725444863759E-3</v>
      </c>
      <c r="BN22" s="7"/>
      <c r="BO22" s="7"/>
      <c r="BS22" s="8" t="s">
        <v>60</v>
      </c>
      <c r="BT22" s="7">
        <f t="shared" ref="BT22:CA22" si="192">BT7/BT$15-1</f>
        <v>0.33696084924381986</v>
      </c>
      <c r="BU22" s="7">
        <f t="shared" si="192"/>
        <v>0.56667138967548492</v>
      </c>
      <c r="BV22" s="7">
        <f t="shared" si="192"/>
        <v>0.53728838912289767</v>
      </c>
      <c r="BW22" s="7">
        <f t="shared" si="192"/>
        <v>0.38629382990907524</v>
      </c>
      <c r="BX22" s="7">
        <f t="shared" si="192"/>
        <v>0.27230720354882476</v>
      </c>
      <c r="BY22" s="7">
        <f t="shared" si="192"/>
        <v>-9.2627370453829405E-3</v>
      </c>
      <c r="BZ22" s="7">
        <f t="shared" si="192"/>
        <v>-1.4237569314984988E-2</v>
      </c>
      <c r="CA22" s="7">
        <f t="shared" si="192"/>
        <v>6.7267499668921538E-4</v>
      </c>
      <c r="CB22" s="7"/>
      <c r="CC22" s="7"/>
      <c r="CG22" s="8" t="s">
        <v>60</v>
      </c>
      <c r="CH22" s="7">
        <f t="shared" ref="CH22:CO22" si="193">CH7/CH$15-1</f>
        <v>0.4397647247283063</v>
      </c>
      <c r="CI22" s="7">
        <f t="shared" si="193"/>
        <v>0.58005587086789934</v>
      </c>
      <c r="CJ22" s="7">
        <f t="shared" si="193"/>
        <v>0.44172472448960187</v>
      </c>
      <c r="CK22" s="7">
        <f t="shared" si="193"/>
        <v>-1.0859761395845102E-2</v>
      </c>
      <c r="CL22" s="7">
        <f t="shared" si="193"/>
        <v>0.14409562479986437</v>
      </c>
      <c r="CM22" s="7">
        <f t="shared" si="193"/>
        <v>3.1612898763524022E-2</v>
      </c>
      <c r="CN22" s="7">
        <f t="shared" si="193"/>
        <v>0.18819092710087904</v>
      </c>
      <c r="CO22" s="7">
        <f t="shared" si="193"/>
        <v>-0.13127867703288298</v>
      </c>
      <c r="CP22" s="7"/>
      <c r="CQ22" s="7"/>
      <c r="CU22" s="8" t="s">
        <v>60</v>
      </c>
      <c r="CV22" s="7">
        <f t="shared" ref="CV22:DC22" si="194">CV7/CV$15-1</f>
        <v>0.67221321032007109</v>
      </c>
      <c r="CW22" s="7">
        <f t="shared" si="194"/>
        <v>0.82193402508348079</v>
      </c>
      <c r="CX22" s="7">
        <f t="shared" si="194"/>
        <v>0.56137181907972433</v>
      </c>
      <c r="CY22" s="7">
        <f t="shared" si="194"/>
        <v>8.8114096295202504E-2</v>
      </c>
      <c r="CZ22" s="7">
        <f t="shared" si="194"/>
        <v>0.29994641100978026</v>
      </c>
      <c r="DA22" s="7">
        <f t="shared" si="194"/>
        <v>0.39416956433026273</v>
      </c>
      <c r="DB22" s="7">
        <f t="shared" si="194"/>
        <v>7.8196861330869671E-2</v>
      </c>
      <c r="DC22" s="7">
        <f t="shared" si="194"/>
        <v>0.3176790303420598</v>
      </c>
      <c r="DD22" s="7"/>
      <c r="DE22" s="7"/>
      <c r="DF22" s="7"/>
    </row>
    <row r="23" spans="1:110">
      <c r="A23" s="8" t="s">
        <v>142</v>
      </c>
      <c r="B23" s="7">
        <f t="shared" ref="B23:K23" si="195">B8/B$15-1</f>
        <v>0.32584725145910531</v>
      </c>
      <c r="C23" s="7">
        <f t="shared" si="195"/>
        <v>-1.0243641843953211E-2</v>
      </c>
      <c r="D23" s="7">
        <f t="shared" si="195"/>
        <v>0.36294946388381</v>
      </c>
      <c r="E23" s="7">
        <f t="shared" si="195"/>
        <v>0.16574262842946053</v>
      </c>
      <c r="F23" s="7">
        <f t="shared" si="195"/>
        <v>0.41964834316396593</v>
      </c>
      <c r="G23" s="7">
        <f t="shared" si="195"/>
        <v>-0.57553203490016247</v>
      </c>
      <c r="H23" s="7">
        <f t="shared" si="195"/>
        <v>0.47108271697148352</v>
      </c>
      <c r="I23" s="7">
        <f t="shared" si="195"/>
        <v>2.8882932334217237E-2</v>
      </c>
      <c r="J23" s="7">
        <f t="shared" si="195"/>
        <v>6.3626697487695338E-4</v>
      </c>
      <c r="K23" s="7">
        <f t="shared" si="195"/>
        <v>-8.2924002575682665E-2</v>
      </c>
      <c r="L23" s="7"/>
      <c r="M23" s="7"/>
      <c r="O23" s="8" t="s">
        <v>142</v>
      </c>
      <c r="P23" s="7">
        <f t="shared" ref="P23:Y23" si="196">P8/P$15-1</f>
        <v>0.45752812041245949</v>
      </c>
      <c r="Q23" s="7">
        <f t="shared" si="196"/>
        <v>0.13929027996543297</v>
      </c>
      <c r="R23" s="7">
        <f t="shared" si="196"/>
        <v>0.13950602126346778</v>
      </c>
      <c r="S23" s="7">
        <f t="shared" si="196"/>
        <v>0.17356162702057198</v>
      </c>
      <c r="T23" s="7">
        <f t="shared" si="196"/>
        <v>0.229418863484113</v>
      </c>
      <c r="U23" s="7">
        <f t="shared" si="196"/>
        <v>-0.53909355556880234</v>
      </c>
      <c r="V23" s="7">
        <f t="shared" si="196"/>
        <v>2.9040014255413471E-2</v>
      </c>
      <c r="W23" s="7">
        <f t="shared" si="196"/>
        <v>-9.8884782867908472E-3</v>
      </c>
      <c r="X23" s="7">
        <f t="shared" si="196"/>
        <v>-0.18592321853131744</v>
      </c>
      <c r="Y23" s="7">
        <f t="shared" si="196"/>
        <v>-0.19578195021255795</v>
      </c>
      <c r="AC23" s="8" t="s">
        <v>142</v>
      </c>
      <c r="AD23" s="7">
        <f t="shared" ref="AD23:AM23" si="197">AD8/AD$15-1</f>
        <v>0.53878278439940241</v>
      </c>
      <c r="AE23" s="7">
        <f t="shared" si="197"/>
        <v>6.9692104622606443E-2</v>
      </c>
      <c r="AF23" s="7">
        <f t="shared" si="197"/>
        <v>0.25066931477561383</v>
      </c>
      <c r="AG23" s="7">
        <f t="shared" si="197"/>
        <v>2.7448425390703468E-2</v>
      </c>
      <c r="AH23" s="7">
        <f t="shared" si="197"/>
        <v>0.11946434605318457</v>
      </c>
      <c r="AI23" s="7">
        <f t="shared" si="197"/>
        <v>-0.14012958649632579</v>
      </c>
      <c r="AJ23" s="7">
        <f t="shared" si="197"/>
        <v>-9.8778623918953534E-2</v>
      </c>
      <c r="AK23" s="7">
        <f t="shared" si="197"/>
        <v>-6.4091959480248817E-2</v>
      </c>
      <c r="AL23" s="7">
        <f t="shared" si="197"/>
        <v>-8.9416332874814652E-2</v>
      </c>
      <c r="AM23" s="7">
        <f t="shared" si="197"/>
        <v>-0.16775678959850138</v>
      </c>
      <c r="AQ23" s="8" t="s">
        <v>142</v>
      </c>
      <c r="AR23" s="7">
        <f t="shared" ref="AR23:BA23" si="198">AR8/AR$15-1</f>
        <v>0.83967910810983204</v>
      </c>
      <c r="AS23" s="7">
        <f t="shared" si="198"/>
        <v>0.23417872419843078</v>
      </c>
      <c r="AT23" s="7">
        <f t="shared" si="198"/>
        <v>0.34689587711842296</v>
      </c>
      <c r="AU23" s="7">
        <f t="shared" si="198"/>
        <v>0.20905513577266066</v>
      </c>
      <c r="AV23" s="7">
        <f t="shared" si="198"/>
        <v>0.26242439325154177</v>
      </c>
      <c r="AW23" s="7">
        <f t="shared" si="198"/>
        <v>-0.11153349590000217</v>
      </c>
      <c r="AX23" s="7">
        <f t="shared" si="198"/>
        <v>-3.1853750782683266E-3</v>
      </c>
      <c r="AY23" s="7">
        <f t="shared" si="198"/>
        <v>-0.12951513099942025</v>
      </c>
      <c r="AZ23" s="7">
        <f t="shared" si="198"/>
        <v>2.4450315834526837E-2</v>
      </c>
      <c r="BA23" s="7">
        <f t="shared" si="198"/>
        <v>4.0498466476264428E-2</v>
      </c>
      <c r="BE23" s="8" t="s">
        <v>142</v>
      </c>
      <c r="BF23" s="7">
        <f t="shared" ref="BF23:BO23" si="199">BF8/BF$15-1</f>
        <v>0.45704101947562026</v>
      </c>
      <c r="BG23" s="7">
        <f t="shared" si="199"/>
        <v>0.32074857896807085</v>
      </c>
      <c r="BH23" s="7">
        <f t="shared" si="199"/>
        <v>0.2675735700555959</v>
      </c>
      <c r="BI23" s="7">
        <f t="shared" si="199"/>
        <v>0.11397631685900733</v>
      </c>
      <c r="BJ23" s="7">
        <f t="shared" si="199"/>
        <v>1.002570253993107E-2</v>
      </c>
      <c r="BK23" s="7">
        <f t="shared" si="199"/>
        <v>-4.3643261804710676E-2</v>
      </c>
      <c r="BL23" s="7">
        <f t="shared" si="199"/>
        <v>-3.7379398129576691E-2</v>
      </c>
      <c r="BM23" s="7">
        <f t="shared" si="199"/>
        <v>3.2941575148286439E-3</v>
      </c>
      <c r="BN23" s="7">
        <f t="shared" si="199"/>
        <v>-6.5477652739418302E-2</v>
      </c>
      <c r="BO23" s="7">
        <f t="shared" si="199"/>
        <v>-0.16096484158382462</v>
      </c>
      <c r="BS23" s="8" t="s">
        <v>142</v>
      </c>
      <c r="BT23" s="7">
        <f t="shared" ref="BT23:CC23" si="200">BT8/BT$15-1</f>
        <v>0.63793497072245664</v>
      </c>
      <c r="BU23" s="7">
        <f t="shared" si="200"/>
        <v>0.48160775687481161</v>
      </c>
      <c r="BV23" s="7">
        <f t="shared" si="200"/>
        <v>0.29600071535636441</v>
      </c>
      <c r="BW23" s="7">
        <f t="shared" si="200"/>
        <v>9.6385014957043769E-2</v>
      </c>
      <c r="BX23" s="7">
        <f t="shared" si="200"/>
        <v>2.9560072655676839E-2</v>
      </c>
      <c r="BY23" s="7">
        <f t="shared" si="200"/>
        <v>-0.14289953839323988</v>
      </c>
      <c r="BZ23" s="7">
        <f t="shared" si="200"/>
        <v>-0.10498683279123844</v>
      </c>
      <c r="CA23" s="7">
        <f t="shared" si="200"/>
        <v>-2.0180249900677572E-3</v>
      </c>
      <c r="CB23" s="7">
        <f t="shared" si="200"/>
        <v>-0.12150125803579448</v>
      </c>
      <c r="CC23" s="7">
        <f t="shared" si="200"/>
        <v>-0.2419158712899826</v>
      </c>
      <c r="CG23" s="8" t="s">
        <v>142</v>
      </c>
      <c r="CH23" s="7">
        <f t="shared" ref="CH23:CQ23" si="201">CH8/CH$15-1</f>
        <v>0.92163907996271988</v>
      </c>
      <c r="CI23" s="7">
        <f t="shared" si="201"/>
        <v>0.25852978649043057</v>
      </c>
      <c r="CJ23" s="7">
        <f t="shared" si="201"/>
        <v>0.36514093732485842</v>
      </c>
      <c r="CK23" s="7">
        <f t="shared" si="201"/>
        <v>0.17551592699775975</v>
      </c>
      <c r="CL23" s="7">
        <f t="shared" si="201"/>
        <v>0.10531389339985253</v>
      </c>
      <c r="CM23" s="7">
        <f t="shared" si="201"/>
        <v>-2.4001203793888592E-3</v>
      </c>
      <c r="CN23" s="7">
        <f t="shared" si="201"/>
        <v>-0.2301110293256462</v>
      </c>
      <c r="CO23" s="7">
        <f t="shared" si="201"/>
        <v>4.3759559010960958E-2</v>
      </c>
      <c r="CP23" s="7">
        <f t="shared" si="201"/>
        <v>-3.8890838794967242E-2</v>
      </c>
      <c r="CQ23" s="7">
        <f t="shared" si="201"/>
        <v>-0.45507865426059213</v>
      </c>
      <c r="CU23" s="8" t="s">
        <v>142</v>
      </c>
      <c r="CV23" s="7">
        <f t="shared" ref="CV23:DE23" si="202">CV8/CV$15-1</f>
        <v>0.7194640388690523</v>
      </c>
      <c r="CW23" s="7">
        <f t="shared" si="202"/>
        <v>0.41926569947538361</v>
      </c>
      <c r="CX23" s="7">
        <f t="shared" si="202"/>
        <v>9.8279626940702247E-2</v>
      </c>
      <c r="CY23" s="7">
        <f t="shared" si="202"/>
        <v>6.777556549709618E-2</v>
      </c>
      <c r="CZ23" s="7">
        <f t="shared" si="202"/>
        <v>0.10769776931061914</v>
      </c>
      <c r="DA23" s="7">
        <f t="shared" si="202"/>
        <v>7.4572314317553623E-2</v>
      </c>
      <c r="DB23" s="7">
        <f t="shared" si="202"/>
        <v>-8.5195425398797431E-2</v>
      </c>
      <c r="DC23" s="7">
        <f t="shared" si="202"/>
        <v>-0.18838621016227675</v>
      </c>
      <c r="DD23" s="7">
        <f t="shared" si="202"/>
        <v>-0.14951966134140149</v>
      </c>
      <c r="DE23" s="7">
        <f t="shared" si="202"/>
        <v>-0.59653587106072714</v>
      </c>
      <c r="DF23" s="7"/>
    </row>
    <row r="24" spans="1:110">
      <c r="A24" s="8" t="s">
        <v>62</v>
      </c>
      <c r="B24" s="7">
        <f t="shared" ref="B24:H24" si="203">B9/B$15-1</f>
        <v>-3.6172799627240182E-2</v>
      </c>
      <c r="C24" s="7">
        <f t="shared" si="203"/>
        <v>0.15362381388961288</v>
      </c>
      <c r="D24" s="7">
        <f t="shared" si="203"/>
        <v>0.22562436356152271</v>
      </c>
      <c r="E24" s="7">
        <f t="shared" si="203"/>
        <v>0.10420677187139549</v>
      </c>
      <c r="F24" s="7">
        <f t="shared" si="203"/>
        <v>0.34248965698683698</v>
      </c>
      <c r="G24" s="7">
        <f t="shared" si="203"/>
        <v>0.55350002669469278</v>
      </c>
      <c r="H24" s="7">
        <f t="shared" si="203"/>
        <v>-0.24901991115761868</v>
      </c>
      <c r="I24" s="7"/>
      <c r="J24" s="7"/>
      <c r="K24" s="7"/>
      <c r="L24" s="7"/>
      <c r="M24" s="7"/>
      <c r="O24" s="8" t="s">
        <v>62</v>
      </c>
      <c r="P24" s="7">
        <f t="shared" ref="P24:V24" si="204">P9/P$15-1</f>
        <v>-4.5292863457896404E-3</v>
      </c>
      <c r="Q24" s="7">
        <f t="shared" si="204"/>
        <v>0.28148115627086279</v>
      </c>
      <c r="R24" s="7">
        <f t="shared" si="204"/>
        <v>0.11896291637684553</v>
      </c>
      <c r="S24" s="7">
        <f t="shared" si="204"/>
        <v>0.29179078800927405</v>
      </c>
      <c r="T24" s="7">
        <f t="shared" si="204"/>
        <v>0.38797466050813822</v>
      </c>
      <c r="U24" s="7">
        <f t="shared" si="204"/>
        <v>0.46829477556765609</v>
      </c>
      <c r="V24" s="7">
        <f t="shared" si="204"/>
        <v>-0.54653747296108224</v>
      </c>
      <c r="W24" s="7"/>
      <c r="X24" s="7"/>
      <c r="Y24" s="7"/>
      <c r="AC24" s="8" t="s">
        <v>62</v>
      </c>
      <c r="AD24" s="7">
        <f t="shared" ref="AD24:AJ24" si="205">AD9/AD$15-1</f>
        <v>-5.0781374209524111E-2</v>
      </c>
      <c r="AE24" s="7">
        <f t="shared" si="205"/>
        <v>0.21764781048904602</v>
      </c>
      <c r="AF24" s="7">
        <f t="shared" si="205"/>
        <v>0.25832238787864914</v>
      </c>
      <c r="AG24" s="7">
        <f t="shared" si="205"/>
        <v>0.24198300017653973</v>
      </c>
      <c r="AH24" s="7">
        <f t="shared" si="205"/>
        <v>0.40359147878349377</v>
      </c>
      <c r="AI24" s="7">
        <f t="shared" si="205"/>
        <v>0.21967792865307612</v>
      </c>
      <c r="AJ24" s="7">
        <f t="shared" si="205"/>
        <v>0.2276614768306815</v>
      </c>
      <c r="AK24" s="7"/>
      <c r="AL24" s="7"/>
      <c r="AM24" s="7"/>
      <c r="AQ24" s="8" t="s">
        <v>62</v>
      </c>
      <c r="AR24" s="7">
        <f t="shared" ref="AR24:AX24" si="206">AR9/AR$15-1</f>
        <v>-5.0397003369452187E-2</v>
      </c>
      <c r="AS24" s="7">
        <f t="shared" si="206"/>
        <v>5.5881312395605898E-2</v>
      </c>
      <c r="AT24" s="7">
        <f t="shared" si="206"/>
        <v>0.14779028173974273</v>
      </c>
      <c r="AU24" s="7">
        <f t="shared" si="206"/>
        <v>0.34257034477536052</v>
      </c>
      <c r="AV24" s="7">
        <f t="shared" si="206"/>
        <v>0.40380107824437372</v>
      </c>
      <c r="AW24" s="7">
        <f t="shared" si="206"/>
        <v>0.22164665732054778</v>
      </c>
      <c r="AX24" s="7">
        <f t="shared" si="206"/>
        <v>0.33379425731288426</v>
      </c>
      <c r="AY24" s="7"/>
      <c r="AZ24" s="7"/>
      <c r="BA24" s="7"/>
      <c r="BE24" s="8" t="s">
        <v>62</v>
      </c>
      <c r="BF24" s="7">
        <f t="shared" ref="BF24:BL24" si="207">BF9/BF$15-1</f>
        <v>-0.15969221632669139</v>
      </c>
      <c r="BG24" s="7">
        <f t="shared" si="207"/>
        <v>0.28443899895125768</v>
      </c>
      <c r="BH24" s="7">
        <f t="shared" si="207"/>
        <v>0.34932814571139814</v>
      </c>
      <c r="BI24" s="7">
        <f t="shared" si="207"/>
        <v>0.43134854556266045</v>
      </c>
      <c r="BJ24" s="7">
        <f t="shared" si="207"/>
        <v>0.25308358154100796</v>
      </c>
      <c r="BK24" s="7">
        <f t="shared" si="207"/>
        <v>0.20804438867823327</v>
      </c>
      <c r="BL24" s="7">
        <f t="shared" si="207"/>
        <v>0.44369861002057864</v>
      </c>
      <c r="BM24" s="7"/>
      <c r="BN24" s="7"/>
      <c r="BO24" s="7"/>
      <c r="BS24" s="8" t="s">
        <v>62</v>
      </c>
      <c r="BT24" s="7">
        <f t="shared" ref="BT24:BZ24" si="208">BT9/BT$15-1</f>
        <v>-0.12805539820420841</v>
      </c>
      <c r="BU24" s="7">
        <f t="shared" si="208"/>
        <v>0.26730988500921793</v>
      </c>
      <c r="BV24" s="7">
        <f t="shared" si="208"/>
        <v>0.24892327184981355</v>
      </c>
      <c r="BW24" s="7">
        <f t="shared" si="208"/>
        <v>0.34641913130648505</v>
      </c>
      <c r="BX24" s="7">
        <f t="shared" si="208"/>
        <v>0.25569734075595596</v>
      </c>
      <c r="BY24" s="7">
        <f t="shared" si="208"/>
        <v>0.4438345936804704</v>
      </c>
      <c r="BZ24" s="7">
        <f t="shared" si="208"/>
        <v>0.25686964110442267</v>
      </c>
      <c r="CA24" s="7"/>
      <c r="CB24" s="7"/>
      <c r="CC24" s="7"/>
      <c r="CG24" s="8" t="s">
        <v>62</v>
      </c>
      <c r="CH24" s="7">
        <f t="shared" ref="CH24:CN24" si="209">CH9/CH$15-1</f>
        <v>2.7969134358522441E-2</v>
      </c>
      <c r="CI24" s="7">
        <f t="shared" si="209"/>
        <v>7.1577032444725353E-2</v>
      </c>
      <c r="CJ24" s="7">
        <f t="shared" si="209"/>
        <v>0.21641878406390846</v>
      </c>
      <c r="CK24" s="7">
        <f t="shared" si="209"/>
        <v>0.38402217544313766</v>
      </c>
      <c r="CL24" s="7">
        <f t="shared" si="209"/>
        <v>0.39911005001407629</v>
      </c>
      <c r="CM24" s="7">
        <f t="shared" si="209"/>
        <v>0.10491360876600808</v>
      </c>
      <c r="CN24" s="7">
        <f t="shared" si="209"/>
        <v>0.78554304386526219</v>
      </c>
      <c r="CO24" s="7"/>
      <c r="CP24" s="7"/>
      <c r="CQ24" s="7"/>
      <c r="CU24" s="8" t="s">
        <v>62</v>
      </c>
      <c r="CV24" s="7">
        <f t="shared" ref="CV24:DB24" si="210">CV9/CV$15-1</f>
        <v>-4.4877789012406022E-2</v>
      </c>
      <c r="CW24" s="7">
        <f t="shared" si="210"/>
        <v>0.15680520218100935</v>
      </c>
      <c r="CX24" s="7">
        <f t="shared" si="210"/>
        <v>0.19467128327480987</v>
      </c>
      <c r="CY24" s="7">
        <f t="shared" si="210"/>
        <v>0.26005293902022131</v>
      </c>
      <c r="CZ24" s="7">
        <f t="shared" si="210"/>
        <v>0.35509026636219465</v>
      </c>
      <c r="DA24" s="7">
        <f t="shared" si="210"/>
        <v>0.22625094957293768</v>
      </c>
      <c r="DB24" s="7">
        <f t="shared" si="210"/>
        <v>0.76976921832220868</v>
      </c>
      <c r="DC24" s="7"/>
      <c r="DD24" s="7"/>
      <c r="DE24" s="7"/>
      <c r="DF24" s="7"/>
    </row>
    <row r="25" spans="1:110">
      <c r="A25" s="8" t="s">
        <v>63</v>
      </c>
      <c r="B25" s="7">
        <f t="shared" ref="B25:K25" si="211">B10/B$15-1</f>
        <v>0.10851839888172021</v>
      </c>
      <c r="C25" s="7">
        <f t="shared" si="211"/>
        <v>0.33429374852819493</v>
      </c>
      <c r="D25" s="7">
        <f t="shared" si="211"/>
        <v>0.22562733494861464</v>
      </c>
      <c r="E25" s="7">
        <f t="shared" si="211"/>
        <v>2.2062586843643484E-2</v>
      </c>
      <c r="F25" s="7">
        <f t="shared" si="211"/>
        <v>0.10455867296243215</v>
      </c>
      <c r="G25" s="7">
        <f t="shared" si="211"/>
        <v>0.48643719186042955</v>
      </c>
      <c r="H25" s="7">
        <f t="shared" si="211"/>
        <v>2.1076664343115845</v>
      </c>
      <c r="I25" s="7">
        <f t="shared" si="211"/>
        <v>0.47012621354744222</v>
      </c>
      <c r="J25" s="7">
        <f t="shared" si="211"/>
        <v>-6.3626697487717543E-4</v>
      </c>
      <c r="K25" s="7">
        <f t="shared" si="211"/>
        <v>0.86024146922616151</v>
      </c>
      <c r="L25" s="7"/>
      <c r="M25" s="7"/>
      <c r="O25" s="8" t="s">
        <v>63</v>
      </c>
      <c r="P25" s="7">
        <f t="shared" ref="P25:Y25" si="212">P10/P$15-1</f>
        <v>0.25682911793185381</v>
      </c>
      <c r="Q25" s="7">
        <f t="shared" si="212"/>
        <v>0.25578780062973205</v>
      </c>
      <c r="R25" s="7">
        <f t="shared" si="212"/>
        <v>5.690600575084126E-2</v>
      </c>
      <c r="S25" s="7">
        <f t="shared" si="212"/>
        <v>2.5497117221531918E-2</v>
      </c>
      <c r="T25" s="7">
        <f t="shared" si="212"/>
        <v>0.16387016823533362</v>
      </c>
      <c r="U25" s="7">
        <f t="shared" si="212"/>
        <v>0.20961498536024314</v>
      </c>
      <c r="V25" s="7">
        <f t="shared" si="212"/>
        <v>0.58076081485202957</v>
      </c>
      <c r="W25" s="7">
        <f t="shared" si="212"/>
        <v>0.16625934132718401</v>
      </c>
      <c r="X25" s="7">
        <f t="shared" si="212"/>
        <v>9.5307746131920723E-3</v>
      </c>
      <c r="Y25" s="7">
        <f t="shared" si="212"/>
        <v>0.40716937924011343</v>
      </c>
      <c r="AC25" s="8" t="s">
        <v>63</v>
      </c>
      <c r="AD25" s="7">
        <f t="shared" ref="AD25:AM25" si="213">AD10/AD$15-1</f>
        <v>0.88295070422545363</v>
      </c>
      <c r="AE25" s="7">
        <f t="shared" si="213"/>
        <v>0.34876596347158251</v>
      </c>
      <c r="AF25" s="7">
        <f t="shared" si="213"/>
        <v>0.28748381071687268</v>
      </c>
      <c r="AG25" s="7">
        <f t="shared" si="213"/>
        <v>5.0575647530769707E-2</v>
      </c>
      <c r="AH25" s="7">
        <f t="shared" si="213"/>
        <v>0.14413923073475354</v>
      </c>
      <c r="AI25" s="7">
        <f t="shared" si="213"/>
        <v>0.53897869380462238</v>
      </c>
      <c r="AJ25" s="7">
        <f t="shared" si="213"/>
        <v>0.77968836343740699</v>
      </c>
      <c r="AK25" s="7">
        <f t="shared" si="213"/>
        <v>0.53333549884880904</v>
      </c>
      <c r="AL25" s="7">
        <f t="shared" si="213"/>
        <v>8.9416332874814541E-2</v>
      </c>
      <c r="AM25" s="7">
        <f t="shared" si="213"/>
        <v>0.33236130269545172</v>
      </c>
      <c r="AQ25" s="8" t="s">
        <v>63</v>
      </c>
      <c r="AR25" s="7">
        <f t="shared" ref="AR25:BA25" si="214">AR10/AR$15-1</f>
        <v>0.94311090280893106</v>
      </c>
      <c r="AS25" s="7">
        <f t="shared" si="214"/>
        <v>0.2783354641076472</v>
      </c>
      <c r="AT25" s="7">
        <f t="shared" si="214"/>
        <v>7.1755892035846536E-2</v>
      </c>
      <c r="AU25" s="7">
        <f t="shared" si="214"/>
        <v>0.15108450866751477</v>
      </c>
      <c r="AV25" s="7">
        <f t="shared" si="214"/>
        <v>0.2575040727283664</v>
      </c>
      <c r="AW25" s="7">
        <f t="shared" si="214"/>
        <v>0.53536087695386225</v>
      </c>
      <c r="AX25" s="7">
        <f t="shared" si="214"/>
        <v>0.64191577803448441</v>
      </c>
      <c r="AY25" s="7">
        <f t="shared" si="214"/>
        <v>0.3465792706137838</v>
      </c>
      <c r="AZ25" s="7">
        <f t="shared" si="214"/>
        <v>0.32172975806420423</v>
      </c>
      <c r="BA25" s="7">
        <f t="shared" si="214"/>
        <v>0.6943286407609639</v>
      </c>
      <c r="BE25" s="8" t="s">
        <v>63</v>
      </c>
      <c r="BF25" s="7">
        <f t="shared" ref="BF25:BO25" si="215">BF10/BF$15-1</f>
        <v>8.0783126469254674E-2</v>
      </c>
      <c r="BG25" s="7">
        <f t="shared" si="215"/>
        <v>-0.13788243839668279</v>
      </c>
      <c r="BH25" s="7">
        <f t="shared" si="215"/>
        <v>-5.1735596652984772E-2</v>
      </c>
      <c r="BI25" s="7">
        <f t="shared" si="215"/>
        <v>0.12567184986000912</v>
      </c>
      <c r="BJ25" s="7">
        <f t="shared" si="215"/>
        <v>0.1622041999952899</v>
      </c>
      <c r="BK25" s="7">
        <f t="shared" si="215"/>
        <v>0.53395756053821541</v>
      </c>
      <c r="BL25" s="7">
        <f t="shared" si="215"/>
        <v>0.70459177837991205</v>
      </c>
      <c r="BM25" s="7">
        <f t="shared" si="215"/>
        <v>0.74810035873900649</v>
      </c>
      <c r="BN25" s="7">
        <f t="shared" si="215"/>
        <v>0.24061461256111172</v>
      </c>
      <c r="BO25" s="7">
        <f t="shared" si="215"/>
        <v>0.16096484158382451</v>
      </c>
      <c r="BS25" s="8" t="s">
        <v>63</v>
      </c>
      <c r="BT25" s="7">
        <f t="shared" ref="BT25:CC25" si="216">BT10/BT$15-1</f>
        <v>-9.1579048178210831E-3</v>
      </c>
      <c r="BU25" s="7">
        <f t="shared" si="216"/>
        <v>-2.7444585683106815E-2</v>
      </c>
      <c r="BV25" s="7">
        <f t="shared" si="216"/>
        <v>-1.4538936295183658E-2</v>
      </c>
      <c r="BW25" s="7">
        <f t="shared" si="216"/>
        <v>-2.3126130915045784E-2</v>
      </c>
      <c r="BX25" s="7">
        <f t="shared" si="216"/>
        <v>-5.4487072839529693E-3</v>
      </c>
      <c r="BY25" s="7">
        <f t="shared" si="216"/>
        <v>0.56690649991651476</v>
      </c>
      <c r="BZ25" s="7">
        <f t="shared" si="216"/>
        <v>0.59169453978520448</v>
      </c>
      <c r="CA25" s="7">
        <f t="shared" si="216"/>
        <v>0.59659691190356701</v>
      </c>
      <c r="CB25" s="7">
        <f t="shared" si="216"/>
        <v>0.27763339231202111</v>
      </c>
      <c r="CC25" s="7">
        <f t="shared" si="216"/>
        <v>0.24191587128998249</v>
      </c>
      <c r="CG25" s="8" t="s">
        <v>63</v>
      </c>
      <c r="CH25" s="7">
        <f t="shared" ref="CH25:CQ25" si="217">CH10/CH$15-1</f>
        <v>-8.3169371143712145E-2</v>
      </c>
      <c r="CI25" s="7">
        <f t="shared" si="217"/>
        <v>-1.4453964066214353E-2</v>
      </c>
      <c r="CJ25" s="7">
        <f t="shared" si="217"/>
        <v>-0.31581957154847495</v>
      </c>
      <c r="CK25" s="7">
        <f t="shared" si="217"/>
        <v>-0.26511164580420499</v>
      </c>
      <c r="CL25" s="7">
        <f t="shared" si="217"/>
        <v>-0.34093517795646988</v>
      </c>
      <c r="CM25" s="7">
        <f t="shared" si="217"/>
        <v>0.58610312617025095</v>
      </c>
      <c r="CN25" s="7">
        <f t="shared" si="217"/>
        <v>0.41814480037220503</v>
      </c>
      <c r="CO25" s="7">
        <f t="shared" si="217"/>
        <v>0.65920644783724835</v>
      </c>
      <c r="CP25" s="7">
        <f t="shared" si="217"/>
        <v>1.2451787957931626</v>
      </c>
      <c r="CQ25" s="7">
        <f t="shared" si="217"/>
        <v>0.45507865426059202</v>
      </c>
      <c r="CU25" s="8" t="s">
        <v>63</v>
      </c>
      <c r="CV25" s="7">
        <f t="shared" ref="CV25:DE25" si="218">CV10/CV$15-1</f>
        <v>-0.14516431266058616</v>
      </c>
      <c r="CW25" s="7">
        <f t="shared" si="218"/>
        <v>-0.35509432804012031</v>
      </c>
      <c r="CX25" s="7">
        <f t="shared" si="218"/>
        <v>-0.34742132863549935</v>
      </c>
      <c r="CY25" s="7">
        <f t="shared" si="218"/>
        <v>-0.40837635906849667</v>
      </c>
      <c r="CZ25" s="7">
        <f t="shared" si="218"/>
        <v>-0.33583539956981623</v>
      </c>
      <c r="DA25" s="7">
        <f t="shared" si="218"/>
        <v>-2.6554424593400183E-2</v>
      </c>
      <c r="DB25" s="7">
        <f t="shared" si="218"/>
        <v>0.25456932978056024</v>
      </c>
      <c r="DC25" s="7">
        <f t="shared" si="218"/>
        <v>0.34155447431887231</v>
      </c>
      <c r="DD25" s="7">
        <f t="shared" si="218"/>
        <v>0.50748333991861405</v>
      </c>
      <c r="DE25" s="7">
        <f t="shared" si="218"/>
        <v>0.71930674992187527</v>
      </c>
      <c r="DF25" s="7"/>
    </row>
    <row r="26" spans="1:110">
      <c r="A26" s="8" t="s">
        <v>64</v>
      </c>
      <c r="B26" s="7">
        <f t="shared" ref="B26:J26" si="219">B11/B$15-1</f>
        <v>0.13023817729683862</v>
      </c>
      <c r="C26" s="7">
        <f t="shared" si="219"/>
        <v>0.12922534464649815</v>
      </c>
      <c r="D26" s="7">
        <f t="shared" si="219"/>
        <v>-7.8957714017481306E-3</v>
      </c>
      <c r="E26" s="7">
        <f t="shared" si="219"/>
        <v>-7.3541956145478649E-3</v>
      </c>
      <c r="F26" s="7">
        <f t="shared" si="219"/>
        <v>8.4848903440484236E-2</v>
      </c>
      <c r="G26" s="7">
        <f t="shared" si="219"/>
        <v>-4.0117396924522764E-3</v>
      </c>
      <c r="H26" s="7">
        <f t="shared" si="219"/>
        <v>1.2688284740674591</v>
      </c>
      <c r="I26" s="7">
        <f t="shared" si="219"/>
        <v>-0.62137803600417274</v>
      </c>
      <c r="J26" s="7">
        <f t="shared" si="219"/>
        <v>0.18708365678860006</v>
      </c>
      <c r="K26" s="7"/>
      <c r="L26" s="7"/>
      <c r="M26" s="7"/>
      <c r="O26" s="8" t="s">
        <v>64</v>
      </c>
      <c r="P26" s="7">
        <f t="shared" ref="P26:X26" si="220">P11/P$15-1</f>
        <v>0.91162248155664249</v>
      </c>
      <c r="Q26" s="7">
        <f t="shared" si="220"/>
        <v>-3.6962179488339686E-2</v>
      </c>
      <c r="R26" s="7">
        <f t="shared" si="220"/>
        <v>-1.896866858361379E-2</v>
      </c>
      <c r="S26" s="7">
        <f t="shared" si="220"/>
        <v>0.19204578375787773</v>
      </c>
      <c r="T26" s="7">
        <f t="shared" si="220"/>
        <v>4.1729027567559029E-2</v>
      </c>
      <c r="U26" s="7">
        <f t="shared" si="220"/>
        <v>-0.18143865884475019</v>
      </c>
      <c r="V26" s="7">
        <f t="shared" si="220"/>
        <v>0.23488059133268324</v>
      </c>
      <c r="W26" s="7">
        <f t="shared" si="220"/>
        <v>-0.60956071838625758</v>
      </c>
      <c r="X26" s="7">
        <f t="shared" si="220"/>
        <v>-9.5307746131919613E-3</v>
      </c>
      <c r="Y26" s="7"/>
      <c r="AC26" s="8" t="s">
        <v>64</v>
      </c>
      <c r="AD26" s="7">
        <f t="shared" ref="AD26:AL26" si="221">AD11/AD$15-1</f>
        <v>-5.1283705823842451E-3</v>
      </c>
      <c r="AE26" s="7">
        <f t="shared" si="221"/>
        <v>0.16324294571650277</v>
      </c>
      <c r="AF26" s="7">
        <f t="shared" si="221"/>
        <v>-1.7004550314632105E-3</v>
      </c>
      <c r="AG26" s="7">
        <f t="shared" si="221"/>
        <v>-9.1494751302345634E-3</v>
      </c>
      <c r="AH26" s="7">
        <f t="shared" si="221"/>
        <v>3.3294315126933371E-2</v>
      </c>
      <c r="AI26" s="7">
        <f t="shared" si="221"/>
        <v>-0.11359328641173316</v>
      </c>
      <c r="AJ26" s="7">
        <f t="shared" si="221"/>
        <v>0.2150351869680438</v>
      </c>
      <c r="AK26" s="7">
        <f t="shared" si="221"/>
        <v>-0.32174591858042711</v>
      </c>
      <c r="AL26" s="7">
        <f t="shared" si="221"/>
        <v>-0.22673838271623104</v>
      </c>
      <c r="AM26" s="7"/>
      <c r="AQ26" s="8" t="s">
        <v>64</v>
      </c>
      <c r="AR26" s="7">
        <f t="shared" ref="AR26:AZ26" si="222">AR11/AR$15-1</f>
        <v>0.13108919746557834</v>
      </c>
      <c r="AS26" s="7">
        <f t="shared" si="222"/>
        <v>-0.24823370845772086</v>
      </c>
      <c r="AT26" s="7">
        <f t="shared" si="222"/>
        <v>-7.1117449304800351E-2</v>
      </c>
      <c r="AU26" s="7">
        <f t="shared" si="222"/>
        <v>3.8481646845467843E-2</v>
      </c>
      <c r="AV26" s="7">
        <f t="shared" si="222"/>
        <v>5.93624068814953E-2</v>
      </c>
      <c r="AW26" s="7">
        <f t="shared" si="222"/>
        <v>4.2943143264856376E-2</v>
      </c>
      <c r="AX26" s="7">
        <f t="shared" si="222"/>
        <v>9.2846476556486257E-2</v>
      </c>
      <c r="AY26" s="7">
        <f t="shared" si="222"/>
        <v>-0.47406325962262141</v>
      </c>
      <c r="AZ26" s="7">
        <f t="shared" si="222"/>
        <v>-0.2257473644035638</v>
      </c>
      <c r="BA26" s="7"/>
      <c r="BE26" s="8" t="s">
        <v>64</v>
      </c>
      <c r="BF26" s="7">
        <f t="shared" ref="BF26:BN26" si="223">BF11/BF$15-1</f>
        <v>8.5574588127579565E-2</v>
      </c>
      <c r="BG26" s="7">
        <f t="shared" si="223"/>
        <v>-0.10381901609609412</v>
      </c>
      <c r="BH26" s="7">
        <f t="shared" si="223"/>
        <v>8.5656761873946774E-3</v>
      </c>
      <c r="BI26" s="7">
        <f t="shared" si="223"/>
        <v>0.14803149064737653</v>
      </c>
      <c r="BJ26" s="7">
        <f t="shared" si="223"/>
        <v>5.7192460180751414E-2</v>
      </c>
      <c r="BK26" s="7">
        <f t="shared" si="223"/>
        <v>-7.2688088556570607E-3</v>
      </c>
      <c r="BL26" s="7">
        <f t="shared" si="223"/>
        <v>0.32065842531435229</v>
      </c>
      <c r="BM26" s="7">
        <f t="shared" si="223"/>
        <v>-0.26928298026720443</v>
      </c>
      <c r="BN26" s="7">
        <f t="shared" si="223"/>
        <v>-0.18594590605764461</v>
      </c>
      <c r="BO26" s="7"/>
      <c r="BS26" s="8" t="s">
        <v>64</v>
      </c>
      <c r="BT26" s="7">
        <f t="shared" ref="BT26:CB26" si="224">BT11/BT$15-1</f>
        <v>0.18927554410755953</v>
      </c>
      <c r="BU26" s="7">
        <f t="shared" si="224"/>
        <v>-7.1342779643202014E-2</v>
      </c>
      <c r="BV26" s="7">
        <f t="shared" si="224"/>
        <v>-0.11827094908336511</v>
      </c>
      <c r="BW26" s="7">
        <f t="shared" si="224"/>
        <v>6.8428276800478471E-3</v>
      </c>
      <c r="BX26" s="7">
        <f t="shared" si="224"/>
        <v>-1.8213664079795966E-2</v>
      </c>
      <c r="BY26" s="7">
        <f t="shared" si="224"/>
        <v>-0.11033071201543043</v>
      </c>
      <c r="BZ26" s="7">
        <f t="shared" si="224"/>
        <v>0.1782709063460497</v>
      </c>
      <c r="CA26" s="7">
        <f t="shared" si="224"/>
        <v>-0.19944482539959107</v>
      </c>
      <c r="CB26" s="7">
        <f t="shared" si="224"/>
        <v>-0.11797031113343182</v>
      </c>
      <c r="CC26" s="7"/>
      <c r="CG26" s="8" t="s">
        <v>64</v>
      </c>
      <c r="CH26" s="7">
        <f t="shared" ref="CH26:CP26" si="225">CH11/CH$15-1</f>
        <v>0.2881698555432084</v>
      </c>
      <c r="CI26" s="7">
        <f t="shared" si="225"/>
        <v>5.7450383291027141E-2</v>
      </c>
      <c r="CJ26" s="7">
        <f t="shared" si="225"/>
        <v>6.0824246843068197E-2</v>
      </c>
      <c r="CK26" s="7">
        <f t="shared" si="225"/>
        <v>8.1364046474554863E-2</v>
      </c>
      <c r="CL26" s="7">
        <f t="shared" si="225"/>
        <v>0.31944818315164558</v>
      </c>
      <c r="CM26" s="7">
        <f t="shared" si="225"/>
        <v>0.29811295128589865</v>
      </c>
      <c r="CN26" s="7">
        <f t="shared" si="225"/>
        <v>0.1268536245075893</v>
      </c>
      <c r="CO26" s="7">
        <f t="shared" si="225"/>
        <v>0.28667822741049886</v>
      </c>
      <c r="CP26" s="7">
        <f t="shared" si="225"/>
        <v>0.20063717573332829</v>
      </c>
      <c r="CQ26" s="7"/>
      <c r="CU26" s="8" t="s">
        <v>64</v>
      </c>
      <c r="CV26" s="7">
        <f t="shared" ref="CV26:DD26" si="226">CV11/CV$15-1</f>
        <v>0.53016879020886876</v>
      </c>
      <c r="CW26" s="7">
        <f t="shared" si="226"/>
        <v>4.0853051347361946E-2</v>
      </c>
      <c r="CX26" s="7">
        <f t="shared" si="226"/>
        <v>-1.304509442296331E-2</v>
      </c>
      <c r="CY26" s="7">
        <f t="shared" si="226"/>
        <v>9.2364444720299588E-2</v>
      </c>
      <c r="CZ26" s="7">
        <f t="shared" si="226"/>
        <v>0.31473383462923321</v>
      </c>
      <c r="DA26" s="7">
        <f t="shared" si="226"/>
        <v>0.4114495641564393</v>
      </c>
      <c r="DB26" s="7">
        <f t="shared" si="226"/>
        <v>-1.3596269183307808E-2</v>
      </c>
      <c r="DC26" s="7">
        <f t="shared" si="226"/>
        <v>6.2795403387425619E-2</v>
      </c>
      <c r="DD26" s="7">
        <f t="shared" si="226"/>
        <v>3.8524707022896454E-2</v>
      </c>
      <c r="DE26" s="7"/>
      <c r="DF26" s="7"/>
    </row>
    <row r="27" spans="1:110">
      <c r="A27" s="8" t="s">
        <v>65</v>
      </c>
      <c r="B27" s="7">
        <f t="shared" ref="B27:H27" si="227">B12/B$15-1</f>
        <v>0.43988439149639791</v>
      </c>
      <c r="C27" s="7">
        <f t="shared" si="227"/>
        <v>3.0730925531859743E-2</v>
      </c>
      <c r="D27" s="7">
        <f t="shared" si="227"/>
        <v>0.21108570296526064</v>
      </c>
      <c r="E27" s="7">
        <f t="shared" si="227"/>
        <v>5.1163449197083155E-2</v>
      </c>
      <c r="F27" s="7">
        <f t="shared" si="227"/>
        <v>0.20694667954211421</v>
      </c>
      <c r="G27" s="7">
        <f t="shared" si="227"/>
        <v>0.29302541968075935</v>
      </c>
      <c r="H27" s="7">
        <f t="shared" si="227"/>
        <v>1.1860431191167362</v>
      </c>
      <c r="I27" s="7"/>
      <c r="J27" s="7">
        <f t="shared" ref="J27" si="228">J12/J$15-1</f>
        <v>-8.9444001461540967E-2</v>
      </c>
      <c r="K27" s="7"/>
      <c r="L27" s="7"/>
      <c r="M27" s="7"/>
      <c r="O27" s="8" t="s">
        <v>65</v>
      </c>
      <c r="P27" s="7">
        <f t="shared" ref="P27:X27" si="229">P12/P$15-1</f>
        <v>0.51862458295650016</v>
      </c>
      <c r="Q27" s="7">
        <f t="shared" si="229"/>
        <v>0.48084928797381488</v>
      </c>
      <c r="R27" s="7">
        <f t="shared" si="229"/>
        <v>0.1220831049228206</v>
      </c>
      <c r="S27" s="7">
        <f t="shared" si="229"/>
        <v>0.17016146506031804</v>
      </c>
      <c r="T27" s="7">
        <f t="shared" si="229"/>
        <v>0.28034186644541559</v>
      </c>
      <c r="U27" s="7">
        <f t="shared" si="229"/>
        <v>0.43466522059608526</v>
      </c>
      <c r="V27" s="7">
        <f t="shared" si="229"/>
        <v>0.29969241483695064</v>
      </c>
      <c r="W27" s="7"/>
      <c r="X27" s="7">
        <f t="shared" si="229"/>
        <v>2.0946223433937483E-2</v>
      </c>
      <c r="Y27" s="7"/>
      <c r="AC27" s="8" t="s">
        <v>65</v>
      </c>
      <c r="AD27" s="7">
        <f t="shared" ref="AD27:AL27" si="230">AD12/AD$15-1</f>
        <v>0.63616946885088299</v>
      </c>
      <c r="AE27" s="7">
        <f t="shared" si="230"/>
        <v>0.14541853637550384</v>
      </c>
      <c r="AF27" s="7">
        <f t="shared" si="230"/>
        <v>0.25717946993764595</v>
      </c>
      <c r="AG27" s="7">
        <f t="shared" si="230"/>
        <v>0.10915248711618175</v>
      </c>
      <c r="AH27" s="7">
        <f t="shared" si="230"/>
        <v>0.35593628465868399</v>
      </c>
      <c r="AI27" s="7">
        <f t="shared" si="230"/>
        <v>0.47249304659842273</v>
      </c>
      <c r="AJ27" s="7">
        <f t="shared" si="230"/>
        <v>0.63492832845301561</v>
      </c>
      <c r="AK27" s="7"/>
      <c r="AL27" s="7">
        <f t="shared" si="230"/>
        <v>0.15276062284942427</v>
      </c>
      <c r="AM27" s="7"/>
      <c r="AQ27" s="8" t="s">
        <v>65</v>
      </c>
      <c r="AR27" s="7">
        <f t="shared" ref="AR27:AZ27" si="231">AR12/AR$15-1</f>
        <v>0.67376572953378377</v>
      </c>
      <c r="AS27" s="7">
        <f t="shared" si="231"/>
        <v>0.13464586698958847</v>
      </c>
      <c r="AT27" s="7">
        <f t="shared" si="231"/>
        <v>0.16811294025811585</v>
      </c>
      <c r="AU27" s="7">
        <f t="shared" si="231"/>
        <v>9.9361861568323828E-2</v>
      </c>
      <c r="AV27" s="7">
        <f t="shared" si="231"/>
        <v>0.36717608720813311</v>
      </c>
      <c r="AW27" s="7">
        <f t="shared" si="231"/>
        <v>0.35309107865885236</v>
      </c>
      <c r="AX27" s="7">
        <f t="shared" si="231"/>
        <v>0.5314363108122524</v>
      </c>
      <c r="AY27" s="7"/>
      <c r="AZ27" s="7">
        <f t="shared" si="231"/>
        <v>0.75097321940836204</v>
      </c>
      <c r="BA27" s="7"/>
      <c r="BE27" s="8" t="s">
        <v>65</v>
      </c>
      <c r="BF27" s="7">
        <f t="shared" ref="BF27:BN27" si="232">BF12/BF$15-1</f>
        <v>0.80082908416710219</v>
      </c>
      <c r="BG27" s="7">
        <f t="shared" si="232"/>
        <v>0.49628858558405264</v>
      </c>
      <c r="BH27" s="7">
        <f t="shared" si="232"/>
        <v>0.31941512722305054</v>
      </c>
      <c r="BI27" s="7">
        <f t="shared" si="232"/>
        <v>0.13960507349857965</v>
      </c>
      <c r="BJ27" s="7">
        <f t="shared" si="232"/>
        <v>0.2613631795998117</v>
      </c>
      <c r="BK27" s="7">
        <f t="shared" si="232"/>
        <v>0.43112546022173004</v>
      </c>
      <c r="BL27" s="7">
        <f t="shared" si="232"/>
        <v>0.60786279097635432</v>
      </c>
      <c r="BM27" s="7"/>
      <c r="BN27" s="7">
        <f t="shared" si="232"/>
        <v>0.67205211977753709</v>
      </c>
      <c r="BO27" s="7"/>
      <c r="BS27" s="8" t="s">
        <v>65</v>
      </c>
      <c r="BT27" s="7">
        <f t="shared" ref="BT27:CB27" si="233">BT12/BT$15-1</f>
        <v>0.80199330688652859</v>
      </c>
      <c r="BU27" s="7">
        <f t="shared" si="233"/>
        <v>0.69541406696016028</v>
      </c>
      <c r="BV27" s="7">
        <f t="shared" si="233"/>
        <v>0.34351633468246989</v>
      </c>
      <c r="BW27" s="7">
        <f t="shared" si="233"/>
        <v>8.7457404650555626E-2</v>
      </c>
      <c r="BX27" s="7">
        <f t="shared" si="233"/>
        <v>0.34924626736205377</v>
      </c>
      <c r="BY27" s="7">
        <f t="shared" si="233"/>
        <v>0.66522030721975489</v>
      </c>
      <c r="BZ27" s="7">
        <f t="shared" si="233"/>
        <v>0.57174537949540594</v>
      </c>
      <c r="CA27" s="7"/>
      <c r="CB27" s="7">
        <f t="shared" si="233"/>
        <v>0.16680857374898794</v>
      </c>
      <c r="CC27" s="7"/>
      <c r="CG27" s="8" t="s">
        <v>65</v>
      </c>
      <c r="CH27" s="7">
        <f t="shared" ref="CH27:CP27" si="234">CH12/CH$15-1</f>
        <v>1.204313429142406</v>
      </c>
      <c r="CI27" s="7">
        <f t="shared" si="234"/>
        <v>0.17222167290722612</v>
      </c>
      <c r="CJ27" s="7">
        <f t="shared" si="234"/>
        <v>0.30996796773381718</v>
      </c>
      <c r="CK27" s="7">
        <f t="shared" si="234"/>
        <v>0.10769811626094916</v>
      </c>
      <c r="CL27" s="7">
        <f t="shared" si="234"/>
        <v>0.25770434549482801</v>
      </c>
      <c r="CM27" s="7">
        <f t="shared" si="234"/>
        <v>1.0131215006089231</v>
      </c>
      <c r="CN27" s="7">
        <f t="shared" si="234"/>
        <v>0.61720120534959633</v>
      </c>
      <c r="CO27" s="7"/>
      <c r="CP27" s="7">
        <f t="shared" si="234"/>
        <v>3.8890838794967131E-2</v>
      </c>
      <c r="CQ27" s="7"/>
      <c r="CU27" s="8" t="s">
        <v>65</v>
      </c>
      <c r="CV27" s="7">
        <f t="shared" ref="CV27:DD27" si="235">CV12/CV$15-1</f>
        <v>1.1374128845042302</v>
      </c>
      <c r="CW27" s="7">
        <f t="shared" si="235"/>
        <v>0.65683460925756965</v>
      </c>
      <c r="CX27" s="7">
        <f t="shared" si="235"/>
        <v>0.28278094891773664</v>
      </c>
      <c r="CY27" s="7">
        <f t="shared" si="235"/>
        <v>0.13847118114338186</v>
      </c>
      <c r="CZ27" s="7">
        <f t="shared" si="235"/>
        <v>0.35040290105809002</v>
      </c>
      <c r="DA27" s="7">
        <f t="shared" si="235"/>
        <v>1.1814081736086472</v>
      </c>
      <c r="DB27" s="7">
        <f t="shared" si="235"/>
        <v>0.70191672478314149</v>
      </c>
      <c r="DC27" s="7"/>
      <c r="DD27" s="7">
        <f t="shared" si="235"/>
        <v>-3.8524707022896454E-2</v>
      </c>
      <c r="DE27" s="7"/>
      <c r="DF27" s="7"/>
    </row>
    <row r="28" spans="1:110">
      <c r="A28" s="8" t="s">
        <v>66</v>
      </c>
      <c r="B28" s="7">
        <f t="shared" ref="B28:J28" si="236">B13/B$15-1</f>
        <v>-0.305836952064789</v>
      </c>
      <c r="C28" s="7">
        <f t="shared" si="236"/>
        <v>-0.23211437287994197</v>
      </c>
      <c r="D28" s="7">
        <f t="shared" si="236"/>
        <v>2.3687314205244503E-2</v>
      </c>
      <c r="E28" s="7">
        <f t="shared" si="236"/>
        <v>-0.3482762896498578</v>
      </c>
      <c r="F28" s="7">
        <f t="shared" si="236"/>
        <v>-0.18134329555868722</v>
      </c>
      <c r="G28" s="7">
        <f t="shared" si="236"/>
        <v>0.62235631437173522</v>
      </c>
      <c r="H28" s="7">
        <f t="shared" si="236"/>
        <v>-0.24904381521428565</v>
      </c>
      <c r="I28" s="7">
        <f t="shared" si="236"/>
        <v>0.40788984742638079</v>
      </c>
      <c r="J28" s="7">
        <f t="shared" si="236"/>
        <v>0.51822459071808735</v>
      </c>
      <c r="K28" s="7"/>
      <c r="L28" s="7"/>
      <c r="M28" s="7"/>
      <c r="O28" s="8" t="s">
        <v>66</v>
      </c>
      <c r="P28" s="7">
        <f t="shared" ref="P28:X28" si="237">P13/P$15-1</f>
        <v>9.1043262633443423E-3</v>
      </c>
      <c r="Q28" s="7">
        <f t="shared" si="237"/>
        <v>-4.5130893971518482E-2</v>
      </c>
      <c r="R28" s="7">
        <f t="shared" si="237"/>
        <v>6.46039777997367E-2</v>
      </c>
      <c r="S28" s="7">
        <f t="shared" si="237"/>
        <v>-0.35217330487657039</v>
      </c>
      <c r="T28" s="7">
        <f t="shared" si="237"/>
        <v>-0.1931191378361552</v>
      </c>
      <c r="U28" s="7">
        <f t="shared" si="237"/>
        <v>0.1093717762476083</v>
      </c>
      <c r="V28" s="7">
        <f t="shared" si="237"/>
        <v>-8.3303301454665246E-2</v>
      </c>
      <c r="W28" s="7">
        <f t="shared" si="237"/>
        <v>0.75741324294386292</v>
      </c>
      <c r="X28" s="7">
        <f t="shared" si="237"/>
        <v>0.16420447138246996</v>
      </c>
      <c r="Y28" s="7"/>
      <c r="AC28" s="8" t="s">
        <v>66</v>
      </c>
      <c r="AD28" s="7">
        <f t="shared" ref="AD28:AL28" si="238">AD13/AD$15-1</f>
        <v>0.16282648742698025</v>
      </c>
      <c r="AE28" s="7">
        <f t="shared" si="238"/>
        <v>-0.18588400431089758</v>
      </c>
      <c r="AF28" s="7">
        <f t="shared" si="238"/>
        <v>-1.5004089052198744E-2</v>
      </c>
      <c r="AG28" s="7">
        <f t="shared" si="238"/>
        <v>-0.33970456983928776</v>
      </c>
      <c r="AH28" s="7">
        <f t="shared" si="238"/>
        <v>-0.1886379314110288</v>
      </c>
      <c r="AI28" s="7">
        <f t="shared" si="238"/>
        <v>0.2927724824234057</v>
      </c>
      <c r="AJ28" s="7">
        <f t="shared" si="238"/>
        <v>-0.10363310049233743</v>
      </c>
      <c r="AK28" s="7">
        <f t="shared" si="238"/>
        <v>1.0456711397919913</v>
      </c>
      <c r="AL28" s="7">
        <f t="shared" si="238"/>
        <v>0.35935171682367906</v>
      </c>
      <c r="AM28" s="7"/>
      <c r="AQ28" s="8" t="s">
        <v>66</v>
      </c>
      <c r="AR28" s="7">
        <f t="shared" ref="AR28:AZ28" si="239">AR13/AR$15-1</f>
        <v>0.12155794881889581</v>
      </c>
      <c r="AS28" s="7">
        <f t="shared" si="239"/>
        <v>0.13935803388337242</v>
      </c>
      <c r="AT28" s="7">
        <f t="shared" si="239"/>
        <v>0.29842188991458007</v>
      </c>
      <c r="AU28" s="7">
        <f t="shared" si="239"/>
        <v>-0.15674021909634461</v>
      </c>
      <c r="AV28" s="7">
        <f t="shared" si="239"/>
        <v>-6.3369535027521406E-2</v>
      </c>
      <c r="AW28" s="7">
        <f t="shared" si="239"/>
        <v>0.36164181040141319</v>
      </c>
      <c r="AX28" s="7">
        <f t="shared" si="239"/>
        <v>-0.21531649495706506</v>
      </c>
      <c r="AY28" s="7">
        <f t="shared" si="239"/>
        <v>0.61599489297367627</v>
      </c>
      <c r="AZ28" s="7">
        <f t="shared" si="239"/>
        <v>0.63038207228681609</v>
      </c>
      <c r="BA28" s="7"/>
      <c r="BE28" s="8" t="s">
        <v>66</v>
      </c>
      <c r="BF28" s="7">
        <f t="shared" ref="BF28:BN28" si="240">BF13/BF$15-1</f>
        <v>0.37117805220101219</v>
      </c>
      <c r="BG28" s="7">
        <f t="shared" si="240"/>
        <v>2.7443544258859864E-2</v>
      </c>
      <c r="BH28" s="7">
        <f t="shared" si="240"/>
        <v>0.6903295554936042</v>
      </c>
      <c r="BI28" s="7">
        <f t="shared" si="240"/>
        <v>-0.35626973731544531</v>
      </c>
      <c r="BJ28" s="7">
        <f t="shared" si="240"/>
        <v>-0.12851831074670106</v>
      </c>
      <c r="BK28" s="7">
        <f t="shared" si="240"/>
        <v>0.1279029996808243</v>
      </c>
      <c r="BL28" s="7">
        <f t="shared" si="240"/>
        <v>-0.31115608691508567</v>
      </c>
      <c r="BM28" s="7">
        <f t="shared" si="240"/>
        <v>0.94877189301993314</v>
      </c>
      <c r="BN28" s="7">
        <f t="shared" si="240"/>
        <v>6.5477652739418302E-2</v>
      </c>
      <c r="BO28" s="7"/>
      <c r="BS28" s="8" t="s">
        <v>66</v>
      </c>
      <c r="BT28" s="7">
        <f t="shared" ref="BT28:CB28" si="241">BT13/BT$15-1</f>
        <v>-0.65128610011386612</v>
      </c>
      <c r="BU28" s="7">
        <f t="shared" si="241"/>
        <v>-0.43222449237090255</v>
      </c>
      <c r="BV28" s="7">
        <f t="shared" si="241"/>
        <v>-0.1097641012457311</v>
      </c>
      <c r="BW28" s="7">
        <f t="shared" si="241"/>
        <v>0.15040549169124451</v>
      </c>
      <c r="BX28" s="7">
        <f t="shared" si="241"/>
        <v>0.23933522197575563</v>
      </c>
      <c r="BY28" s="7">
        <f t="shared" si="241"/>
        <v>0.49413107464438633</v>
      </c>
      <c r="BZ28" s="7">
        <f t="shared" si="241"/>
        <v>0.31951288224825114</v>
      </c>
      <c r="CA28" s="7">
        <f t="shared" si="241"/>
        <v>1.1527101986273824</v>
      </c>
      <c r="CB28" s="7">
        <f t="shared" si="241"/>
        <v>1.0015343807098218</v>
      </c>
      <c r="CC28" s="7"/>
      <c r="CG28" s="8" t="s">
        <v>66</v>
      </c>
      <c r="CH28" s="7">
        <f t="shared" ref="CH28:CP28" si="242">CH13/CH$15-1</f>
        <v>-0.55277127582093666</v>
      </c>
      <c r="CI28" s="7">
        <f t="shared" si="242"/>
        <v>-0.4751865978351546</v>
      </c>
      <c r="CJ28" s="7">
        <f t="shared" si="242"/>
        <v>-0.14749819498173022</v>
      </c>
      <c r="CK28" s="7">
        <f t="shared" si="242"/>
        <v>0.23381369869677671</v>
      </c>
      <c r="CL28" s="7">
        <f t="shared" si="242"/>
        <v>0.26074384551529861</v>
      </c>
      <c r="CM28" s="7">
        <f t="shared" si="242"/>
        <v>1.7201391629487723</v>
      </c>
      <c r="CN28" s="7">
        <f t="shared" si="242"/>
        <v>-4.2248156935904113E-2</v>
      </c>
      <c r="CO28" s="7">
        <f t="shared" si="242"/>
        <v>-0.48284771042122254</v>
      </c>
      <c r="CP28" s="7">
        <f t="shared" si="242"/>
        <v>-0.20941854711208296</v>
      </c>
      <c r="CQ28" s="7"/>
      <c r="CU28" s="8" t="s">
        <v>66</v>
      </c>
      <c r="CV28" s="7">
        <f t="shared" ref="CV28:DD28" si="243">CV13/CV$15-1</f>
        <v>-0.60152260290797688</v>
      </c>
      <c r="CW28" s="7">
        <f t="shared" si="243"/>
        <v>-0.45747606157474918</v>
      </c>
      <c r="CX28" s="7">
        <f t="shared" si="243"/>
        <v>-0.23782572789410539</v>
      </c>
      <c r="CY28" s="7">
        <f t="shared" si="243"/>
        <v>0.11695296163276914</v>
      </c>
      <c r="CZ28" s="7">
        <f t="shared" si="243"/>
        <v>0.15275693695326109</v>
      </c>
      <c r="DA28" s="7">
        <f t="shared" si="243"/>
        <v>1.6383640437714653</v>
      </c>
      <c r="DB28" s="7">
        <f t="shared" si="243"/>
        <v>-0.1218659493247809</v>
      </c>
      <c r="DC28" s="7">
        <f t="shared" si="243"/>
        <v>-0.7223398323892456</v>
      </c>
      <c r="DD28" s="7">
        <f t="shared" si="243"/>
        <v>0.12466313896102355</v>
      </c>
      <c r="DE28" s="7"/>
      <c r="DF28" s="7"/>
    </row>
    <row r="29" spans="1:110">
      <c r="A29" s="8"/>
      <c r="AC29" s="22"/>
      <c r="AD29" s="7"/>
      <c r="AE29" s="7"/>
      <c r="AF29" s="7"/>
      <c r="AG29" s="7"/>
      <c r="AH29" s="7"/>
      <c r="AI29" s="7"/>
      <c r="AJ29" s="7"/>
      <c r="AK29" s="7"/>
      <c r="AL29" s="7"/>
      <c r="AM29" s="7"/>
      <c r="AQ29" s="22"/>
      <c r="AR29" s="7"/>
      <c r="AS29" s="7"/>
      <c r="AT29" s="7"/>
      <c r="AU29" s="7"/>
      <c r="AV29" s="7"/>
      <c r="AW29" s="7"/>
      <c r="AX29" s="7"/>
      <c r="AY29" s="7"/>
      <c r="AZ29" s="7"/>
      <c r="BA29" s="7"/>
      <c r="BE29" s="22"/>
      <c r="BF29" s="7"/>
      <c r="BG29" s="7"/>
      <c r="BH29" s="7"/>
      <c r="BI29" s="7"/>
      <c r="BJ29" s="7"/>
      <c r="BK29" s="7"/>
      <c r="BL29" s="7"/>
      <c r="BM29" s="7"/>
      <c r="BN29" s="7"/>
      <c r="BO29" s="7"/>
      <c r="BS29" s="22"/>
      <c r="BT29" s="7"/>
      <c r="BU29" s="7"/>
      <c r="BV29" s="7"/>
      <c r="BW29" s="7"/>
      <c r="BX29" s="7"/>
      <c r="BY29" s="7"/>
      <c r="BZ29" s="7"/>
      <c r="CA29" s="7"/>
      <c r="CB29" s="7"/>
      <c r="CC29" s="7"/>
      <c r="CG29" s="22"/>
      <c r="CH29" s="7"/>
      <c r="CI29" s="7"/>
      <c r="CJ29" s="7"/>
      <c r="CK29" s="7"/>
      <c r="CL29" s="7"/>
      <c r="CM29" s="7"/>
      <c r="CN29" s="7"/>
      <c r="CO29" s="7"/>
      <c r="CP29" s="7"/>
      <c r="CQ29" s="7"/>
      <c r="CU29" s="22"/>
      <c r="CV29" s="7"/>
      <c r="CW29" s="7"/>
      <c r="CX29" s="7"/>
      <c r="CY29" s="7"/>
      <c r="CZ29" s="7"/>
      <c r="DA29" s="7"/>
      <c r="DB29" s="7"/>
      <c r="DC29" s="7"/>
      <c r="DD29" s="7"/>
      <c r="DE29" s="7"/>
    </row>
    <row r="30" spans="1:110">
      <c r="A30" s="22"/>
      <c r="AC30" s="22"/>
      <c r="AD30" s="7"/>
      <c r="AE30" s="7"/>
      <c r="AF30" s="7"/>
      <c r="AG30" s="7"/>
      <c r="AH30" s="7"/>
      <c r="AI30" s="7"/>
      <c r="AJ30" s="7"/>
      <c r="AK30" s="7"/>
      <c r="AL30" s="7"/>
      <c r="AM30" s="7"/>
      <c r="AQ30" s="22"/>
      <c r="AR30" s="7"/>
      <c r="AS30" s="7"/>
      <c r="AT30" s="7"/>
      <c r="AU30" s="7"/>
      <c r="AV30" s="7"/>
      <c r="AW30" s="7"/>
      <c r="AX30" s="7"/>
      <c r="AY30" s="7"/>
      <c r="AZ30" s="7"/>
      <c r="BA30" s="7"/>
      <c r="BE30" s="22"/>
      <c r="BF30" s="7"/>
      <c r="BG30" s="7"/>
      <c r="BH30" s="7"/>
      <c r="BI30" s="7"/>
      <c r="BJ30" s="7"/>
      <c r="BK30" s="7"/>
      <c r="BL30" s="7"/>
      <c r="BM30" s="7"/>
      <c r="BN30" s="7"/>
      <c r="BO30" s="7"/>
      <c r="BS30" s="22"/>
      <c r="BT30" s="7"/>
      <c r="BU30" s="7"/>
      <c r="BV30" s="7"/>
      <c r="BW30" s="7"/>
      <c r="BX30" s="7"/>
      <c r="BY30" s="7"/>
      <c r="BZ30" s="7"/>
      <c r="CA30" s="7"/>
      <c r="CB30" s="7"/>
      <c r="CC30" s="7"/>
      <c r="CG30" s="22"/>
      <c r="CH30" s="7"/>
      <c r="CI30" s="7"/>
      <c r="CJ30" s="7"/>
      <c r="CK30" s="7"/>
      <c r="CL30" s="7"/>
      <c r="CM30" s="7"/>
      <c r="CN30" s="7"/>
      <c r="CO30" s="7"/>
      <c r="CP30" s="7"/>
      <c r="CQ30" s="7"/>
      <c r="CU30" s="22"/>
      <c r="CV30" s="7"/>
      <c r="CW30" s="7"/>
      <c r="CX30" s="7"/>
      <c r="CY30" s="7"/>
      <c r="CZ30" s="7"/>
      <c r="DA30" s="7"/>
      <c r="DB30" s="7"/>
      <c r="DC30" s="7"/>
      <c r="DD30" s="7"/>
      <c r="DE30" s="7"/>
    </row>
    <row r="31" spans="1:110">
      <c r="A31" s="22"/>
      <c r="AC31" s="22"/>
      <c r="AD31" s="7"/>
      <c r="AE31" s="7"/>
      <c r="AF31" s="7"/>
      <c r="AG31" s="7"/>
      <c r="AH31" s="7"/>
      <c r="AI31" s="7"/>
      <c r="AJ31" s="7"/>
      <c r="AK31" s="7"/>
      <c r="AL31" s="7"/>
      <c r="AM31" s="7"/>
      <c r="AQ31" s="22"/>
      <c r="AR31" s="7"/>
      <c r="AS31" s="7"/>
      <c r="AT31" s="7"/>
      <c r="AU31" s="7"/>
      <c r="AV31" s="7"/>
      <c r="AW31" s="7"/>
      <c r="AX31" s="7"/>
      <c r="AY31" s="7"/>
      <c r="AZ31" s="7"/>
      <c r="BA31" s="7"/>
      <c r="BE31" s="22"/>
      <c r="BF31" s="7"/>
      <c r="BG31" s="7"/>
      <c r="BH31" s="7"/>
      <c r="BI31" s="7"/>
      <c r="BJ31" s="7"/>
      <c r="BK31" s="7"/>
      <c r="BL31" s="7"/>
      <c r="BM31" s="7"/>
      <c r="BN31" s="7"/>
      <c r="BO31" s="7"/>
      <c r="BS31" s="22"/>
      <c r="BT31" s="7"/>
      <c r="BU31" s="7"/>
      <c r="BV31" s="7"/>
      <c r="BW31" s="7"/>
      <c r="BX31" s="7"/>
      <c r="BY31" s="7"/>
      <c r="BZ31" s="7"/>
      <c r="CA31" s="7"/>
      <c r="CB31" s="7"/>
      <c r="CC31" s="7"/>
      <c r="CG31" s="22"/>
      <c r="CH31" s="7"/>
      <c r="CI31" s="7"/>
      <c r="CJ31" s="7"/>
      <c r="CK31" s="7"/>
      <c r="CL31" s="7"/>
      <c r="CM31" s="7"/>
      <c r="CN31" s="7"/>
      <c r="CO31" s="7"/>
      <c r="CP31" s="7"/>
      <c r="CQ31" s="7"/>
      <c r="CU31" s="22"/>
      <c r="CV31" s="7"/>
      <c r="CW31" s="7"/>
      <c r="CX31" s="7"/>
      <c r="CY31" s="7"/>
      <c r="CZ31" s="7"/>
      <c r="DA31" s="7"/>
      <c r="DB31" s="7"/>
      <c r="DC31" s="7"/>
      <c r="DD31" s="7"/>
      <c r="DE31" s="7"/>
    </row>
    <row r="32" spans="1:110">
      <c r="A32" s="22"/>
      <c r="AC32" s="22"/>
      <c r="AD32" s="7"/>
      <c r="AE32" s="7"/>
      <c r="AF32" s="7"/>
      <c r="AG32" s="7"/>
      <c r="AH32" s="7"/>
      <c r="AI32" s="7"/>
      <c r="AJ32" s="7"/>
      <c r="AK32" s="7"/>
      <c r="AL32" s="7"/>
      <c r="AM32" s="7"/>
      <c r="AQ32" s="22"/>
      <c r="AR32" s="7"/>
      <c r="AS32" s="7"/>
      <c r="AT32" s="7"/>
      <c r="AU32" s="7"/>
      <c r="AV32" s="7"/>
      <c r="AW32" s="7"/>
      <c r="AX32" s="7"/>
      <c r="AY32" s="7"/>
      <c r="AZ32" s="7"/>
      <c r="BA32" s="7"/>
      <c r="BE32" s="22"/>
      <c r="BF32" s="7"/>
      <c r="BG32" s="7"/>
      <c r="BH32" s="7"/>
      <c r="BI32" s="7"/>
      <c r="BJ32" s="7"/>
      <c r="BK32" s="7"/>
      <c r="BL32" s="7"/>
      <c r="BM32" s="7"/>
      <c r="BN32" s="7"/>
      <c r="BO32" s="7"/>
      <c r="BS32" s="22"/>
      <c r="BT32" s="7"/>
      <c r="BU32" s="7"/>
      <c r="BV32" s="7"/>
      <c r="BW32" s="7"/>
      <c r="BX32" s="7"/>
      <c r="BY32" s="7"/>
      <c r="BZ32" s="7"/>
      <c r="CA32" s="7"/>
      <c r="CB32" s="7"/>
      <c r="CC32" s="7"/>
      <c r="CG32" s="22"/>
      <c r="CH32" s="7"/>
      <c r="CI32" s="7"/>
      <c r="CJ32" s="7"/>
      <c r="CK32" s="7"/>
      <c r="CL32" s="7"/>
      <c r="CM32" s="7"/>
      <c r="CN32" s="7"/>
      <c r="CO32" s="7"/>
      <c r="CP32" s="7"/>
      <c r="CQ32" s="7"/>
      <c r="CU32" s="22"/>
      <c r="CV32" s="7"/>
      <c r="CW32" s="7"/>
      <c r="CX32" s="7"/>
      <c r="CY32" s="7"/>
      <c r="CZ32" s="7"/>
      <c r="DA32" s="7"/>
      <c r="DB32" s="7"/>
      <c r="DC32" s="7"/>
      <c r="DD32" s="7"/>
      <c r="DE32" s="7"/>
    </row>
    <row r="33" spans="1:111">
      <c r="A33" s="9" t="s">
        <v>152</v>
      </c>
      <c r="O33" s="9" t="s">
        <v>153</v>
      </c>
      <c r="AC33" s="9" t="s">
        <v>154</v>
      </c>
      <c r="AQ33" s="9" t="s">
        <v>155</v>
      </c>
      <c r="BE33" s="9" t="s">
        <v>156</v>
      </c>
      <c r="BS33" s="9" t="s">
        <v>157</v>
      </c>
      <c r="CG33" s="9" t="s">
        <v>158</v>
      </c>
      <c r="CU33" s="9" t="s">
        <v>159</v>
      </c>
    </row>
    <row r="34" spans="1:111">
      <c r="B34" s="9" t="s">
        <v>112</v>
      </c>
      <c r="C34" s="9" t="s">
        <v>113</v>
      </c>
      <c r="D34" s="9" t="s">
        <v>114</v>
      </c>
      <c r="E34" s="9" t="s">
        <v>115</v>
      </c>
      <c r="F34" s="9" t="s">
        <v>116</v>
      </c>
      <c r="G34" s="9" t="s">
        <v>117</v>
      </c>
      <c r="H34" s="9" t="s">
        <v>118</v>
      </c>
      <c r="I34" s="9" t="s">
        <v>119</v>
      </c>
      <c r="J34" s="9" t="s">
        <v>120</v>
      </c>
      <c r="K34" s="9" t="s">
        <v>121</v>
      </c>
      <c r="L34" s="9" t="s">
        <v>50</v>
      </c>
      <c r="M34" s="9" t="s">
        <v>122</v>
      </c>
      <c r="P34" s="9" t="s">
        <v>112</v>
      </c>
      <c r="Q34" s="9" t="s">
        <v>113</v>
      </c>
      <c r="R34" s="9" t="s">
        <v>114</v>
      </c>
      <c r="S34" s="9" t="s">
        <v>115</v>
      </c>
      <c r="T34" s="9" t="s">
        <v>116</v>
      </c>
      <c r="U34" s="9" t="s">
        <v>117</v>
      </c>
      <c r="V34" s="9" t="s">
        <v>118</v>
      </c>
      <c r="W34" s="9" t="s">
        <v>119</v>
      </c>
      <c r="X34" s="9" t="s">
        <v>120</v>
      </c>
      <c r="Y34" s="9" t="s">
        <v>121</v>
      </c>
      <c r="Z34" s="9" t="s">
        <v>50</v>
      </c>
      <c r="AA34" s="9" t="s">
        <v>122</v>
      </c>
      <c r="AD34" s="9" t="s">
        <v>112</v>
      </c>
      <c r="AE34" s="9" t="s">
        <v>113</v>
      </c>
      <c r="AF34" s="9" t="s">
        <v>114</v>
      </c>
      <c r="AG34" s="9" t="s">
        <v>115</v>
      </c>
      <c r="AH34" s="9" t="s">
        <v>116</v>
      </c>
      <c r="AI34" s="9" t="s">
        <v>117</v>
      </c>
      <c r="AJ34" s="9" t="s">
        <v>118</v>
      </c>
      <c r="AK34" s="9" t="s">
        <v>119</v>
      </c>
      <c r="AL34" s="9" t="s">
        <v>120</v>
      </c>
      <c r="AM34" s="9" t="s">
        <v>121</v>
      </c>
      <c r="AN34" s="9" t="s">
        <v>50</v>
      </c>
      <c r="AO34" s="9" t="s">
        <v>122</v>
      </c>
      <c r="AR34" s="9" t="s">
        <v>112</v>
      </c>
      <c r="AS34" s="9" t="s">
        <v>113</v>
      </c>
      <c r="AT34" s="9" t="s">
        <v>114</v>
      </c>
      <c r="AU34" s="9" t="s">
        <v>115</v>
      </c>
      <c r="AV34" s="9" t="s">
        <v>116</v>
      </c>
      <c r="AW34" s="9" t="s">
        <v>117</v>
      </c>
      <c r="AX34" s="9" t="s">
        <v>118</v>
      </c>
      <c r="AY34" s="9" t="s">
        <v>119</v>
      </c>
      <c r="AZ34" s="9" t="s">
        <v>120</v>
      </c>
      <c r="BA34" s="9" t="s">
        <v>121</v>
      </c>
      <c r="BB34" s="9" t="s">
        <v>50</v>
      </c>
      <c r="BC34" s="9" t="s">
        <v>122</v>
      </c>
      <c r="BF34" s="9" t="s">
        <v>112</v>
      </c>
      <c r="BG34" s="9" t="s">
        <v>113</v>
      </c>
      <c r="BH34" s="9" t="s">
        <v>114</v>
      </c>
      <c r="BI34" s="9" t="s">
        <v>115</v>
      </c>
      <c r="BJ34" s="9" t="s">
        <v>116</v>
      </c>
      <c r="BK34" s="9" t="s">
        <v>117</v>
      </c>
      <c r="BL34" s="9" t="s">
        <v>118</v>
      </c>
      <c r="BM34" s="9" t="s">
        <v>119</v>
      </c>
      <c r="BN34" s="9" t="s">
        <v>120</v>
      </c>
      <c r="BO34" s="9" t="s">
        <v>121</v>
      </c>
      <c r="BP34" s="9" t="s">
        <v>50</v>
      </c>
      <c r="BQ34" s="9" t="s">
        <v>122</v>
      </c>
      <c r="BT34" s="9" t="s">
        <v>112</v>
      </c>
      <c r="BU34" s="9" t="s">
        <v>113</v>
      </c>
      <c r="BV34" s="9" t="s">
        <v>114</v>
      </c>
      <c r="BW34" s="9" t="s">
        <v>115</v>
      </c>
      <c r="BX34" s="9" t="s">
        <v>116</v>
      </c>
      <c r="BY34" s="9" t="s">
        <v>117</v>
      </c>
      <c r="BZ34" s="9" t="s">
        <v>118</v>
      </c>
      <c r="CA34" s="9" t="s">
        <v>119</v>
      </c>
      <c r="CB34" s="9" t="s">
        <v>120</v>
      </c>
      <c r="CC34" s="9" t="s">
        <v>121</v>
      </c>
      <c r="CD34" s="9" t="s">
        <v>50</v>
      </c>
      <c r="CE34" s="9" t="s">
        <v>122</v>
      </c>
      <c r="CH34" s="9" t="s">
        <v>112</v>
      </c>
      <c r="CI34" s="9" t="s">
        <v>113</v>
      </c>
      <c r="CJ34" s="9" t="s">
        <v>114</v>
      </c>
      <c r="CK34" s="9" t="s">
        <v>115</v>
      </c>
      <c r="CL34" s="9" t="s">
        <v>116</v>
      </c>
      <c r="CM34" s="9" t="s">
        <v>117</v>
      </c>
      <c r="CN34" s="9" t="s">
        <v>118</v>
      </c>
      <c r="CO34" s="9" t="s">
        <v>119</v>
      </c>
      <c r="CP34" s="9" t="s">
        <v>120</v>
      </c>
      <c r="CQ34" s="9" t="s">
        <v>121</v>
      </c>
      <c r="CR34" s="9" t="s">
        <v>50</v>
      </c>
      <c r="CS34" s="9" t="s">
        <v>122</v>
      </c>
      <c r="CV34" s="9" t="s">
        <v>112</v>
      </c>
      <c r="CW34" s="9" t="s">
        <v>113</v>
      </c>
      <c r="CX34" s="9" t="s">
        <v>114</v>
      </c>
      <c r="CY34" s="9" t="s">
        <v>115</v>
      </c>
      <c r="CZ34" s="9" t="s">
        <v>116</v>
      </c>
      <c r="DA34" s="9" t="s">
        <v>117</v>
      </c>
      <c r="DB34" s="9" t="s">
        <v>118</v>
      </c>
      <c r="DC34" s="9" t="s">
        <v>119</v>
      </c>
      <c r="DD34" s="9" t="s">
        <v>120</v>
      </c>
      <c r="DE34" s="9" t="s">
        <v>121</v>
      </c>
      <c r="DF34" s="9" t="s">
        <v>50</v>
      </c>
      <c r="DG34" s="9" t="s">
        <v>122</v>
      </c>
    </row>
    <row r="35" spans="1:111">
      <c r="A35" t="s">
        <v>57</v>
      </c>
      <c r="B35" s="12">
        <f t="shared" ref="B35:H35" si="244">IF(B4="","",1-B4/B$14)</f>
        <v>0.37796253730411755</v>
      </c>
      <c r="C35" s="12">
        <f t="shared" si="244"/>
        <v>9.3170261906546092E-2</v>
      </c>
      <c r="D35" s="12">
        <f t="shared" si="244"/>
        <v>0.17451137222427404</v>
      </c>
      <c r="E35" s="12">
        <f t="shared" si="244"/>
        <v>0.11962749999428501</v>
      </c>
      <c r="F35" s="12">
        <f t="shared" si="244"/>
        <v>0.13544947053044765</v>
      </c>
      <c r="G35" s="12">
        <f t="shared" si="244"/>
        <v>0.35362640024303749</v>
      </c>
      <c r="H35" s="12">
        <f t="shared" si="244"/>
        <v>0.19669067487001135</v>
      </c>
      <c r="I35" s="12">
        <f>IF(I4="","",1-I4/I$14)</f>
        <v>3.1447715441670687E-2</v>
      </c>
      <c r="J35" s="12" t="str">
        <f>IF(J4="","",1-J4/J$14)</f>
        <v/>
      </c>
      <c r="K35" s="12" t="str">
        <f>IF(K4="","",1-K4/K$14)</f>
        <v/>
      </c>
      <c r="L35" s="12">
        <f>IF(L4="","",1-L4/L$14)</f>
        <v>2.2286906800402351E-2</v>
      </c>
      <c r="M35" s="12">
        <f>IF(M4="","",1-M4/M$14)</f>
        <v>0.18715209917708153</v>
      </c>
      <c r="O35" t="s">
        <v>57</v>
      </c>
      <c r="P35" s="12">
        <f t="shared" ref="P35:V35" si="245">IF(P4="","",1-P4/P$14)</f>
        <v>0.33867307875282515</v>
      </c>
      <c r="Q35" s="12">
        <f t="shared" si="245"/>
        <v>0.16915496510806727</v>
      </c>
      <c r="R35" s="12">
        <f t="shared" si="245"/>
        <v>0.20963299754201004</v>
      </c>
      <c r="S35" s="12">
        <f t="shared" si="245"/>
        <v>0.12188027579250205</v>
      </c>
      <c r="T35" s="12">
        <f t="shared" si="245"/>
        <v>0.18059268227431668</v>
      </c>
      <c r="U35" s="12">
        <f t="shared" si="245"/>
        <v>2.8074035907211692E-2</v>
      </c>
      <c r="V35" s="12">
        <f t="shared" si="245"/>
        <v>8.8365599902168745E-2</v>
      </c>
      <c r="W35" s="12">
        <f>IF(W4="","",1-W4/W$14)</f>
        <v>-5.3742240776132544E-2</v>
      </c>
      <c r="X35" s="12" t="str">
        <f>IF(X4="","",1-X4/X$14)</f>
        <v/>
      </c>
      <c r="Y35" s="12" t="str">
        <f>IF(Y4="","",1-Y4/Y$14)</f>
        <v/>
      </c>
      <c r="Z35" s="12">
        <f>IF(Z4="","",1-Z4/Z$14)</f>
        <v>-0.13682089089433935</v>
      </c>
      <c r="AA35" s="12">
        <f>IF(AA4="","",1-AA4/AA$14)</f>
        <v>-6.5800899917298095E-2</v>
      </c>
      <c r="AC35" t="s">
        <v>57</v>
      </c>
      <c r="AD35" s="12">
        <f t="shared" ref="AD35:AJ35" si="246">IF(AD4="","",1-AD4/AD$14)</f>
        <v>0.22032751068307732</v>
      </c>
      <c r="AE35" s="12">
        <f t="shared" si="246"/>
        <v>0.12835627406481664</v>
      </c>
      <c r="AF35" s="12">
        <f t="shared" si="246"/>
        <v>0.16178723479744284</v>
      </c>
      <c r="AG35" s="12">
        <f t="shared" si="246"/>
        <v>5.9336784376006757E-2</v>
      </c>
      <c r="AH35" s="12">
        <f t="shared" si="246"/>
        <v>8.9125259845672766E-2</v>
      </c>
      <c r="AI35" s="12">
        <f t="shared" si="246"/>
        <v>8.1197351847961063E-2</v>
      </c>
      <c r="AJ35" s="12">
        <f t="shared" si="246"/>
        <v>2.9517087518371676E-2</v>
      </c>
      <c r="AK35" s="12">
        <f>IF(AK4="","",1-AK4/AK$14)</f>
        <v>-6.5972894529267467E-2</v>
      </c>
      <c r="AL35" s="12" t="str">
        <f t="shared" ref="AL35:AO35" si="247">IF(AL4="","",1-AL4/AL$14)</f>
        <v/>
      </c>
      <c r="AM35" s="12" t="str">
        <f t="shared" ref="AM35" si="248">IF(AM4="","",1-AM4/AM$14)</f>
        <v/>
      </c>
      <c r="AN35" s="12">
        <f t="shared" si="247"/>
        <v>-0.19930384172069737</v>
      </c>
      <c r="AO35" s="12">
        <f t="shared" si="247"/>
        <v>-0.11041165447369439</v>
      </c>
      <c r="AQ35" t="s">
        <v>57</v>
      </c>
      <c r="AR35" s="12">
        <f t="shared" ref="AR35:AX35" si="249">IF(AR4="","",1-AR4/AR$14)</f>
        <v>0.27209161512860525</v>
      </c>
      <c r="AS35" s="12">
        <f t="shared" si="249"/>
        <v>0.12449074967357643</v>
      </c>
      <c r="AT35" s="12">
        <f t="shared" si="249"/>
        <v>0.19332615254688257</v>
      </c>
      <c r="AU35" s="12">
        <f t="shared" si="249"/>
        <v>8.6332233879701792E-2</v>
      </c>
      <c r="AV35" s="12">
        <f t="shared" si="249"/>
        <v>0.14496989264869287</v>
      </c>
      <c r="AW35" s="12">
        <f t="shared" si="249"/>
        <v>-3.9688652040399175E-2</v>
      </c>
      <c r="AX35" s="12">
        <f t="shared" si="249"/>
        <v>6.6189337289250694E-2</v>
      </c>
      <c r="AY35" s="12">
        <f>IF(AY4="","",1-AY4/AY$14)</f>
        <v>9.5435886180950114E-4</v>
      </c>
      <c r="AZ35" s="12" t="str">
        <f t="shared" ref="AZ35:BC35" si="250">IF(AZ4="","",1-AZ4/AZ$14)</f>
        <v/>
      </c>
      <c r="BA35" s="12" t="str">
        <f t="shared" ref="BA35" si="251">IF(BA4="","",1-BA4/BA$14)</f>
        <v/>
      </c>
      <c r="BB35" s="12">
        <f t="shared" si="250"/>
        <v>-0.17479620893699632</v>
      </c>
      <c r="BC35" s="12">
        <f t="shared" si="250"/>
        <v>-0.13046218852244662</v>
      </c>
      <c r="BE35" t="s">
        <v>57</v>
      </c>
      <c r="BF35" s="12">
        <f t="shared" ref="BF35:BL35" si="252">IF(BF4="","",1-BF4/BF$14)</f>
        <v>0.23671737588874153</v>
      </c>
      <c r="BG35" s="12">
        <f t="shared" si="252"/>
        <v>6.6453665042053189E-2</v>
      </c>
      <c r="BH35" s="12">
        <f t="shared" si="252"/>
        <v>0.2472397617874067</v>
      </c>
      <c r="BI35" s="12">
        <f t="shared" si="252"/>
        <v>0.15911196777701553</v>
      </c>
      <c r="BJ35" s="12">
        <f t="shared" si="252"/>
        <v>0.19264923893249664</v>
      </c>
      <c r="BK35" s="12">
        <f t="shared" si="252"/>
        <v>8.2030902769619551E-2</v>
      </c>
      <c r="BL35" s="12">
        <f t="shared" si="252"/>
        <v>1.3820949138734662E-2</v>
      </c>
      <c r="BM35" s="12">
        <f>IF(BM4="","",1-BM4/BM$14)</f>
        <v>0.10924620394992568</v>
      </c>
      <c r="BN35" s="12" t="str">
        <f t="shared" ref="BN35:BQ35" si="253">IF(BN4="","",1-BN4/BN$14)</f>
        <v/>
      </c>
      <c r="BO35" s="12" t="str">
        <f t="shared" ref="BO35" si="254">IF(BO4="","",1-BO4/BO$14)</f>
        <v/>
      </c>
      <c r="BP35" s="12">
        <f t="shared" si="253"/>
        <v>-0.11463330995140164</v>
      </c>
      <c r="BQ35" s="12">
        <f t="shared" si="253"/>
        <v>-8.3719928986358161E-2</v>
      </c>
      <c r="BS35" t="s">
        <v>57</v>
      </c>
      <c r="BT35" s="12">
        <f t="shared" ref="BT35:BZ35" si="255">IF(BT4="","",1-BT4/BT$14)</f>
        <v>8.1088454895609341E-2</v>
      </c>
      <c r="BU35" s="12">
        <f t="shared" si="255"/>
        <v>-3.1989538107687787E-2</v>
      </c>
      <c r="BV35" s="12">
        <f t="shared" si="255"/>
        <v>0.10833156609824146</v>
      </c>
      <c r="BW35" s="12">
        <f t="shared" si="255"/>
        <v>8.9885511665997453E-2</v>
      </c>
      <c r="BX35" s="12">
        <f t="shared" si="255"/>
        <v>9.0834460236249526E-2</v>
      </c>
      <c r="BY35" s="12">
        <f t="shared" si="255"/>
        <v>-5.6621830231658121E-2</v>
      </c>
      <c r="BZ35" s="12">
        <f t="shared" si="255"/>
        <v>1.0671780853591883E-2</v>
      </c>
      <c r="CA35" s="12">
        <f>IF(CA4="","",1-CA4/CA$14)</f>
        <v>4.0825004161456513E-2</v>
      </c>
      <c r="CB35" s="12" t="str">
        <f t="shared" ref="CB35:CE35" si="256">IF(CB4="","",1-CB4/CB$14)</f>
        <v/>
      </c>
      <c r="CC35" s="12" t="str">
        <f t="shared" ref="CC35" si="257">IF(CC4="","",1-CC4/CC$14)</f>
        <v/>
      </c>
      <c r="CD35" s="12">
        <f t="shared" si="256"/>
        <v>-0.2193084949935884</v>
      </c>
      <c r="CE35" s="12">
        <f t="shared" si="256"/>
        <v>-0.17944779948103928</v>
      </c>
      <c r="CG35" t="s">
        <v>57</v>
      </c>
      <c r="CH35" s="12">
        <f t="shared" ref="CH35:CN35" si="258">IF(CH4="","",1-CH4/CH$14)</f>
        <v>-4.9863806282681722E-3</v>
      </c>
      <c r="CI35" s="12">
        <f t="shared" si="258"/>
        <v>5.9825325144611474E-2</v>
      </c>
      <c r="CJ35" s="12">
        <f t="shared" si="258"/>
        <v>5.5336272813844789E-2</v>
      </c>
      <c r="CK35" s="12">
        <f t="shared" si="258"/>
        <v>3.843054883146968E-2</v>
      </c>
      <c r="CL35" s="12">
        <f t="shared" si="258"/>
        <v>7.3349805286092251E-2</v>
      </c>
      <c r="CM35" s="12">
        <f t="shared" si="258"/>
        <v>0.28335965223703008</v>
      </c>
      <c r="CN35" s="12">
        <f t="shared" si="258"/>
        <v>-0.10912846179234448</v>
      </c>
      <c r="CO35" s="12">
        <f>IF(CO4="","",1-CO4/CO$14)</f>
        <v>-0.20794369380118671</v>
      </c>
      <c r="CP35" s="12" t="str">
        <f t="shared" ref="CP35:CS35" si="259">IF(CP4="","",1-CP4/CP$14)</f>
        <v/>
      </c>
      <c r="CQ35" s="12" t="str">
        <f t="shared" ref="CQ35" si="260">IF(CQ4="","",1-CQ4/CQ$14)</f>
        <v/>
      </c>
      <c r="CR35" s="12">
        <f t="shared" si="259"/>
        <v>-0.18979119662391697</v>
      </c>
      <c r="CS35" s="12">
        <f t="shared" si="259"/>
        <v>-8.7409421884626637E-2</v>
      </c>
      <c r="CU35" t="s">
        <v>57</v>
      </c>
      <c r="CV35" s="12">
        <f t="shared" ref="CV35:DB35" si="261">IF(CV4="","",1-CV4/CV$14)</f>
        <v>-3.3812015987251032E-2</v>
      </c>
      <c r="CW35" s="12">
        <f t="shared" si="261"/>
        <v>4.4117395095661371E-2</v>
      </c>
      <c r="CX35" s="12">
        <f t="shared" si="261"/>
        <v>2.421750156027036E-2</v>
      </c>
      <c r="CY35" s="12">
        <f t="shared" si="261"/>
        <v>6.9982239008475111E-2</v>
      </c>
      <c r="CZ35" s="12">
        <f t="shared" si="261"/>
        <v>0.12329451726338281</v>
      </c>
      <c r="DA35" s="12">
        <f t="shared" si="261"/>
        <v>0.21188304642596933</v>
      </c>
      <c r="DB35" s="12">
        <f t="shared" si="261"/>
        <v>-0.21975414338586496</v>
      </c>
      <c r="DC35" s="12">
        <f>IF(DC4="","",1-DC4/DC$14)</f>
        <v>-0.26899604880048855</v>
      </c>
      <c r="DD35" s="12" t="str">
        <f t="shared" ref="DD35:DG35" si="262">IF(DD4="","",1-DD4/DD$14)</f>
        <v/>
      </c>
      <c r="DE35" s="12" t="str">
        <f t="shared" ref="DE35" si="263">IF(DE4="","",1-DE4/DE$14)</f>
        <v/>
      </c>
      <c r="DF35" s="12">
        <f t="shared" si="262"/>
        <v>-0.23785584541103311</v>
      </c>
      <c r="DG35" s="12">
        <f t="shared" si="262"/>
        <v>-0.18690283575428546</v>
      </c>
    </row>
    <row r="36" spans="1:111">
      <c r="A36" t="s">
        <v>58</v>
      </c>
      <c r="B36" s="12">
        <f t="shared" ref="B36:J36" si="264">IF(B5="","",1-B5/B$14)</f>
        <v>0.12715882043201465</v>
      </c>
      <c r="C36" s="12">
        <f t="shared" si="264"/>
        <v>2.5146716022410032E-2</v>
      </c>
      <c r="D36" s="12">
        <f t="shared" si="264"/>
        <v>0.31001142950892047</v>
      </c>
      <c r="E36" s="12">
        <f t="shared" si="264"/>
        <v>-4.3990127896163633E-2</v>
      </c>
      <c r="F36" s="12">
        <f t="shared" si="264"/>
        <v>0.21864285484304491</v>
      </c>
      <c r="G36" s="12">
        <f t="shared" si="264"/>
        <v>-4.8982398684226602E-2</v>
      </c>
      <c r="H36" s="12">
        <f t="shared" si="264"/>
        <v>0.53337208273923764</v>
      </c>
      <c r="I36" s="12">
        <f t="shared" si="264"/>
        <v>4.0015047829178529E-2</v>
      </c>
      <c r="J36" s="12">
        <f t="shared" si="264"/>
        <v>-0.82798856963042389</v>
      </c>
      <c r="K36" s="12" t="str">
        <f t="shared" ref="K36:M44" si="265">IF(K5="","",1-K5/K$14)</f>
        <v/>
      </c>
      <c r="L36" s="12">
        <f t="shared" si="265"/>
        <v>-0.12819583480253449</v>
      </c>
      <c r="M36" s="12">
        <f t="shared" si="265"/>
        <v>-0.25774300575766529</v>
      </c>
      <c r="O36" t="s">
        <v>58</v>
      </c>
      <c r="P36" s="12">
        <f t="shared" ref="P36:X36" si="266">IF(P5="","",1-P5/P$14)</f>
        <v>0.26305894494179172</v>
      </c>
      <c r="Q36" s="12">
        <f t="shared" si="266"/>
        <v>0.10772190936354364</v>
      </c>
      <c r="R36" s="12">
        <f t="shared" si="266"/>
        <v>0.23354311694326901</v>
      </c>
      <c r="S36" s="12">
        <f t="shared" si="266"/>
        <v>8.0349269230721831E-2</v>
      </c>
      <c r="T36" s="12">
        <f t="shared" si="266"/>
        <v>8.0097010022045612E-2</v>
      </c>
      <c r="U36" s="12">
        <f t="shared" si="266"/>
        <v>-2.889441532196968E-2</v>
      </c>
      <c r="V36" s="12">
        <f t="shared" si="266"/>
        <v>3.2347720170078365E-3</v>
      </c>
      <c r="W36" s="12">
        <f t="shared" si="266"/>
        <v>-1.947681014088039</v>
      </c>
      <c r="X36" s="12">
        <f t="shared" si="266"/>
        <v>-0.44684195831440832</v>
      </c>
      <c r="Y36" s="12" t="str">
        <f t="shared" ref="Y36:AA44" si="267">IF(Y5="","",1-Y5/Y$14)</f>
        <v/>
      </c>
      <c r="Z36" s="12">
        <f t="shared" si="267"/>
        <v>-0.23310254370567551</v>
      </c>
      <c r="AA36" s="12">
        <f t="shared" si="267"/>
        <v>-0.45443727023774905</v>
      </c>
      <c r="AC36" t="s">
        <v>58</v>
      </c>
      <c r="AD36" s="12">
        <f t="shared" ref="AD36:AO36" si="268">IF(AD5="","",1-AD5/AD$14)</f>
        <v>0.32595471300429479</v>
      </c>
      <c r="AE36" s="12">
        <f t="shared" si="268"/>
        <v>0.26944030946474096</v>
      </c>
      <c r="AF36" s="12">
        <f t="shared" si="268"/>
        <v>0.25129401595026801</v>
      </c>
      <c r="AG36" s="12">
        <f t="shared" si="268"/>
        <v>9.7546911685275628E-4</v>
      </c>
      <c r="AH36" s="12">
        <f t="shared" si="268"/>
        <v>0.20894462869159869</v>
      </c>
      <c r="AI36" s="12">
        <f t="shared" si="268"/>
        <v>0.18288193630934402</v>
      </c>
      <c r="AJ36" s="12">
        <f t="shared" si="268"/>
        <v>-7.228029898654964E-2</v>
      </c>
      <c r="AK36" s="12">
        <f t="shared" si="268"/>
        <v>-1.5656666533821268</v>
      </c>
      <c r="AL36" s="12">
        <f t="shared" si="268"/>
        <v>-0.3436493365567197</v>
      </c>
      <c r="AM36" s="12" t="str">
        <f t="shared" ref="AM36" si="269">IF(AM5="","",1-AM5/AM$14)</f>
        <v/>
      </c>
      <c r="AN36" s="12">
        <f t="shared" si="268"/>
        <v>-0.11377599446085718</v>
      </c>
      <c r="AO36" s="12">
        <f t="shared" si="268"/>
        <v>-0.27293713907958272</v>
      </c>
      <c r="AQ36" t="s">
        <v>58</v>
      </c>
      <c r="AR36" s="12">
        <f t="shared" ref="AR36:BC36" si="270">IF(AR5="","",1-AR5/AR$14)</f>
        <v>0.31927461224676978</v>
      </c>
      <c r="AS36" s="12">
        <f t="shared" si="270"/>
        <v>7.3723173208855464E-2</v>
      </c>
      <c r="AT36" s="12">
        <f t="shared" si="270"/>
        <v>0.16354477135615397</v>
      </c>
      <c r="AU36" s="12">
        <f t="shared" si="270"/>
        <v>8.7104445970862421E-2</v>
      </c>
      <c r="AV36" s="12">
        <f t="shared" si="270"/>
        <v>9.5873927287273952E-2</v>
      </c>
      <c r="AW36" s="12">
        <f t="shared" si="270"/>
        <v>0.12959968545725076</v>
      </c>
      <c r="AX36" s="12">
        <f t="shared" si="270"/>
        <v>2.0841127557691075E-2</v>
      </c>
      <c r="AY36" s="12">
        <f t="shared" si="270"/>
        <v>-1.5656856520491003</v>
      </c>
      <c r="AZ36" s="12">
        <f t="shared" si="270"/>
        <v>-0.14899258293861917</v>
      </c>
      <c r="BA36" s="12" t="str">
        <f t="shared" ref="BA36" si="271">IF(BA5="","",1-BA5/BA$14)</f>
        <v/>
      </c>
      <c r="BB36" s="12">
        <f t="shared" si="270"/>
        <v>-0.10852173090374873</v>
      </c>
      <c r="BC36" s="12">
        <f t="shared" si="270"/>
        <v>-0.23296185833341232</v>
      </c>
      <c r="BE36" t="s">
        <v>58</v>
      </c>
      <c r="BF36" s="12">
        <f t="shared" ref="BF36:BQ36" si="272">IF(BF5="","",1-BF5/BF$14)</f>
        <v>0.37373891284916683</v>
      </c>
      <c r="BG36" s="12">
        <f t="shared" si="272"/>
        <v>0.16349080748581446</v>
      </c>
      <c r="BH36" s="12">
        <f t="shared" si="272"/>
        <v>0.19752843849660051</v>
      </c>
      <c r="BI36" s="12">
        <f t="shared" si="272"/>
        <v>9.4378732359490347E-2</v>
      </c>
      <c r="BJ36" s="12">
        <f t="shared" si="272"/>
        <v>2.4049509059009044E-2</v>
      </c>
      <c r="BK36" s="12">
        <f t="shared" si="272"/>
        <v>0.10006749906232937</v>
      </c>
      <c r="BL36" s="12">
        <f t="shared" si="272"/>
        <v>-5.6800749950991269E-2</v>
      </c>
      <c r="BM36" s="12">
        <f t="shared" si="272"/>
        <v>-1.6736084179887967</v>
      </c>
      <c r="BN36" s="12">
        <f t="shared" si="272"/>
        <v>-0.12463528302787164</v>
      </c>
      <c r="BO36" s="12" t="str">
        <f t="shared" ref="BO36" si="273">IF(BO5="","",1-BO5/BO$14)</f>
        <v/>
      </c>
      <c r="BP36" s="12">
        <f t="shared" si="272"/>
        <v>-0.12260566613540536</v>
      </c>
      <c r="BQ36" s="12">
        <f t="shared" si="272"/>
        <v>-0.25416238284496218</v>
      </c>
      <c r="BS36" t="s">
        <v>58</v>
      </c>
      <c r="BT36" s="12">
        <f t="shared" ref="BT36:CE36" si="274">IF(BT5="","",1-BT5/BT$14)</f>
        <v>0.16632409778856772</v>
      </c>
      <c r="BU36" s="12">
        <f t="shared" si="274"/>
        <v>0.11252078073173633</v>
      </c>
      <c r="BV36" s="12">
        <f t="shared" si="274"/>
        <v>7.8597580057607752E-2</v>
      </c>
      <c r="BW36" s="12">
        <f t="shared" si="274"/>
        <v>0.13939680930420983</v>
      </c>
      <c r="BX36" s="12">
        <f t="shared" si="274"/>
        <v>2.5404633708147384E-2</v>
      </c>
      <c r="BY36" s="12">
        <f t="shared" si="274"/>
        <v>0.13017080705776163</v>
      </c>
      <c r="BZ36" s="12">
        <f t="shared" si="274"/>
        <v>0.14495657227855585</v>
      </c>
      <c r="CA36" s="12">
        <f t="shared" si="274"/>
        <v>-1.8240258534953937</v>
      </c>
      <c r="CB36" s="12">
        <f t="shared" si="274"/>
        <v>0.13454422374947383</v>
      </c>
      <c r="CC36" s="12" t="str">
        <f t="shared" ref="CC36" si="275">IF(CC5="","",1-CC5/CC$14)</f>
        <v/>
      </c>
      <c r="CD36" s="12">
        <f t="shared" si="274"/>
        <v>-0.10175946447656647</v>
      </c>
      <c r="CE36" s="12">
        <f t="shared" si="274"/>
        <v>-0.19714653483793021</v>
      </c>
      <c r="CG36" t="s">
        <v>58</v>
      </c>
      <c r="CH36" s="12">
        <f t="shared" ref="CH36:CS36" si="276">IF(CH5="","",1-CH5/CH$14)</f>
        <v>0.31459126797495529</v>
      </c>
      <c r="CI36" s="12">
        <f t="shared" si="276"/>
        <v>0.33309023809911653</v>
      </c>
      <c r="CJ36" s="12">
        <f t="shared" si="276"/>
        <v>0.16119306632265251</v>
      </c>
      <c r="CK36" s="12">
        <f t="shared" si="276"/>
        <v>9.2369701190775033E-2</v>
      </c>
      <c r="CL36" s="12">
        <f t="shared" si="276"/>
        <v>8.1024875006819874E-2</v>
      </c>
      <c r="CM36" s="12">
        <f t="shared" si="276"/>
        <v>0.28113359208256627</v>
      </c>
      <c r="CN36" s="12">
        <f t="shared" si="276"/>
        <v>0.26623960120580481</v>
      </c>
      <c r="CO36" s="12">
        <f t="shared" si="276"/>
        <v>-5.2869809160699166E-2</v>
      </c>
      <c r="CP36" s="12">
        <f t="shared" si="276"/>
        <v>7.1019580471476385E-3</v>
      </c>
      <c r="CQ36" s="12" t="str">
        <f t="shared" ref="CQ36" si="277">IF(CQ5="","",1-CQ5/CQ$14)</f>
        <v/>
      </c>
      <c r="CR36" s="12">
        <f t="shared" si="276"/>
        <v>0.15514968797761808</v>
      </c>
      <c r="CS36" s="12">
        <f t="shared" si="276"/>
        <v>0.12845089960550982</v>
      </c>
      <c r="CU36" t="s">
        <v>58</v>
      </c>
      <c r="CV36" s="12">
        <f t="shared" ref="CV36:DG36" si="278">IF(CV5="","",1-CV5/CV$14)</f>
        <v>0.2092119789345126</v>
      </c>
      <c r="CW36" s="12">
        <f t="shared" si="278"/>
        <v>0.16930485559026964</v>
      </c>
      <c r="CX36" s="12">
        <f t="shared" si="278"/>
        <v>6.8021464891521832E-2</v>
      </c>
      <c r="CY36" s="12">
        <f t="shared" si="278"/>
        <v>3.108429662254597E-2</v>
      </c>
      <c r="CZ36" s="12">
        <f t="shared" si="278"/>
        <v>-7.3790083539399642E-2</v>
      </c>
      <c r="DA36" s="12">
        <f t="shared" si="278"/>
        <v>0.18672559223582907</v>
      </c>
      <c r="DB36" s="12">
        <f t="shared" si="278"/>
        <v>0.12879026909508329</v>
      </c>
      <c r="DC36" s="12">
        <f t="shared" si="278"/>
        <v>-0.76303369779801056</v>
      </c>
      <c r="DD36" s="12">
        <f t="shared" si="278"/>
        <v>-0.14485333811723167</v>
      </c>
      <c r="DE36" s="12" t="str">
        <f t="shared" ref="DE36" si="279">IF(DE5="","",1-DE5/DE$14)</f>
        <v/>
      </c>
      <c r="DF36" s="12">
        <f t="shared" si="278"/>
        <v>1.1892980307027345E-2</v>
      </c>
      <c r="DG36" s="12">
        <f t="shared" si="278"/>
        <v>-3.3499250157158711E-2</v>
      </c>
    </row>
    <row r="37" spans="1:111">
      <c r="A37" t="s">
        <v>38</v>
      </c>
      <c r="B37" s="12">
        <f t="shared" ref="B37:J37" si="280">IF(B6="","",1-B6/B$14)</f>
        <v>-0.17656561694792039</v>
      </c>
      <c r="C37" s="12">
        <f t="shared" si="280"/>
        <v>-8.1937234462387876E-2</v>
      </c>
      <c r="D37" s="12">
        <f t="shared" si="280"/>
        <v>-0.47282469490451495</v>
      </c>
      <c r="E37" s="12">
        <f t="shared" si="280"/>
        <v>-9.7194286104335781E-2</v>
      </c>
      <c r="F37" s="12">
        <f t="shared" si="280"/>
        <v>3.1490911292365698E-2</v>
      </c>
      <c r="G37" s="12">
        <f t="shared" si="280"/>
        <v>0.17147031495761633</v>
      </c>
      <c r="H37" s="12">
        <f t="shared" si="280"/>
        <v>0.1748983106541484</v>
      </c>
      <c r="I37" s="12">
        <f t="shared" si="280"/>
        <v>0.18372214464350511</v>
      </c>
      <c r="J37" s="12">
        <f t="shared" si="280"/>
        <v>0.22292515764851262</v>
      </c>
      <c r="K37" s="12">
        <f t="shared" si="265"/>
        <v>0.33024983604891722</v>
      </c>
      <c r="L37" s="12">
        <f t="shared" si="265"/>
        <v>0.16998765615217604</v>
      </c>
      <c r="M37" s="12">
        <f t="shared" si="265"/>
        <v>0.17386212384052169</v>
      </c>
      <c r="O37" t="s">
        <v>38</v>
      </c>
      <c r="P37" s="12">
        <f t="shared" ref="P37:X37" si="281">IF(P6="","",1-P6/P$14)</f>
        <v>-0.21403143608840103</v>
      </c>
      <c r="Q37" s="12">
        <f t="shared" si="281"/>
        <v>-0.3331966242406299</v>
      </c>
      <c r="R37" s="12">
        <f t="shared" si="281"/>
        <v>-0.49029506198654826</v>
      </c>
      <c r="S37" s="12">
        <f t="shared" si="281"/>
        <v>-0.10963813479092188</v>
      </c>
      <c r="T37" s="12">
        <f t="shared" si="281"/>
        <v>1.5001374876489559E-2</v>
      </c>
      <c r="U37" s="12">
        <f t="shared" si="281"/>
        <v>-0.12407558062079804</v>
      </c>
      <c r="V37" s="12">
        <f t="shared" si="281"/>
        <v>7.3500454300095663E-2</v>
      </c>
      <c r="W37" s="12">
        <f t="shared" si="281"/>
        <v>0.14689669691223894</v>
      </c>
      <c r="X37" s="12">
        <f t="shared" si="281"/>
        <v>-0.35043886843988803</v>
      </c>
      <c r="Y37" s="12">
        <f t="shared" si="267"/>
        <v>6.94258744416274E-2</v>
      </c>
      <c r="Z37" s="12">
        <f t="shared" si="267"/>
        <v>5.1889352757501506E-3</v>
      </c>
      <c r="AA37" s="12">
        <f t="shared" si="267"/>
        <v>-7.4184730265175247E-2</v>
      </c>
      <c r="AC37" t="s">
        <v>38</v>
      </c>
      <c r="AD37" s="12">
        <f t="shared" ref="AD37:AO37" si="282">IF(AD6="","",1-AD6/AD$14)</f>
        <v>-0.54076174854902215</v>
      </c>
      <c r="AE37" s="12">
        <f t="shared" si="282"/>
        <v>-0.30995820795569662</v>
      </c>
      <c r="AF37" s="12">
        <f t="shared" si="282"/>
        <v>-0.45468622782031565</v>
      </c>
      <c r="AG37" s="12">
        <f t="shared" si="282"/>
        <v>-7.4115426641127025E-2</v>
      </c>
      <c r="AH37" s="12">
        <f t="shared" si="282"/>
        <v>-2.2047568124975436E-2</v>
      </c>
      <c r="AI37" s="12">
        <f t="shared" si="282"/>
        <v>-2.1544343689330336E-2</v>
      </c>
      <c r="AJ37" s="12">
        <f t="shared" si="282"/>
        <v>7.7954614830528901E-2</v>
      </c>
      <c r="AK37" s="12">
        <f t="shared" si="282"/>
        <v>0.19750183478348537</v>
      </c>
      <c r="AL37" s="12">
        <f t="shared" si="282"/>
        <v>-0.15511407184537496</v>
      </c>
      <c r="AM37" s="12">
        <f t="shared" ref="AM37" si="283">IF(AM6="","",1-AM6/AM$14)</f>
        <v>5.0150289171936091E-2</v>
      </c>
      <c r="AN37" s="12">
        <f t="shared" si="282"/>
        <v>4.3206669684900834E-2</v>
      </c>
      <c r="AO37" s="12">
        <f t="shared" si="282"/>
        <v>-9.9125719208452701E-3</v>
      </c>
      <c r="AQ37" t="s">
        <v>38</v>
      </c>
      <c r="AR37" s="12">
        <f t="shared" ref="AR37:BC37" si="284">IF(AR6="","",1-AR6/AR$14)</f>
        <v>-0.31022024017012551</v>
      </c>
      <c r="AS37" s="12">
        <f t="shared" si="284"/>
        <v>-0.12952639331758697</v>
      </c>
      <c r="AT37" s="12">
        <f t="shared" si="284"/>
        <v>-0.20167217551427097</v>
      </c>
      <c r="AU37" s="12">
        <f t="shared" si="284"/>
        <v>7.519211263782688E-2</v>
      </c>
      <c r="AV37" s="12">
        <f t="shared" si="284"/>
        <v>0.11364723618215844</v>
      </c>
      <c r="AW37" s="12">
        <f t="shared" si="284"/>
        <v>-2.649053176314986E-2</v>
      </c>
      <c r="AX37" s="12">
        <f t="shared" si="284"/>
        <v>0.19679292595949716</v>
      </c>
      <c r="AY37" s="12">
        <f t="shared" si="284"/>
        <v>0.1042062531281216</v>
      </c>
      <c r="AZ37" s="12">
        <f t="shared" si="284"/>
        <v>0.24298256398466622</v>
      </c>
      <c r="BA37" s="12">
        <f t="shared" ref="BA37" si="285">IF(BA6="","",1-BA6/BA$14)</f>
        <v>0.36139188459851734</v>
      </c>
      <c r="BB37" s="12">
        <f t="shared" si="284"/>
        <v>0.12117265910987607</v>
      </c>
      <c r="BC37" s="12">
        <f t="shared" si="284"/>
        <v>4.9358939023297688E-2</v>
      </c>
      <c r="BE37" t="s">
        <v>38</v>
      </c>
      <c r="BF37" s="12">
        <f t="shared" ref="BF37:BQ37" si="286">IF(BF6="","",1-BF6/BF$14)</f>
        <v>-0.61418975990271507</v>
      </c>
      <c r="BG37" s="12">
        <f t="shared" si="286"/>
        <v>-0.40373884414694228</v>
      </c>
      <c r="BH37" s="12">
        <f t="shared" si="286"/>
        <v>-0.49365556292037427</v>
      </c>
      <c r="BI37" s="12">
        <f t="shared" si="286"/>
        <v>-0.21412769810155496</v>
      </c>
      <c r="BJ37" s="12">
        <f t="shared" si="286"/>
        <v>-5.1952663633067386E-2</v>
      </c>
      <c r="BK37" s="12">
        <f t="shared" si="286"/>
        <v>-9.459476280552237E-2</v>
      </c>
      <c r="BL37" s="12">
        <f t="shared" si="286"/>
        <v>8.8615931722658026E-2</v>
      </c>
      <c r="BM37" s="12">
        <f t="shared" si="286"/>
        <v>-4.5894656316638471E-2</v>
      </c>
      <c r="BN37" s="12">
        <f t="shared" si="286"/>
        <v>1.9511803154580232E-2</v>
      </c>
      <c r="BO37" s="12">
        <f t="shared" ref="BO37" si="287">IF(BO6="","",1-BO6/BO$14)</f>
        <v>-0.16202482699718068</v>
      </c>
      <c r="BP37" s="12">
        <f t="shared" si="286"/>
        <v>-3.5776286824160453E-2</v>
      </c>
      <c r="BQ37" s="12">
        <f t="shared" si="286"/>
        <v>-9.2500959677768391E-2</v>
      </c>
      <c r="BS37" t="s">
        <v>38</v>
      </c>
      <c r="BT37" s="12">
        <f t="shared" ref="BT37:CE37" si="288">IF(BT6="","",1-BT6/BT$14)</f>
        <v>-0.8163699467279808</v>
      </c>
      <c r="BU37" s="12">
        <f t="shared" si="288"/>
        <v>-0.42867125794766259</v>
      </c>
      <c r="BV37" s="12">
        <f t="shared" si="288"/>
        <v>-0.43428351911591778</v>
      </c>
      <c r="BW37" s="12">
        <f t="shared" si="288"/>
        <v>-4.6202123188782362E-2</v>
      </c>
      <c r="BX37" s="12">
        <f t="shared" si="288"/>
        <v>7.7886082771794207E-2</v>
      </c>
      <c r="BY37" s="12">
        <f t="shared" si="288"/>
        <v>4.0606224187118234E-2</v>
      </c>
      <c r="BZ37" s="12">
        <f t="shared" si="288"/>
        <v>0.19446718345734582</v>
      </c>
      <c r="CA37" s="12">
        <f t="shared" si="288"/>
        <v>9.7098152896833212E-2</v>
      </c>
      <c r="CB37" s="12">
        <f t="shared" si="288"/>
        <v>0.11443837770137166</v>
      </c>
      <c r="CC37" s="12">
        <f t="shared" ref="CC37" si="289">IF(CC6="","",1-CC6/CC$14)</f>
        <v>-0.40595435413190017</v>
      </c>
      <c r="CD37" s="12">
        <f t="shared" si="288"/>
        <v>5.3509996309122121E-2</v>
      </c>
      <c r="CE37" s="12">
        <f t="shared" si="288"/>
        <v>8.8475126300755491E-3</v>
      </c>
      <c r="CG37" t="s">
        <v>38</v>
      </c>
      <c r="CH37" s="12">
        <f t="shared" ref="CH37:CS37" si="290">IF(CH6="","",1-CH6/CH$14)</f>
        <v>-0.94136695279385485</v>
      </c>
      <c r="CI37" s="12">
        <f t="shared" si="290"/>
        <v>-0.50154438075956431</v>
      </c>
      <c r="CJ37" s="12">
        <f t="shared" si="290"/>
        <v>-0.33313729271939119</v>
      </c>
      <c r="CK37" s="12">
        <f t="shared" si="290"/>
        <v>2.1338653185881351E-2</v>
      </c>
      <c r="CL37" s="12">
        <f t="shared" si="290"/>
        <v>0.22814379443338095</v>
      </c>
      <c r="CM37" s="12">
        <f t="shared" si="290"/>
        <v>0.20533702390908237</v>
      </c>
      <c r="CN37" s="12">
        <f t="shared" si="290"/>
        <v>7.6265756953563635E-2</v>
      </c>
      <c r="CO37" s="12">
        <f t="shared" si="290"/>
        <v>-0.16355420283470057</v>
      </c>
      <c r="CP37" s="12">
        <f t="shared" si="290"/>
        <v>-1.3941520229636959</v>
      </c>
      <c r="CQ37" s="12">
        <f t="shared" ref="CQ37" si="291">IF(CQ6="","",1-CQ6/CQ$14)</f>
        <v>-0.35136876244633264</v>
      </c>
      <c r="CR37" s="12">
        <f t="shared" si="290"/>
        <v>3.6147032425073666E-2</v>
      </c>
      <c r="CS37" s="12">
        <f t="shared" si="290"/>
        <v>-4.8773451771122467E-2</v>
      </c>
      <c r="CU37" t="s">
        <v>38</v>
      </c>
      <c r="CV37" s="12">
        <f t="shared" ref="CV37:DG37" si="292">IF(CV6="","",1-CV6/CV$14)</f>
        <v>-0.70374141641973509</v>
      </c>
      <c r="CW37" s="12">
        <f t="shared" si="292"/>
        <v>-0.4437337291754202</v>
      </c>
      <c r="CX37" s="12">
        <f t="shared" si="292"/>
        <v>-0.38717171434367015</v>
      </c>
      <c r="CY37" s="12">
        <f t="shared" si="292"/>
        <v>-2.4300118080899935E-2</v>
      </c>
      <c r="CZ37" s="12">
        <f t="shared" si="292"/>
        <v>0.13448530716185614</v>
      </c>
      <c r="DA37" s="12">
        <f t="shared" si="292"/>
        <v>0.32586125846016267</v>
      </c>
      <c r="DB37" s="12">
        <f t="shared" si="292"/>
        <v>7.7546857523527191E-2</v>
      </c>
      <c r="DC37" s="12">
        <f t="shared" si="292"/>
        <v>2.2821748172487721E-2</v>
      </c>
      <c r="DD37" s="12">
        <f t="shared" si="292"/>
        <v>-1.9062873011369268</v>
      </c>
      <c r="DE37" s="12">
        <f t="shared" ref="DE37" si="293">IF(DE6="","",1-DE6/DE$14)</f>
        <v>-7.3508420916594597E-2</v>
      </c>
      <c r="DF37" s="12">
        <f t="shared" si="292"/>
        <v>0.1076678206749232</v>
      </c>
      <c r="DG37" s="12">
        <f t="shared" si="292"/>
        <v>6.2509506016491745E-2</v>
      </c>
    </row>
    <row r="38" spans="1:111">
      <c r="A38" t="s">
        <v>60</v>
      </c>
      <c r="B38" s="12">
        <f t="shared" ref="B38:J38" si="294">IF(B7="","",1-B7/B$14)</f>
        <v>-3.4439915038819002</v>
      </c>
      <c r="C38" s="12">
        <f t="shared" si="294"/>
        <v>-0.24896412161180148</v>
      </c>
      <c r="D38" s="12">
        <f t="shared" si="294"/>
        <v>-0.41091770069312594</v>
      </c>
      <c r="E38" s="12">
        <f t="shared" si="294"/>
        <v>-0.28210397605510185</v>
      </c>
      <c r="F38" s="12">
        <f t="shared" si="294"/>
        <v>-0.29775889037558545</v>
      </c>
      <c r="G38" s="12">
        <f t="shared" si="294"/>
        <v>-1.0526356987407728</v>
      </c>
      <c r="H38" s="12">
        <f t="shared" si="294"/>
        <v>-0.29382402116078699</v>
      </c>
      <c r="I38" s="12">
        <f t="shared" si="294"/>
        <v>-2.5923108002187778E-2</v>
      </c>
      <c r="J38" s="12" t="str">
        <f t="shared" si="294"/>
        <v/>
      </c>
      <c r="K38" s="12" t="str">
        <f t="shared" si="265"/>
        <v/>
      </c>
      <c r="L38" s="12">
        <f t="shared" si="265"/>
        <v>-0.77232636722148262</v>
      </c>
      <c r="M38" s="12">
        <f t="shared" si="265"/>
        <v>-0.92238249802389771</v>
      </c>
      <c r="O38" t="s">
        <v>60</v>
      </c>
      <c r="P38" s="12">
        <f t="shared" ref="P38:X38" si="295">IF(P7="","",1-P7/P$14)</f>
        <v>-0.56839273470567164</v>
      </c>
      <c r="Q38" s="12">
        <f t="shared" si="295"/>
        <v>-0.41633932549447272</v>
      </c>
      <c r="R38" s="12">
        <f t="shared" si="295"/>
        <v>-0.4433039198641775</v>
      </c>
      <c r="S38" s="12">
        <f t="shared" si="295"/>
        <v>-0.28066492307894908</v>
      </c>
      <c r="T38" s="12">
        <f t="shared" si="295"/>
        <v>-0.20860096253299099</v>
      </c>
      <c r="U38" s="12">
        <f t="shared" si="295"/>
        <v>-0.10957568763272318</v>
      </c>
      <c r="V38" s="12">
        <f t="shared" si="295"/>
        <v>0.14338587560562088</v>
      </c>
      <c r="W38" s="12">
        <f t="shared" si="295"/>
        <v>0.21861585529678962</v>
      </c>
      <c r="X38" s="12" t="str">
        <f t="shared" si="295"/>
        <v/>
      </c>
      <c r="Y38" s="12" t="str">
        <f t="shared" si="267"/>
        <v/>
      </c>
      <c r="Z38" s="12">
        <f t="shared" si="267"/>
        <v>-0.16495997085609293</v>
      </c>
      <c r="AA38" s="12">
        <f t="shared" si="267"/>
        <v>-0.10267086853887486</v>
      </c>
      <c r="AC38" t="s">
        <v>60</v>
      </c>
      <c r="AD38" s="12">
        <f t="shared" ref="AD38:AO38" si="296">IF(AD7="","",1-AD7/AD$14)</f>
        <v>-0.77918109592616536</v>
      </c>
      <c r="AE38" s="12">
        <f t="shared" si="296"/>
        <v>-0.10168671727783485</v>
      </c>
      <c r="AF38" s="12">
        <f t="shared" si="296"/>
        <v>-0.42558386857541097</v>
      </c>
      <c r="AG38" s="12">
        <f t="shared" si="296"/>
        <v>-0.31910759326363269</v>
      </c>
      <c r="AH38" s="12">
        <f t="shared" si="296"/>
        <v>-0.28802699521619624</v>
      </c>
      <c r="AI38" s="12">
        <f t="shared" si="296"/>
        <v>-0.1451080114204093</v>
      </c>
      <c r="AJ38" s="12">
        <f t="shared" si="296"/>
        <v>0.23340733331782459</v>
      </c>
      <c r="AK38" s="12">
        <f t="shared" si="296"/>
        <v>0.26598593587610897</v>
      </c>
      <c r="AL38" s="12" t="str">
        <f t="shared" si="296"/>
        <v/>
      </c>
      <c r="AM38" s="12" t="str">
        <f t="shared" ref="AM38" si="297">IF(AM7="","",1-AM7/AM$14)</f>
        <v/>
      </c>
      <c r="AN38" s="12">
        <f t="shared" si="296"/>
        <v>-0.15879546313694837</v>
      </c>
      <c r="AO38" s="12">
        <f t="shared" si="296"/>
        <v>-7.5269766121672577E-2</v>
      </c>
      <c r="AQ38" t="s">
        <v>60</v>
      </c>
      <c r="AR38" s="12">
        <f t="shared" ref="AR38:BC38" si="298">IF(AR7="","",1-AR7/AR$14)</f>
        <v>-0.69310885184288806</v>
      </c>
      <c r="AS38" s="12">
        <f t="shared" si="298"/>
        <v>-0.35649742705404397</v>
      </c>
      <c r="AT38" s="12">
        <f t="shared" si="298"/>
        <v>-0.49007843277515839</v>
      </c>
      <c r="AU38" s="12">
        <f t="shared" si="298"/>
        <v>-0.1908590468405833</v>
      </c>
      <c r="AV38" s="12">
        <f t="shared" si="298"/>
        <v>-0.15545568109940966</v>
      </c>
      <c r="AW38" s="12">
        <f t="shared" si="298"/>
        <v>0.26774023201621344</v>
      </c>
      <c r="AX38" s="12">
        <f t="shared" si="298"/>
        <v>0.10457693662874645</v>
      </c>
      <c r="AY38" s="12">
        <f t="shared" si="298"/>
        <v>0.16549404994443218</v>
      </c>
      <c r="AZ38" s="12" t="str">
        <f t="shared" si="298"/>
        <v/>
      </c>
      <c r="BA38" s="12" t="str">
        <f t="shared" ref="BA38" si="299">IF(BA7="","",1-BA7/BA$14)</f>
        <v/>
      </c>
      <c r="BB38" s="12">
        <f t="shared" si="298"/>
        <v>-2.4402067921567072E-2</v>
      </c>
      <c r="BC38" s="12">
        <f t="shared" si="298"/>
        <v>8.9300351338355455E-2</v>
      </c>
      <c r="BE38" t="s">
        <v>60</v>
      </c>
      <c r="BF38" s="12">
        <f t="shared" ref="BF38:BQ38" si="300">IF(BF7="","",1-BF7/BF$14)</f>
        <v>-0.68478328119708798</v>
      </c>
      <c r="BG38" s="12">
        <f t="shared" si="300"/>
        <v>-0.40422339448781863</v>
      </c>
      <c r="BH38" s="12">
        <f t="shared" si="300"/>
        <v>-0.41351916174606251</v>
      </c>
      <c r="BI38" s="12">
        <f t="shared" si="300"/>
        <v>-0.1551172192173933</v>
      </c>
      <c r="BJ38" s="12">
        <f t="shared" si="300"/>
        <v>-0.10678282808401174</v>
      </c>
      <c r="BK38" s="12">
        <f t="shared" si="300"/>
        <v>0.19951358505886363</v>
      </c>
      <c r="BL38" s="12">
        <f t="shared" si="300"/>
        <v>0.28133645154454812</v>
      </c>
      <c r="BM38" s="12">
        <f t="shared" si="300"/>
        <v>0.36057558228748321</v>
      </c>
      <c r="BN38" s="12" t="str">
        <f t="shared" si="300"/>
        <v/>
      </c>
      <c r="BO38" s="12" t="str">
        <f t="shared" ref="BO38" si="301">IF(BO7="","",1-BO7/BO$14)</f>
        <v/>
      </c>
      <c r="BP38" s="12">
        <f t="shared" si="300"/>
        <v>3.1328896498050596E-2</v>
      </c>
      <c r="BQ38" s="12">
        <f t="shared" si="300"/>
        <v>0.13979217222678686</v>
      </c>
      <c r="BS38" t="s">
        <v>60</v>
      </c>
      <c r="BT38" s="12">
        <f t="shared" ref="BT38:CE38" si="302">IF(BT7="","",1-BT7/BT$14)</f>
        <v>-8.47888627570208E-2</v>
      </c>
      <c r="BU38" s="12">
        <f t="shared" si="302"/>
        <v>-0.28462065670909942</v>
      </c>
      <c r="BV38" s="12">
        <f t="shared" si="302"/>
        <v>-0.31346248806432953</v>
      </c>
      <c r="BW38" s="12">
        <f t="shared" si="302"/>
        <v>-0.26457051239013474</v>
      </c>
      <c r="BX38" s="12">
        <f t="shared" si="302"/>
        <v>-0.16085644394034926</v>
      </c>
      <c r="BY38" s="12">
        <f t="shared" si="302"/>
        <v>0.16152745817060177</v>
      </c>
      <c r="BZ38" s="12">
        <f t="shared" si="302"/>
        <v>0.19165683775627973</v>
      </c>
      <c r="CA38" s="12">
        <f t="shared" si="302"/>
        <v>0.32132729129714022</v>
      </c>
      <c r="CB38" s="12" t="str">
        <f t="shared" si="302"/>
        <v/>
      </c>
      <c r="CC38" s="12" t="str">
        <f t="shared" ref="CC38" si="303">IF(CC7="","",1-CC7/CC$14)</f>
        <v/>
      </c>
      <c r="CD38" s="12">
        <f t="shared" si="302"/>
        <v>-1.5209296615127599E-2</v>
      </c>
      <c r="CE38" s="12">
        <f t="shared" si="302"/>
        <v>7.5887753471189479E-2</v>
      </c>
      <c r="CG38" t="s">
        <v>60</v>
      </c>
      <c r="CH38" s="12">
        <f t="shared" ref="CH38:CS38" si="304">IF(CH7="","",1-CH7/CH$14)</f>
        <v>3.8858689536985791E-3</v>
      </c>
      <c r="CI38" s="12">
        <f t="shared" si="304"/>
        <v>-0.42379027426060945</v>
      </c>
      <c r="CJ38" s="12">
        <f t="shared" si="304"/>
        <v>-0.23435493170867749</v>
      </c>
      <c r="CK38" s="12">
        <f t="shared" si="304"/>
        <v>7.8882318357101466E-2</v>
      </c>
      <c r="CL38" s="12">
        <f t="shared" si="304"/>
        <v>-5.3590673226485475E-2</v>
      </c>
      <c r="CM38" s="12">
        <f t="shared" si="304"/>
        <v>0.18607597064518611</v>
      </c>
      <c r="CN38" s="12">
        <f t="shared" si="304"/>
        <v>2.5890363718959808E-2</v>
      </c>
      <c r="CO38" s="12">
        <f t="shared" si="304"/>
        <v>0.29372140074878039</v>
      </c>
      <c r="CP38" s="12" t="str">
        <f t="shared" si="304"/>
        <v/>
      </c>
      <c r="CQ38" s="12" t="str">
        <f t="shared" ref="CQ38" si="305">IF(CQ7="","",1-CQ7/CQ$14)</f>
        <v/>
      </c>
      <c r="CR38" s="12">
        <f t="shared" si="304"/>
        <v>-0.11458137159702231</v>
      </c>
      <c r="CS38" s="12">
        <f t="shared" si="304"/>
        <v>-0.15666451905308953</v>
      </c>
      <c r="CU38" t="s">
        <v>60</v>
      </c>
      <c r="CV38" s="12">
        <f t="shared" ref="CV38:DG38" si="306">IF(CV7="","",1-CV7/CV$14)</f>
        <v>-0.16545680199901858</v>
      </c>
      <c r="CW38" s="12">
        <f t="shared" si="306"/>
        <v>-0.5343662626428598</v>
      </c>
      <c r="CX38" s="12">
        <f t="shared" si="306"/>
        <v>-0.40036147760083174</v>
      </c>
      <c r="CY38" s="12">
        <f t="shared" si="306"/>
        <v>-6.9356975555258549E-2</v>
      </c>
      <c r="CZ38" s="12">
        <f t="shared" si="306"/>
        <v>-0.18210690470382307</v>
      </c>
      <c r="DA38" s="12">
        <f t="shared" si="306"/>
        <v>-0.10753710904258207</v>
      </c>
      <c r="DB38" s="12">
        <f t="shared" si="306"/>
        <v>9.747723014638987E-2</v>
      </c>
      <c r="DC38" s="12">
        <f t="shared" si="306"/>
        <v>-0.12097488011313273</v>
      </c>
      <c r="DD38" s="12" t="str">
        <f t="shared" si="306"/>
        <v/>
      </c>
      <c r="DE38" s="12" t="str">
        <f t="shared" ref="DE38" si="307">IF(DE7="","",1-DE7/DE$14)</f>
        <v/>
      </c>
      <c r="DF38" s="12">
        <f t="shared" si="306"/>
        <v>-0.36872298973837814</v>
      </c>
      <c r="DG38" s="12">
        <f t="shared" si="306"/>
        <v>-0.44899031672663892</v>
      </c>
    </row>
    <row r="39" spans="1:111">
      <c r="A39" t="s">
        <v>142</v>
      </c>
      <c r="B39" s="12">
        <f t="shared" ref="B39:J39" si="308">IF(B8="","",1-B8/B$14)</f>
        <v>-1.6201917541761146E-2</v>
      </c>
      <c r="C39" s="12">
        <f t="shared" si="308"/>
        <v>7.3457192166060059E-2</v>
      </c>
      <c r="D39" s="12">
        <f t="shared" si="308"/>
        <v>-0.13768109780667426</v>
      </c>
      <c r="E39" s="12">
        <f t="shared" si="308"/>
        <v>-0.14284815079254631</v>
      </c>
      <c r="F39" s="12">
        <f t="shared" si="308"/>
        <v>-0.26308141782926797</v>
      </c>
      <c r="G39" s="12">
        <f t="shared" si="308"/>
        <v>0.65249795382084597</v>
      </c>
      <c r="H39" s="12">
        <f t="shared" si="308"/>
        <v>0.18973018560078181</v>
      </c>
      <c r="I39" s="12">
        <f t="shared" si="308"/>
        <v>8.046942877775487E-2</v>
      </c>
      <c r="J39" s="12">
        <f t="shared" si="308"/>
        <v>0.24166726365271218</v>
      </c>
      <c r="K39" s="12">
        <f t="shared" si="265"/>
        <v>0.43282095680798838</v>
      </c>
      <c r="L39" s="12">
        <f t="shared" si="265"/>
        <v>0.25346146089253407</v>
      </c>
      <c r="M39" s="12">
        <f t="shared" si="265"/>
        <v>0.44077593026009165</v>
      </c>
      <c r="O39" t="s">
        <v>142</v>
      </c>
      <c r="P39" s="12">
        <f t="shared" ref="P39:X39" si="309">IF(P8="","",1-P8/P$14)</f>
        <v>-7.7381923012878051E-2</v>
      </c>
      <c r="Q39" s="12">
        <f t="shared" si="309"/>
        <v>3.5928806770502475E-2</v>
      </c>
      <c r="R39" s="12">
        <f t="shared" si="309"/>
        <v>-3.8133882410222641E-2</v>
      </c>
      <c r="S39" s="12">
        <f t="shared" si="309"/>
        <v>-8.8518166320398217E-2</v>
      </c>
      <c r="T39" s="12">
        <f t="shared" si="309"/>
        <v>-0.14689908293736798</v>
      </c>
      <c r="U39" s="12">
        <f t="shared" si="309"/>
        <v>0.5454687780644305</v>
      </c>
      <c r="V39" s="12">
        <f t="shared" si="309"/>
        <v>0.1098935546007429</v>
      </c>
      <c r="W39" s="12">
        <f t="shared" si="309"/>
        <v>0.22888427581041371</v>
      </c>
      <c r="X39" s="12">
        <f t="shared" si="309"/>
        <v>0.27310619874878428</v>
      </c>
      <c r="Y39" s="12">
        <f t="shared" si="267"/>
        <v>0.37414634139093794</v>
      </c>
      <c r="Z39" s="12">
        <f t="shared" si="267"/>
        <v>0.22533368273138976</v>
      </c>
      <c r="AA39" s="12">
        <f t="shared" si="267"/>
        <v>0.40028167147024596</v>
      </c>
      <c r="AC39" t="s">
        <v>142</v>
      </c>
      <c r="AD39" s="12">
        <f t="shared" ref="AD39:AO39" si="310">IF(AD8="","",1-AD8/AD$14)</f>
        <v>-0.18156804758179645</v>
      </c>
      <c r="AE39" s="12">
        <f t="shared" si="310"/>
        <v>4.5434358811689779E-2</v>
      </c>
      <c r="AF39" s="12">
        <f t="shared" si="310"/>
        <v>-4.3006229121582917E-2</v>
      </c>
      <c r="AG39" s="12">
        <f t="shared" si="310"/>
        <v>8.3544408735237718E-3</v>
      </c>
      <c r="AH39" s="12">
        <f t="shared" si="310"/>
        <v>-3.1135444802496526E-2</v>
      </c>
      <c r="AI39" s="12">
        <f t="shared" si="310"/>
        <v>0.27552546127105437</v>
      </c>
      <c r="AJ39" s="12">
        <f t="shared" si="310"/>
        <v>0.2741059738213858</v>
      </c>
      <c r="AK39" s="12">
        <f t="shared" si="310"/>
        <v>0.32739975801706211</v>
      </c>
      <c r="AL39" s="12">
        <f t="shared" si="310"/>
        <v>0.20400089762031892</v>
      </c>
      <c r="AM39" s="12">
        <f t="shared" ref="AM39" si="311">IF(AM8="","",1-AM8/AM$14)</f>
        <v>0.32305598239315303</v>
      </c>
      <c r="AN39" s="12">
        <f t="shared" si="310"/>
        <v>0.18826470165817055</v>
      </c>
      <c r="AO39" s="12">
        <f t="shared" si="310"/>
        <v>0.28772904006711164</v>
      </c>
      <c r="AQ39" t="s">
        <v>142</v>
      </c>
      <c r="AR39" s="12">
        <f t="shared" ref="AR39:BC39" si="312">IF(AR8="","",1-AR8/AR$14)</f>
        <v>-0.39566941886121931</v>
      </c>
      <c r="AS39" s="12">
        <f t="shared" si="312"/>
        <v>-0.16488967359587448</v>
      </c>
      <c r="AT39" s="12">
        <f t="shared" si="312"/>
        <v>-0.15422559457089058</v>
      </c>
      <c r="AU39" s="12">
        <f t="shared" si="312"/>
        <v>-0.1080419602178353</v>
      </c>
      <c r="AV39" s="12">
        <f t="shared" si="312"/>
        <v>-0.12456271474398983</v>
      </c>
      <c r="AW39" s="12">
        <f t="shared" si="312"/>
        <v>0.21544810049765017</v>
      </c>
      <c r="AX39" s="12">
        <f t="shared" si="312"/>
        <v>0.11587797572612657</v>
      </c>
      <c r="AY39" s="12">
        <f t="shared" si="312"/>
        <v>0.30363832203392538</v>
      </c>
      <c r="AZ39" s="12">
        <f t="shared" si="312"/>
        <v>0.20503613090544837</v>
      </c>
      <c r="BA39" s="12">
        <f t="shared" ref="BA39" si="313">IF(BA8="","",1-BA8/BA$14)</f>
        <v>0.3074833738782109</v>
      </c>
      <c r="BB39" s="12">
        <f t="shared" si="312"/>
        <v>0.1130814249157378</v>
      </c>
      <c r="BC39" s="12">
        <f t="shared" si="312"/>
        <v>0.2306299138322857</v>
      </c>
      <c r="BE39" t="s">
        <v>142</v>
      </c>
      <c r="BF39" s="12">
        <f t="shared" ref="BF39:BQ39" si="314">IF(BF8="","",1-BF8/BF$14)</f>
        <v>-0.14291004159412113</v>
      </c>
      <c r="BG39" s="12">
        <f t="shared" si="314"/>
        <v>-0.1150183457471563</v>
      </c>
      <c r="BH39" s="12">
        <f t="shared" si="314"/>
        <v>-2.0104369986503112E-2</v>
      </c>
      <c r="BI39" s="12">
        <f t="shared" si="314"/>
        <v>-4.8682292617979295E-2</v>
      </c>
      <c r="BJ39" s="12">
        <f t="shared" si="314"/>
        <v>1.0959644943205893E-2</v>
      </c>
      <c r="BK39" s="12">
        <f t="shared" si="314"/>
        <v>0.15771080625879141</v>
      </c>
      <c r="BL39" s="12">
        <f t="shared" si="314"/>
        <v>0.21114382657952513</v>
      </c>
      <c r="BM39" s="12">
        <f t="shared" si="314"/>
        <v>0.35206602784626129</v>
      </c>
      <c r="BN39" s="12">
        <f t="shared" si="314"/>
        <v>0.19034914173233686</v>
      </c>
      <c r="BO39" s="12">
        <f t="shared" ref="BO39" si="315">IF(BO8="","",1-BO8/BO$14)</f>
        <v>0.25423875455570322</v>
      </c>
      <c r="BP39" s="12">
        <f t="shared" si="314"/>
        <v>0.14506222264724711</v>
      </c>
      <c r="BQ39" s="12">
        <f t="shared" si="314"/>
        <v>0.21755582135379992</v>
      </c>
      <c r="BS39" t="s">
        <v>142</v>
      </c>
      <c r="BT39" s="12">
        <f t="shared" ref="BT39:CE39" si="316">IF(BT8="","",1-BT8/BT$14)</f>
        <v>-0.32899449910214429</v>
      </c>
      <c r="BU39" s="12">
        <f t="shared" si="316"/>
        <v>-0.21487118623903645</v>
      </c>
      <c r="BV39" s="12">
        <f t="shared" si="316"/>
        <v>-0.10730578346223107</v>
      </c>
      <c r="BW39" s="12">
        <f t="shared" si="316"/>
        <v>-1.1709655523017837E-4</v>
      </c>
      <c r="BX39" s="12">
        <f t="shared" si="316"/>
        <v>6.0626677714025967E-2</v>
      </c>
      <c r="BY39" s="12">
        <f t="shared" si="316"/>
        <v>0.27462584731761486</v>
      </c>
      <c r="BZ39" s="12">
        <f t="shared" si="316"/>
        <v>0.26607288804002527</v>
      </c>
      <c r="CA39" s="12">
        <f t="shared" si="316"/>
        <v>0.32315216839626271</v>
      </c>
      <c r="CB39" s="12">
        <f t="shared" si="316"/>
        <v>0.31992665360592143</v>
      </c>
      <c r="CC39" s="12">
        <f t="shared" ref="CC39" si="317">IF(CC8="","",1-CC8/CC$14)</f>
        <v>0.37485909062996214</v>
      </c>
      <c r="CD39" s="12">
        <f t="shared" si="316"/>
        <v>0.1981984471413667</v>
      </c>
      <c r="CE39" s="12">
        <f t="shared" si="316"/>
        <v>0.29956452876374007</v>
      </c>
      <c r="CG39" t="s">
        <v>142</v>
      </c>
      <c r="CH39" s="12">
        <f t="shared" ref="CH39:CS39" si="318">IF(CH8="","",1-CH8/CH$14)</f>
        <v>-0.32950322330122139</v>
      </c>
      <c r="CI39" s="12">
        <f t="shared" si="318"/>
        <v>-0.13406272709084921</v>
      </c>
      <c r="CJ39" s="12">
        <f t="shared" si="318"/>
        <v>-0.16878653729191728</v>
      </c>
      <c r="CK39" s="12">
        <f t="shared" si="318"/>
        <v>-9.4676430248634924E-2</v>
      </c>
      <c r="CL39" s="12">
        <f t="shared" si="318"/>
        <v>-1.7876813642611289E-2</v>
      </c>
      <c r="CM39" s="12">
        <f t="shared" si="318"/>
        <v>0.21291163121564205</v>
      </c>
      <c r="CN39" s="12">
        <f t="shared" si="318"/>
        <v>0.36882512052988692</v>
      </c>
      <c r="CO39" s="12">
        <f t="shared" si="318"/>
        <v>0.15141366994944094</v>
      </c>
      <c r="CP39" s="12">
        <f t="shared" si="318"/>
        <v>0.38935802649727513</v>
      </c>
      <c r="CQ39" s="12">
        <f t="shared" ref="CQ39" si="319">IF(CQ8="","",1-CQ8/CQ$14)</f>
        <v>0.59511393608948238</v>
      </c>
      <c r="CR39" s="12">
        <f t="shared" si="318"/>
        <v>0.11782464401958415</v>
      </c>
      <c r="CS39" s="12">
        <f t="shared" si="318"/>
        <v>0.22179332853996281</v>
      </c>
      <c r="CU39" t="s">
        <v>142</v>
      </c>
      <c r="CV39" s="12">
        <f t="shared" ref="CV39:DG39" si="320">IF(CV8="","",1-CV8/CV$14)</f>
        <v>-0.1983884874997921</v>
      </c>
      <c r="CW39" s="12">
        <f t="shared" si="320"/>
        <v>-0.19525371227504662</v>
      </c>
      <c r="CX39" s="12">
        <f t="shared" si="320"/>
        <v>1.4976149557979324E-2</v>
      </c>
      <c r="CY39" s="12">
        <f t="shared" si="320"/>
        <v>-4.9369044275302087E-2</v>
      </c>
      <c r="CZ39" s="12">
        <f t="shared" si="320"/>
        <v>-7.2855083387388664E-3</v>
      </c>
      <c r="DA39" s="12">
        <f t="shared" si="320"/>
        <v>0.14635296530219455</v>
      </c>
      <c r="DB39" s="12">
        <f t="shared" si="320"/>
        <v>0.23424748470820611</v>
      </c>
      <c r="DC39" s="12">
        <f t="shared" si="320"/>
        <v>0.30954454779072405</v>
      </c>
      <c r="DD39" s="12">
        <f t="shared" si="320"/>
        <v>0.39529195898237823</v>
      </c>
      <c r="DE39" s="12">
        <f t="shared" ref="DE39" si="321">IF(DE8="","",1-DE8/DE$14)</f>
        <v>0.7287113006322089</v>
      </c>
      <c r="DF39" s="12">
        <f t="shared" si="320"/>
        <v>0.11513848409023864</v>
      </c>
      <c r="DG39" s="12">
        <f t="shared" si="320"/>
        <v>0.19682713905314253</v>
      </c>
    </row>
    <row r="40" spans="1:111">
      <c r="A40" t="s">
        <v>62</v>
      </c>
      <c r="B40" s="12">
        <f t="shared" ref="B40:J40" si="322">IF(B9="","",1-B9/B$14)</f>
        <v>0.26127006853932755</v>
      </c>
      <c r="C40" s="12">
        <f t="shared" si="322"/>
        <v>-7.9944411467835819E-2</v>
      </c>
      <c r="D40" s="12">
        <f t="shared" si="322"/>
        <v>-2.3053097993769978E-2</v>
      </c>
      <c r="E40" s="12">
        <f t="shared" si="322"/>
        <v>-8.2520821106090381E-2</v>
      </c>
      <c r="F40" s="12">
        <f t="shared" si="322"/>
        <v>-0.19443223213216232</v>
      </c>
      <c r="G40" s="12">
        <f t="shared" si="322"/>
        <v>-0.27181432381782056</v>
      </c>
      <c r="H40" s="12">
        <f t="shared" si="322"/>
        <v>0.58636146684087498</v>
      </c>
      <c r="I40" s="12" t="str">
        <f t="shared" si="322"/>
        <v/>
      </c>
      <c r="J40" s="12" t="str">
        <f t="shared" si="322"/>
        <v/>
      </c>
      <c r="K40" s="12" t="str">
        <f t="shared" si="265"/>
        <v/>
      </c>
      <c r="L40" s="12">
        <f t="shared" si="265"/>
        <v>-0.60807111473206077</v>
      </c>
      <c r="M40" s="12">
        <f t="shared" si="265"/>
        <v>-0.38765709996347764</v>
      </c>
      <c r="O40" t="s">
        <v>62</v>
      </c>
      <c r="P40" s="12">
        <f t="shared" ref="P40:X40" si="323">IF(P9="","",1-P9/P$14)</f>
        <v>0.26416366397358249</v>
      </c>
      <c r="Q40" s="12">
        <f t="shared" si="323"/>
        <v>-8.4393581822405528E-2</v>
      </c>
      <c r="R40" s="12">
        <f t="shared" si="323"/>
        <v>-1.9418322479207051E-2</v>
      </c>
      <c r="S40" s="12">
        <f t="shared" si="323"/>
        <v>-0.19817971843824456</v>
      </c>
      <c r="T40" s="12">
        <f t="shared" si="323"/>
        <v>-0.29481246185357479</v>
      </c>
      <c r="U40" s="12">
        <f t="shared" si="323"/>
        <v>-0.44798543514399514</v>
      </c>
      <c r="V40" s="12">
        <f t="shared" si="323"/>
        <v>0.60776071632507733</v>
      </c>
      <c r="W40" s="12" t="str">
        <f t="shared" si="323"/>
        <v/>
      </c>
      <c r="X40" s="12" t="str">
        <f t="shared" si="323"/>
        <v/>
      </c>
      <c r="Y40" s="12" t="str">
        <f t="shared" si="267"/>
        <v/>
      </c>
      <c r="Z40" s="12">
        <f t="shared" si="267"/>
        <v>-0.760048136785616</v>
      </c>
      <c r="AA40" s="12">
        <f t="shared" si="267"/>
        <v>-0.43874392463819389</v>
      </c>
      <c r="AC40" t="s">
        <v>62</v>
      </c>
      <c r="AD40" s="12">
        <f t="shared" ref="AD40:AO40" si="324">IF(AD9="","",1-AD9/AD$14)</f>
        <v>0.27113403543744241</v>
      </c>
      <c r="AE40" s="12">
        <f t="shared" si="324"/>
        <v>-8.6597496548872055E-2</v>
      </c>
      <c r="AF40" s="12">
        <f t="shared" si="324"/>
        <v>-4.9388574018100151E-2</v>
      </c>
      <c r="AG40" s="12">
        <f t="shared" si="324"/>
        <v>-0.19870437892520521</v>
      </c>
      <c r="AH40" s="12">
        <f t="shared" si="324"/>
        <v>-0.29284414362907496</v>
      </c>
      <c r="AI40" s="12">
        <f t="shared" si="324"/>
        <v>-2.7626478225183604E-2</v>
      </c>
      <c r="AJ40" s="12">
        <f t="shared" si="324"/>
        <v>1.1172886204525723E-2</v>
      </c>
      <c r="AK40" s="12" t="str">
        <f t="shared" si="324"/>
        <v/>
      </c>
      <c r="AL40" s="12" t="str">
        <f t="shared" si="324"/>
        <v/>
      </c>
      <c r="AM40" s="12" t="str">
        <f t="shared" ref="AM40" si="325">IF(AM9="","",1-AM9/AM$14)</f>
        <v/>
      </c>
      <c r="AN40" s="12">
        <f t="shared" si="324"/>
        <v>-0.66531752014780365</v>
      </c>
      <c r="AO40" s="12">
        <f t="shared" si="324"/>
        <v>-0.29041469128483777</v>
      </c>
      <c r="AQ40" t="s">
        <v>62</v>
      </c>
      <c r="AR40" s="12">
        <f t="shared" ref="AR40:BC40" si="326">IF(AR9="","",1-AR9/AR$14)</f>
        <v>0.27958530560368555</v>
      </c>
      <c r="AS40" s="12">
        <f t="shared" si="326"/>
        <v>3.3977954438109137E-3</v>
      </c>
      <c r="AT40" s="12">
        <f t="shared" si="326"/>
        <v>1.6398414391119553E-2</v>
      </c>
      <c r="AU40" s="12">
        <f t="shared" si="326"/>
        <v>-0.23040234687439787</v>
      </c>
      <c r="AV40" s="12">
        <f t="shared" si="326"/>
        <v>-0.25050051310001908</v>
      </c>
      <c r="AW40" s="12">
        <f t="shared" si="326"/>
        <v>-7.8763466150501005E-2</v>
      </c>
      <c r="AX40" s="12">
        <f t="shared" si="326"/>
        <v>-0.18300519400277326</v>
      </c>
      <c r="AY40" s="12" t="str">
        <f t="shared" si="326"/>
        <v/>
      </c>
      <c r="AZ40" s="12" t="str">
        <f t="shared" si="326"/>
        <v/>
      </c>
      <c r="BA40" s="12" t="str">
        <f t="shared" ref="BA40" si="327">IF(BA9="","",1-BA9/BA$14)</f>
        <v/>
      </c>
      <c r="BB40" s="12">
        <f t="shared" si="326"/>
        <v>-0.69934254448369493</v>
      </c>
      <c r="BC40" s="12">
        <f t="shared" si="326"/>
        <v>-0.4134579090378161</v>
      </c>
      <c r="BE40" t="s">
        <v>62</v>
      </c>
      <c r="BF40" s="12">
        <f t="shared" ref="BF40:BQ40" si="328">IF(BF9="","",1-BF9/BF$14)</f>
        <v>0.34085849941577806</v>
      </c>
      <c r="BG40" s="12">
        <f t="shared" si="328"/>
        <v>-8.4364632777233384E-2</v>
      </c>
      <c r="BH40" s="12">
        <f t="shared" si="328"/>
        <v>-8.5897947466363478E-2</v>
      </c>
      <c r="BI40" s="12">
        <f t="shared" si="328"/>
        <v>-0.34745223177490758</v>
      </c>
      <c r="BJ40" s="12">
        <f t="shared" si="328"/>
        <v>-0.22704821004707099</v>
      </c>
      <c r="BK40" s="12">
        <f t="shared" si="328"/>
        <v>-6.3957301188168891E-2</v>
      </c>
      <c r="BL40" s="12">
        <f t="shared" si="328"/>
        <v>-0.1830938989466937</v>
      </c>
      <c r="BM40" s="12" t="str">
        <f t="shared" si="328"/>
        <v/>
      </c>
      <c r="BN40" s="12" t="str">
        <f t="shared" si="328"/>
        <v/>
      </c>
      <c r="BO40" s="12" t="str">
        <f t="shared" ref="BO40" si="329">IF(BO9="","",1-BO9/BO$14)</f>
        <v/>
      </c>
      <c r="BP40" s="12">
        <f t="shared" si="328"/>
        <v>-0.70636109948821346</v>
      </c>
      <c r="BQ40" s="12">
        <f t="shared" si="328"/>
        <v>-0.36941835544777502</v>
      </c>
      <c r="BS40" t="s">
        <v>62</v>
      </c>
      <c r="BT40" s="12">
        <f t="shared" ref="BT40:CE40" si="330">IF(BT9="","",1-BT9/BT$14)</f>
        <v>0.29251795704850747</v>
      </c>
      <c r="BU40" s="12">
        <f t="shared" si="330"/>
        <v>-3.9153754554550169E-2</v>
      </c>
      <c r="BV40" s="12">
        <f t="shared" si="330"/>
        <v>-6.7082715027360518E-2</v>
      </c>
      <c r="BW40" s="12">
        <f t="shared" si="330"/>
        <v>-0.22819700559425793</v>
      </c>
      <c r="BX40" s="12">
        <f t="shared" si="330"/>
        <v>-0.14570156137560009</v>
      </c>
      <c r="BY40" s="12">
        <f t="shared" si="330"/>
        <v>-0.22193411614915237</v>
      </c>
      <c r="BZ40" s="12">
        <f t="shared" si="330"/>
        <v>-3.0656016696095856E-2</v>
      </c>
      <c r="CA40" s="12" t="str">
        <f t="shared" si="330"/>
        <v/>
      </c>
      <c r="CB40" s="12" t="str">
        <f t="shared" si="330"/>
        <v/>
      </c>
      <c r="CC40" s="12" t="str">
        <f t="shared" ref="CC40" si="331">IF(CC9="","",1-CC9/CC$14)</f>
        <v/>
      </c>
      <c r="CD40" s="12">
        <f t="shared" si="330"/>
        <v>-0.66568659677796571</v>
      </c>
      <c r="CE40" s="12">
        <f t="shared" si="330"/>
        <v>-0.47788359852430773</v>
      </c>
      <c r="CG40" t="s">
        <v>62</v>
      </c>
      <c r="CH40" s="12">
        <f t="shared" ref="CH40:CS40" si="332">IF(CH9="","",1-CH9/CH$14)</f>
        <v>0.28879033954162936</v>
      </c>
      <c r="CI40" s="12">
        <f t="shared" si="332"/>
        <v>3.4400627822228524E-2</v>
      </c>
      <c r="CJ40" s="12">
        <f t="shared" si="332"/>
        <v>-4.1455764493402381E-2</v>
      </c>
      <c r="CK40" s="12">
        <f t="shared" si="332"/>
        <v>-0.28884383410139125</v>
      </c>
      <c r="CL40" s="12">
        <f t="shared" si="332"/>
        <v>-0.28843189988610751</v>
      </c>
      <c r="CM40" s="12">
        <f t="shared" si="332"/>
        <v>0.1282430283552054</v>
      </c>
      <c r="CN40" s="12">
        <f t="shared" si="332"/>
        <v>-0.46383434290948911</v>
      </c>
      <c r="CO40" s="12" t="str">
        <f t="shared" si="332"/>
        <v/>
      </c>
      <c r="CP40" s="12" t="str">
        <f t="shared" si="332"/>
        <v/>
      </c>
      <c r="CQ40" s="12" t="str">
        <f t="shared" ref="CQ40" si="333">IF(CQ9="","",1-CQ9/CQ$14)</f>
        <v/>
      </c>
      <c r="CR40" s="12">
        <f t="shared" si="332"/>
        <v>-0.75400482463281571</v>
      </c>
      <c r="CS40" s="12">
        <f t="shared" si="332"/>
        <v>-0.5536382519814258</v>
      </c>
      <c r="CU40" t="s">
        <v>62</v>
      </c>
      <c r="CV40" s="12">
        <f t="shared" ref="CV40:DG40" si="334">IF(CV9="","",1-CV9/CV$14)</f>
        <v>0.33432311701283035</v>
      </c>
      <c r="CW40" s="12">
        <f t="shared" si="334"/>
        <v>2.5780928266618042E-2</v>
      </c>
      <c r="CX40" s="12">
        <f t="shared" si="334"/>
        <v>-7.1475495490912033E-2</v>
      </c>
      <c r="CY40" s="12">
        <f t="shared" si="334"/>
        <v>-0.23833190333435406</v>
      </c>
      <c r="CZ40" s="12">
        <f t="shared" si="334"/>
        <v>-0.23225199654144935</v>
      </c>
      <c r="DA40" s="12">
        <f t="shared" si="334"/>
        <v>2.5858499282939595E-2</v>
      </c>
      <c r="DB40" s="12">
        <f t="shared" si="334"/>
        <v>-0.48141501260748232</v>
      </c>
      <c r="DC40" s="12" t="str">
        <f t="shared" si="334"/>
        <v/>
      </c>
      <c r="DD40" s="12" t="str">
        <f t="shared" si="334"/>
        <v/>
      </c>
      <c r="DE40" s="12" t="str">
        <f t="shared" ref="DE40" si="335">IF(DE9="","",1-DE9/DE$14)</f>
        <v/>
      </c>
      <c r="DF40" s="12">
        <f t="shared" si="334"/>
        <v>-0.79160698033995303</v>
      </c>
      <c r="DG40" s="12">
        <f t="shared" si="334"/>
        <v>-0.65928031904830675</v>
      </c>
    </row>
    <row r="41" spans="1:111">
      <c r="A41" t="s">
        <v>63</v>
      </c>
      <c r="B41" s="12">
        <f t="shared" ref="B41:J41" si="336">IF(B10="","",1-B10/B$14)</f>
        <v>0.15037081282611653</v>
      </c>
      <c r="C41" s="12">
        <f t="shared" si="336"/>
        <v>-0.24907535682804127</v>
      </c>
      <c r="D41" s="12">
        <f t="shared" si="336"/>
        <v>-2.3055578269831623E-2</v>
      </c>
      <c r="E41" s="12">
        <f t="shared" si="336"/>
        <v>-1.9898980121959564E-3</v>
      </c>
      <c r="F41" s="12">
        <f t="shared" si="336"/>
        <v>1.7258364411821492E-2</v>
      </c>
      <c r="G41" s="12">
        <f t="shared" si="336"/>
        <v>-0.21691154140878832</v>
      </c>
      <c r="H41" s="12">
        <f t="shared" si="336"/>
        <v>-0.71169729335698495</v>
      </c>
      <c r="I41" s="12">
        <f t="shared" si="336"/>
        <v>-0.31387736585852455</v>
      </c>
      <c r="J41" s="12">
        <f t="shared" si="336"/>
        <v>0.24263165419507104</v>
      </c>
      <c r="K41" s="12">
        <f t="shared" si="265"/>
        <v>-0.15049350281231066</v>
      </c>
      <c r="L41" s="12">
        <f t="shared" si="265"/>
        <v>0.10149419380747182</v>
      </c>
      <c r="M41" s="12">
        <f t="shared" si="265"/>
        <v>-4.5782438042613727E-2</v>
      </c>
      <c r="O41" t="s">
        <v>63</v>
      </c>
      <c r="P41" s="12">
        <f t="shared" ref="P41:X41" si="337">IF(P10="","",1-P10/P$14)</f>
        <v>7.0971631344708852E-2</v>
      </c>
      <c r="Q41" s="12">
        <f t="shared" si="337"/>
        <v>-6.2651779520917827E-2</v>
      </c>
      <c r="R41" s="12">
        <f t="shared" si="337"/>
        <v>3.7117913711213757E-2</v>
      </c>
      <c r="S41" s="12">
        <f t="shared" si="337"/>
        <v>4.8816682564154279E-2</v>
      </c>
      <c r="T41" s="12">
        <f t="shared" si="337"/>
        <v>-8.5750079370336296E-2</v>
      </c>
      <c r="U41" s="12">
        <f t="shared" si="337"/>
        <v>-0.19288368390223387</v>
      </c>
      <c r="V41" s="12">
        <f t="shared" si="337"/>
        <v>-0.36733787845215571</v>
      </c>
      <c r="W41" s="12">
        <f t="shared" si="337"/>
        <v>9.1697352411101218E-2</v>
      </c>
      <c r="X41" s="12">
        <f t="shared" si="337"/>
        <v>9.8584213500385265E-2</v>
      </c>
      <c r="Y41" s="12">
        <f t="shared" si="267"/>
        <v>-9.5078759439477079E-2</v>
      </c>
      <c r="Z41" s="12">
        <f t="shared" si="267"/>
        <v>0.19402003156281056</v>
      </c>
      <c r="AA41" s="12">
        <f t="shared" si="267"/>
        <v>3.0438049345306917E-2</v>
      </c>
      <c r="AC41" t="s">
        <v>63</v>
      </c>
      <c r="AD41" s="12">
        <f t="shared" ref="AD41:AO41" si="338">IF(AD10="","",1-AD10/AD$14)</f>
        <v>-0.44584044599433592</v>
      </c>
      <c r="AE41" s="12">
        <f t="shared" si="338"/>
        <v>-0.20360395404475051</v>
      </c>
      <c r="AF41" s="12">
        <f t="shared" si="338"/>
        <v>-7.3707988679498682E-2</v>
      </c>
      <c r="AG41" s="12">
        <f t="shared" si="338"/>
        <v>-1.3966881115370589E-2</v>
      </c>
      <c r="AH41" s="12">
        <f t="shared" si="338"/>
        <v>-5.3863411335136169E-2</v>
      </c>
      <c r="AI41" s="12">
        <f t="shared" si="338"/>
        <v>-0.29664989258641916</v>
      </c>
      <c r="AJ41" s="12">
        <f t="shared" si="338"/>
        <v>-0.43346039692985627</v>
      </c>
      <c r="AK41" s="12">
        <f t="shared" si="338"/>
        <v>-0.10194782277327064</v>
      </c>
      <c r="AL41" s="12">
        <f t="shared" si="338"/>
        <v>4.7671889587166727E-2</v>
      </c>
      <c r="AM41" s="12">
        <f t="shared" ref="AM41" si="339">IF(AM10="","",1-AM10/AM$14)</f>
        <v>-8.3738505617164449E-2</v>
      </c>
      <c r="AN41" s="12">
        <f t="shared" si="338"/>
        <v>0.17684640549937169</v>
      </c>
      <c r="AO41" s="12">
        <f t="shared" si="338"/>
        <v>3.0979926947571679E-2</v>
      </c>
      <c r="AQ41" t="s">
        <v>63</v>
      </c>
      <c r="AR41" s="12">
        <f t="shared" ref="AR41:BC41" si="340">IF(AR10="","",1-AR10/AR$14)</f>
        <v>-0.47413777356672182</v>
      </c>
      <c r="AS41" s="12">
        <f t="shared" si="340"/>
        <v>-0.20656737337417264</v>
      </c>
      <c r="AT41" s="12">
        <f t="shared" si="340"/>
        <v>8.1556263750322988E-2</v>
      </c>
      <c r="AU41" s="12">
        <f t="shared" si="340"/>
        <v>-5.491461689647914E-2</v>
      </c>
      <c r="AV41" s="12">
        <f t="shared" si="340"/>
        <v>-0.1201797124552737</v>
      </c>
      <c r="AW41" s="12">
        <f t="shared" si="340"/>
        <v>-0.35578582521347424</v>
      </c>
      <c r="AX41" s="12">
        <f t="shared" si="340"/>
        <v>-0.45629273996360342</v>
      </c>
      <c r="AY41" s="12">
        <f t="shared" si="340"/>
        <v>-7.7222860261253912E-2</v>
      </c>
      <c r="AZ41" s="12">
        <f t="shared" si="340"/>
        <v>-2.5649937461528216E-2</v>
      </c>
      <c r="BA41" s="12">
        <f t="shared" ref="BA41" si="341">IF(BA10="","",1-BA10/BA$14)</f>
        <v>-0.12768138699420728</v>
      </c>
      <c r="BB41" s="12">
        <f t="shared" si="340"/>
        <v>0.15147252041869919</v>
      </c>
      <c r="BC41" s="12">
        <f t="shared" si="340"/>
        <v>9.6066940585011196E-3</v>
      </c>
      <c r="BE41" t="s">
        <v>63</v>
      </c>
      <c r="BF41" s="12">
        <f t="shared" ref="BF41:BQ41" si="342">IF(BF10="","",1-BF10/BF$14)</f>
        <v>0.15222847434195474</v>
      </c>
      <c r="BG41" s="12">
        <f t="shared" si="342"/>
        <v>0.27217268094312908</v>
      </c>
      <c r="BH41" s="12">
        <f t="shared" si="342"/>
        <v>0.23686586356127082</v>
      </c>
      <c r="BI41" s="12">
        <f t="shared" si="342"/>
        <v>-5.9692309774773245E-2</v>
      </c>
      <c r="BJ41" s="12">
        <f t="shared" si="342"/>
        <v>-0.13805703332227326</v>
      </c>
      <c r="BK41" s="12">
        <f t="shared" si="342"/>
        <v>-0.350997828840653</v>
      </c>
      <c r="BL41" s="12">
        <f t="shared" si="342"/>
        <v>-0.396892758085583</v>
      </c>
      <c r="BM41" s="12">
        <f t="shared" si="342"/>
        <v>-0.12893472036828801</v>
      </c>
      <c r="BN41" s="12">
        <f t="shared" si="342"/>
        <v>-7.4842874313228558E-2</v>
      </c>
      <c r="BO41" s="12">
        <f t="shared" ref="BO41" si="343">IF(BO10="","",1-BO10/BO$14)</f>
        <v>-3.1902629457085441E-2</v>
      </c>
      <c r="BP41" s="12">
        <f t="shared" si="342"/>
        <v>0.15892406363338529</v>
      </c>
      <c r="BQ41" s="12">
        <f t="shared" si="342"/>
        <v>2.1052512053524652E-2</v>
      </c>
      <c r="BS41" t="s">
        <v>63</v>
      </c>
      <c r="BT41" s="12">
        <f t="shared" ref="BT41:CE41" si="344">IF(BT10="","",1-BT10/BT$14)</f>
        <v>0.19604641361608066</v>
      </c>
      <c r="BU41" s="12">
        <f t="shared" si="344"/>
        <v>0.20253552642935102</v>
      </c>
      <c r="BV41" s="12">
        <f t="shared" si="344"/>
        <v>0.15801995918101519</v>
      </c>
      <c r="BW41" s="12">
        <f t="shared" si="344"/>
        <v>0.10890039144853092</v>
      </c>
      <c r="BX41" s="12">
        <f t="shared" si="344"/>
        <v>9.2568780748616852E-2</v>
      </c>
      <c r="BY41" s="12">
        <f t="shared" si="344"/>
        <v>-0.32609131090508692</v>
      </c>
      <c r="BZ41" s="12">
        <f t="shared" si="344"/>
        <v>-0.30521853700788837</v>
      </c>
      <c r="CA41" s="12">
        <f t="shared" si="344"/>
        <v>-8.2838352622949474E-2</v>
      </c>
      <c r="CB41" s="12">
        <f t="shared" si="344"/>
        <v>1.0944040020198886E-2</v>
      </c>
      <c r="CC41" s="12">
        <f t="shared" ref="CC41" si="345">IF(CC10="","",1-CC10/CC$14)</f>
        <v>-2.4124352082670608E-2</v>
      </c>
      <c r="CD41" s="12">
        <f t="shared" si="344"/>
        <v>0.19689373614807704</v>
      </c>
      <c r="CE41" s="12">
        <f t="shared" si="344"/>
        <v>7.0977155620542631E-2</v>
      </c>
      <c r="CG41" t="s">
        <v>63</v>
      </c>
      <c r="CH41" s="12">
        <f t="shared" ref="CH41:CS41" si="346">IF(CH10="","",1-CH10/CH$14)</f>
        <v>0.36568251083373693</v>
      </c>
      <c r="CI41" s="12">
        <f t="shared" si="346"/>
        <v>0.11192326380974116</v>
      </c>
      <c r="CJ41" s="12">
        <f t="shared" si="346"/>
        <v>0.41422833936854864</v>
      </c>
      <c r="CK41" s="12">
        <f t="shared" si="346"/>
        <v>0.31564945933405419</v>
      </c>
      <c r="CL41" s="12">
        <f t="shared" si="346"/>
        <v>0.39307123066902305</v>
      </c>
      <c r="CM41" s="12">
        <f t="shared" si="346"/>
        <v>-0.25140684938322488</v>
      </c>
      <c r="CN41" s="12">
        <f t="shared" si="346"/>
        <v>-0.1626317658013321</v>
      </c>
      <c r="CO41" s="12">
        <f t="shared" si="346"/>
        <v>-0.34895043423659722</v>
      </c>
      <c r="CP41" s="12">
        <f t="shared" si="346"/>
        <v>-0.42647730983092114</v>
      </c>
      <c r="CQ41" s="12">
        <f t="shared" ref="CQ41" si="347">IF(CQ10="","",1-CQ10/CQ$14)</f>
        <v>-8.1148818283809376E-2</v>
      </c>
      <c r="CR41" s="12">
        <f t="shared" si="346"/>
        <v>0.33943395062249881</v>
      </c>
      <c r="CS41" s="12">
        <f t="shared" si="346"/>
        <v>0.22042432914818821</v>
      </c>
      <c r="CU41" t="s">
        <v>63</v>
      </c>
      <c r="CV41" s="12">
        <f t="shared" ref="CV41:DG41" si="348">IF(CV10="","",1-CV10/CV$14)</f>
        <v>0.40421827775745556</v>
      </c>
      <c r="CW41" s="12">
        <f t="shared" si="348"/>
        <v>0.45688400786251149</v>
      </c>
      <c r="CX41" s="12">
        <f t="shared" si="348"/>
        <v>0.41471594317527627</v>
      </c>
      <c r="CY41" s="12">
        <f t="shared" si="348"/>
        <v>0.41857488154269396</v>
      </c>
      <c r="CZ41" s="12">
        <f t="shared" si="348"/>
        <v>0.39604159573123432</v>
      </c>
      <c r="DA41" s="12">
        <f t="shared" si="348"/>
        <v>0.22668868552295951</v>
      </c>
      <c r="DB41" s="12">
        <f t="shared" si="348"/>
        <v>-5.0158303270624094E-2</v>
      </c>
      <c r="DC41" s="12">
        <f t="shared" si="348"/>
        <v>-0.14128617924840658</v>
      </c>
      <c r="DD41" s="12">
        <f t="shared" si="348"/>
        <v>-7.1849936927016689E-2</v>
      </c>
      <c r="DE41" s="12">
        <f t="shared" ref="DE41" si="349">IF(DE10="","",1-DE10/DE$14)</f>
        <v>-0.15605938309022216</v>
      </c>
      <c r="DF41" s="12">
        <f t="shared" si="348"/>
        <v>0.42144891888611058</v>
      </c>
      <c r="DG41" s="12">
        <f t="shared" si="348"/>
        <v>0.3097888313164805</v>
      </c>
    </row>
    <row r="42" spans="1:111">
      <c r="A42" t="s">
        <v>64</v>
      </c>
      <c r="B42" s="12">
        <f t="shared" ref="B42:J42" si="350">IF(B11="","",1-B11/B$14)</f>
        <v>0.13372358559105213</v>
      </c>
      <c r="C42" s="12">
        <f t="shared" si="350"/>
        <v>-5.7104218512185723E-2</v>
      </c>
      <c r="D42" s="12">
        <f t="shared" si="350"/>
        <v>0.17187081558108064</v>
      </c>
      <c r="E42" s="12">
        <f t="shared" si="350"/>
        <v>2.684915669399035E-2</v>
      </c>
      <c r="F42" s="12">
        <f t="shared" si="350"/>
        <v>3.4794428010069045E-2</v>
      </c>
      <c r="G42" s="12">
        <f t="shared" si="350"/>
        <v>0.18460758670944244</v>
      </c>
      <c r="H42" s="12">
        <f t="shared" si="350"/>
        <v>-0.24966679669171699</v>
      </c>
      <c r="I42" s="12">
        <f t="shared" si="350"/>
        <v>0.66161896568687706</v>
      </c>
      <c r="J42" s="12">
        <f t="shared" si="350"/>
        <v>0.10036800840015403</v>
      </c>
      <c r="K42" s="12" t="str">
        <f t="shared" si="265"/>
        <v/>
      </c>
      <c r="L42" s="12">
        <f t="shared" si="265"/>
        <v>-9.4271438779965022E-2</v>
      </c>
      <c r="M42" s="12">
        <f t="shared" si="265"/>
        <v>6.1389282171501192E-2</v>
      </c>
      <c r="O42" t="s">
        <v>64</v>
      </c>
      <c r="P42" s="12">
        <f t="shared" ref="P42:X42" si="351">IF(P11="","",1-P11/P$14)</f>
        <v>-0.41304135159417932</v>
      </c>
      <c r="Q42" s="12">
        <f t="shared" si="351"/>
        <v>0.18507421938684443</v>
      </c>
      <c r="R42" s="12">
        <f t="shared" si="351"/>
        <v>0.10624266493991041</v>
      </c>
      <c r="S42" s="12">
        <f t="shared" si="351"/>
        <v>-0.10566284789008473</v>
      </c>
      <c r="T42" s="12">
        <f t="shared" si="351"/>
        <v>2.8192830065594143E-2</v>
      </c>
      <c r="U42" s="12">
        <f t="shared" si="351"/>
        <v>0.19276093636817404</v>
      </c>
      <c r="V42" s="12">
        <f t="shared" si="351"/>
        <v>-6.8155910767961458E-2</v>
      </c>
      <c r="W42" s="12">
        <f t="shared" si="351"/>
        <v>0.6959192345598717</v>
      </c>
      <c r="X42" s="12">
        <f t="shared" si="351"/>
        <v>0.11560437952195657</v>
      </c>
      <c r="Y42" s="12" t="str">
        <f t="shared" si="267"/>
        <v/>
      </c>
      <c r="Z42" s="12">
        <f t="shared" si="267"/>
        <v>-0.13148325362831814</v>
      </c>
      <c r="AA42" s="12">
        <f t="shared" si="267"/>
        <v>0.12274411774628646</v>
      </c>
      <c r="AC42" t="s">
        <v>64</v>
      </c>
      <c r="AD42" s="12">
        <f t="shared" ref="AD42:AO42" si="352">IF(AD11="","",1-AD11/AD$14)</f>
        <v>0.23607897054534444</v>
      </c>
      <c r="AE42" s="12">
        <f t="shared" si="352"/>
        <v>-3.8047998613025991E-2</v>
      </c>
      <c r="AF42" s="12">
        <f t="shared" si="352"/>
        <v>0.16745967009014184</v>
      </c>
      <c r="AG42" s="12">
        <f t="shared" si="352"/>
        <v>4.36770367606506E-2</v>
      </c>
      <c r="AH42" s="12">
        <f t="shared" si="352"/>
        <v>4.8235527110139453E-2</v>
      </c>
      <c r="AI42" s="12">
        <f t="shared" si="352"/>
        <v>0.25316758796660677</v>
      </c>
      <c r="AJ42" s="12">
        <f t="shared" si="352"/>
        <v>2.1342805191516212E-2</v>
      </c>
      <c r="AK42" s="12">
        <f t="shared" si="352"/>
        <v>0.51256550906927212</v>
      </c>
      <c r="AL42" s="12">
        <f t="shared" si="352"/>
        <v>0.32404283594741801</v>
      </c>
      <c r="AM42" s="12" t="str">
        <f t="shared" ref="AM42" si="353">IF(AM11="","",1-AM11/AM$14)</f>
        <v/>
      </c>
      <c r="AN42" s="12">
        <f t="shared" si="352"/>
        <v>-4.4582514850209698E-2</v>
      </c>
      <c r="AO42" s="12">
        <f t="shared" si="352"/>
        <v>0.18102724755416977</v>
      </c>
      <c r="AQ42" t="s">
        <v>64</v>
      </c>
      <c r="AR42" s="12">
        <f t="shared" ref="AR42:BC42" si="354">IF(AR11="","",1-AR11/AR$14)</f>
        <v>0.1419011087597023</v>
      </c>
      <c r="AS42" s="12">
        <f t="shared" si="354"/>
        <v>0.29043924287073686</v>
      </c>
      <c r="AT42" s="12">
        <f t="shared" si="354"/>
        <v>0.20399191015681861</v>
      </c>
      <c r="AU42" s="12">
        <f t="shared" si="354"/>
        <v>4.8280590706442861E-2</v>
      </c>
      <c r="AV42" s="12">
        <f t="shared" si="354"/>
        <v>5.632410895358253E-2</v>
      </c>
      <c r="AW42" s="12">
        <f t="shared" si="354"/>
        <v>7.9038972943317298E-2</v>
      </c>
      <c r="AX42" s="12">
        <f t="shared" si="354"/>
        <v>3.070278573655949E-2</v>
      </c>
      <c r="AY42" s="12">
        <f t="shared" si="354"/>
        <v>0.57926644784338555</v>
      </c>
      <c r="AZ42" s="12">
        <f t="shared" si="354"/>
        <v>0.39918719206113717</v>
      </c>
      <c r="BA42" s="12" t="str">
        <f t="shared" ref="BA42" si="355">IF(BA11="","",1-BA11/BA$14)</f>
        <v/>
      </c>
      <c r="BB42" s="12">
        <f t="shared" si="354"/>
        <v>-2.1970476423346597E-2</v>
      </c>
      <c r="BC42" s="12">
        <f t="shared" si="354"/>
        <v>0.13808945082091406</v>
      </c>
      <c r="BE42" t="s">
        <v>64</v>
      </c>
      <c r="BF42" s="12">
        <f t="shared" ref="BF42:BQ42" si="356">IF(BF11="","",1-BF11/BF$14)</f>
        <v>0.14847002858098135</v>
      </c>
      <c r="BG42" s="12">
        <f t="shared" si="356"/>
        <v>0.24341524641780488</v>
      </c>
      <c r="BH42" s="12">
        <f t="shared" si="356"/>
        <v>0.1883372468455391</v>
      </c>
      <c r="BI42" s="12">
        <f t="shared" si="356"/>
        <v>-8.0741374290907553E-2</v>
      </c>
      <c r="BJ42" s="12">
        <f t="shared" si="356"/>
        <v>-3.5227126944522791E-2</v>
      </c>
      <c r="BK42" s="12">
        <f t="shared" si="356"/>
        <v>0.12567484371091253</v>
      </c>
      <c r="BL42" s="12">
        <f t="shared" si="356"/>
        <v>-8.2263925958678152E-2</v>
      </c>
      <c r="BM42" s="12">
        <f t="shared" si="356"/>
        <v>0.5280981379493237</v>
      </c>
      <c r="BN42" s="12">
        <f t="shared" si="356"/>
        <v>0.29472034802721525</v>
      </c>
      <c r="BO42" s="12" t="str">
        <f t="shared" ref="BO42" si="357">IF(BO11="","",1-BO11/BO$14)</f>
        <v/>
      </c>
      <c r="BP42" s="12">
        <f t="shared" si="356"/>
        <v>-8.3272675334917778E-2</v>
      </c>
      <c r="BQ42" s="12">
        <f t="shared" si="356"/>
        <v>9.5312513687344613E-2</v>
      </c>
      <c r="BS42" t="s">
        <v>64</v>
      </c>
      <c r="BT42" s="12">
        <f t="shared" ref="BT42:CE42" si="358">IF(BT11="","",1-BT11/BT$14)</f>
        <v>3.5040655284064748E-2</v>
      </c>
      <c r="BU42" s="12">
        <f t="shared" si="358"/>
        <v>0.23853064775791621</v>
      </c>
      <c r="BV42" s="12">
        <f t="shared" si="358"/>
        <v>0.24664881279931539</v>
      </c>
      <c r="BW42" s="12">
        <f t="shared" si="358"/>
        <v>8.1562852675180153E-2</v>
      </c>
      <c r="BX42" s="12">
        <f t="shared" si="358"/>
        <v>0.10421556095369799</v>
      </c>
      <c r="BY42" s="12">
        <f t="shared" si="358"/>
        <v>0.24706246834874179</v>
      </c>
      <c r="BZ42" s="12">
        <f t="shared" si="358"/>
        <v>3.3796378551700035E-2</v>
      </c>
      <c r="CA42" s="12">
        <f t="shared" si="358"/>
        <v>0.45705027988902758</v>
      </c>
      <c r="CB42" s="12">
        <f t="shared" si="358"/>
        <v>0.31719323719776515</v>
      </c>
      <c r="CC42" s="12" t="str">
        <f t="shared" ref="CC42" si="359">IF(CC11="","",1-CC11/CC$14)</f>
        <v/>
      </c>
      <c r="CD42" s="12">
        <f t="shared" si="358"/>
        <v>1.2014958454155233E-2</v>
      </c>
      <c r="CE42" s="12">
        <f t="shared" si="358"/>
        <v>0.16280963300132789</v>
      </c>
      <c r="CG42" t="s">
        <v>64</v>
      </c>
      <c r="CH42" s="12">
        <f t="shared" ref="CH42:CS42" si="360">IF(CH11="","",1-CH11/CH$14)</f>
        <v>0.10876813811603514</v>
      </c>
      <c r="CI42" s="12">
        <f t="shared" si="360"/>
        <v>4.7130168621237978E-2</v>
      </c>
      <c r="CJ42" s="12">
        <f t="shared" si="360"/>
        <v>9.1758906173680987E-2</v>
      </c>
      <c r="CK42" s="12">
        <f t="shared" si="360"/>
        <v>-6.9993157959489238E-3</v>
      </c>
      <c r="CL42" s="12">
        <f t="shared" si="360"/>
        <v>-0.21507177323345195</v>
      </c>
      <c r="CM42" s="12">
        <f t="shared" si="360"/>
        <v>-2.4187779286854116E-2</v>
      </c>
      <c r="CN42" s="12">
        <f t="shared" si="360"/>
        <v>7.6176269928826756E-2</v>
      </c>
      <c r="CO42" s="12">
        <f t="shared" si="360"/>
        <v>-4.6081490251307811E-2</v>
      </c>
      <c r="CP42" s="12">
        <f t="shared" si="360"/>
        <v>0.23717358647241826</v>
      </c>
      <c r="CQ42" s="12" t="str">
        <f t="shared" ref="CQ42" si="361">IF(CQ11="","",1-CQ11/CQ$14)</f>
        <v/>
      </c>
      <c r="CR42" s="12">
        <f t="shared" si="360"/>
        <v>-0.21699282611350945</v>
      </c>
      <c r="CS42" s="12">
        <f t="shared" si="360"/>
        <v>-1.1046862760366594E-2</v>
      </c>
      <c r="CU42" t="s">
        <v>64</v>
      </c>
      <c r="CV42" s="12">
        <f t="shared" ref="CV42:DG42" si="362">IF(CV11="","",1-CV11/CV$14)</f>
        <v>-6.6458280409226633E-2</v>
      </c>
      <c r="CW42" s="12">
        <f t="shared" si="362"/>
        <v>0.12343159281901461</v>
      </c>
      <c r="CX42" s="12">
        <f t="shared" si="362"/>
        <v>0.11482094590777414</v>
      </c>
      <c r="CY42" s="12">
        <f t="shared" si="362"/>
        <v>-7.3534055654113306E-2</v>
      </c>
      <c r="CZ42" s="12">
        <f t="shared" si="362"/>
        <v>-0.19555385560525074</v>
      </c>
      <c r="DA42" s="12">
        <f t="shared" si="362"/>
        <v>-0.12126445006435627</v>
      </c>
      <c r="DB42" s="12">
        <f t="shared" si="362"/>
        <v>0.17431420990065238</v>
      </c>
      <c r="DC42" s="12">
        <f t="shared" si="362"/>
        <v>9.5859520821441779E-2</v>
      </c>
      <c r="DD42" s="12">
        <f t="shared" si="362"/>
        <v>0.26158876039072076</v>
      </c>
      <c r="DE42" s="12" t="str">
        <f t="shared" ref="DE42" si="363">IF(DE11="","",1-DE11/DE$14)</f>
        <v/>
      </c>
      <c r="DF42" s="12">
        <f t="shared" si="362"/>
        <v>-0.194274826021817</v>
      </c>
      <c r="DG42" s="12">
        <f t="shared" si="362"/>
        <v>1.0901368069393125E-2</v>
      </c>
    </row>
    <row r="43" spans="1:111">
      <c r="A43" t="s">
        <v>65</v>
      </c>
      <c r="B43" s="12">
        <f t="shared" ref="B43:J43" si="364">IF(B12="","",1-B12/B$14)</f>
        <v>-0.1036062246739311</v>
      </c>
      <c r="C43" s="12">
        <f t="shared" si="364"/>
        <v>3.5099579817000293E-2</v>
      </c>
      <c r="D43" s="12">
        <f t="shared" si="364"/>
        <v>-1.0917388060210698E-2</v>
      </c>
      <c r="E43" s="12">
        <f t="shared" si="364"/>
        <v>-3.0519237092729856E-2</v>
      </c>
      <c r="F43" s="12">
        <f t="shared" si="364"/>
        <v>-7.3837708176938355E-2</v>
      </c>
      <c r="G43" s="12">
        <f t="shared" si="364"/>
        <v>-5.8569823979621738E-2</v>
      </c>
      <c r="H43" s="12">
        <f t="shared" si="364"/>
        <v>-0.20406876646742744</v>
      </c>
      <c r="I43" s="12" t="str">
        <f t="shared" si="364"/>
        <v/>
      </c>
      <c r="J43" s="12">
        <f t="shared" si="364"/>
        <v>0.30993464382753255</v>
      </c>
      <c r="K43" s="12" t="str">
        <f t="shared" si="265"/>
        <v/>
      </c>
      <c r="L43" s="12">
        <f t="shared" si="265"/>
        <v>-0.16130576120046736</v>
      </c>
      <c r="M43" s="12">
        <f t="shared" si="265"/>
        <v>-0.11269229694824001</v>
      </c>
      <c r="O43" t="s">
        <v>65</v>
      </c>
      <c r="P43" s="12">
        <f t="shared" ref="P43:X43" si="365">IF(P12="","",1-P12/P$14)</f>
        <v>-0.12254346973237151</v>
      </c>
      <c r="Q43" s="12">
        <f t="shared" si="365"/>
        <v>-0.25309955255063121</v>
      </c>
      <c r="R43" s="12">
        <f t="shared" si="365"/>
        <v>-2.2260934443199432E-2</v>
      </c>
      <c r="S43" s="12">
        <f t="shared" si="365"/>
        <v>-8.5364400913493732E-2</v>
      </c>
      <c r="T43" s="12">
        <f t="shared" si="365"/>
        <v>-0.19440408479753302</v>
      </c>
      <c r="U43" s="12">
        <f t="shared" si="365"/>
        <v>-0.41482104159067568</v>
      </c>
      <c r="V43" s="12">
        <f t="shared" si="365"/>
        <v>-0.12421730880890181</v>
      </c>
      <c r="W43" s="12" t="str">
        <f t="shared" si="365"/>
        <v/>
      </c>
      <c r="X43" s="12">
        <f t="shared" si="365"/>
        <v>8.8391294140456766E-2</v>
      </c>
      <c r="Y43" s="12" t="str">
        <f t="shared" si="267"/>
        <v/>
      </c>
      <c r="Z43" s="12">
        <f t="shared" si="267"/>
        <v>-0.35414082367483846</v>
      </c>
      <c r="AA43" s="12">
        <f t="shared" si="267"/>
        <v>-0.3291205354131761</v>
      </c>
      <c r="AC43" t="s">
        <v>65</v>
      </c>
      <c r="AD43" s="12">
        <f t="shared" ref="AD43:AO43" si="366">IF(AD12="","",1-AD12/AD$14)</f>
        <v>-0.25634727943596136</v>
      </c>
      <c r="AE43" s="12">
        <f t="shared" si="366"/>
        <v>-2.2141955502240851E-2</v>
      </c>
      <c r="AF43" s="12">
        <f t="shared" si="366"/>
        <v>-4.8435427956421195E-2</v>
      </c>
      <c r="AG43" s="12">
        <f t="shared" si="366"/>
        <v>-7.0502529433142946E-2</v>
      </c>
      <c r="AH43" s="12">
        <f t="shared" si="366"/>
        <v>-0.24894907902582908</v>
      </c>
      <c r="AI43" s="12">
        <f t="shared" si="366"/>
        <v>-0.24063312792586711</v>
      </c>
      <c r="AJ43" s="12">
        <f t="shared" si="366"/>
        <v>-0.31686258044050675</v>
      </c>
      <c r="AK43" s="12" t="str">
        <f t="shared" si="366"/>
        <v/>
      </c>
      <c r="AL43" s="12">
        <f t="shared" si="366"/>
        <v>-7.7013833816483857E-3</v>
      </c>
      <c r="AM43" s="12" t="str">
        <f t="shared" ref="AM43" si="367">IF(AM12="","",1-AM12/AM$14)</f>
        <v/>
      </c>
      <c r="AN43" s="12">
        <f t="shared" si="366"/>
        <v>-0.36481914102415236</v>
      </c>
      <c r="AO43" s="12">
        <f t="shared" si="366"/>
        <v>-0.33894567942997322</v>
      </c>
      <c r="AQ43" t="s">
        <v>65</v>
      </c>
      <c r="AR43" s="12">
        <f t="shared" ref="AR43:BC43" si="368">IF(AR12="","",1-AR12/AR$14)</f>
        <v>-0.26979951707359184</v>
      </c>
      <c r="AS43" s="12">
        <f t="shared" si="368"/>
        <v>-7.0944773013200457E-2</v>
      </c>
      <c r="AT43" s="12">
        <f t="shared" si="368"/>
        <v>-1.0171356971431234E-3</v>
      </c>
      <c r="AU43" s="12">
        <f t="shared" si="368"/>
        <v>-7.5132523236240978E-3</v>
      </c>
      <c r="AV43" s="12">
        <f t="shared" si="368"/>
        <v>-0.21787511425050354</v>
      </c>
      <c r="AW43" s="12">
        <f t="shared" si="368"/>
        <v>-0.19483421272796275</v>
      </c>
      <c r="AX43" s="12">
        <f t="shared" si="368"/>
        <v>-0.35830327656775052</v>
      </c>
      <c r="AY43" s="12" t="str">
        <f t="shared" si="368"/>
        <v/>
      </c>
      <c r="AZ43" s="12">
        <f t="shared" si="368"/>
        <v>-0.35873885113492365</v>
      </c>
      <c r="BA43" s="12" t="str">
        <f t="shared" ref="BA43" si="369">IF(BA12="","",1-BA12/BA$14)</f>
        <v/>
      </c>
      <c r="BB43" s="12">
        <f t="shared" si="368"/>
        <v>-0.39297869608889924</v>
      </c>
      <c r="BC43" s="12">
        <f t="shared" si="368"/>
        <v>-0.41651349243703639</v>
      </c>
      <c r="BE43" t="s">
        <v>65</v>
      </c>
      <c r="BF43" s="12">
        <f t="shared" ref="BF43:BQ43" si="370">IF(BF12="","",1-BF12/BF$14)</f>
        <v>-0.41257906673763611</v>
      </c>
      <c r="BG43" s="12">
        <f t="shared" si="370"/>
        <v>-0.26321485408057854</v>
      </c>
      <c r="BH43" s="12">
        <f t="shared" si="370"/>
        <v>-6.1824866739291995E-2</v>
      </c>
      <c r="BI43" s="12">
        <f t="shared" si="370"/>
        <v>-7.280885874239762E-2</v>
      </c>
      <c r="BJ43" s="12">
        <f t="shared" si="370"/>
        <v>-0.23515578254073533</v>
      </c>
      <c r="BK43" s="12">
        <f t="shared" si="370"/>
        <v>-0.26043082240147131</v>
      </c>
      <c r="BL43" s="12">
        <f t="shared" si="370"/>
        <v>-0.31762449942402649</v>
      </c>
      <c r="BM43" s="12" t="str">
        <f t="shared" si="370"/>
        <v/>
      </c>
      <c r="BN43" s="12">
        <f t="shared" si="370"/>
        <v>-0.44863141883611024</v>
      </c>
      <c r="BO43" s="12" t="str">
        <f t="shared" ref="BO43" si="371">IF(BO12="","",1-BO12/BO$14)</f>
        <v/>
      </c>
      <c r="BP43" s="12">
        <f t="shared" si="370"/>
        <v>-0.44542065623164251</v>
      </c>
      <c r="BQ43" s="12">
        <f t="shared" si="370"/>
        <v>-0.43249803395105935</v>
      </c>
      <c r="BS43" t="s">
        <v>65</v>
      </c>
      <c r="BT43" s="12">
        <f t="shared" ref="BT43:CE43" si="372">IF(BT12="","",1-BT12/BT$14)</f>
        <v>-0.46210883525782975</v>
      </c>
      <c r="BU43" s="12">
        <f t="shared" si="372"/>
        <v>-0.39018555291505153</v>
      </c>
      <c r="BV43" s="12">
        <f t="shared" si="372"/>
        <v>-0.14790323025462637</v>
      </c>
      <c r="BW43" s="12">
        <f t="shared" si="372"/>
        <v>8.0266262949507672E-3</v>
      </c>
      <c r="BX43" s="12">
        <f t="shared" si="372"/>
        <v>-0.231055848431025</v>
      </c>
      <c r="BY43" s="12">
        <f t="shared" si="372"/>
        <v>-0.40929543675035585</v>
      </c>
      <c r="BZ43" s="12">
        <f t="shared" si="372"/>
        <v>-0.28885986192472801</v>
      </c>
      <c r="CA43" s="12" t="str">
        <f t="shared" si="372"/>
        <v/>
      </c>
      <c r="CB43" s="12">
        <f t="shared" si="372"/>
        <v>9.6736997509430656E-2</v>
      </c>
      <c r="CC43" s="12" t="str">
        <f t="shared" ref="CC43" si="373">IF(CC12="","",1-CC12/CC$14)</f>
        <v/>
      </c>
      <c r="CD43" s="12">
        <f t="shared" si="372"/>
        <v>-0.3793308238299633</v>
      </c>
      <c r="CE43" s="12">
        <f t="shared" si="372"/>
        <v>-0.35358385603858822</v>
      </c>
      <c r="CG43" t="s">
        <v>65</v>
      </c>
      <c r="CH43" s="12">
        <f t="shared" ref="CH43:CS43" si="374">IF(CH12="","",1-CH12/CH$14)</f>
        <v>-0.52507400571175511</v>
      </c>
      <c r="CI43" s="12">
        <f t="shared" si="374"/>
        <v>-5.6290380571198728E-2</v>
      </c>
      <c r="CJ43" s="12">
        <f t="shared" si="374"/>
        <v>-0.12154934564576303</v>
      </c>
      <c r="CK43" s="12">
        <f t="shared" si="374"/>
        <v>-3.1522408036232408E-2</v>
      </c>
      <c r="CL43" s="12">
        <f t="shared" si="374"/>
        <v>-0.15821225024050922</v>
      </c>
      <c r="CM43" s="12">
        <f t="shared" si="374"/>
        <v>-0.58831666928587234</v>
      </c>
      <c r="CN43" s="12">
        <f t="shared" si="374"/>
        <v>-0.32582335212748781</v>
      </c>
      <c r="CO43" s="12" t="str">
        <f t="shared" si="374"/>
        <v/>
      </c>
      <c r="CP43" s="12">
        <f t="shared" si="374"/>
        <v>0.33993933502801577</v>
      </c>
      <c r="CQ43" s="12" t="str">
        <f t="shared" ref="CQ43" si="375">IF(CQ12="","",1-CQ12/CQ$14)</f>
        <v/>
      </c>
      <c r="CR43" s="12">
        <f t="shared" si="374"/>
        <v>-0.52235487610777009</v>
      </c>
      <c r="CS43" s="12">
        <f t="shared" si="374"/>
        <v>-0.61427917516980868</v>
      </c>
      <c r="CU43" t="s">
        <v>65</v>
      </c>
      <c r="CV43" s="12">
        <f t="shared" ref="CV43:DG43" si="376">IF(CV12="","",1-CV12/CV$14)</f>
        <v>-0.48967988624428727</v>
      </c>
      <c r="CW43" s="12">
        <f t="shared" si="376"/>
        <v>-0.39532556735000157</v>
      </c>
      <c r="CX43" s="12">
        <f t="shared" si="376"/>
        <v>-0.15049919763725161</v>
      </c>
      <c r="CY43" s="12">
        <f t="shared" si="376"/>
        <v>-0.11884599525859252</v>
      </c>
      <c r="CZ43" s="12">
        <f t="shared" si="376"/>
        <v>-0.22798953860939708</v>
      </c>
      <c r="DA43" s="12">
        <f t="shared" si="376"/>
        <v>-0.73292443333532664</v>
      </c>
      <c r="DB43" s="12">
        <f t="shared" si="376"/>
        <v>-0.42461794464462121</v>
      </c>
      <c r="DC43" s="12" t="str">
        <f t="shared" si="376"/>
        <v/>
      </c>
      <c r="DD43" s="12">
        <f t="shared" si="376"/>
        <v>0.3163723904305098</v>
      </c>
      <c r="DE43" s="12" t="str">
        <f t="shared" ref="DE43" si="377">IF(DE12="","",1-DE12/DE$14)</f>
        <v/>
      </c>
      <c r="DF43" s="12">
        <f t="shared" si="376"/>
        <v>-0.61841674694893678</v>
      </c>
      <c r="DG43" s="12">
        <f t="shared" si="376"/>
        <v>-0.70914712679085201</v>
      </c>
    </row>
    <row r="44" spans="1:111">
      <c r="A44" t="s">
        <v>66</v>
      </c>
      <c r="B44" s="12">
        <f t="shared" ref="B44:J44" si="378">IF(B13="","",1-B13/B$14)</f>
        <v>0.46795543783638283</v>
      </c>
      <c r="C44" s="12">
        <f t="shared" si="378"/>
        <v>0.28115753014948408</v>
      </c>
      <c r="D44" s="12">
        <f t="shared" si="378"/>
        <v>0.14550778418658084</v>
      </c>
      <c r="E44" s="12">
        <f t="shared" si="378"/>
        <v>0.36107574773621087</v>
      </c>
      <c r="F44" s="12">
        <f t="shared" si="378"/>
        <v>0.27162943137268081</v>
      </c>
      <c r="G44" s="12">
        <f t="shared" si="378"/>
        <v>-0.32818536433779188</v>
      </c>
      <c r="H44" s="12">
        <f t="shared" si="378"/>
        <v>0.58637463315391469</v>
      </c>
      <c r="I44" s="12">
        <f t="shared" si="378"/>
        <v>-0.25825564302533177</v>
      </c>
      <c r="J44" s="12">
        <f t="shared" si="378"/>
        <v>-0.15058732755075588</v>
      </c>
      <c r="K44" s="12" t="str">
        <f t="shared" si="265"/>
        <v/>
      </c>
      <c r="L44" s="12">
        <f t="shared" si="265"/>
        <v>3.9880206183637523E-2</v>
      </c>
      <c r="M44" s="12">
        <f t="shared" si="265"/>
        <v>-9.6467979814851113E-2</v>
      </c>
      <c r="O44" t="s">
        <v>66</v>
      </c>
      <c r="P44" s="12">
        <f t="shared" ref="P44:X44" si="379">IF(P13="","",1-P13/P$14)</f>
        <v>0.25408591139733405</v>
      </c>
      <c r="Q44" s="12">
        <f t="shared" si="379"/>
        <v>0.19198661252969496</v>
      </c>
      <c r="R44" s="12">
        <f t="shared" si="379"/>
        <v>3.0104764626714631E-2</v>
      </c>
      <c r="S44" s="12">
        <f t="shared" si="379"/>
        <v>0.3991187935656676</v>
      </c>
      <c r="T44" s="12">
        <f t="shared" si="379"/>
        <v>0.24727775997119728</v>
      </c>
      <c r="U44" s="12">
        <f t="shared" si="379"/>
        <v>-9.402703114933364E-2</v>
      </c>
      <c r="V44" s="12">
        <f t="shared" si="379"/>
        <v>0.20706908521742196</v>
      </c>
      <c r="W44" s="12">
        <f t="shared" si="379"/>
        <v>-0.3687033791790959</v>
      </c>
      <c r="X44" s="12">
        <f t="shared" si="379"/>
        <v>-3.9524812524604602E-2</v>
      </c>
      <c r="Y44" s="12" t="str">
        <f t="shared" si="267"/>
        <v/>
      </c>
      <c r="Z44" s="12">
        <f t="shared" si="267"/>
        <v>1.5639828859553062E-2</v>
      </c>
      <c r="AA44" s="12">
        <f t="shared" si="267"/>
        <v>-0.11445024536944648</v>
      </c>
      <c r="AC44" t="s">
        <v>66</v>
      </c>
      <c r="AD44" s="12">
        <f t="shared" ref="AD44:AO44" si="380">IF(AD13="","",1-AD13/AD$14)</f>
        <v>0.10711333896176845</v>
      </c>
      <c r="AE44" s="12">
        <f t="shared" si="380"/>
        <v>0.27350388577393248</v>
      </c>
      <c r="AF44" s="12">
        <f t="shared" si="380"/>
        <v>0.1785543479475501</v>
      </c>
      <c r="AG44" s="12">
        <f t="shared" si="380"/>
        <v>0.36271348045388585</v>
      </c>
      <c r="AH44" s="12">
        <f t="shared" si="380"/>
        <v>0.25265669206885533</v>
      </c>
      <c r="AI44" s="12">
        <f t="shared" si="380"/>
        <v>-8.9211505799959401E-2</v>
      </c>
      <c r="AJ44" s="12">
        <f t="shared" si="380"/>
        <v>0.27801604035816374</v>
      </c>
      <c r="AK44" s="12">
        <f t="shared" si="380"/>
        <v>-0.47014326629515546</v>
      </c>
      <c r="AL44" s="12">
        <f t="shared" si="380"/>
        <v>-0.18829579913953132</v>
      </c>
      <c r="AM44" s="12" t="str">
        <f t="shared" ref="AM44" si="381">IF(AM13="","",1-AM13/AM$14)</f>
        <v/>
      </c>
      <c r="AN44" s="12">
        <f t="shared" si="380"/>
        <v>-1.614631062022287E-2</v>
      </c>
      <c r="AO44" s="12">
        <f t="shared" si="380"/>
        <v>-0.16664550155745883</v>
      </c>
      <c r="AQ44" t="s">
        <v>66</v>
      </c>
      <c r="AR44" s="12">
        <f t="shared" ref="AR44:BC44" si="382">IF(AR13="","",1-AR13/AR$14)</f>
        <v>0.14913197429548841</v>
      </c>
      <c r="AS44" s="12">
        <f t="shared" si="382"/>
        <v>-7.5392390240109242E-2</v>
      </c>
      <c r="AT44" s="12">
        <f t="shared" si="382"/>
        <v>-0.11268569705388454</v>
      </c>
      <c r="AU44" s="12">
        <f t="shared" si="382"/>
        <v>0.22719221567324921</v>
      </c>
      <c r="AV44" s="12">
        <f t="shared" si="382"/>
        <v>0.16565324305207485</v>
      </c>
      <c r="AW44" s="12">
        <f t="shared" si="382"/>
        <v>-0.20238485509861315</v>
      </c>
      <c r="AX44" s="12">
        <f t="shared" si="382"/>
        <v>0.30402709636473235</v>
      </c>
      <c r="AY44" s="12">
        <f t="shared" si="382"/>
        <v>-0.29274724389839668</v>
      </c>
      <c r="AZ44" s="12">
        <f t="shared" si="382"/>
        <v>-0.26516124818772635</v>
      </c>
      <c r="BA44" s="12" t="str">
        <f t="shared" ref="BA44" si="383">IF(BA13="","",1-BA13/BA$14)</f>
        <v/>
      </c>
      <c r="BB44" s="12">
        <f t="shared" si="382"/>
        <v>-7.3597103824019294E-2</v>
      </c>
      <c r="BC44" s="12">
        <f t="shared" si="382"/>
        <v>-0.1651551203085071</v>
      </c>
      <c r="BE44" t="s">
        <v>66</v>
      </c>
      <c r="BF44" s="12">
        <f t="shared" ref="BF44:BQ44" si="384">IF(BF13="","",1-BF13/BF$14)</f>
        <v>-7.5558713671634248E-2</v>
      </c>
      <c r="BG44" s="12">
        <f t="shared" si="384"/>
        <v>0.13259917950227484</v>
      </c>
      <c r="BH44" s="12">
        <f t="shared" si="384"/>
        <v>-0.36032543357679847</v>
      </c>
      <c r="BI44" s="12">
        <f t="shared" si="384"/>
        <v>0.39400100569188823</v>
      </c>
      <c r="BJ44" s="12">
        <f t="shared" si="384"/>
        <v>0.14662512330422472</v>
      </c>
      <c r="BK44" s="12">
        <f t="shared" si="384"/>
        <v>6.6253833143833374E-3</v>
      </c>
      <c r="BL44" s="12">
        <f t="shared" si="384"/>
        <v>0.43550057800103303</v>
      </c>
      <c r="BM44" s="12">
        <f t="shared" si="384"/>
        <v>-0.25852971833667215</v>
      </c>
      <c r="BN44" s="12">
        <f t="shared" si="384"/>
        <v>7.6892170064992271E-2</v>
      </c>
      <c r="BO44" s="12" t="str">
        <f t="shared" ref="BO44" si="385">IF(BO13="","",1-BO13/BO$14)</f>
        <v/>
      </c>
      <c r="BP44" s="12">
        <f t="shared" si="384"/>
        <v>3.8126887651650287E-2</v>
      </c>
      <c r="BQ44" s="12">
        <f t="shared" si="384"/>
        <v>7.5104717795188014E-3</v>
      </c>
      <c r="BS44" t="s">
        <v>66</v>
      </c>
      <c r="BT44" s="12">
        <f t="shared" ref="BT44:CE44" si="386">IF(BT13="","",1-BT13/BT$14)</f>
        <v>0.71705906339815484</v>
      </c>
      <c r="BU44" s="12">
        <f t="shared" si="386"/>
        <v>0.53444216171911196</v>
      </c>
      <c r="BV44" s="12">
        <f t="shared" si="386"/>
        <v>0.23938054380993046</v>
      </c>
      <c r="BW44" s="12">
        <f t="shared" si="386"/>
        <v>-4.9394313599331108E-2</v>
      </c>
      <c r="BX44" s="12">
        <f t="shared" si="386"/>
        <v>-0.13077272110059956</v>
      </c>
      <c r="BY44" s="12">
        <f t="shared" si="386"/>
        <v>-0.2645006166894881</v>
      </c>
      <c r="BZ44" s="12">
        <f t="shared" si="386"/>
        <v>-8.2024616333444378E-2</v>
      </c>
      <c r="CA44" s="12">
        <f t="shared" si="386"/>
        <v>-0.46000355366908652</v>
      </c>
      <c r="CB44" s="12">
        <f t="shared" si="386"/>
        <v>-0.54945035113959229</v>
      </c>
      <c r="CC44" s="12" t="str">
        <f t="shared" ref="CC44" si="387">IF(CC13="","",1-CC13/CC$14)</f>
        <v/>
      </c>
      <c r="CD44" s="12">
        <f t="shared" si="386"/>
        <v>-0.23701933324185154</v>
      </c>
      <c r="CE44" s="12">
        <f t="shared" si="386"/>
        <v>-0.38062672185184843</v>
      </c>
      <c r="CG44" t="s">
        <v>66</v>
      </c>
      <c r="CH44" s="12">
        <f t="shared" ref="CH44:CS44" si="388">IF(CH13="","",1-CH13/CH$14)</f>
        <v>0.69058079815878182</v>
      </c>
      <c r="CI44" s="12">
        <f t="shared" si="388"/>
        <v>0.52709000258738281</v>
      </c>
      <c r="CJ44" s="12">
        <f t="shared" si="388"/>
        <v>0.27011738826398968</v>
      </c>
      <c r="CK44" s="12">
        <f t="shared" si="388"/>
        <v>-0.14896510056713685</v>
      </c>
      <c r="CL44" s="12">
        <f t="shared" si="388"/>
        <v>-0.16101130724538115</v>
      </c>
      <c r="CM44" s="12">
        <f t="shared" si="388"/>
        <v>-1.1461408931264305</v>
      </c>
      <c r="CN44" s="12">
        <f t="shared" si="388"/>
        <v>0.21481028156727122</v>
      </c>
      <c r="CO44" s="12">
        <f t="shared" si="388"/>
        <v>0.57955032871101098</v>
      </c>
      <c r="CP44" s="12">
        <f t="shared" si="388"/>
        <v>0.49770303094307744</v>
      </c>
      <c r="CQ44" s="12" t="str">
        <f t="shared" ref="CQ44" si="389">IF(CQ13="","",1-CQ13/CQ$14)</f>
        <v/>
      </c>
      <c r="CR44" s="12">
        <f t="shared" si="388"/>
        <v>-0.28770029037392009</v>
      </c>
      <c r="CS44" s="12">
        <f t="shared" si="388"/>
        <v>-0.44381683336166389</v>
      </c>
      <c r="CU44" t="s">
        <v>66</v>
      </c>
      <c r="CV44" s="12">
        <f t="shared" ref="CV44:DG44" si="390">IF(CV13="","",1-CV13/CV$14)</f>
        <v>0.72227931820077429</v>
      </c>
      <c r="CW44" s="12">
        <f t="shared" si="390"/>
        <v>0.54310616282733104</v>
      </c>
      <c r="CX44" s="12">
        <f t="shared" si="390"/>
        <v>0.31642195866924949</v>
      </c>
      <c r="CY44" s="12">
        <f t="shared" si="390"/>
        <v>-9.7698710967772717E-2</v>
      </c>
      <c r="CZ44" s="12">
        <f t="shared" si="390"/>
        <v>-4.8260084474687881E-2</v>
      </c>
      <c r="DA44" s="12">
        <f t="shared" si="390"/>
        <v>-1.0959330632384514</v>
      </c>
      <c r="DB44" s="12">
        <f t="shared" si="390"/>
        <v>0.26494316191951783</v>
      </c>
      <c r="DC44" s="12">
        <f t="shared" si="390"/>
        <v>0.76378915810866355</v>
      </c>
      <c r="DD44" s="12">
        <f t="shared" si="390"/>
        <v>0.20034266207904183</v>
      </c>
      <c r="DE44" s="12" t="str">
        <f t="shared" ref="DE44" si="391">IF(DE13="","",1-DE13/DE$14)</f>
        <v/>
      </c>
      <c r="DF44" s="12">
        <f t="shared" si="390"/>
        <v>-0.2181774280218407</v>
      </c>
      <c r="DG44" s="12">
        <f t="shared" si="390"/>
        <v>-0.38739794051128396</v>
      </c>
    </row>
    <row r="45" spans="1:111">
      <c r="A45" t="s">
        <v>160</v>
      </c>
      <c r="B45" s="21">
        <f t="shared" ref="B45:I45" si="392">RANK(B35,B$35:B$44)</f>
        <v>2</v>
      </c>
      <c r="C45" s="21">
        <f t="shared" si="392"/>
        <v>2</v>
      </c>
      <c r="D45" s="21">
        <f t="shared" si="392"/>
        <v>2</v>
      </c>
      <c r="E45" s="21">
        <f t="shared" si="392"/>
        <v>2</v>
      </c>
      <c r="F45" s="21">
        <f t="shared" si="392"/>
        <v>3</v>
      </c>
      <c r="G45" s="21">
        <f t="shared" si="392"/>
        <v>2</v>
      </c>
      <c r="H45" s="21">
        <f t="shared" si="392"/>
        <v>4</v>
      </c>
      <c r="I45" s="21">
        <f t="shared" si="392"/>
        <v>5</v>
      </c>
      <c r="J45" s="21"/>
      <c r="K45" s="21"/>
      <c r="L45" s="21">
        <f t="shared" ref="L45:M45" si="393">RANK(L35,L$35:L$44)</f>
        <v>5</v>
      </c>
      <c r="M45" s="21">
        <f t="shared" si="393"/>
        <v>2</v>
      </c>
      <c r="O45" t="s">
        <v>160</v>
      </c>
      <c r="P45" s="21">
        <f t="shared" ref="P45:W45" si="394">RANK(P35,P$35:P$44)</f>
        <v>1</v>
      </c>
      <c r="Q45" s="21">
        <f t="shared" si="394"/>
        <v>3</v>
      </c>
      <c r="R45" s="21">
        <f t="shared" si="394"/>
        <v>2</v>
      </c>
      <c r="S45" s="21">
        <f t="shared" si="394"/>
        <v>2</v>
      </c>
      <c r="T45" s="21">
        <f t="shared" si="394"/>
        <v>2</v>
      </c>
      <c r="U45" s="21">
        <f t="shared" si="394"/>
        <v>3</v>
      </c>
      <c r="V45" s="21">
        <f t="shared" si="394"/>
        <v>5</v>
      </c>
      <c r="W45" s="21">
        <f t="shared" si="394"/>
        <v>6</v>
      </c>
      <c r="Z45" s="21">
        <f t="shared" ref="Z45:AA45" si="395">RANK(Z35,Z$35:Z$44)</f>
        <v>6</v>
      </c>
      <c r="AA45" s="21">
        <f t="shared" si="395"/>
        <v>4</v>
      </c>
      <c r="AC45" t="s">
        <v>160</v>
      </c>
      <c r="AD45" s="21">
        <f t="shared" ref="AD45:AK45" si="396">RANK(AD35,AD$35:AD$44)</f>
        <v>4</v>
      </c>
      <c r="AE45" s="21">
        <f t="shared" si="396"/>
        <v>3</v>
      </c>
      <c r="AF45" s="21">
        <f t="shared" si="396"/>
        <v>4</v>
      </c>
      <c r="AG45" s="21">
        <f t="shared" si="396"/>
        <v>2</v>
      </c>
      <c r="AH45" s="21">
        <f t="shared" si="396"/>
        <v>3</v>
      </c>
      <c r="AI45" s="21">
        <f t="shared" si="396"/>
        <v>4</v>
      </c>
      <c r="AJ45" s="21">
        <f t="shared" si="396"/>
        <v>5</v>
      </c>
      <c r="AK45" s="21">
        <f t="shared" si="396"/>
        <v>5</v>
      </c>
      <c r="AL45" s="21"/>
      <c r="AM45" s="21"/>
      <c r="AN45" s="21">
        <f t="shared" ref="AN45:AO45" si="397">RANK(AN35,AN$35:AN$44)</f>
        <v>8</v>
      </c>
      <c r="AO45" s="21">
        <f t="shared" si="397"/>
        <v>6</v>
      </c>
      <c r="AQ45" t="s">
        <v>160</v>
      </c>
      <c r="AR45" s="21">
        <f t="shared" ref="AR45:AY45" si="398">RANK(AR35,AR$35:AR$44)</f>
        <v>3</v>
      </c>
      <c r="AS45" s="21">
        <f t="shared" si="398"/>
        <v>2</v>
      </c>
      <c r="AT45" s="21">
        <f t="shared" si="398"/>
        <v>2</v>
      </c>
      <c r="AU45" s="21">
        <f t="shared" si="398"/>
        <v>3</v>
      </c>
      <c r="AV45" s="21">
        <f t="shared" si="398"/>
        <v>2</v>
      </c>
      <c r="AW45" s="21">
        <f t="shared" si="398"/>
        <v>6</v>
      </c>
      <c r="AX45" s="21">
        <f t="shared" si="398"/>
        <v>5</v>
      </c>
      <c r="AY45" s="21">
        <f t="shared" si="398"/>
        <v>5</v>
      </c>
      <c r="BB45" s="21">
        <f t="shared" ref="BB45:BC45" si="399">RANK(BB35,BB$35:BB$44)</f>
        <v>8</v>
      </c>
      <c r="BC45" s="21">
        <f t="shared" si="399"/>
        <v>6</v>
      </c>
      <c r="BE45" t="s">
        <v>160</v>
      </c>
      <c r="BF45" s="21">
        <f t="shared" ref="BF45:BM45" si="400">RANK(BF35,BF$35:BF$44)</f>
        <v>3</v>
      </c>
      <c r="BG45" s="21">
        <f t="shared" si="400"/>
        <v>5</v>
      </c>
      <c r="BH45" s="21">
        <f t="shared" si="400"/>
        <v>1</v>
      </c>
      <c r="BI45" s="21">
        <f t="shared" si="400"/>
        <v>2</v>
      </c>
      <c r="BJ45" s="21">
        <f t="shared" si="400"/>
        <v>1</v>
      </c>
      <c r="BK45" s="21">
        <f t="shared" si="400"/>
        <v>5</v>
      </c>
      <c r="BL45" s="21">
        <f t="shared" si="400"/>
        <v>5</v>
      </c>
      <c r="BM45" s="21">
        <f t="shared" si="400"/>
        <v>4</v>
      </c>
      <c r="BP45" s="21">
        <f t="shared" ref="BP45:BQ45" si="401">RANK(BP35,BP$35:BP$44)</f>
        <v>7</v>
      </c>
      <c r="BQ45" s="21">
        <f t="shared" si="401"/>
        <v>6</v>
      </c>
      <c r="BS45" t="s">
        <v>160</v>
      </c>
      <c r="BT45" s="21">
        <f t="shared" ref="BT45:CA45" si="402">RANK(BT35,BT$35:BT$44)</f>
        <v>5</v>
      </c>
      <c r="BU45" s="21">
        <f t="shared" si="402"/>
        <v>5</v>
      </c>
      <c r="BV45" s="21">
        <f t="shared" si="402"/>
        <v>4</v>
      </c>
      <c r="BW45" s="21">
        <f t="shared" si="402"/>
        <v>3</v>
      </c>
      <c r="BX45" s="21">
        <f t="shared" si="402"/>
        <v>3</v>
      </c>
      <c r="BY45" s="21">
        <f t="shared" si="402"/>
        <v>6</v>
      </c>
      <c r="BZ45" s="21">
        <f t="shared" si="402"/>
        <v>6</v>
      </c>
      <c r="CA45" s="21">
        <f t="shared" si="402"/>
        <v>5</v>
      </c>
      <c r="CD45" s="21">
        <f t="shared" ref="CD45:CE45" si="403">RANK(CD35,CD$35:CD$44)</f>
        <v>7</v>
      </c>
      <c r="CE45" s="21">
        <f t="shared" si="403"/>
        <v>6</v>
      </c>
      <c r="CG45" t="s">
        <v>160</v>
      </c>
      <c r="CH45" s="21">
        <f t="shared" ref="CH45:CO45" si="404">RANK(CH35,CH$35:CH$44)</f>
        <v>7</v>
      </c>
      <c r="CI45" s="21">
        <f t="shared" si="404"/>
        <v>4</v>
      </c>
      <c r="CJ45" s="21">
        <f t="shared" si="404"/>
        <v>5</v>
      </c>
      <c r="CK45" s="21">
        <f t="shared" si="404"/>
        <v>4</v>
      </c>
      <c r="CL45" s="21">
        <f t="shared" si="404"/>
        <v>4</v>
      </c>
      <c r="CM45" s="21">
        <f t="shared" si="404"/>
        <v>1</v>
      </c>
      <c r="CN45" s="21">
        <f t="shared" si="404"/>
        <v>7</v>
      </c>
      <c r="CO45" s="21">
        <f t="shared" si="404"/>
        <v>7</v>
      </c>
      <c r="CR45" s="21">
        <f t="shared" ref="CR45:CS45" si="405">RANK(CR35,CR$35:CR$44)</f>
        <v>6</v>
      </c>
      <c r="CS45" s="21">
        <f t="shared" si="405"/>
        <v>6</v>
      </c>
      <c r="CU45" t="s">
        <v>160</v>
      </c>
      <c r="CV45" s="21">
        <f t="shared" ref="CV45:DC45" si="406">RANK(CV35,CV$35:CV$44)</f>
        <v>5</v>
      </c>
      <c r="CW45" s="21">
        <f t="shared" si="406"/>
        <v>5</v>
      </c>
      <c r="CX45" s="21">
        <f t="shared" si="406"/>
        <v>5</v>
      </c>
      <c r="CY45" s="21">
        <f t="shared" si="406"/>
        <v>2</v>
      </c>
      <c r="CZ45" s="21">
        <f t="shared" si="406"/>
        <v>3</v>
      </c>
      <c r="DA45" s="21">
        <f t="shared" si="406"/>
        <v>3</v>
      </c>
      <c r="DB45" s="21">
        <f t="shared" si="406"/>
        <v>8</v>
      </c>
      <c r="DC45" s="21">
        <f t="shared" si="406"/>
        <v>7</v>
      </c>
      <c r="DF45" s="21">
        <f t="shared" ref="DF45:DG45" si="407">RANK(DF35,DF$35:DF$44)</f>
        <v>7</v>
      </c>
      <c r="DG45" s="21">
        <f t="shared" si="407"/>
        <v>6</v>
      </c>
    </row>
    <row r="46" spans="1:111">
      <c r="AD46" s="21"/>
      <c r="AE46" s="21"/>
      <c r="AF46" s="21"/>
      <c r="AG46" s="21"/>
      <c r="AH46" s="21"/>
      <c r="AI46" s="21"/>
      <c r="AJ46" s="21"/>
      <c r="AK46" s="21"/>
    </row>
    <row r="47" spans="1:111">
      <c r="AD47" s="21"/>
    </row>
    <row r="48" spans="1:111">
      <c r="AD48" s="21"/>
    </row>
    <row r="49" spans="1:112">
      <c r="A49" s="9" t="s">
        <v>161</v>
      </c>
      <c r="B49" s="9" t="s">
        <v>112</v>
      </c>
      <c r="C49" s="9" t="s">
        <v>113</v>
      </c>
      <c r="D49" s="9" t="s">
        <v>114</v>
      </c>
      <c r="E49" s="9" t="s">
        <v>115</v>
      </c>
      <c r="F49" s="9" t="s">
        <v>116</v>
      </c>
      <c r="G49" s="9" t="s">
        <v>117</v>
      </c>
      <c r="H49" s="9" t="s">
        <v>118</v>
      </c>
      <c r="I49" s="9" t="s">
        <v>119</v>
      </c>
      <c r="J49" s="9" t="s">
        <v>120</v>
      </c>
      <c r="K49" s="9" t="s">
        <v>121</v>
      </c>
      <c r="L49" s="9" t="s">
        <v>50</v>
      </c>
      <c r="M49" s="9" t="s">
        <v>122</v>
      </c>
      <c r="O49" s="9" t="s">
        <v>162</v>
      </c>
      <c r="P49" s="9" t="s">
        <v>112</v>
      </c>
      <c r="Q49" s="9" t="s">
        <v>113</v>
      </c>
      <c r="R49" s="9" t="s">
        <v>114</v>
      </c>
      <c r="S49" s="9" t="s">
        <v>115</v>
      </c>
      <c r="T49" s="9" t="s">
        <v>116</v>
      </c>
      <c r="U49" s="9" t="s">
        <v>117</v>
      </c>
      <c r="V49" s="9" t="s">
        <v>118</v>
      </c>
      <c r="W49" s="9" t="s">
        <v>119</v>
      </c>
      <c r="X49" s="9" t="s">
        <v>120</v>
      </c>
      <c r="Y49" s="9" t="s">
        <v>121</v>
      </c>
      <c r="Z49" s="9" t="s">
        <v>50</v>
      </c>
      <c r="AA49" s="9" t="s">
        <v>122</v>
      </c>
      <c r="AC49" s="9" t="s">
        <v>163</v>
      </c>
      <c r="AD49" s="9" t="s">
        <v>112</v>
      </c>
      <c r="AE49" s="9" t="s">
        <v>113</v>
      </c>
      <c r="AF49" s="9" t="s">
        <v>114</v>
      </c>
      <c r="AG49" s="9" t="s">
        <v>115</v>
      </c>
      <c r="AH49" s="9" t="s">
        <v>116</v>
      </c>
      <c r="AI49" s="9" t="s">
        <v>117</v>
      </c>
      <c r="AJ49" s="9" t="s">
        <v>118</v>
      </c>
      <c r="AK49" s="9" t="s">
        <v>119</v>
      </c>
      <c r="AL49" s="9" t="s">
        <v>120</v>
      </c>
      <c r="AM49" s="9" t="s">
        <v>121</v>
      </c>
      <c r="AN49" s="9" t="s">
        <v>50</v>
      </c>
      <c r="AO49" s="9" t="s">
        <v>122</v>
      </c>
      <c r="AQ49" s="9" t="s">
        <v>164</v>
      </c>
      <c r="AR49" s="9" t="s">
        <v>112</v>
      </c>
      <c r="AS49" s="9" t="s">
        <v>113</v>
      </c>
      <c r="AT49" s="9" t="s">
        <v>114</v>
      </c>
      <c r="AU49" s="9" t="s">
        <v>115</v>
      </c>
      <c r="AV49" s="9" t="s">
        <v>116</v>
      </c>
      <c r="AW49" s="9" t="s">
        <v>117</v>
      </c>
      <c r="AX49" s="9" t="s">
        <v>118</v>
      </c>
      <c r="AY49" s="9" t="s">
        <v>119</v>
      </c>
      <c r="AZ49" s="9" t="s">
        <v>120</v>
      </c>
      <c r="BA49" s="9" t="s">
        <v>121</v>
      </c>
      <c r="BB49" s="9" t="s">
        <v>50</v>
      </c>
      <c r="BC49" s="9" t="s">
        <v>122</v>
      </c>
      <c r="BE49" s="9" t="s">
        <v>165</v>
      </c>
      <c r="BF49" s="9" t="s">
        <v>112</v>
      </c>
      <c r="BG49" s="9" t="s">
        <v>113</v>
      </c>
      <c r="BH49" s="9" t="s">
        <v>114</v>
      </c>
      <c r="BI49" s="9" t="s">
        <v>115</v>
      </c>
      <c r="BJ49" s="9" t="s">
        <v>116</v>
      </c>
      <c r="BK49" s="9" t="s">
        <v>117</v>
      </c>
      <c r="BL49" s="9" t="s">
        <v>118</v>
      </c>
      <c r="BM49" s="9" t="s">
        <v>119</v>
      </c>
      <c r="BN49" s="9" t="s">
        <v>120</v>
      </c>
      <c r="BO49" s="9" t="s">
        <v>121</v>
      </c>
      <c r="BP49" s="9" t="s">
        <v>50</v>
      </c>
      <c r="BQ49" s="9" t="s">
        <v>122</v>
      </c>
      <c r="BS49" s="9" t="s">
        <v>166</v>
      </c>
      <c r="BT49" s="9" t="s">
        <v>112</v>
      </c>
      <c r="BU49" s="9" t="s">
        <v>113</v>
      </c>
      <c r="BV49" s="9" t="s">
        <v>114</v>
      </c>
      <c r="BW49" s="9" t="s">
        <v>115</v>
      </c>
      <c r="BX49" s="9" t="s">
        <v>116</v>
      </c>
      <c r="BY49" s="9" t="s">
        <v>117</v>
      </c>
      <c r="BZ49" s="9" t="s">
        <v>118</v>
      </c>
      <c r="CA49" s="9" t="s">
        <v>119</v>
      </c>
      <c r="CB49" s="9" t="s">
        <v>120</v>
      </c>
      <c r="CC49" s="9" t="s">
        <v>121</v>
      </c>
      <c r="CD49" s="9" t="s">
        <v>50</v>
      </c>
      <c r="CE49" s="9" t="s">
        <v>122</v>
      </c>
      <c r="CG49" s="9" t="s">
        <v>167</v>
      </c>
      <c r="CH49" s="9" t="s">
        <v>112</v>
      </c>
      <c r="CI49" s="9" t="s">
        <v>113</v>
      </c>
      <c r="CJ49" s="9" t="s">
        <v>114</v>
      </c>
      <c r="CK49" s="9" t="s">
        <v>115</v>
      </c>
      <c r="CL49" s="9" t="s">
        <v>116</v>
      </c>
      <c r="CM49" s="9" t="s">
        <v>117</v>
      </c>
      <c r="CN49" s="9" t="s">
        <v>118</v>
      </c>
      <c r="CO49" s="9" t="s">
        <v>119</v>
      </c>
      <c r="CP49" s="9" t="s">
        <v>120</v>
      </c>
      <c r="CQ49" s="9" t="s">
        <v>121</v>
      </c>
      <c r="CR49" s="9" t="s">
        <v>50</v>
      </c>
      <c r="CS49" s="9" t="s">
        <v>122</v>
      </c>
      <c r="CU49" s="9" t="s">
        <v>168</v>
      </c>
      <c r="CV49" s="9" t="s">
        <v>112</v>
      </c>
      <c r="CW49" s="9" t="s">
        <v>113</v>
      </c>
      <c r="CX49" s="9" t="s">
        <v>114</v>
      </c>
      <c r="CY49" s="9" t="s">
        <v>115</v>
      </c>
      <c r="CZ49" s="9" t="s">
        <v>116</v>
      </c>
      <c r="DA49" s="9" t="s">
        <v>117</v>
      </c>
      <c r="DB49" s="9" t="s">
        <v>118</v>
      </c>
      <c r="DC49" s="9" t="s">
        <v>119</v>
      </c>
      <c r="DD49" s="9" t="s">
        <v>120</v>
      </c>
      <c r="DE49" s="9" t="s">
        <v>121</v>
      </c>
      <c r="DF49" s="9" t="s">
        <v>50</v>
      </c>
      <c r="DG49" s="9" t="s">
        <v>122</v>
      </c>
    </row>
    <row r="50" spans="1:112">
      <c r="A50" t="s">
        <v>57</v>
      </c>
      <c r="B50" s="1">
        <f>'Expanded data table'!C14</f>
        <v>2583</v>
      </c>
      <c r="C50" s="1">
        <f>'Expanded data table'!D14</f>
        <v>2846</v>
      </c>
      <c r="D50" s="1">
        <f>'Expanded data table'!E14</f>
        <v>17502</v>
      </c>
      <c r="E50" s="1">
        <f>'Expanded data table'!F14</f>
        <v>60883</v>
      </c>
      <c r="F50" s="1">
        <f>'Expanded data table'!G14</f>
        <v>66345</v>
      </c>
      <c r="G50" s="1">
        <f>'Expanded data table'!I14</f>
        <v>100153</v>
      </c>
      <c r="H50" s="1">
        <f>'Expanded data table'!J14</f>
        <v>130281</v>
      </c>
      <c r="I50" s="1">
        <f>'Expanded data table'!K14</f>
        <v>57786</v>
      </c>
      <c r="J50" s="1">
        <f>'Expanded data table'!L14</f>
        <v>0</v>
      </c>
      <c r="K50" s="1">
        <f>'Expanded data table'!M14</f>
        <v>0</v>
      </c>
      <c r="L50" s="1">
        <f>SUM(B50:K50)</f>
        <v>438379</v>
      </c>
      <c r="M50" s="1">
        <f>SUM(G50:K50)</f>
        <v>288220</v>
      </c>
      <c r="O50" t="s">
        <v>57</v>
      </c>
      <c r="P50" s="1">
        <f>'Expanded data table'!C13</f>
        <v>2495</v>
      </c>
      <c r="Q50" s="1">
        <f>'Expanded data table'!D13</f>
        <v>2908</v>
      </c>
      <c r="R50" s="1">
        <f>'Expanded data table'!E13</f>
        <v>17543</v>
      </c>
      <c r="S50" s="1">
        <f>'Expanded data table'!F13</f>
        <v>57806</v>
      </c>
      <c r="T50" s="1">
        <f>'Expanded data table'!G13</f>
        <v>68967</v>
      </c>
      <c r="U50" s="1">
        <f>'Expanded data table'!I13</f>
        <v>96432</v>
      </c>
      <c r="V50" s="1">
        <f>'Expanded data table'!J13</f>
        <v>128788</v>
      </c>
      <c r="W50" s="1">
        <f>'Expanded data table'!K13</f>
        <v>55270</v>
      </c>
      <c r="X50" s="1">
        <f>'Expanded data table'!L13</f>
        <v>0</v>
      </c>
      <c r="Y50" s="1">
        <f>'Expanded data table'!M13</f>
        <v>0</v>
      </c>
      <c r="Z50" s="1">
        <f>SUM(P50:Y50)</f>
        <v>430209</v>
      </c>
      <c r="AA50" s="1">
        <f>SUM(U50:Y50)</f>
        <v>280490</v>
      </c>
      <c r="AC50" t="s">
        <v>57</v>
      </c>
      <c r="AD50" s="1">
        <f>'Expanded data table'!$C12</f>
        <v>2472.1491155318981</v>
      </c>
      <c r="AE50" s="1">
        <f>'Expanded data table'!$D12</f>
        <v>2906.4265957594844</v>
      </c>
      <c r="AF50" s="1">
        <f>'Expanded data table'!$E12</f>
        <v>17617.943063650688</v>
      </c>
      <c r="AG50" s="1">
        <f>'Expanded data table'!$F12</f>
        <v>59492.715065269957</v>
      </c>
      <c r="AH50" s="1">
        <f>'Expanded data table'!$G12</f>
        <v>66179.208652998117</v>
      </c>
      <c r="AI50" s="1">
        <f>'Expanded data table'!$I12</f>
        <v>114905.42012096324</v>
      </c>
      <c r="AJ50" s="1">
        <f>'Expanded data table'!$J12</f>
        <v>114615</v>
      </c>
      <c r="AK50" s="1">
        <f>'Expanded data table'!$K12</f>
        <v>56337</v>
      </c>
      <c r="AL50" s="1">
        <f>'Expanded data table'!$L12</f>
        <v>0</v>
      </c>
      <c r="AM50" s="1">
        <f>'Expanded data table'!$M12</f>
        <v>0</v>
      </c>
      <c r="AN50" s="1">
        <f>SUM(AD50:AM50)</f>
        <v>434525.86261417338</v>
      </c>
      <c r="AO50" s="1">
        <f>SUM(AI50:AM50)</f>
        <v>285857.42012096324</v>
      </c>
      <c r="AP50" s="1"/>
      <c r="AQ50" t="s">
        <v>57</v>
      </c>
      <c r="AR50" s="1">
        <f>'Expanded data table'!$C11</f>
        <v>2505.0349999999999</v>
      </c>
      <c r="AS50" s="1">
        <f>'Expanded data table'!$D11</f>
        <v>2904.192</v>
      </c>
      <c r="AT50" s="1">
        <f>'Expanded data table'!$E11</f>
        <v>17259.088</v>
      </c>
      <c r="AU50" s="1">
        <f>'Expanded data table'!$F11</f>
        <v>57947.110999999997</v>
      </c>
      <c r="AV50" s="1">
        <f>'Expanded data table'!$G11</f>
        <v>67407.492358222604</v>
      </c>
      <c r="AW50" s="1">
        <f>'Expanded data table'!$I11</f>
        <v>110520.95139528299</v>
      </c>
      <c r="AX50" s="1">
        <f>'Expanded data table'!$J11</f>
        <v>113213</v>
      </c>
      <c r="AY50" s="1">
        <f>'Expanded data table'!$K11</f>
        <v>57218</v>
      </c>
      <c r="AZ50" s="1">
        <f>'Expanded data table'!$L11</f>
        <v>0</v>
      </c>
      <c r="BA50" s="1">
        <f>'Expanded data table'!$M11</f>
        <v>0</v>
      </c>
      <c r="BB50" s="1">
        <f>SUM(AR50:BA50)</f>
        <v>428974.86975350557</v>
      </c>
      <c r="BC50" s="1">
        <f>SUM(AW50:BA50)</f>
        <v>280951.95139528299</v>
      </c>
      <c r="BD50" s="1"/>
      <c r="BE50" t="s">
        <v>57</v>
      </c>
      <c r="BF50" s="1">
        <f>'Expanded data table'!$C10</f>
        <v>2537</v>
      </c>
      <c r="BG50" s="1">
        <f>'Expanded data table'!$D10</f>
        <v>2990</v>
      </c>
      <c r="BH50" s="1">
        <f>'Expanded data table'!$E10</f>
        <v>17097</v>
      </c>
      <c r="BI50" s="1">
        <f>'Expanded data table'!$F10</f>
        <v>60235</v>
      </c>
      <c r="BJ50" s="1">
        <f>'Expanded data table'!$G10</f>
        <v>62786</v>
      </c>
      <c r="BK50" s="1">
        <f>'Expanded data table'!$I10</f>
        <v>115953</v>
      </c>
      <c r="BL50" s="1">
        <f>'Expanded data table'!$J10</f>
        <v>101034</v>
      </c>
      <c r="BM50" s="1">
        <f>'Expanded data table'!$K10</f>
        <v>55314</v>
      </c>
      <c r="BN50" s="1">
        <f>'Expanded data table'!$L10</f>
        <v>0</v>
      </c>
      <c r="BO50" s="1">
        <f>'Expanded data table'!$M10</f>
        <v>0</v>
      </c>
      <c r="BP50" s="1">
        <f>SUM(BF50:BO50)</f>
        <v>417946</v>
      </c>
      <c r="BQ50" s="1">
        <f>SUM(BK50:BO50)</f>
        <v>272301</v>
      </c>
      <c r="BR50" s="1"/>
      <c r="BS50" t="s">
        <v>57</v>
      </c>
      <c r="BT50" s="1">
        <f>'Expanded data table'!$C9</f>
        <v>2522.855</v>
      </c>
      <c r="BU50" s="1">
        <f>'Expanded data table'!$D9</f>
        <v>3043.4180000000001</v>
      </c>
      <c r="BV50" s="1">
        <f>'Expanded data table'!$E9</f>
        <v>16865.638999999999</v>
      </c>
      <c r="BW50" s="1">
        <f>'Expanded data table'!$F9</f>
        <v>60054.819000000003</v>
      </c>
      <c r="BX50" s="1">
        <f>'Expanded data table'!$G9</f>
        <v>61855.821046946599</v>
      </c>
      <c r="BY50" s="1">
        <f>'Expanded data table'!$I9</f>
        <v>116005.32661946607</v>
      </c>
      <c r="BZ50" s="1">
        <f>'Expanded data table'!$J9</f>
        <v>102204</v>
      </c>
      <c r="CA50" s="1">
        <f>'Expanded data table'!$K9</f>
        <v>55840.924315255936</v>
      </c>
      <c r="CB50" s="1">
        <f>'Expanded data table'!$L9</f>
        <v>0</v>
      </c>
      <c r="CC50" s="1">
        <f>'Expanded data table'!$M9</f>
        <v>0</v>
      </c>
      <c r="CD50" s="1">
        <f>SUM(BT50:CC50)</f>
        <v>418392.80298166862</v>
      </c>
      <c r="CE50" s="1">
        <f>SUM(BY50:CC50)</f>
        <v>274050.25093472202</v>
      </c>
      <c r="CF50" s="1"/>
      <c r="CG50" t="s">
        <v>57</v>
      </c>
      <c r="CH50" s="1">
        <f>'Expanded data table'!$C5</f>
        <v>2229.7829999999999</v>
      </c>
      <c r="CI50" s="1">
        <f>'Expanded data table'!$D5</f>
        <v>3148.614</v>
      </c>
      <c r="CJ50" s="1">
        <f>'Expanded data table'!$E5</f>
        <v>16100.079</v>
      </c>
      <c r="CK50" s="1">
        <f>'Expanded data table'!$F5</f>
        <v>58478.642999999996</v>
      </c>
      <c r="CL50" s="1">
        <f>'Expanded data table'!$G5</f>
        <v>61429.170361370197</v>
      </c>
      <c r="CM50" s="1">
        <f>'Expanded data table'!$I5</f>
        <v>106097.27869299002</v>
      </c>
      <c r="CN50" s="1">
        <f>'Expanded data table'!$J5</f>
        <v>104304.59999999998</v>
      </c>
      <c r="CO50" s="1">
        <f>'Expanded data table'!$K5</f>
        <v>53579.999999999993</v>
      </c>
      <c r="CP50" s="1">
        <f>'Expanded data table'!$L5</f>
        <v>0</v>
      </c>
      <c r="CQ50" s="1">
        <f>'Expanded data table'!$M5</f>
        <v>0</v>
      </c>
      <c r="CR50" s="1">
        <f>SUM(CH50:CQ50)</f>
        <v>405368.1680543602</v>
      </c>
      <c r="CS50" s="1">
        <f>SUM(CM50:CQ50)</f>
        <v>263981.87869298999</v>
      </c>
      <c r="CT50" s="1"/>
      <c r="CU50" t="s">
        <v>57</v>
      </c>
      <c r="CV50" s="1">
        <f>'Expanded data table'!$C4</f>
        <v>2211.9679999999998</v>
      </c>
      <c r="CW50" s="1">
        <f>'Expanded data table'!$D4</f>
        <v>3107.5729999999999</v>
      </c>
      <c r="CX50" s="1">
        <f>'Expanded data table'!$E4</f>
        <v>16014.91</v>
      </c>
      <c r="CY50" s="1">
        <f>'Expanded data table'!$F4</f>
        <v>58061.764999999999</v>
      </c>
      <c r="CZ50" s="1">
        <f>'Expanded data table'!$G4</f>
        <v>61120.079407736099</v>
      </c>
      <c r="DA50" s="1">
        <f>'Expanded data table'!$I4</f>
        <v>113841.47513224505</v>
      </c>
      <c r="DB50" s="1">
        <f>'Expanded data table'!$J4</f>
        <v>96828.599999999991</v>
      </c>
      <c r="DC50" s="1">
        <f>'Expanded data table'!$K4</f>
        <v>54360</v>
      </c>
      <c r="DD50" s="1">
        <f>'Expanded data table'!$L4</f>
        <v>0</v>
      </c>
      <c r="DE50" s="1">
        <f>'Expanded data table'!$M4</f>
        <v>0</v>
      </c>
      <c r="DF50" s="1">
        <f>SUM(CV50:DE50)</f>
        <v>405546.37053998112</v>
      </c>
      <c r="DG50" s="1">
        <f>SUM(DA50:DE50)</f>
        <v>265030.07513224502</v>
      </c>
      <c r="DH50" s="1"/>
    </row>
    <row r="51" spans="1:112">
      <c r="A51" t="s">
        <v>58</v>
      </c>
      <c r="B51" s="1">
        <f>'Expanded data table'!C28</f>
        <v>1000</v>
      </c>
      <c r="C51" s="1">
        <f>'Expanded data table'!D28</f>
        <v>455</v>
      </c>
      <c r="D51" s="1">
        <f>'Expanded data table'!E28</f>
        <v>3167</v>
      </c>
      <c r="E51" s="1">
        <f>'Expanded data table'!F28</f>
        <v>9347</v>
      </c>
      <c r="F51" s="1">
        <f>'Expanded data table'!G28</f>
        <v>11897</v>
      </c>
      <c r="G51" s="1">
        <f>'Expanded data table'!I28</f>
        <v>41066</v>
      </c>
      <c r="H51" s="1">
        <f>'Expanded data table'!J28</f>
        <v>17552</v>
      </c>
      <c r="I51" s="1">
        <f>'Expanded data table'!K28</f>
        <v>17089</v>
      </c>
      <c r="J51" s="1">
        <f>'Expanded data table'!L28</f>
        <v>78949</v>
      </c>
      <c r="K51" s="1">
        <f>'Expanded data table'!M28</f>
        <v>0</v>
      </c>
      <c r="L51" s="1">
        <f t="shared" ref="L51" si="408">SUM(B51:K51)</f>
        <v>180522</v>
      </c>
      <c r="M51" s="1">
        <f t="shared" ref="M51:M60" si="409">SUM(G51:K51)</f>
        <v>154656</v>
      </c>
      <c r="O51" t="s">
        <v>58</v>
      </c>
      <c r="P51" s="1">
        <f>'Expanded data table'!C27</f>
        <v>941</v>
      </c>
      <c r="Q51" s="1">
        <f>'Expanded data table'!D27</f>
        <v>581</v>
      </c>
      <c r="R51" s="1">
        <f>'Expanded data table'!E27</f>
        <v>2793</v>
      </c>
      <c r="S51" s="1">
        <f>'Expanded data table'!F27</f>
        <v>10509</v>
      </c>
      <c r="T51" s="1">
        <f>'Expanded data table'!G27</f>
        <v>10316</v>
      </c>
      <c r="U51" s="1">
        <f>'Expanded data table'!I27</f>
        <v>53188</v>
      </c>
      <c r="V51" s="1">
        <f>'Expanded data table'!J27</f>
        <v>11417</v>
      </c>
      <c r="W51" s="1">
        <f>'Expanded data table'!K27</f>
        <v>24268</v>
      </c>
      <c r="X51" s="1">
        <f>'Expanded data table'!L27</f>
        <v>53687</v>
      </c>
      <c r="Y51" s="1">
        <f>'Expanded data table'!M27</f>
        <v>0</v>
      </c>
      <c r="Z51" s="1">
        <f t="shared" ref="Z51" si="410">SUM(P51:Y51)</f>
        <v>167700</v>
      </c>
      <c r="AA51" s="1">
        <f t="shared" ref="AA51:AA60" si="411">SUM(U51:Y51)</f>
        <v>142560</v>
      </c>
      <c r="AC51" t="s">
        <v>58</v>
      </c>
      <c r="AD51" s="1">
        <f>'Expanded data table'!$C26</f>
        <v>1055.2962254474514</v>
      </c>
      <c r="AE51" s="1">
        <f>'Expanded data table'!$D26</f>
        <v>609.05885174352863</v>
      </c>
      <c r="AF51" s="1">
        <f>'Expanded data table'!$E26</f>
        <v>2941.4250657871398</v>
      </c>
      <c r="AG51" s="1">
        <f>'Expanded data table'!$F26</f>
        <v>10493.148029001637</v>
      </c>
      <c r="AH51" s="1">
        <f>'Expanded data table'!$G26</f>
        <v>12579.502173053465</v>
      </c>
      <c r="AI51" s="1">
        <f>'Expanded data table'!$I26</f>
        <v>56219.078117075202</v>
      </c>
      <c r="AJ51" s="1">
        <f>'Expanded data table'!$J26</f>
        <v>13078</v>
      </c>
      <c r="AK51" s="1">
        <f>'Expanded data table'!$K26</f>
        <v>25375</v>
      </c>
      <c r="AL51" s="1">
        <f>'Expanded data table'!$L26</f>
        <v>57476</v>
      </c>
      <c r="AM51" s="1">
        <f>'Expanded data table'!$M26</f>
        <v>0</v>
      </c>
      <c r="AN51" s="1">
        <f t="shared" ref="AN51:AN60" si="412">SUM(AD51:AM51)</f>
        <v>179826.50846210844</v>
      </c>
      <c r="AO51" s="1">
        <f t="shared" ref="AO51:AO60" si="413">SUM(AI51:AM51)</f>
        <v>152148.0781170752</v>
      </c>
      <c r="AP51" s="1"/>
      <c r="AQ51" t="s">
        <v>58</v>
      </c>
      <c r="AR51" s="1">
        <f>'Expanded data table'!$C25</f>
        <v>1083</v>
      </c>
      <c r="AS51" s="1">
        <f>'Expanded data table'!$D25</f>
        <v>589</v>
      </c>
      <c r="AT51" s="1">
        <f>'Expanded data table'!$E25</f>
        <v>2942</v>
      </c>
      <c r="AU51" s="1">
        <f>'Expanded data table'!$F25</f>
        <v>12448</v>
      </c>
      <c r="AV51" s="1">
        <f>'Expanded data table'!$G25</f>
        <v>9672</v>
      </c>
      <c r="AW51" s="1">
        <f>'Expanded data table'!$I25</f>
        <v>57998</v>
      </c>
      <c r="AX51" s="1">
        <f>'Expanded data table'!$J25</f>
        <v>12992</v>
      </c>
      <c r="AY51" s="1">
        <f>'Expanded data table'!$K25</f>
        <v>23970</v>
      </c>
      <c r="AZ51" s="1">
        <f>'Expanded data table'!$L25</f>
        <v>56656</v>
      </c>
      <c r="BA51" s="1">
        <f>'Expanded data table'!$M25</f>
        <v>0</v>
      </c>
      <c r="BB51" s="1">
        <f t="shared" ref="BB51:BB60" si="414">SUM(AR51:BA51)</f>
        <v>178350</v>
      </c>
      <c r="BC51" s="1">
        <f t="shared" ref="BC51:BC60" si="415">SUM(AW51:BA51)</f>
        <v>151616</v>
      </c>
      <c r="BD51" s="1"/>
      <c r="BE51" t="s">
        <v>58</v>
      </c>
      <c r="BF51" s="1">
        <f>'Expanded data table'!$C24</f>
        <v>1087</v>
      </c>
      <c r="BG51" s="1">
        <f>'Expanded data table'!$D24</f>
        <v>613</v>
      </c>
      <c r="BH51" s="1">
        <f>'Expanded data table'!$E24</f>
        <v>2878</v>
      </c>
      <c r="BI51" s="1">
        <f>'Expanded data table'!$F24</f>
        <v>12455</v>
      </c>
      <c r="BJ51" s="1">
        <f>'Expanded data table'!$G24</f>
        <v>9732</v>
      </c>
      <c r="BK51" s="1">
        <f>'Expanded data table'!$I24</f>
        <v>57886</v>
      </c>
      <c r="BL51" s="1">
        <f>'Expanded data table'!$J24</f>
        <v>12927</v>
      </c>
      <c r="BM51" s="1">
        <f>'Expanded data table'!$K24</f>
        <v>24258</v>
      </c>
      <c r="BN51" s="1">
        <f>'Expanded data table'!$L24</f>
        <v>56035</v>
      </c>
      <c r="BO51" s="1">
        <f>'Expanded data table'!$M24</f>
        <v>0</v>
      </c>
      <c r="BP51" s="1">
        <f t="shared" ref="BP51:BP60" si="416">SUM(BF51:BO51)</f>
        <v>177871</v>
      </c>
      <c r="BQ51" s="1">
        <f t="shared" ref="BQ51:BQ60" si="417">SUM(BK51:BO51)</f>
        <v>151106</v>
      </c>
      <c r="BR51" s="1"/>
      <c r="BS51" t="s">
        <v>58</v>
      </c>
      <c r="BT51" s="1">
        <f>'Expanded data table'!$C23</f>
        <v>1102</v>
      </c>
      <c r="BU51" s="1">
        <f>'Expanded data table'!$D23</f>
        <v>597</v>
      </c>
      <c r="BV51" s="1">
        <f>'Expanded data table'!$E23</f>
        <v>2930</v>
      </c>
      <c r="BW51" s="1">
        <f>'Expanded data table'!$F23</f>
        <v>12425</v>
      </c>
      <c r="BX51" s="1">
        <f>'Expanded data table'!$G23</f>
        <v>9889</v>
      </c>
      <c r="BY51" s="1">
        <f>'Expanded data table'!$I23</f>
        <v>56918</v>
      </c>
      <c r="BZ51" s="1">
        <f>'Expanded data table'!$J23</f>
        <v>12115</v>
      </c>
      <c r="CA51" s="1">
        <f>'Expanded data table'!$K23</f>
        <v>25138</v>
      </c>
      <c r="CB51" s="1">
        <f>'Expanded data table'!$L23</f>
        <v>56642</v>
      </c>
      <c r="CC51" s="1">
        <f>'Expanded data table'!$M23</f>
        <v>0</v>
      </c>
      <c r="CD51" s="1">
        <f t="shared" ref="CD51:CD60" si="418">SUM(BT51:CC51)</f>
        <v>177756</v>
      </c>
      <c r="CE51" s="1">
        <f t="shared" ref="CE51:CE60" si="419">SUM(BY51:CC51)</f>
        <v>150813</v>
      </c>
      <c r="CF51" s="1"/>
      <c r="CG51" t="s">
        <v>58</v>
      </c>
      <c r="CH51" s="1">
        <f>'Expanded data table'!$C19</f>
        <v>1019</v>
      </c>
      <c r="CI51" s="1">
        <f>'Expanded data table'!$D19</f>
        <v>607</v>
      </c>
      <c r="CJ51" s="1">
        <f>'Expanded data table'!$E19</f>
        <v>3275</v>
      </c>
      <c r="CK51" s="1">
        <f>'Expanded data table'!$F19</f>
        <v>9648</v>
      </c>
      <c r="CL51" s="1">
        <f>'Expanded data table'!$G19</f>
        <v>13156</v>
      </c>
      <c r="CM51" s="1">
        <f>'Expanded data table'!$I19</f>
        <v>63233.566574100492</v>
      </c>
      <c r="CN51" s="1">
        <f>'Expanded data table'!$J19</f>
        <v>13808.433425899508</v>
      </c>
      <c r="CO51" s="1">
        <f>'Expanded data table'!$K19</f>
        <v>29700</v>
      </c>
      <c r="CP51" s="1">
        <f>'Expanded data table'!$L19</f>
        <v>57720</v>
      </c>
      <c r="CQ51" s="1">
        <f>'Expanded data table'!$M19</f>
        <v>0</v>
      </c>
      <c r="CR51" s="1">
        <f t="shared" ref="CR51:CR60" si="420">SUM(CH51:CQ51)</f>
        <v>192167</v>
      </c>
      <c r="CS51" s="1">
        <f t="shared" ref="CS51:CS60" si="421">SUM(CM51:CQ51)</f>
        <v>164462</v>
      </c>
      <c r="CT51" s="1"/>
      <c r="CU51" t="s">
        <v>58</v>
      </c>
      <c r="CV51" s="1">
        <f>'Expanded data table'!$C18</f>
        <v>1024</v>
      </c>
      <c r="CW51" s="1">
        <f>'Expanded data table'!$D18</f>
        <v>607</v>
      </c>
      <c r="CX51" s="1">
        <f>'Expanded data table'!$E18</f>
        <v>3287</v>
      </c>
      <c r="CY51" s="1">
        <f>'Expanded data table'!$F18</f>
        <v>10125</v>
      </c>
      <c r="CZ51" s="1">
        <f>'Expanded data table'!$G18</f>
        <v>12481</v>
      </c>
      <c r="DA51" s="1">
        <f>'Expanded data table'!$I18</f>
        <v>68991.443200800248</v>
      </c>
      <c r="DB51" s="1">
        <f>'Expanded data table'!$J18</f>
        <v>14073.556799199747</v>
      </c>
      <c r="DC51" s="1">
        <f>'Expanded data table'!$K18</f>
        <v>21360</v>
      </c>
      <c r="DD51" s="1">
        <f>'Expanded data table'!$L18</f>
        <v>57960</v>
      </c>
      <c r="DE51" s="1">
        <f>'Expanded data table'!$M18</f>
        <v>0</v>
      </c>
      <c r="DF51" s="1">
        <f t="shared" ref="DF51:DF60" si="422">SUM(CV51:DE51)</f>
        <v>189909</v>
      </c>
      <c r="DG51" s="1">
        <f t="shared" ref="DG51:DG60" si="423">SUM(DA51:DE51)</f>
        <v>162385</v>
      </c>
      <c r="DH51" s="1"/>
    </row>
    <row r="52" spans="1:112">
      <c r="A52" t="s">
        <v>38</v>
      </c>
      <c r="B52" s="1">
        <f>'Expanded data table'!C42</f>
        <v>2386</v>
      </c>
      <c r="C52" s="1">
        <f>'Expanded data table'!D42</f>
        <v>1907</v>
      </c>
      <c r="D52" s="1">
        <f>'Expanded data table'!E42</f>
        <v>4238</v>
      </c>
      <c r="E52" s="1">
        <f>'Expanded data table'!F42</f>
        <v>15846</v>
      </c>
      <c r="F52" s="1">
        <f>'Expanded data table'!G42</f>
        <v>33735</v>
      </c>
      <c r="G52" s="1">
        <f>'Expanded data table'!I42</f>
        <v>173702</v>
      </c>
      <c r="H52" s="1">
        <f>'Expanded data table'!J42</f>
        <v>93205</v>
      </c>
      <c r="I52" s="1">
        <f>'Expanded data table'!K42</f>
        <v>119461</v>
      </c>
      <c r="J52" s="1">
        <f>'Expanded data table'!L42</f>
        <v>40060</v>
      </c>
      <c r="K52" s="1">
        <f>'Expanded data table'!M42</f>
        <v>71658</v>
      </c>
      <c r="L52" s="1">
        <f>SUM(B52:K52)</f>
        <v>556198</v>
      </c>
      <c r="M52" s="1">
        <f t="shared" si="409"/>
        <v>498086</v>
      </c>
      <c r="O52" t="s">
        <v>38</v>
      </c>
      <c r="P52" s="1">
        <f>'Expanded data table'!C41</f>
        <v>2330</v>
      </c>
      <c r="Q52" s="1">
        <f>'Expanded data table'!D41</f>
        <v>1966</v>
      </c>
      <c r="R52" s="1">
        <f>'Expanded data table'!E41</f>
        <v>4149</v>
      </c>
      <c r="S52" s="1">
        <f>'Expanded data table'!F41</f>
        <v>15925</v>
      </c>
      <c r="T52" s="1">
        <f>'Expanded data table'!G41</f>
        <v>33272</v>
      </c>
      <c r="U52" s="1">
        <f>'Expanded data table'!I41</f>
        <v>189560</v>
      </c>
      <c r="V52" s="1">
        <f>'Expanded data table'!J41</f>
        <v>81673</v>
      </c>
      <c r="W52" s="1">
        <f>'Expanded data table'!K41</f>
        <v>115334</v>
      </c>
      <c r="X52" s="1">
        <f>'Expanded data table'!L41</f>
        <v>38013</v>
      </c>
      <c r="Y52" s="1">
        <f>'Expanded data table'!M41</f>
        <v>65076</v>
      </c>
      <c r="Z52" s="1">
        <f>SUM(P52:Y52)</f>
        <v>547298</v>
      </c>
      <c r="AA52" s="1">
        <f t="shared" si="411"/>
        <v>489656</v>
      </c>
      <c r="AC52" t="s">
        <v>38</v>
      </c>
      <c r="AD52" s="1">
        <f>'Expanded data table'!$C40</f>
        <v>1757.7923424987916</v>
      </c>
      <c r="AE52" s="1">
        <f>'Expanded data table'!$D40</f>
        <v>1516.7545215318082</v>
      </c>
      <c r="AF52" s="1">
        <f>'Expanded data table'!$E40</f>
        <v>4406.2446943703289</v>
      </c>
      <c r="AG52" s="1">
        <f>'Expanded data table'!$F40</f>
        <v>17342.471011368332</v>
      </c>
      <c r="AH52" s="1">
        <f>'Expanded data table'!$G40</f>
        <v>33399.901334896873</v>
      </c>
      <c r="AI52" s="1">
        <f>'Expanded data table'!$I40</f>
        <v>183731.300061238</v>
      </c>
      <c r="AJ52" s="1">
        <f>'Expanded data table'!$J40</f>
        <v>83137</v>
      </c>
      <c r="AK52" s="1">
        <f>'Expanded data table'!$K40</f>
        <v>113273</v>
      </c>
      <c r="AL52" s="1">
        <f>'Expanded data table'!$L40</f>
        <v>37700</v>
      </c>
      <c r="AM52" s="1">
        <f>'Expanded data table'!$M40</f>
        <v>69989</v>
      </c>
      <c r="AN52" s="1">
        <f>SUM(AD52:AM52)</f>
        <v>546253.4639659042</v>
      </c>
      <c r="AO52" s="1">
        <f t="shared" si="413"/>
        <v>487830.300061238</v>
      </c>
      <c r="AP52" s="1"/>
      <c r="AQ52" t="s">
        <v>38</v>
      </c>
      <c r="AR52" s="1">
        <f>'Expanded data table'!$C39</f>
        <v>1742.9939999999999</v>
      </c>
      <c r="AS52" s="1">
        <f>'Expanded data table'!$D39</f>
        <v>1548.693</v>
      </c>
      <c r="AT52" s="1">
        <f>'Expanded data table'!$E39</f>
        <v>4219.9849999999997</v>
      </c>
      <c r="AU52" s="1">
        <f>'Expanded data table'!$F39</f>
        <v>17311.187999999998</v>
      </c>
      <c r="AV52" s="1">
        <f>'Expanded data table'!$G39</f>
        <v>32632.288904870398</v>
      </c>
      <c r="AW52" s="1">
        <f>'Expanded data table'!$I39</f>
        <v>177099.30225354899</v>
      </c>
      <c r="AX52" s="1">
        <f>'Expanded data table'!$J39</f>
        <v>89659</v>
      </c>
      <c r="AY52" s="1">
        <f>'Expanded data table'!$K39</f>
        <v>116408</v>
      </c>
      <c r="AZ52" s="1">
        <f>'Expanded data table'!$L39</f>
        <v>38059</v>
      </c>
      <c r="BA52" s="1">
        <f>'Expanded data table'!$M39</f>
        <v>71601</v>
      </c>
      <c r="BB52" s="1">
        <f t="shared" si="414"/>
        <v>550281.45115841937</v>
      </c>
      <c r="BC52" s="1">
        <f t="shared" si="415"/>
        <v>492826.30225354899</v>
      </c>
      <c r="BD52" s="1"/>
      <c r="BE52" t="s">
        <v>38</v>
      </c>
      <c r="BF52" s="1">
        <f>'Expanded data table'!$C38</f>
        <v>1755.652</v>
      </c>
      <c r="BG52" s="1">
        <f>'Expanded data table'!$D38</f>
        <v>1597.2809999999999</v>
      </c>
      <c r="BH52" s="1">
        <f>'Expanded data table'!$E38</f>
        <v>4226.3109999999997</v>
      </c>
      <c r="BI52" s="1">
        <f>'Expanded data table'!$F38</f>
        <v>17126.188999999998</v>
      </c>
      <c r="BJ52" s="1">
        <f>'Expanded data table'!$G38</f>
        <v>32771.014486014101</v>
      </c>
      <c r="BK52" s="1">
        <f>'Expanded data table'!$I38</f>
        <v>175954.7141296186</v>
      </c>
      <c r="BL52" s="1">
        <f>'Expanded data table'!$J38</f>
        <v>89328</v>
      </c>
      <c r="BM52" s="1">
        <f>'Expanded data table'!$K38</f>
        <v>116102.39155283131</v>
      </c>
      <c r="BN52" s="1">
        <f>'Expanded data table'!$L38</f>
        <v>39637.137034313098</v>
      </c>
      <c r="BO52" s="1">
        <f>'Expanded data table'!$M38</f>
        <v>68394</v>
      </c>
      <c r="BP52" s="1">
        <f t="shared" si="416"/>
        <v>546892.69020277704</v>
      </c>
      <c r="BQ52" s="1">
        <f t="shared" si="417"/>
        <v>489416.24271676299</v>
      </c>
      <c r="BR52" s="1"/>
      <c r="BS52" t="s">
        <v>38</v>
      </c>
      <c r="BT52" s="1">
        <f>'Expanded data table'!$C37</f>
        <v>1615.4369999999999</v>
      </c>
      <c r="BU52" s="1">
        <f>'Expanded data table'!$D37</f>
        <v>1591.086</v>
      </c>
      <c r="BV52" s="1">
        <f>'Expanded data table'!$E37</f>
        <v>4438.1379999999999</v>
      </c>
      <c r="BW52" s="1">
        <f>'Expanded data table'!$F37</f>
        <v>16093.09</v>
      </c>
      <c r="BX52" s="1">
        <f>'Expanded data table'!$G37</f>
        <v>32370.481684729999</v>
      </c>
      <c r="BY52" s="1">
        <f>'Expanded data table'!$I37</f>
        <v>174683.65081245301</v>
      </c>
      <c r="BZ52" s="1">
        <f>'Expanded data table'!$J37</f>
        <v>89225</v>
      </c>
      <c r="CA52" s="1">
        <f>'Expanded data table'!$K37</f>
        <v>113949</v>
      </c>
      <c r="CB52" s="1">
        <f>'Expanded data table'!$L37</f>
        <v>38702</v>
      </c>
      <c r="CC52" s="1">
        <f>'Expanded data table'!$M37</f>
        <v>65041</v>
      </c>
      <c r="CD52" s="1">
        <f t="shared" si="418"/>
        <v>537708.88349718298</v>
      </c>
      <c r="CE52" s="1">
        <f t="shared" si="419"/>
        <v>481600.65081245301</v>
      </c>
      <c r="CF52" s="1"/>
      <c r="CG52" t="s">
        <v>38</v>
      </c>
      <c r="CH52" s="1">
        <f>'Expanded data table'!$C33</f>
        <v>1579.38</v>
      </c>
      <c r="CI52" s="1">
        <f>'Expanded data table'!$D33</f>
        <v>1523.1469999999999</v>
      </c>
      <c r="CJ52" s="1">
        <f>'Expanded data table'!$E33</f>
        <v>4493.9780000000001</v>
      </c>
      <c r="CK52" s="1">
        <f>'Expanded data table'!$F33</f>
        <v>15723.778</v>
      </c>
      <c r="CL52" s="1">
        <f>'Expanded data table'!$G33</f>
        <v>31557.5606740533</v>
      </c>
      <c r="CM52" s="1">
        <f>'Expanded data table'!$I33</f>
        <v>185421.134599966</v>
      </c>
      <c r="CN52" s="1">
        <f>'Expanded data table'!$J33</f>
        <v>88560</v>
      </c>
      <c r="CO52" s="1">
        <f>'Expanded data table'!$K33</f>
        <v>109680</v>
      </c>
      <c r="CP52" s="1">
        <f>'Expanded data table'!$L33</f>
        <v>38580</v>
      </c>
      <c r="CQ52" s="1">
        <f>'Expanded data table'!$M33</f>
        <v>62460</v>
      </c>
      <c r="CR52" s="1">
        <f t="shared" si="420"/>
        <v>539578.97827401932</v>
      </c>
      <c r="CS52" s="1">
        <f t="shared" si="421"/>
        <v>484701.134599966</v>
      </c>
      <c r="CT52" s="1"/>
      <c r="CU52" t="s">
        <v>38</v>
      </c>
      <c r="CV52" s="1">
        <f>'Expanded data table'!$C32</f>
        <v>1685.1990000000001</v>
      </c>
      <c r="CW52" s="1">
        <f>'Expanded data table'!$D32</f>
        <v>1606.4159999999999</v>
      </c>
      <c r="CX52" s="1">
        <f>'Expanded data table'!$E32</f>
        <v>4125.0730000000003</v>
      </c>
      <c r="CY52" s="1">
        <f>'Expanded data table'!$F32</f>
        <v>15932.705</v>
      </c>
      <c r="CZ52" s="1">
        <f>'Expanded data table'!$G32</f>
        <v>30867.769317018599</v>
      </c>
      <c r="DA52" s="1">
        <f>'Expanded data table'!$I32</f>
        <v>183431.55659014301</v>
      </c>
      <c r="DB52" s="1">
        <f>'Expanded data table'!$J32</f>
        <v>92760</v>
      </c>
      <c r="DC52" s="1">
        <f>'Expanded data table'!$K32</f>
        <v>90900</v>
      </c>
      <c r="DD52" s="1">
        <f>'Expanded data table'!$L32</f>
        <v>37920</v>
      </c>
      <c r="DE52" s="1">
        <f>'Expanded data table'!$M32</f>
        <v>61500</v>
      </c>
      <c r="DF52" s="1">
        <f t="shared" si="422"/>
        <v>520728.71890716162</v>
      </c>
      <c r="DG52" s="1">
        <f t="shared" si="423"/>
        <v>466511.55659014301</v>
      </c>
      <c r="DH52" s="1"/>
    </row>
    <row r="53" spans="1:112">
      <c r="A53" t="s">
        <v>60</v>
      </c>
      <c r="B53" s="1">
        <f>'Expanded data table'!C56</f>
        <v>675</v>
      </c>
      <c r="C53" s="1">
        <f>'Expanded data table'!D56</f>
        <v>637</v>
      </c>
      <c r="D53" s="1">
        <f>'Expanded data table'!E56</f>
        <v>6099</v>
      </c>
      <c r="E53" s="1">
        <f>'Expanded data table'!F56</f>
        <v>20752</v>
      </c>
      <c r="F53" s="1">
        <f>'Expanded data table'!G56</f>
        <v>21785</v>
      </c>
      <c r="G53" s="1">
        <f>'Expanded data table'!I56</f>
        <v>123185</v>
      </c>
      <c r="H53" s="1">
        <f>'Expanded data table'!J56</f>
        <v>49712</v>
      </c>
      <c r="I53" s="1">
        <f>'Expanded data table'!K56</f>
        <v>73063</v>
      </c>
      <c r="J53" s="1">
        <f>'Expanded data table'!L56</f>
        <v>0</v>
      </c>
      <c r="K53" s="1">
        <f>'Expanded data table'!M56</f>
        <v>0</v>
      </c>
      <c r="L53" s="1">
        <f t="shared" ref="L53:L60" si="424">SUM(B53:K53)</f>
        <v>295908</v>
      </c>
      <c r="M53" s="1">
        <f t="shared" si="409"/>
        <v>245960</v>
      </c>
      <c r="O53" t="s">
        <v>60</v>
      </c>
      <c r="P53" s="1">
        <f>'Expanded data table'!C55</f>
        <v>634</v>
      </c>
      <c r="Q53" s="1">
        <f>'Expanded data table'!D55</f>
        <v>716</v>
      </c>
      <c r="R53" s="1">
        <f>'Expanded data table'!E55</f>
        <v>6279</v>
      </c>
      <c r="S53" s="1">
        <f>'Expanded data table'!F55</f>
        <v>20481</v>
      </c>
      <c r="T53" s="1">
        <f>'Expanded data table'!G55</f>
        <v>24866</v>
      </c>
      <c r="U53" s="1">
        <f>'Expanded data table'!I55</f>
        <v>122428</v>
      </c>
      <c r="V53" s="1">
        <f>'Expanded data table'!J55</f>
        <v>51096</v>
      </c>
      <c r="W53" s="1">
        <f>'Expanded data table'!K55</f>
        <v>74350</v>
      </c>
      <c r="X53" s="1">
        <f>'Expanded data table'!L55</f>
        <v>0</v>
      </c>
      <c r="Y53" s="1">
        <f>'Expanded data table'!M55</f>
        <v>0</v>
      </c>
      <c r="Z53" s="1">
        <f t="shared" ref="Z53:Z60" si="425">SUM(P53:Y53)</f>
        <v>300850</v>
      </c>
      <c r="AA53" s="1">
        <f t="shared" si="411"/>
        <v>247874</v>
      </c>
      <c r="AC53" t="s">
        <v>60</v>
      </c>
      <c r="AD53" s="1">
        <f>'Expanded data table'!$C54</f>
        <v>653</v>
      </c>
      <c r="AE53" s="1">
        <f>'Expanded data table'!$D54</f>
        <v>715</v>
      </c>
      <c r="AF53" s="1">
        <f>'Expanded data table'!$E54</f>
        <v>6175</v>
      </c>
      <c r="AG53" s="1">
        <f>'Expanded data table'!$F54</f>
        <v>21257</v>
      </c>
      <c r="AH53" s="1">
        <f>'Expanded data table'!$G54</f>
        <v>23759</v>
      </c>
      <c r="AI53" s="1">
        <f>'Expanded data table'!$I54</f>
        <v>109574</v>
      </c>
      <c r="AJ53" s="1">
        <f>'Expanded data table'!$J54</f>
        <v>49702</v>
      </c>
      <c r="AK53" s="1">
        <f>'Expanded data table'!$K54</f>
        <v>88480</v>
      </c>
      <c r="AL53" s="1">
        <f>'Expanded data table'!$L54</f>
        <v>0</v>
      </c>
      <c r="AM53" s="1">
        <f>'Expanded data table'!$M54</f>
        <v>0</v>
      </c>
      <c r="AN53" s="1">
        <f t="shared" si="412"/>
        <v>300315</v>
      </c>
      <c r="AO53" s="1">
        <f t="shared" si="413"/>
        <v>247756</v>
      </c>
      <c r="AP53" s="1"/>
      <c r="AQ53" t="s">
        <v>60</v>
      </c>
      <c r="AR53" s="1">
        <f>'Expanded data table'!$C53</f>
        <v>615</v>
      </c>
      <c r="AS53" s="1">
        <f>'Expanded data table'!$D53</f>
        <v>736</v>
      </c>
      <c r="AT53" s="1">
        <f>'Expanded data table'!$E53</f>
        <v>6039</v>
      </c>
      <c r="AU53" s="1">
        <f>'Expanded data table'!$F53</f>
        <v>21603</v>
      </c>
      <c r="AV53" s="1">
        <f>'Expanded data table'!$G53</f>
        <v>23089</v>
      </c>
      <c r="AW53" s="1">
        <f>'Expanded data table'!$I53</f>
        <v>124256</v>
      </c>
      <c r="AX53" s="1">
        <f>'Expanded data table'!$J53</f>
        <v>49446</v>
      </c>
      <c r="AY53" s="1">
        <f>'Expanded data table'!$K53</f>
        <v>72153</v>
      </c>
      <c r="AZ53" s="1">
        <f>'Expanded data table'!$L53</f>
        <v>0</v>
      </c>
      <c r="BA53" s="1">
        <f>'Expanded data table'!$M53</f>
        <v>0</v>
      </c>
      <c r="BB53" s="1">
        <f t="shared" si="414"/>
        <v>297937</v>
      </c>
      <c r="BC53" s="1">
        <f t="shared" si="415"/>
        <v>245855</v>
      </c>
      <c r="BD53" s="1"/>
      <c r="BE53" t="s">
        <v>60</v>
      </c>
      <c r="BF53" s="1">
        <f>'Expanded data table'!$C52</f>
        <v>604.80799999999999</v>
      </c>
      <c r="BG53" s="1">
        <f>'Expanded data table'!$D52</f>
        <v>750.49400000000003</v>
      </c>
      <c r="BH53" s="1">
        <f>'Expanded data table'!$E52</f>
        <v>6115</v>
      </c>
      <c r="BI53" s="1">
        <f>'Expanded data table'!$F52</f>
        <v>22499.239000000001</v>
      </c>
      <c r="BJ53" s="1">
        <f>'Expanded data table'!$G52</f>
        <v>20301.238983394702</v>
      </c>
      <c r="BK53" s="1">
        <f>'Expanded data table'!$I52</f>
        <v>125695.22815979701</v>
      </c>
      <c r="BL53" s="1">
        <f>'Expanded data table'!$J52</f>
        <v>48832</v>
      </c>
      <c r="BM53" s="1">
        <f>'Expanded data table'!$K52</f>
        <v>71395.98</v>
      </c>
      <c r="BN53" s="1">
        <f>'Expanded data table'!$L52</f>
        <v>0</v>
      </c>
      <c r="BO53" s="1">
        <f>'Expanded data table'!$M52</f>
        <v>0</v>
      </c>
      <c r="BP53" s="1">
        <f t="shared" si="416"/>
        <v>296193.98814319173</v>
      </c>
      <c r="BQ53" s="1">
        <f t="shared" si="417"/>
        <v>245923.20815979701</v>
      </c>
      <c r="BR53" s="1"/>
      <c r="BS53" t="s">
        <v>60</v>
      </c>
      <c r="BT53" s="1">
        <f>'Expanded data table'!$C51</f>
        <v>603.33500000000004</v>
      </c>
      <c r="BU53" s="1">
        <f>'Expanded data table'!$D51</f>
        <v>728.03399999999999</v>
      </c>
      <c r="BV53" s="1">
        <f>'Expanded data table'!$E51</f>
        <v>6336.7049999999999</v>
      </c>
      <c r="BW53" s="1">
        <f>'Expanded data table'!$F51</f>
        <v>21330.675999999999</v>
      </c>
      <c r="BX53" s="1">
        <f>'Expanded data table'!$G51</f>
        <v>22068.2762874892</v>
      </c>
      <c r="BY53" s="1">
        <f>'Expanded data table'!$I51</f>
        <v>129157.45930375799</v>
      </c>
      <c r="BZ53" s="1">
        <f>'Expanded data table'!$J51</f>
        <v>41326</v>
      </c>
      <c r="CA53" s="1">
        <f>'Expanded data table'!$K51</f>
        <v>70882</v>
      </c>
      <c r="CB53" s="1">
        <f>'Expanded data table'!$L51</f>
        <v>0</v>
      </c>
      <c r="CC53" s="1">
        <f>'Expanded data table'!$M51</f>
        <v>0</v>
      </c>
      <c r="CD53" s="1">
        <f t="shared" si="418"/>
        <v>292432.48559124721</v>
      </c>
      <c r="CE53" s="1">
        <f t="shared" si="419"/>
        <v>241365.45930375799</v>
      </c>
      <c r="CF53" s="1"/>
      <c r="CG53" t="s">
        <v>60</v>
      </c>
      <c r="CH53" s="1">
        <f>'Expanded data table'!$C47</f>
        <v>656.34</v>
      </c>
      <c r="CI53" s="1">
        <f>'Expanded data table'!$D47</f>
        <v>691.14</v>
      </c>
      <c r="CJ53" s="1">
        <f>'Expanded data table'!$E47</f>
        <v>6102.3</v>
      </c>
      <c r="CK53" s="1">
        <f>'Expanded data table'!$F47</f>
        <v>25572.111000000001</v>
      </c>
      <c r="CL53" s="1">
        <f>'Expanded data table'!$G47</f>
        <v>18454.463016000002</v>
      </c>
      <c r="CM53" s="1">
        <f>'Expanded data table'!$I47</f>
        <v>122774.277551999</v>
      </c>
      <c r="CN53" s="1">
        <f>'Expanded data table'!$J47</f>
        <v>69521.279999999999</v>
      </c>
      <c r="CO53" s="1">
        <f>'Expanded data table'!$K47</f>
        <v>37920</v>
      </c>
      <c r="CP53" s="1">
        <f>'Expanded data table'!$L47</f>
        <v>0</v>
      </c>
      <c r="CQ53" s="1">
        <f>'Expanded data table'!$M47</f>
        <v>0</v>
      </c>
      <c r="CR53" s="1">
        <f t="shared" si="420"/>
        <v>281691.91156799899</v>
      </c>
      <c r="CS53" s="1">
        <f t="shared" si="421"/>
        <v>230215.55755199899</v>
      </c>
      <c r="CT53" s="1"/>
      <c r="CU53" t="s">
        <v>60</v>
      </c>
      <c r="CV53" s="1">
        <f>'Expanded data table'!$C46</f>
        <v>651.12</v>
      </c>
      <c r="CW53" s="1">
        <f>'Expanded data table'!$D46</f>
        <v>763.74</v>
      </c>
      <c r="CX53" s="1">
        <f>'Expanded data table'!$E46</f>
        <v>6037.38</v>
      </c>
      <c r="CY53" s="1">
        <f>'Expanded data table'!$F46</f>
        <v>25356.091</v>
      </c>
      <c r="CZ53" s="1">
        <f>'Expanded data table'!$G46</f>
        <v>17692.458144</v>
      </c>
      <c r="DA53" s="1">
        <f>'Expanded data table'!$I46</f>
        <v>112840.99299200001</v>
      </c>
      <c r="DB53" s="1">
        <f>'Expanded data table'!$J46</f>
        <v>61511.34</v>
      </c>
      <c r="DC53" s="1">
        <f>'Expanded data table'!$K46</f>
        <v>37680</v>
      </c>
      <c r="DD53" s="1">
        <f>'Expanded data table'!$L46</f>
        <v>0</v>
      </c>
      <c r="DE53" s="1">
        <f>'Expanded data table'!$M46</f>
        <v>0</v>
      </c>
      <c r="DF53" s="1">
        <f t="shared" si="422"/>
        <v>262533.12213599996</v>
      </c>
      <c r="DG53" s="1">
        <f t="shared" si="423"/>
        <v>212032.33299200001</v>
      </c>
      <c r="DH53" s="1"/>
    </row>
    <row r="54" spans="1:112">
      <c r="A54" t="s">
        <v>61</v>
      </c>
      <c r="B54" s="1">
        <f>'Expanded data table'!C154+'Expanded data table'!C168</f>
        <v>2035</v>
      </c>
      <c r="C54" s="1">
        <f>'Expanded data table'!D154+'Expanded data table'!D168</f>
        <v>2165</v>
      </c>
      <c r="D54" s="1">
        <f>'Expanded data table'!E154+'Expanded data table'!E168</f>
        <v>10992</v>
      </c>
      <c r="E54" s="1">
        <f>'Expanded data table'!F154+'Expanded data table'!F168</f>
        <v>38540</v>
      </c>
      <c r="F54" s="1">
        <f>'Expanded data table'!G154+'Expanded data table'!G168</f>
        <v>54152</v>
      </c>
      <c r="G54" s="1">
        <f>'Expanded data table'!I154+'Expanded data table'!I168</f>
        <v>188776</v>
      </c>
      <c r="H54" s="1">
        <f>'Expanded data table'!J154+'Expanded data table'!J168</f>
        <v>43078</v>
      </c>
      <c r="I54" s="1">
        <f>'Expanded data table'!K154+'Expanded data table'!K168</f>
        <v>102275</v>
      </c>
      <c r="J54" s="1">
        <f>'Expanded data table'!L154+'Expanded data table'!L168</f>
        <v>74776</v>
      </c>
      <c r="K54" s="1">
        <f>'Expanded data table'!M154+'Expanded data table'!M168</f>
        <v>106861</v>
      </c>
      <c r="L54" s="1">
        <f t="shared" si="424"/>
        <v>623650</v>
      </c>
      <c r="M54" s="1">
        <f t="shared" si="409"/>
        <v>515766</v>
      </c>
      <c r="O54" t="s">
        <v>61</v>
      </c>
      <c r="P54" s="1">
        <f>'Expanded data table'!C153+'Expanded data table'!C167</f>
        <v>2037</v>
      </c>
      <c r="Q54" s="1">
        <f>'Expanded data table'!D153+'Expanded data table'!D167</f>
        <v>2144</v>
      </c>
      <c r="R54" s="1">
        <f>'Expanded data table'!E153+'Expanded data table'!E167</f>
        <v>11361</v>
      </c>
      <c r="S54" s="1">
        <f>'Expanded data table'!F153+'Expanded data table'!F167</f>
        <v>38170</v>
      </c>
      <c r="T54" s="1">
        <f>'Expanded data table'!G153+'Expanded data table'!G167</f>
        <v>54168</v>
      </c>
      <c r="U54" s="1">
        <f>'Expanded data table'!I153+'Expanded data table'!I167</f>
        <v>195410</v>
      </c>
      <c r="V54" s="1">
        <f>'Expanded data table'!J153+'Expanded data table'!J167</f>
        <v>34716</v>
      </c>
      <c r="W54" s="1">
        <f>'Expanded data table'!K153+'Expanded data table'!K167</f>
        <v>101497</v>
      </c>
      <c r="X54" s="1">
        <f>'Expanded data table'!L153+'Expanded data table'!L167</f>
        <v>76532</v>
      </c>
      <c r="Y54" s="1">
        <f>'Expanded data table'!M153+'Expanded data table'!M167</f>
        <v>107122</v>
      </c>
      <c r="Z54" s="1">
        <f t="shared" si="425"/>
        <v>623157</v>
      </c>
      <c r="AA54" s="1">
        <f t="shared" si="411"/>
        <v>515277</v>
      </c>
      <c r="AC54" t="s">
        <v>61</v>
      </c>
      <c r="AD54" s="1">
        <f>'Expanded data table'!$C152+'Expanded data table'!$C166</f>
        <v>2015.5002754451039</v>
      </c>
      <c r="AE54" s="1">
        <f>'Expanded data table'!$D152+'Expanded data table'!$D166</f>
        <v>2304.8543348010521</v>
      </c>
      <c r="AF54" s="1">
        <f>'Expanded data table'!$E152+'Expanded data table'!$E166</f>
        <v>11232.929470296785</v>
      </c>
      <c r="AG54" s="1">
        <f>'Expanded data table'!$F152+'Expanded data table'!$F166</f>
        <v>38893.47848079641</v>
      </c>
      <c r="AH54" s="1">
        <f>'Expanded data table'!$G152+'Expanded data table'!$G166</f>
        <v>51435.608615522935</v>
      </c>
      <c r="AI54" s="1">
        <f>'Expanded data table'!$I152+'Expanded data table'!$I166</f>
        <v>174512.62162026891</v>
      </c>
      <c r="AJ54" s="1">
        <f>'Expanded data table'!$J152+'Expanded data table'!$J166</f>
        <v>59012</v>
      </c>
      <c r="AK54" s="1">
        <f>'Expanded data table'!$K152+'Expanded data table'!$K166</f>
        <v>105959</v>
      </c>
      <c r="AL54" s="1">
        <f>'Expanded data table'!$L152+'Expanded data table'!$L166</f>
        <v>76472</v>
      </c>
      <c r="AM54" s="1">
        <f>'Expanded data table'!$M152+'Expanded data table'!$M166</f>
        <v>111143</v>
      </c>
      <c r="AN54" s="1">
        <f t="shared" si="412"/>
        <v>632980.99279713118</v>
      </c>
      <c r="AO54" s="1">
        <f t="shared" si="413"/>
        <v>527098.62162026891</v>
      </c>
      <c r="AP54" s="1"/>
      <c r="AQ54" t="s">
        <v>61</v>
      </c>
      <c r="AR54" s="1">
        <f>'Expanded data table'!$C151+'Expanded data table'!$C165</f>
        <v>2119.373</v>
      </c>
      <c r="AS54" s="1">
        <f>'Expanded data table'!$D151+'Expanded data table'!$D165</f>
        <v>2158.1559999999999</v>
      </c>
      <c r="AT54" s="1">
        <f>'Expanded data table'!$E151+'Expanded data table'!$E165</f>
        <v>10974.026</v>
      </c>
      <c r="AU54" s="1">
        <f>'Expanded data table'!$F151+'Expanded data table'!$F165</f>
        <v>38935.602000000006</v>
      </c>
      <c r="AV54" s="1">
        <f>'Expanded data table'!$G151+'Expanded data table'!$G165</f>
        <v>51210.137450394548</v>
      </c>
      <c r="AW54" s="1">
        <f>'Expanded data table'!$I151+'Expanded data table'!$I165</f>
        <v>173977.07581447996</v>
      </c>
      <c r="AX54" s="1">
        <f>'Expanded data table'!$J151+'Expanded data table'!$J165</f>
        <v>59460</v>
      </c>
      <c r="AY54" s="1">
        <f>'Expanded data table'!$K151+'Expanded data table'!$K165</f>
        <v>106913</v>
      </c>
      <c r="AZ54" s="1">
        <f>'Expanded data table'!$L151+'Expanded data table'!$L165</f>
        <v>77204</v>
      </c>
      <c r="BA54" s="1">
        <f>'Expanded data table'!$M151+'Expanded data table'!$M165</f>
        <v>106811</v>
      </c>
      <c r="BB54" s="1">
        <f t="shared" si="414"/>
        <v>629762.37026487454</v>
      </c>
      <c r="BC54" s="1">
        <f t="shared" si="415"/>
        <v>524365.07581447996</v>
      </c>
      <c r="BD54" s="1"/>
      <c r="BE54" t="s">
        <v>61</v>
      </c>
      <c r="BF54" s="1">
        <f>'Expanded data table'!$C150+'Expanded data table'!$C164</f>
        <v>2067</v>
      </c>
      <c r="BG54" s="1">
        <f>'Expanded data table'!$D150+'Expanded data table'!$D164</f>
        <v>2013</v>
      </c>
      <c r="BH54" s="1">
        <f>'Expanded data table'!$E150+'Expanded data table'!$E164</f>
        <v>11234</v>
      </c>
      <c r="BI54" s="1">
        <f>'Expanded data table'!$F150+'Expanded data table'!$F164</f>
        <v>38230</v>
      </c>
      <c r="BJ54" s="1">
        <f>'Expanded data table'!$G150+'Expanded data table'!$G164</f>
        <v>50385</v>
      </c>
      <c r="BK54" s="1">
        <f>'Expanded data table'!$I150+'Expanded data table'!$I164</f>
        <v>178739.47323365457</v>
      </c>
      <c r="BL54" s="1">
        <f>'Expanded data table'!$J150+'Expanded data table'!$J164</f>
        <v>53282</v>
      </c>
      <c r="BM54" s="1">
        <f>'Expanded data table'!$K150+'Expanded data table'!$K164</f>
        <v>104577.52676634541</v>
      </c>
      <c r="BN54" s="1">
        <f>'Expanded data table'!$L150+'Expanded data table'!$L164</f>
        <v>74523</v>
      </c>
      <c r="BO54" s="1">
        <f>'Expanded data table'!$M150+'Expanded data table'!$M164</f>
        <v>101701</v>
      </c>
      <c r="BP54" s="1">
        <f t="shared" si="416"/>
        <v>616752</v>
      </c>
      <c r="BQ54" s="1">
        <f t="shared" si="417"/>
        <v>512823</v>
      </c>
      <c r="BR54" s="1"/>
      <c r="BS54" t="s">
        <v>61</v>
      </c>
      <c r="BT54" s="1">
        <f>'Expanded data table'!C65</f>
        <v>2102.8969999999999</v>
      </c>
      <c r="BU54" s="1">
        <f>'Expanded data table'!D65</f>
        <v>2042.431</v>
      </c>
      <c r="BV54" s="1">
        <f>'Expanded data table'!E65</f>
        <v>11004.698</v>
      </c>
      <c r="BW54" s="1">
        <f>'Expanded data table'!F65</f>
        <v>38610.19</v>
      </c>
      <c r="BX54" s="1">
        <f>'Expanded data table'!G65</f>
        <v>53286.443322820502</v>
      </c>
      <c r="BY54" s="1">
        <f>'Expanded data table'!I65</f>
        <v>184863.25719588099</v>
      </c>
      <c r="BZ54" s="1">
        <f>'Expanded data table'!J65</f>
        <v>41108</v>
      </c>
      <c r="CA54" s="1">
        <f>'Expanded data table'!K65</f>
        <v>104691</v>
      </c>
      <c r="CB54" s="1">
        <f>'Expanded data table'!L65</f>
        <v>74560</v>
      </c>
      <c r="CC54" s="1">
        <f>'Expanded data table'!M65</f>
        <v>99496</v>
      </c>
      <c r="CD54" s="1">
        <f t="shared" si="418"/>
        <v>611764.91651870147</v>
      </c>
      <c r="CE54" s="1">
        <f t="shared" si="419"/>
        <v>504718.25719588099</v>
      </c>
      <c r="CF54" s="1"/>
      <c r="CG54" t="s">
        <v>61</v>
      </c>
      <c r="CH54" s="1">
        <f>'Expanded data table'!C61</f>
        <v>2292.3020000000001</v>
      </c>
      <c r="CI54" s="1">
        <f>'Expanded data table'!D61</f>
        <v>2334.6480000000001</v>
      </c>
      <c r="CJ54" s="1">
        <f>'Expanded data table'!E61</f>
        <v>11097.800999999999</v>
      </c>
      <c r="CK54" s="1">
        <f>'Expanded data table'!F61</f>
        <v>42465.99</v>
      </c>
      <c r="CL54" s="1">
        <f>'Expanded data table'!G61</f>
        <v>49580.121340835001</v>
      </c>
      <c r="CM54" s="1">
        <f>'Expanded data table'!I61</f>
        <v>185732.18818767404</v>
      </c>
      <c r="CN54" s="1">
        <f>'Expanded data table'!J61</f>
        <v>40284.299999999996</v>
      </c>
      <c r="CO54" s="1">
        <f>'Expanded data table'!K61</f>
        <v>102480</v>
      </c>
      <c r="CP54" s="1">
        <f>'Expanded data table'!L61</f>
        <v>73380</v>
      </c>
      <c r="CQ54" s="1">
        <f>'Expanded data table'!M61</f>
        <v>98640</v>
      </c>
      <c r="CR54" s="1">
        <f t="shared" si="420"/>
        <v>608287.35052850901</v>
      </c>
      <c r="CS54" s="1">
        <f t="shared" si="421"/>
        <v>500516.48818767403</v>
      </c>
      <c r="CT54" s="1"/>
      <c r="CU54" t="s">
        <v>61</v>
      </c>
      <c r="CV54" s="1">
        <f>'Expanded data table'!C60</f>
        <v>2346.7919999999999</v>
      </c>
      <c r="CW54" s="1">
        <f>'Expanded data table'!D60</f>
        <v>2321.672</v>
      </c>
      <c r="CX54" s="1">
        <f>'Expanded data table'!E60</f>
        <v>10900.324000000001</v>
      </c>
      <c r="CY54" s="1">
        <f>'Expanded data table'!F60</f>
        <v>41099.232000000004</v>
      </c>
      <c r="CZ54" s="1">
        <f>'Expanded data table'!G60</f>
        <v>50480.981428564897</v>
      </c>
      <c r="DA54" s="1">
        <f>'Expanded data table'!I60</f>
        <v>188992.47554639902</v>
      </c>
      <c r="DB54" s="1">
        <f>'Expanded data table'!J60</f>
        <v>32093.46</v>
      </c>
      <c r="DC54" s="1">
        <f>'Expanded data table'!K60</f>
        <v>102480</v>
      </c>
      <c r="DD54" s="1">
        <f>'Expanded data table'!L60</f>
        <v>72720</v>
      </c>
      <c r="DE54" s="1">
        <f>'Expanded data table'!M60</f>
        <v>96420</v>
      </c>
      <c r="DF54" s="1">
        <f t="shared" si="422"/>
        <v>599854.93697496387</v>
      </c>
      <c r="DG54" s="1">
        <f t="shared" si="423"/>
        <v>492705.93554639898</v>
      </c>
      <c r="DH54" s="1"/>
    </row>
    <row r="55" spans="1:112">
      <c r="A55" t="s">
        <v>62</v>
      </c>
      <c r="B55" s="1">
        <f>'Expanded data table'!C84</f>
        <v>1975</v>
      </c>
      <c r="C55" s="1">
        <f>'Expanded data table'!D84</f>
        <v>1937</v>
      </c>
      <c r="D55" s="1">
        <f>'Expanded data table'!E84</f>
        <v>7300</v>
      </c>
      <c r="E55" s="1">
        <f>'Expanded data table'!F84</f>
        <v>16441</v>
      </c>
      <c r="F55" s="1">
        <f>'Expanded data table'!G84</f>
        <v>15248</v>
      </c>
      <c r="G55" s="1">
        <f>'Expanded data table'!I84</f>
        <v>47988</v>
      </c>
      <c r="H55" s="1">
        <f>'Expanded data table'!J84</f>
        <v>19188</v>
      </c>
      <c r="I55" s="1">
        <f>'Expanded data table'!K84</f>
        <v>0</v>
      </c>
      <c r="J55" s="1">
        <f>'Expanded data table'!L84</f>
        <v>0</v>
      </c>
      <c r="K55" s="1">
        <f>'Expanded data table'!M84</f>
        <v>0</v>
      </c>
      <c r="L55" s="1">
        <f t="shared" si="424"/>
        <v>110077</v>
      </c>
      <c r="M55" s="1">
        <f t="shared" si="409"/>
        <v>67176</v>
      </c>
      <c r="O55" t="s">
        <v>62</v>
      </c>
      <c r="P55" s="1">
        <f>'Expanded data table'!C83</f>
        <v>1960</v>
      </c>
      <c r="Q55" s="1">
        <f>'Expanded data table'!D83</f>
        <v>1947</v>
      </c>
      <c r="R55" s="1">
        <f>'Expanded data table'!E83</f>
        <v>7315</v>
      </c>
      <c r="S55" s="1">
        <f>'Expanded data table'!F83</f>
        <v>16161</v>
      </c>
      <c r="T55" s="1">
        <f>'Expanded data table'!G83</f>
        <v>15000</v>
      </c>
      <c r="U55" s="1">
        <f>'Expanded data table'!I83</f>
        <v>47781</v>
      </c>
      <c r="V55" s="1">
        <f>'Expanded data table'!J83</f>
        <v>19123</v>
      </c>
      <c r="W55" s="1">
        <f>'Expanded data table'!K83</f>
        <v>0</v>
      </c>
      <c r="X55" s="1">
        <f>'Expanded data table'!L83</f>
        <v>0</v>
      </c>
      <c r="Y55" s="1">
        <f>'Expanded data table'!M83</f>
        <v>0</v>
      </c>
      <c r="Z55" s="1">
        <f t="shared" si="425"/>
        <v>109287</v>
      </c>
      <c r="AA55" s="1">
        <f t="shared" si="411"/>
        <v>66904</v>
      </c>
      <c r="AC55" t="s">
        <v>62</v>
      </c>
      <c r="AD55" s="1">
        <f>'Expanded data table'!$C82</f>
        <v>1974</v>
      </c>
      <c r="AE55" s="1">
        <f>'Expanded data table'!$D82</f>
        <v>1885</v>
      </c>
      <c r="AF55" s="1">
        <f>'Expanded data table'!$E82</f>
        <v>7275</v>
      </c>
      <c r="AG55" s="1">
        <f>'Expanded data table'!$F82</f>
        <v>15453</v>
      </c>
      <c r="AH55" s="1">
        <f>'Expanded data table'!$G82</f>
        <v>14781</v>
      </c>
      <c r="AI55" s="1">
        <f>'Expanded data table'!$I82</f>
        <v>48931</v>
      </c>
      <c r="AJ55" s="1">
        <f>'Expanded data table'!$J82</f>
        <v>19134</v>
      </c>
      <c r="AK55" s="1">
        <f>'Expanded data table'!$K82</f>
        <v>0</v>
      </c>
      <c r="AL55" s="1">
        <f>'Expanded data table'!$L82</f>
        <v>0</v>
      </c>
      <c r="AM55" s="1">
        <f>'Expanded data table'!$M82</f>
        <v>0</v>
      </c>
      <c r="AN55" s="1">
        <f t="shared" si="412"/>
        <v>109433</v>
      </c>
      <c r="AO55" s="1">
        <f t="shared" si="413"/>
        <v>68065</v>
      </c>
      <c r="AP55" s="1"/>
      <c r="AQ55" t="s">
        <v>62</v>
      </c>
      <c r="AR55" s="1">
        <f>'Expanded data table'!$C81</f>
        <v>1961.607</v>
      </c>
      <c r="AS55" s="1">
        <f>'Expanded data table'!$D81</f>
        <v>1842.1010000000001</v>
      </c>
      <c r="AT55" s="1">
        <f>'Expanded data table'!$E81</f>
        <v>6998.3630000000003</v>
      </c>
      <c r="AU55" s="1">
        <f>'Expanded data table'!$F81</f>
        <v>16621.166000000001</v>
      </c>
      <c r="AV55" s="1">
        <f>'Expanded data table'!$G81</f>
        <v>15362.1800377951</v>
      </c>
      <c r="AW55" s="1">
        <f>'Expanded data table'!$I81</f>
        <v>46070.288355678698</v>
      </c>
      <c r="AX55" s="1">
        <f>'Expanded data table'!$J81</f>
        <v>18571</v>
      </c>
      <c r="AY55" s="1">
        <f>'Expanded data table'!$K81</f>
        <v>0</v>
      </c>
      <c r="AZ55" s="1">
        <f>'Expanded data table'!$L81</f>
        <v>0</v>
      </c>
      <c r="BA55" s="1">
        <f>'Expanded data table'!$M81</f>
        <v>0</v>
      </c>
      <c r="BB55" s="1">
        <f t="shared" si="414"/>
        <v>107426.70539347379</v>
      </c>
      <c r="BC55" s="1">
        <f t="shared" si="415"/>
        <v>64641.288355678698</v>
      </c>
      <c r="BD55" s="1"/>
      <c r="BE55" t="s">
        <v>62</v>
      </c>
      <c r="BF55" s="1">
        <f>'Expanded data table'!$C80</f>
        <v>1965</v>
      </c>
      <c r="BG55" s="1">
        <f>'Expanded data table'!$D80</f>
        <v>1763</v>
      </c>
      <c r="BH55" s="1">
        <f>'Expanded data table'!$E80</f>
        <v>7062</v>
      </c>
      <c r="BI55" s="1">
        <f>'Expanded data table'!$F80</f>
        <v>17087</v>
      </c>
      <c r="BJ55" s="1">
        <f>'Expanded data table'!$G80</f>
        <v>16214</v>
      </c>
      <c r="BK55" s="1">
        <f>'Expanded data table'!$I80</f>
        <v>43680</v>
      </c>
      <c r="BL55" s="1">
        <f>'Expanded data table'!$J80</f>
        <v>18532</v>
      </c>
      <c r="BM55" s="1">
        <f>'Expanded data table'!$K80</f>
        <v>0</v>
      </c>
      <c r="BN55" s="1">
        <f>'Expanded data table'!$L80</f>
        <v>0</v>
      </c>
      <c r="BO55" s="1">
        <f>'Expanded data table'!$M80</f>
        <v>0</v>
      </c>
      <c r="BP55" s="1">
        <f t="shared" si="416"/>
        <v>106303</v>
      </c>
      <c r="BQ55" s="1">
        <f t="shared" si="417"/>
        <v>62212</v>
      </c>
      <c r="BR55" s="1"/>
      <c r="BS55" t="s">
        <v>62</v>
      </c>
      <c r="BT55" s="1">
        <f>'Expanded data table'!$C79</f>
        <v>1929.511</v>
      </c>
      <c r="BU55" s="1">
        <f>'Expanded data table'!$D79</f>
        <v>1865.6179999999999</v>
      </c>
      <c r="BV55" s="1">
        <f>'Expanded data table'!$E79</f>
        <v>6651.1239999999998</v>
      </c>
      <c r="BW55" s="1">
        <f>'Expanded data table'!$F79</f>
        <v>16756.445</v>
      </c>
      <c r="BX55" s="1">
        <f>'Expanded data table'!$G79</f>
        <v>16922.989021273799</v>
      </c>
      <c r="BY55" s="1">
        <f>'Expanded data table'!$I79</f>
        <v>43126.527673802397</v>
      </c>
      <c r="BZ55" s="1">
        <f>'Expanded data table'!$J79</f>
        <v>18149</v>
      </c>
      <c r="CA55" s="1">
        <f>'Expanded data table'!$K79</f>
        <v>0</v>
      </c>
      <c r="CB55" s="1">
        <f>'Expanded data table'!$L79</f>
        <v>0</v>
      </c>
      <c r="CC55" s="1">
        <f>'Expanded data table'!$M79</f>
        <v>0</v>
      </c>
      <c r="CD55" s="1">
        <f t="shared" si="418"/>
        <v>105401.2146950762</v>
      </c>
      <c r="CE55" s="1">
        <f t="shared" si="419"/>
        <v>61275.527673802397</v>
      </c>
      <c r="CF55" s="1"/>
      <c r="CG55" t="s">
        <v>62</v>
      </c>
      <c r="CH55" s="1">
        <f>'Expanded data table'!$C75</f>
        <v>1827.934</v>
      </c>
      <c r="CI55" s="1">
        <f>'Expanded data table'!$D75</f>
        <v>1852.9490000000001</v>
      </c>
      <c r="CJ55" s="1">
        <f>'Expanded data table'!$E75</f>
        <v>7070.9080000000004</v>
      </c>
      <c r="CK55" s="1">
        <f>'Expanded data table'!$F75</f>
        <v>16265.257</v>
      </c>
      <c r="CL55" s="1">
        <f>'Expanded data table'!$G75</f>
        <v>15464.0366730972</v>
      </c>
      <c r="CM55" s="1">
        <f>'Expanded data table'!$I75</f>
        <v>40492.516161022701</v>
      </c>
      <c r="CN55" s="1">
        <f>'Expanded data table'!$J75</f>
        <v>16980</v>
      </c>
      <c r="CO55" s="1">
        <f>'Expanded data table'!$K75</f>
        <v>0</v>
      </c>
      <c r="CP55" s="1">
        <f>'Expanded data table'!$L75</f>
        <v>0</v>
      </c>
      <c r="CQ55" s="1">
        <f>'Expanded data table'!$M75</f>
        <v>0</v>
      </c>
      <c r="CR55" s="1">
        <f t="shared" si="420"/>
        <v>99953.600834119905</v>
      </c>
      <c r="CS55" s="1">
        <f t="shared" si="421"/>
        <v>57472.516161022701</v>
      </c>
      <c r="CT55" s="1"/>
      <c r="CU55" t="s">
        <v>62</v>
      </c>
      <c r="CV55" s="1">
        <f>'Expanded data table'!$C74</f>
        <v>1959.2650000000001</v>
      </c>
      <c r="CW55" s="1">
        <f>'Expanded data table'!$D74</f>
        <v>1803.097</v>
      </c>
      <c r="CX55" s="1">
        <f>'Expanded data table'!$E74</f>
        <v>6656.84</v>
      </c>
      <c r="CY55" s="1">
        <f>'Expanded data table'!$F74</f>
        <v>16855.331999999999</v>
      </c>
      <c r="CZ55" s="1">
        <f>'Expanded data table'!$G74</f>
        <v>13818.1976134039</v>
      </c>
      <c r="DA55" s="1">
        <f>'Expanded data table'!$I74</f>
        <v>42756.865636297</v>
      </c>
      <c r="DB55" s="1">
        <f>'Expanded data table'!$J74</f>
        <v>17220</v>
      </c>
      <c r="DC55" s="1">
        <f>'Expanded data table'!$K74</f>
        <v>0</v>
      </c>
      <c r="DD55" s="1">
        <f>'Expanded data table'!$L74</f>
        <v>0</v>
      </c>
      <c r="DE55" s="1">
        <f>'Expanded data table'!$M74</f>
        <v>0</v>
      </c>
      <c r="DF55" s="1">
        <f t="shared" si="422"/>
        <v>101069.59724970089</v>
      </c>
      <c r="DG55" s="1">
        <f t="shared" si="423"/>
        <v>59976.865636297</v>
      </c>
      <c r="DH55" s="1"/>
    </row>
    <row r="56" spans="1:112">
      <c r="A56" t="s">
        <v>63</v>
      </c>
      <c r="B56" s="1">
        <f>'Expanded data table'!C98</f>
        <v>487</v>
      </c>
      <c r="C56" s="1">
        <f>'Expanded data table'!D98</f>
        <v>972</v>
      </c>
      <c r="D56" s="1">
        <f>'Expanded data table'!E98</f>
        <v>4967</v>
      </c>
      <c r="E56" s="1">
        <f>'Expanded data table'!F98</f>
        <v>22249</v>
      </c>
      <c r="F56" s="1">
        <f>'Expanded data table'!G98</f>
        <v>27342</v>
      </c>
      <c r="G56" s="1">
        <f>'Expanded data table'!I98</f>
        <v>114974</v>
      </c>
      <c r="H56" s="1">
        <f>'Expanded data table'!J98</f>
        <v>96577</v>
      </c>
      <c r="I56" s="1">
        <f>'Expanded data table'!K98</f>
        <v>96613</v>
      </c>
      <c r="J56" s="1">
        <f>'Expanded data table'!L98</f>
        <v>138861</v>
      </c>
      <c r="K56" s="1">
        <f>'Expanded data table'!M98</f>
        <v>464583</v>
      </c>
      <c r="L56" s="1">
        <f t="shared" si="424"/>
        <v>967625</v>
      </c>
      <c r="M56" s="1">
        <f t="shared" si="409"/>
        <v>911608</v>
      </c>
      <c r="O56" t="s">
        <v>63</v>
      </c>
      <c r="P56" s="1">
        <f>'Expanded data table'!C97</f>
        <v>509</v>
      </c>
      <c r="Q56" s="1">
        <f>'Expanded data table'!D97</f>
        <v>934</v>
      </c>
      <c r="R56" s="1">
        <f>'Expanded data table'!E97</f>
        <v>5046</v>
      </c>
      <c r="S56" s="1">
        <f>'Expanded data table'!F97</f>
        <v>22907</v>
      </c>
      <c r="T56" s="1">
        <f>'Expanded data table'!G97</f>
        <v>25608</v>
      </c>
      <c r="U56" s="1">
        <f>'Expanded data table'!I97</f>
        <v>122826</v>
      </c>
      <c r="V56" s="1">
        <f>'Expanded data table'!J97</f>
        <v>114754</v>
      </c>
      <c r="W56" s="1">
        <f>'Expanded data table'!K97</f>
        <v>103046</v>
      </c>
      <c r="X56" s="1">
        <f>'Expanded data table'!L97</f>
        <v>89374</v>
      </c>
      <c r="Y56" s="1">
        <f>'Expanded data table'!M97</f>
        <v>469056</v>
      </c>
      <c r="Z56" s="1">
        <f t="shared" si="425"/>
        <v>954060</v>
      </c>
      <c r="AA56" s="1">
        <f t="shared" si="411"/>
        <v>899056</v>
      </c>
      <c r="AC56" t="s">
        <v>63</v>
      </c>
      <c r="AD56" s="1">
        <f>'Expanded data table'!$C96</f>
        <v>593.25053122713746</v>
      </c>
      <c r="AE56" s="1">
        <f>'Expanded data table'!$D96</f>
        <v>990.80543952793255</v>
      </c>
      <c r="AF56" s="1">
        <f>'Expanded data table'!$E96</f>
        <v>4832.0602555282185</v>
      </c>
      <c r="AG56" s="1">
        <f>'Expanded data table'!$F96</f>
        <v>23297.249732058095</v>
      </c>
      <c r="AH56" s="1">
        <f>'Expanded data table'!$G96</f>
        <v>26813.530145721965</v>
      </c>
      <c r="AI56" s="1">
        <f>'Expanded data table'!$I96</f>
        <v>115388.03428501077</v>
      </c>
      <c r="AJ56" s="1">
        <f>'Expanded data table'!$J96</f>
        <v>100524</v>
      </c>
      <c r="AK56" s="1">
        <f>'Expanded data table'!$K96</f>
        <v>96635</v>
      </c>
      <c r="AL56" s="1">
        <f>'Expanded data table'!$L96</f>
        <v>142122</v>
      </c>
      <c r="AM56" s="1">
        <f>'Expanded data table'!$M96</f>
        <v>470696</v>
      </c>
      <c r="AN56" s="1">
        <f t="shared" si="412"/>
        <v>981891.93038907414</v>
      </c>
      <c r="AO56" s="1">
        <f t="shared" si="413"/>
        <v>925365.03428501077</v>
      </c>
      <c r="AP56" s="1"/>
      <c r="AQ56" t="s">
        <v>63</v>
      </c>
      <c r="AR56" s="1">
        <f>'Expanded data table'!$C95</f>
        <v>497.98899999999998</v>
      </c>
      <c r="AS56" s="1">
        <f>'Expanded data table'!$D95</f>
        <v>1038.5989999999999</v>
      </c>
      <c r="AT56" s="1">
        <f>'Expanded data table'!$E95</f>
        <v>4798.848</v>
      </c>
      <c r="AU56" s="1">
        <f>'Expanded data table'!$F95</f>
        <v>22149.434000000001</v>
      </c>
      <c r="AV56" s="1">
        <f>'Expanded data table'!$G95</f>
        <v>26887.499512792401</v>
      </c>
      <c r="AW56" s="1">
        <f>'Expanded data table'!$I95</f>
        <v>113504.114450322</v>
      </c>
      <c r="AX56" s="1">
        <f>'Expanded data table'!$J95</f>
        <v>96420</v>
      </c>
      <c r="AY56" s="1">
        <f>'Expanded data table'!$K95</f>
        <v>96059</v>
      </c>
      <c r="AZ56" s="1">
        <f>'Expanded data table'!$L95</f>
        <v>134086</v>
      </c>
      <c r="BA56" s="1">
        <f>'Expanded data table'!$M95</f>
        <v>459884</v>
      </c>
      <c r="BB56" s="1">
        <f t="shared" si="414"/>
        <v>955325.48396311444</v>
      </c>
      <c r="BC56" s="1">
        <f t="shared" si="415"/>
        <v>899953.114450322</v>
      </c>
      <c r="BD56" s="1"/>
      <c r="BE56" t="s">
        <v>63</v>
      </c>
      <c r="BF56" s="1">
        <f>'Expanded data table'!$C94</f>
        <v>468.03699999999998</v>
      </c>
      <c r="BG56" s="1">
        <f>'Expanded data table'!$D94</f>
        <v>1075.557</v>
      </c>
      <c r="BH56" s="1">
        <f>'Expanded data table'!$E94</f>
        <v>5029.299</v>
      </c>
      <c r="BI56" s="1">
        <f>'Expanded data table'!$F94</f>
        <v>21327.226999999999</v>
      </c>
      <c r="BJ56" s="1">
        <f>'Expanded data table'!$G94</f>
        <v>28358.013114831701</v>
      </c>
      <c r="BK56" s="1">
        <f>'Expanded data table'!$I94</f>
        <v>117339.88124723686</v>
      </c>
      <c r="BL56" s="1">
        <f>'Expanded data table'!$J94</f>
        <v>98469</v>
      </c>
      <c r="BM56" s="1">
        <f>'Expanded data table'!$K94</f>
        <v>98067.960671792156</v>
      </c>
      <c r="BN56" s="1">
        <f>'Expanded data table'!$L94</f>
        <v>136887</v>
      </c>
      <c r="BO56" s="1">
        <f>'Expanded data table'!$M94</f>
        <v>463122</v>
      </c>
      <c r="BP56" s="1">
        <f t="shared" si="416"/>
        <v>970143.97503386065</v>
      </c>
      <c r="BQ56" s="1">
        <f t="shared" si="417"/>
        <v>913885.84191902902</v>
      </c>
      <c r="BR56" s="1"/>
      <c r="BS56" t="s">
        <v>63</v>
      </c>
      <c r="BT56" s="1">
        <f>'Expanded data table'!$C93</f>
        <v>485.03399999999999</v>
      </c>
      <c r="BU56" s="1">
        <f>'Expanded data table'!$D93</f>
        <v>1088.636</v>
      </c>
      <c r="BV56" s="1">
        <f>'Expanded data table'!$E93</f>
        <v>4984.4660000000003</v>
      </c>
      <c r="BW56" s="1">
        <f>'Expanded data table'!$F93</f>
        <v>21230.499</v>
      </c>
      <c r="BX56" s="1">
        <f>'Expanded data table'!$G93</f>
        <v>29228.397747961801</v>
      </c>
      <c r="BY56" s="1">
        <f>'Expanded data table'!$I93</f>
        <v>116995.50102694996</v>
      </c>
      <c r="BZ56" s="1">
        <f>'Expanded data table'!$J93</f>
        <v>98732</v>
      </c>
      <c r="CA56" s="1">
        <f>'Expanded data table'!$K93</f>
        <v>99025</v>
      </c>
      <c r="CB56" s="1">
        <f>'Expanded data table'!$L93</f>
        <v>137254</v>
      </c>
      <c r="CC56" s="1">
        <f>'Expanded data table'!$M93</f>
        <v>451548</v>
      </c>
      <c r="CD56" s="1">
        <f t="shared" si="418"/>
        <v>960571.53377491178</v>
      </c>
      <c r="CE56" s="1">
        <f t="shared" si="419"/>
        <v>903554.50102694996</v>
      </c>
      <c r="CF56" s="1"/>
      <c r="CG56" t="s">
        <v>63</v>
      </c>
      <c r="CH56" s="1">
        <f>'Expanded data table'!$C89</f>
        <v>470.60399999999998</v>
      </c>
      <c r="CI56" s="1">
        <f>'Expanded data table'!$D89</f>
        <v>964.81200000000001</v>
      </c>
      <c r="CJ56" s="1">
        <f>'Expanded data table'!$E89</f>
        <v>5031.4570000000003</v>
      </c>
      <c r="CK56" s="1">
        <f>'Expanded data table'!$F89</f>
        <v>22848.226999999999</v>
      </c>
      <c r="CL56" s="1">
        <f>'Expanded data table'!$G89</f>
        <v>29352.0792239851</v>
      </c>
      <c r="CM56" s="1">
        <f>'Expanded data table'!$I89</f>
        <v>91787.903760999325</v>
      </c>
      <c r="CN56" s="1">
        <f>'Expanded data table'!$J89</f>
        <v>85782.064080564625</v>
      </c>
      <c r="CO56" s="1">
        <f>'Expanded data table'!$K89</f>
        <v>122700</v>
      </c>
      <c r="CP56" s="1">
        <f>'Expanded data table'!$L89</f>
        <v>104640</v>
      </c>
      <c r="CQ56" s="1">
        <f>'Expanded data table'!$M89</f>
        <v>452940</v>
      </c>
      <c r="CR56" s="1">
        <f t="shared" si="420"/>
        <v>916517.14706554904</v>
      </c>
      <c r="CS56" s="1">
        <f t="shared" si="421"/>
        <v>857849.96784156398</v>
      </c>
      <c r="CT56" s="1"/>
      <c r="CU56" t="s">
        <v>63</v>
      </c>
      <c r="CV56" s="1">
        <f>'Expanded data table'!$C88</f>
        <v>467.4</v>
      </c>
      <c r="CW56" s="1">
        <f>'Expanded data table'!$D88</f>
        <v>984.6</v>
      </c>
      <c r="CX56" s="1">
        <f>'Expanded data table'!$E88</f>
        <v>4486.2</v>
      </c>
      <c r="CY56" s="1">
        <f>'Expanded data table'!$F88</f>
        <v>22377</v>
      </c>
      <c r="CZ56" s="1">
        <f>'Expanded data table'!$G88</f>
        <v>26712</v>
      </c>
      <c r="DA56" s="1">
        <f>'Expanded data table'!$I88</f>
        <v>109914.36992579489</v>
      </c>
      <c r="DB56" s="1">
        <f>'Expanded data table'!$J88</f>
        <v>93089.630074205081</v>
      </c>
      <c r="DC56" s="1">
        <f>'Expanded data table'!$K88</f>
        <v>122340</v>
      </c>
      <c r="DD56" s="1">
        <f>'Expanded data table'!$L88</f>
        <v>104160</v>
      </c>
      <c r="DE56" s="1">
        <f>'Expanded data table'!$M88</f>
        <v>421260</v>
      </c>
      <c r="DF56" s="1">
        <f t="shared" si="422"/>
        <v>905791.2</v>
      </c>
      <c r="DG56" s="1">
        <f t="shared" si="423"/>
        <v>850764</v>
      </c>
      <c r="DH56" s="1"/>
    </row>
    <row r="57" spans="1:112">
      <c r="A57" t="s">
        <v>64</v>
      </c>
      <c r="B57" s="1">
        <f>'Expanded data table'!C112</f>
        <v>2881</v>
      </c>
      <c r="C57" s="1">
        <f>'Expanded data table'!D112</f>
        <v>2862</v>
      </c>
      <c r="D57" s="1">
        <f>'Expanded data table'!E112</f>
        <v>9163</v>
      </c>
      <c r="E57" s="1">
        <f>'Expanded data table'!F112</f>
        <v>19699</v>
      </c>
      <c r="F57" s="1">
        <f>'Expanded data table'!G112</f>
        <v>28382</v>
      </c>
      <c r="G57" s="1">
        <f>'Expanded data table'!I112</f>
        <v>66918</v>
      </c>
      <c r="H57" s="1">
        <f>'Expanded data table'!J112</f>
        <v>43012</v>
      </c>
      <c r="I57" s="1">
        <f>'Expanded data table'!K112</f>
        <v>18087</v>
      </c>
      <c r="J57" s="1">
        <f>'Expanded data table'!L112</f>
        <v>57371</v>
      </c>
      <c r="K57" s="1">
        <f>'Expanded data table'!M112</f>
        <v>0</v>
      </c>
      <c r="L57" s="1">
        <f t="shared" si="424"/>
        <v>248375</v>
      </c>
      <c r="M57" s="1">
        <f t="shared" si="409"/>
        <v>185388</v>
      </c>
      <c r="O57" t="s">
        <v>64</v>
      </c>
      <c r="P57" s="1">
        <f>'Expanded data table'!C111</f>
        <v>2373</v>
      </c>
      <c r="Q57" s="1">
        <f>'Expanded data table'!D111</f>
        <v>2415</v>
      </c>
      <c r="R57" s="1">
        <f>'Expanded data table'!E111</f>
        <v>8147</v>
      </c>
      <c r="S57" s="1">
        <f>'Expanded data table'!F111</f>
        <v>18572</v>
      </c>
      <c r="T57" s="1">
        <f>'Expanded data table'!G111</f>
        <v>26409</v>
      </c>
      <c r="U57" s="1">
        <f>'Expanded data table'!I111</f>
        <v>63096</v>
      </c>
      <c r="V57" s="1">
        <f>'Expanded data table'!J111</f>
        <v>42004</v>
      </c>
      <c r="W57" s="1">
        <f>'Expanded data table'!K111</f>
        <v>17527</v>
      </c>
      <c r="X57" s="1">
        <f>'Expanded data table'!L111</f>
        <v>53809</v>
      </c>
      <c r="Y57" s="1">
        <f>'Expanded data table'!M111</f>
        <v>0</v>
      </c>
      <c r="Z57" s="1">
        <f t="shared" si="425"/>
        <v>234352</v>
      </c>
      <c r="AA57" s="1">
        <f t="shared" si="411"/>
        <v>176436</v>
      </c>
      <c r="AC57" t="s">
        <v>64</v>
      </c>
      <c r="AD57" s="1">
        <f>'Expanded data table'!$C110</f>
        <v>2758</v>
      </c>
      <c r="AE57" s="1">
        <f>'Expanded data table'!$D110</f>
        <v>2858</v>
      </c>
      <c r="AF57" s="1">
        <f>'Expanded data table'!$E110</f>
        <v>9333</v>
      </c>
      <c r="AG57" s="1">
        <f>'Expanded data table'!$F110</f>
        <v>21393</v>
      </c>
      <c r="AH57" s="1">
        <f>'Expanded data table'!$G110</f>
        <v>31073</v>
      </c>
      <c r="AI57" s="1">
        <f>'Expanded data table'!$I110</f>
        <v>56420</v>
      </c>
      <c r="AJ57" s="1">
        <f>'Expanded data table'!$J110</f>
        <v>50778</v>
      </c>
      <c r="AK57" s="1">
        <f>'Expanded data table'!$K110</f>
        <v>18043</v>
      </c>
      <c r="AL57" s="1">
        <f>'Expanded data table'!$L110</f>
        <v>55799</v>
      </c>
      <c r="AM57" s="1">
        <f>'Expanded data table'!$M110</f>
        <v>0</v>
      </c>
      <c r="AN57" s="1">
        <f t="shared" si="412"/>
        <v>248455</v>
      </c>
      <c r="AO57" s="1">
        <f t="shared" si="413"/>
        <v>181040</v>
      </c>
      <c r="AP57" s="1"/>
      <c r="AQ57" t="s">
        <v>64</v>
      </c>
      <c r="AR57" s="1">
        <f>'Expanded data table'!$C109</f>
        <v>2664</v>
      </c>
      <c r="AS57" s="1">
        <f>'Expanded data table'!$D109</f>
        <v>2697</v>
      </c>
      <c r="AT57" s="1">
        <f>'Expanded data table'!$E109</f>
        <v>8965</v>
      </c>
      <c r="AU57" s="1">
        <f>'Expanded data table'!$F109</f>
        <v>20119</v>
      </c>
      <c r="AV57" s="1">
        <f>'Expanded data table'!$G109</f>
        <v>28102</v>
      </c>
      <c r="AW57" s="1">
        <f>'Expanded data table'!$I109</f>
        <v>58274</v>
      </c>
      <c r="AX57" s="1">
        <f>'Expanded data table'!$J109</f>
        <v>51390</v>
      </c>
      <c r="AY57" s="1">
        <f>'Expanded data table'!$K109</f>
        <v>17674</v>
      </c>
      <c r="AZ57" s="1">
        <f>'Expanded data table'!$L109</f>
        <v>56140</v>
      </c>
      <c r="BA57" s="1">
        <f>'Expanded data table'!$M109</f>
        <v>0</v>
      </c>
      <c r="BB57" s="1">
        <f t="shared" si="414"/>
        <v>246025</v>
      </c>
      <c r="BC57" s="1">
        <f t="shared" si="415"/>
        <v>183478</v>
      </c>
      <c r="BD57" s="1"/>
      <c r="BE57" t="s">
        <v>64</v>
      </c>
      <c r="BF57" s="1">
        <f>'Expanded data table'!$C108</f>
        <v>2822.8229999999999</v>
      </c>
      <c r="BG57" s="1">
        <f>'Expanded data table'!$D108</f>
        <v>2959.7370000000001</v>
      </c>
      <c r="BH57" s="1">
        <f>'Expanded data table'!$E108</f>
        <v>9312.3770000000004</v>
      </c>
      <c r="BI57" s="1">
        <f>'Expanded data table'!$F108</f>
        <v>20854.699000000001</v>
      </c>
      <c r="BJ57" s="1">
        <f>'Expanded data table'!$G108</f>
        <v>26265.255237399298</v>
      </c>
      <c r="BK57" s="1">
        <f>'Expanded data table'!$I108</f>
        <v>66704.160776762015</v>
      </c>
      <c r="BL57" s="1">
        <f>'Expanded data table'!$J108</f>
        <v>42909</v>
      </c>
      <c r="BM57" s="1">
        <f>'Expanded data table'!$K108</f>
        <v>17661.419999999998</v>
      </c>
      <c r="BN57" s="1">
        <f>'Expanded data table'!$L108</f>
        <v>56027</v>
      </c>
      <c r="BO57" s="1">
        <f>'Expanded data table'!$M108</f>
        <v>0</v>
      </c>
      <c r="BP57" s="1">
        <f t="shared" si="416"/>
        <v>245516.47201416129</v>
      </c>
      <c r="BQ57" s="1">
        <f t="shared" si="417"/>
        <v>183301.58077676201</v>
      </c>
      <c r="BR57" s="1"/>
      <c r="BS57" t="s">
        <v>64</v>
      </c>
      <c r="BT57" s="1">
        <f>'Expanded data table'!$C107</f>
        <v>2905</v>
      </c>
      <c r="BU57" s="1">
        <f>'Expanded data table'!$D107</f>
        <v>3009</v>
      </c>
      <c r="BV57" s="1">
        <f>'Expanded data table'!$E107</f>
        <v>9683</v>
      </c>
      <c r="BW57" s="1">
        <f>'Expanded data table'!$F107</f>
        <v>20995</v>
      </c>
      <c r="BX57" s="1">
        <f>'Expanded data table'!$G107</f>
        <v>29420</v>
      </c>
      <c r="BY57" s="1">
        <f>'Expanded data table'!$I107</f>
        <v>57020</v>
      </c>
      <c r="BZ57" s="1">
        <f>'Expanded data table'!$J107</f>
        <v>51614</v>
      </c>
      <c r="CA57" s="1">
        <f>'Expanded data table'!$K107</f>
        <v>17315</v>
      </c>
      <c r="CB57" s="1">
        <f>'Expanded data table'!$L107</f>
        <v>58492</v>
      </c>
      <c r="CC57" s="1">
        <f>'Expanded data table'!$M107</f>
        <v>0</v>
      </c>
      <c r="CD57" s="1">
        <f t="shared" si="418"/>
        <v>250453</v>
      </c>
      <c r="CE57" s="1">
        <f t="shared" si="419"/>
        <v>184441</v>
      </c>
      <c r="CF57" s="1"/>
      <c r="CG57" t="s">
        <v>64</v>
      </c>
      <c r="CH57" s="1">
        <f>'Expanded data table'!$C103</f>
        <v>3131.5120000000002</v>
      </c>
      <c r="CI57" s="1">
        <f>'Expanded data table'!$D103</f>
        <v>3035.71</v>
      </c>
      <c r="CJ57" s="1">
        <f>'Expanded data table'!$E103</f>
        <v>10112.434999999999</v>
      </c>
      <c r="CK57" s="1">
        <f>'Expanded data table'!$F103</f>
        <v>20062.123</v>
      </c>
      <c r="CL57" s="1">
        <f>'Expanded data table'!$G103</f>
        <v>30640.605094999999</v>
      </c>
      <c r="CM57" s="1">
        <f>'Expanded data table'!$I103</f>
        <v>49365.983200000002</v>
      </c>
      <c r="CN57" s="1">
        <f>'Expanded data table'!$J103</f>
        <v>45931.26</v>
      </c>
      <c r="CO57" s="1">
        <f>'Expanded data table'!$K103</f>
        <v>16439.999999999996</v>
      </c>
      <c r="CP57" s="1">
        <f>'Expanded data table'!$L103</f>
        <v>50760</v>
      </c>
      <c r="CQ57" s="1">
        <f>'Expanded data table'!$M103</f>
        <v>0</v>
      </c>
      <c r="CR57" s="1">
        <f t="shared" si="420"/>
        <v>229479.628295</v>
      </c>
      <c r="CS57" s="1">
        <f t="shared" si="421"/>
        <v>162497.2432</v>
      </c>
      <c r="CT57" s="1"/>
      <c r="CU57" t="s">
        <v>64</v>
      </c>
      <c r="CV57" s="1">
        <f>'Expanded data table'!$C102</f>
        <v>2595</v>
      </c>
      <c r="CW57" s="1">
        <f>'Expanded data table'!$D102</f>
        <v>2811</v>
      </c>
      <c r="CX57" s="1">
        <f>'Expanded data table'!$E102</f>
        <v>9481</v>
      </c>
      <c r="CY57" s="1">
        <f>'Expanded data table'!$F102</f>
        <v>18932</v>
      </c>
      <c r="CZ57" s="1">
        <f>'Expanded data table'!$G102</f>
        <v>29532</v>
      </c>
      <c r="DA57" s="1">
        <f>'Expanded data table'!$I102</f>
        <v>51135</v>
      </c>
      <c r="DB57" s="1">
        <f>'Expanded data table'!$J102</f>
        <v>48240</v>
      </c>
      <c r="DC57" s="1">
        <f>'Expanded data table'!$K102</f>
        <v>17160</v>
      </c>
      <c r="DD57" s="1">
        <f>'Expanded data table'!$L102</f>
        <v>53879.999999999993</v>
      </c>
      <c r="DE57" s="1">
        <f>'Expanded data table'!$M102</f>
        <v>0</v>
      </c>
      <c r="DF57" s="1">
        <f t="shared" si="422"/>
        <v>233766</v>
      </c>
      <c r="DG57" s="1">
        <f t="shared" si="423"/>
        <v>170415</v>
      </c>
      <c r="DH57" s="1"/>
    </row>
    <row r="58" spans="1:112">
      <c r="A58" t="s">
        <v>65</v>
      </c>
      <c r="B58" s="1">
        <f>'Expanded data table'!C126</f>
        <v>596</v>
      </c>
      <c r="C58" s="1">
        <f>'Expanded data table'!D126</f>
        <v>749</v>
      </c>
      <c r="D58" s="1">
        <f>'Expanded data table'!E126</f>
        <v>7022</v>
      </c>
      <c r="E58" s="1">
        <f>'Expanded data table'!F126</f>
        <v>18246</v>
      </c>
      <c r="F58" s="1">
        <f>'Expanded data table'!G126</f>
        <v>28026</v>
      </c>
      <c r="G58" s="1">
        <f>'Expanded data table'!I126</f>
        <v>71530</v>
      </c>
      <c r="H58" s="1">
        <f>'Expanded data table'!J126</f>
        <v>28637</v>
      </c>
      <c r="I58" s="1">
        <f>'Expanded data table'!K126</f>
        <v>0</v>
      </c>
      <c r="J58" s="1">
        <f>'Expanded data table'!L126</f>
        <v>49544</v>
      </c>
      <c r="K58" s="1">
        <f>'Expanded data table'!M126</f>
        <v>0</v>
      </c>
      <c r="L58" s="1">
        <f t="shared" si="424"/>
        <v>204350</v>
      </c>
      <c r="M58" s="1">
        <f t="shared" si="409"/>
        <v>149711</v>
      </c>
      <c r="O58" t="s">
        <v>65</v>
      </c>
      <c r="P58" s="1">
        <f>'Expanded data table'!C125</f>
        <v>628</v>
      </c>
      <c r="Q58" s="1">
        <f>'Expanded data table'!D125</f>
        <v>685</v>
      </c>
      <c r="R58" s="1">
        <f>'Expanded data table'!E125</f>
        <v>7161</v>
      </c>
      <c r="S58" s="1">
        <f>'Expanded data table'!F125</f>
        <v>18561</v>
      </c>
      <c r="T58" s="1">
        <f>'Expanded data table'!G125</f>
        <v>27432</v>
      </c>
      <c r="U58" s="1">
        <f>'Expanded data table'!I125</f>
        <v>72129</v>
      </c>
      <c r="V58" s="1">
        <f>'Expanded data table'!J125</f>
        <v>28515</v>
      </c>
      <c r="W58" s="1">
        <f>'Expanded data table'!K125</f>
        <v>0</v>
      </c>
      <c r="X58" s="1">
        <f>'Expanded data table'!L125</f>
        <v>49230</v>
      </c>
      <c r="Y58" s="1">
        <f>'Expanded data table'!M125</f>
        <v>0</v>
      </c>
      <c r="Z58" s="1">
        <f t="shared" si="425"/>
        <v>204341</v>
      </c>
      <c r="AA58" s="1">
        <f t="shared" si="411"/>
        <v>149874</v>
      </c>
      <c r="AC58" t="s">
        <v>65</v>
      </c>
      <c r="AD58" s="1">
        <f>'Expanded data table'!$C124</f>
        <v>654.226204166667</v>
      </c>
      <c r="AE58" s="1">
        <f>'Expanded data table'!$D124</f>
        <v>693.40450416666636</v>
      </c>
      <c r="AF58" s="1">
        <f>'Expanded data table'!$E124</f>
        <v>6942.5436458333352</v>
      </c>
      <c r="AG58" s="1">
        <f>'Expanded data table'!$F124</f>
        <v>18576.544987499998</v>
      </c>
      <c r="AH58" s="1">
        <f>'Expanded data table'!$G124</f>
        <v>25409.534145833335</v>
      </c>
      <c r="AI58" s="1">
        <f>'Expanded data table'!$I124</f>
        <v>77642.023841674032</v>
      </c>
      <c r="AJ58" s="1">
        <f>'Expanded data table'!$J124</f>
        <v>20205</v>
      </c>
      <c r="AK58" s="1">
        <f>'Expanded data table'!$K124</f>
        <v>0</v>
      </c>
      <c r="AL58" s="1">
        <f>'Expanded data table'!$L124</f>
        <v>47087</v>
      </c>
      <c r="AM58" s="1">
        <f>'Expanded data table'!$M124</f>
        <v>0</v>
      </c>
      <c r="AN58" s="1">
        <f t="shared" si="412"/>
        <v>197210.27732917405</v>
      </c>
      <c r="AO58" s="1">
        <f t="shared" si="413"/>
        <v>144934.02384167403</v>
      </c>
      <c r="AP58" s="1"/>
      <c r="AQ58" t="s">
        <v>65</v>
      </c>
      <c r="AR58" s="1">
        <f>'Expanded data table'!$C123</f>
        <v>611.39</v>
      </c>
      <c r="AS58" s="1">
        <f>'Expanded data table'!$D123</f>
        <v>698.90899999999999</v>
      </c>
      <c r="AT58" s="1">
        <f>'Expanded data table'!$E123</f>
        <v>6941.7489999999998</v>
      </c>
      <c r="AU58" s="1">
        <f>'Expanded data table'!$F123</f>
        <v>17875.713</v>
      </c>
      <c r="AV58" s="1">
        <f>'Expanded data table'!$G123</f>
        <v>27334.082229166601</v>
      </c>
      <c r="AW58" s="1">
        <f>'Expanded data table'!$I123</f>
        <v>71628.015637500008</v>
      </c>
      <c r="AX58" s="1">
        <f>'Expanded data table'!$J123</f>
        <v>19461</v>
      </c>
      <c r="AY58" s="1">
        <f>'Expanded data table'!$K123</f>
        <v>0</v>
      </c>
      <c r="AZ58" s="1">
        <f>'Expanded data table'!$L123</f>
        <v>45557</v>
      </c>
      <c r="BA58" s="1">
        <f>'Expanded data table'!$M123</f>
        <v>0</v>
      </c>
      <c r="BB58" s="1">
        <f t="shared" si="414"/>
        <v>190107.85886666662</v>
      </c>
      <c r="BC58" s="1">
        <f t="shared" si="415"/>
        <v>136646.01563750001</v>
      </c>
      <c r="BD58" s="1"/>
      <c r="BE58" t="s">
        <v>65</v>
      </c>
      <c r="BF58" s="1">
        <f>'Expanded data table'!$C122</f>
        <v>632.94100000000003</v>
      </c>
      <c r="BG58" s="1">
        <f>'Expanded data table'!$D122</f>
        <v>663.548</v>
      </c>
      <c r="BH58" s="1">
        <f>'Expanded data table'!$E122</f>
        <v>6837.9769999999999</v>
      </c>
      <c r="BI58" s="1">
        <f>'Expanded data table'!$F122</f>
        <v>19174.544000000002</v>
      </c>
      <c r="BJ58" s="1">
        <f>'Expanded data table'!$G122</f>
        <v>27269.402691666699</v>
      </c>
      <c r="BK58" s="1">
        <f>'Expanded data table'!$I122</f>
        <v>64856.664354167006</v>
      </c>
      <c r="BL58" s="1">
        <f>'Expanded data table'!$J122</f>
        <v>18867</v>
      </c>
      <c r="BM58" s="1">
        <f>'Expanded data table'!$K122</f>
        <v>0</v>
      </c>
      <c r="BN58" s="1">
        <f>'Expanded data table'!$L122</f>
        <v>44032</v>
      </c>
      <c r="BO58" s="1">
        <f>'Expanded data table'!$M122</f>
        <v>0</v>
      </c>
      <c r="BP58" s="1">
        <f t="shared" si="416"/>
        <v>182334.07704583369</v>
      </c>
      <c r="BQ58" s="1">
        <f t="shared" si="417"/>
        <v>127755.66435416701</v>
      </c>
      <c r="BR58" s="1"/>
      <c r="BS58" t="s">
        <v>65</v>
      </c>
      <c r="BT58" s="1">
        <f>'Expanded data table'!$C121</f>
        <v>652</v>
      </c>
      <c r="BU58" s="1">
        <f>'Expanded data table'!$D121</f>
        <v>717.15800000000002</v>
      </c>
      <c r="BV58" s="1">
        <f>'Expanded data table'!$E121</f>
        <v>6884.4290000000001</v>
      </c>
      <c r="BW58" s="1">
        <f>'Expanded data table'!$F121</f>
        <v>18382.187000000002</v>
      </c>
      <c r="BX58" s="1">
        <f>'Expanded data table'!$G121</f>
        <v>25512.5699916667</v>
      </c>
      <c r="BY58" s="1">
        <f>'Expanded data table'!$I121</f>
        <v>59835.188820832991</v>
      </c>
      <c r="BZ58" s="1">
        <f>'Expanded data table'!$J121</f>
        <v>20335</v>
      </c>
      <c r="CA58" s="1">
        <f>'Expanded data table'!$K121</f>
        <v>0</v>
      </c>
      <c r="CB58" s="1">
        <f>'Expanded data table'!$L121</f>
        <v>53309</v>
      </c>
      <c r="CC58" s="1">
        <f>'Expanded data table'!$M121</f>
        <v>0</v>
      </c>
      <c r="CD58" s="1">
        <f t="shared" si="418"/>
        <v>185627.53281249967</v>
      </c>
      <c r="CE58" s="1">
        <f t="shared" si="419"/>
        <v>133479.18882083299</v>
      </c>
      <c r="CF58" s="1"/>
      <c r="CG58" t="s">
        <v>65</v>
      </c>
      <c r="CH58" s="1">
        <f>'Expanded data table'!$C117</f>
        <v>612.71299999999997</v>
      </c>
      <c r="CI58" s="1">
        <f>'Expanded data table'!$D117</f>
        <v>794.39099999999996</v>
      </c>
      <c r="CJ58" s="1">
        <f>'Expanded data table'!$E117</f>
        <v>6734.8469999999998</v>
      </c>
      <c r="CK58" s="1">
        <f>'Expanded data table'!$F117</f>
        <v>17521.342000000001</v>
      </c>
      <c r="CL58" s="1">
        <f>'Expanded data table'!$G117</f>
        <v>29262.044020833298</v>
      </c>
      <c r="CM58" s="1">
        <f>'Expanded data table'!$I117</f>
        <v>52704.752120833</v>
      </c>
      <c r="CN58" s="1">
        <f>'Expanded data table'!$J117</f>
        <v>19800</v>
      </c>
      <c r="CO58" s="1">
        <f>'Expanded data table'!$K117</f>
        <v>0</v>
      </c>
      <c r="CP58" s="1">
        <f>'Expanded data table'!$L117</f>
        <v>51120</v>
      </c>
      <c r="CQ58" s="1">
        <f>'Expanded data table'!$M117</f>
        <v>0</v>
      </c>
      <c r="CR58" s="1">
        <f t="shared" si="420"/>
        <v>178550.08914166631</v>
      </c>
      <c r="CS58" s="1">
        <f t="shared" si="421"/>
        <v>123624.752120833</v>
      </c>
      <c r="CT58" s="1"/>
      <c r="CU58" t="s">
        <v>65</v>
      </c>
      <c r="CV58" s="1">
        <f>'Expanded data table'!$C116</f>
        <v>616.56100000000004</v>
      </c>
      <c r="CW58" s="1">
        <f>'Expanded data table'!$D116</f>
        <v>661.05</v>
      </c>
      <c r="CX58" s="1">
        <f>'Expanded data table'!$E116</f>
        <v>6776.9189999999999</v>
      </c>
      <c r="CY58" s="1">
        <f>'Expanded data table'!$F116</f>
        <v>17070.043000000001</v>
      </c>
      <c r="CZ58" s="1">
        <f>'Expanded data table'!$G116</f>
        <v>29290.064340875</v>
      </c>
      <c r="DA58" s="1">
        <f>'Expanded data table'!$I116</f>
        <v>53689.724385708003</v>
      </c>
      <c r="DB58" s="1">
        <f>'Expanded data table'!$J116</f>
        <v>18600</v>
      </c>
      <c r="DC58" s="1">
        <f>'Expanded data table'!$K116</f>
        <v>0</v>
      </c>
      <c r="DD58" s="1">
        <f>'Expanded data table'!$L116</f>
        <v>50940</v>
      </c>
      <c r="DE58" s="1">
        <f>'Expanded data table'!$M116</f>
        <v>0</v>
      </c>
      <c r="DF58" s="1">
        <f t="shared" si="422"/>
        <v>177644.36172658301</v>
      </c>
      <c r="DG58" s="1">
        <f t="shared" si="423"/>
        <v>123229.724385708</v>
      </c>
      <c r="DH58" s="1"/>
    </row>
    <row r="59" spans="1:112">
      <c r="A59" t="s">
        <v>66</v>
      </c>
      <c r="B59" s="1">
        <f>'Expanded data table'!C140</f>
        <v>1630</v>
      </c>
      <c r="C59" s="1">
        <f>'Expanded data table'!D140</f>
        <v>1470</v>
      </c>
      <c r="D59" s="1">
        <f>'Expanded data table'!E140</f>
        <v>5305</v>
      </c>
      <c r="E59" s="1">
        <f>'Expanded data table'!F140</f>
        <v>20651</v>
      </c>
      <c r="F59" s="1">
        <f>'Expanded data table'!G140</f>
        <v>42918</v>
      </c>
      <c r="G59" s="1">
        <f>'Expanded data table'!I140</f>
        <v>81899</v>
      </c>
      <c r="H59" s="1">
        <f>'Expanded data table'!J140</f>
        <v>49815</v>
      </c>
      <c r="I59" s="1">
        <f>'Expanded data table'!K140</f>
        <v>48118</v>
      </c>
      <c r="J59" s="1">
        <f>'Expanded data table'!L140</f>
        <v>109160</v>
      </c>
      <c r="K59" s="1">
        <f>'Expanded data table'!M140</f>
        <v>0</v>
      </c>
      <c r="L59" s="1">
        <f t="shared" si="424"/>
        <v>360966</v>
      </c>
      <c r="M59" s="1">
        <f t="shared" si="409"/>
        <v>288992</v>
      </c>
      <c r="O59" t="s">
        <v>66</v>
      </c>
      <c r="P59" s="1">
        <f>'Expanded data table'!C139</f>
        <v>1682</v>
      </c>
      <c r="Q59" s="1">
        <f>'Expanded data table'!D139</f>
        <v>1411</v>
      </c>
      <c r="R59" s="1">
        <f>'Expanded data table'!E139</f>
        <v>5637</v>
      </c>
      <c r="S59" s="1">
        <f>'Expanded data table'!F139</f>
        <v>21584</v>
      </c>
      <c r="T59" s="1">
        <f>'Expanded data table'!G139</f>
        <v>42747</v>
      </c>
      <c r="U59" s="1">
        <f>'Expanded data table'!I139</f>
        <v>84774</v>
      </c>
      <c r="V59" s="1">
        <f>'Expanded data table'!J139</f>
        <v>40442</v>
      </c>
      <c r="W59" s="1">
        <f>'Expanded data table'!K139</f>
        <v>75500</v>
      </c>
      <c r="X59" s="1">
        <f>'Expanded data table'!L139</f>
        <v>75230</v>
      </c>
      <c r="Y59" s="1">
        <f>'Expanded data table'!M139</f>
        <v>0</v>
      </c>
      <c r="Z59" s="1">
        <f t="shared" si="425"/>
        <v>349007</v>
      </c>
      <c r="AA59" s="1">
        <f t="shared" si="411"/>
        <v>275946</v>
      </c>
      <c r="AC59" t="s">
        <v>66</v>
      </c>
      <c r="AD59" s="1">
        <f>'Expanded data table'!$C138</f>
        <v>1704</v>
      </c>
      <c r="AE59" s="1">
        <f>'Expanded data table'!$D138</f>
        <v>1426</v>
      </c>
      <c r="AF59" s="1">
        <f>'Expanded data table'!$E138</f>
        <v>5678</v>
      </c>
      <c r="AG59" s="1">
        <f>'Expanded data table'!$F138</f>
        <v>21986</v>
      </c>
      <c r="AH59" s="1">
        <f>'Expanded data table'!$G138</f>
        <v>44543</v>
      </c>
      <c r="AI59" s="1">
        <f>'Expanded data table'!$I138</f>
        <v>88044</v>
      </c>
      <c r="AJ59" s="1">
        <f>'Expanded data table'!$J138</f>
        <v>43101</v>
      </c>
      <c r="AK59" s="1">
        <f>'Expanded data table'!$K138</f>
        <v>77738</v>
      </c>
      <c r="AL59" s="1">
        <f>'Expanded data table'!$L138</f>
        <v>76979</v>
      </c>
      <c r="AM59" s="1">
        <f>'Expanded data table'!$M138</f>
        <v>0</v>
      </c>
      <c r="AN59" s="1">
        <f t="shared" si="412"/>
        <v>361199</v>
      </c>
      <c r="AO59" s="1">
        <f t="shared" si="413"/>
        <v>285862</v>
      </c>
      <c r="AP59" s="1"/>
      <c r="AQ59" t="s">
        <v>66</v>
      </c>
      <c r="AR59" s="1">
        <f>'Expanded data table'!$C137</f>
        <v>1695</v>
      </c>
      <c r="AS59" s="1">
        <f>'Expanded data table'!$D137</f>
        <v>1480</v>
      </c>
      <c r="AT59" s="1">
        <f>'Expanded data table'!$E137</f>
        <v>5702</v>
      </c>
      <c r="AU59" s="1">
        <f>'Expanded data table'!$F137</f>
        <v>22668</v>
      </c>
      <c r="AV59" s="1">
        <f>'Expanded data table'!$G137</f>
        <v>42332</v>
      </c>
      <c r="AW59" s="1">
        <f>'Expanded data table'!$I137</f>
        <v>78210</v>
      </c>
      <c r="AX59" s="1">
        <f>'Expanded data table'!$J137</f>
        <v>50390</v>
      </c>
      <c r="AY59" s="1">
        <f>'Expanded data table'!$K137</f>
        <v>74738</v>
      </c>
      <c r="AZ59" s="1">
        <f>'Expanded data table'!$L137</f>
        <v>72650</v>
      </c>
      <c r="BA59" s="1">
        <f>'Expanded data table'!$M137</f>
        <v>0</v>
      </c>
      <c r="BB59" s="1">
        <f t="shared" si="414"/>
        <v>349865</v>
      </c>
      <c r="BC59" s="1">
        <f t="shared" si="415"/>
        <v>275988</v>
      </c>
      <c r="BD59" s="1"/>
      <c r="BE59" t="s">
        <v>66</v>
      </c>
      <c r="BF59" s="1">
        <f>'Expanded data table'!$C136</f>
        <v>1561</v>
      </c>
      <c r="BG59" s="1">
        <f>'Expanded data table'!$D136</f>
        <v>1441</v>
      </c>
      <c r="BH59" s="1">
        <f>'Expanded data table'!$E136</f>
        <v>5191</v>
      </c>
      <c r="BI59" s="1">
        <f>'Expanded data table'!$F136</f>
        <v>21697</v>
      </c>
      <c r="BJ59" s="1">
        <f>'Expanded data table'!$G136</f>
        <v>40393</v>
      </c>
      <c r="BK59" s="1">
        <f>'Expanded data table'!$I136</f>
        <v>84590.399999999994</v>
      </c>
      <c r="BL59" s="1">
        <f>'Expanded data table'!$J136</f>
        <v>42321</v>
      </c>
      <c r="BM59" s="1">
        <f>'Expanded data table'!$K136</f>
        <v>74886.600000000006</v>
      </c>
      <c r="BN59" s="1">
        <f>'Expanded data table'!$L136</f>
        <v>71685</v>
      </c>
      <c r="BO59" s="1">
        <f>'Expanded data table'!$M136</f>
        <v>0</v>
      </c>
      <c r="BP59" s="1">
        <f t="shared" si="416"/>
        <v>343766</v>
      </c>
      <c r="BQ59" s="1">
        <f t="shared" si="417"/>
        <v>273483</v>
      </c>
      <c r="BR59" s="1"/>
      <c r="BS59" t="s">
        <v>66</v>
      </c>
      <c r="BT59" s="1">
        <f>'Expanded data table'!$C135</f>
        <v>1692.921</v>
      </c>
      <c r="BU59" s="1">
        <f>'Expanded data table'!$D135</f>
        <v>1446.28</v>
      </c>
      <c r="BV59" s="1">
        <f>'Expanded data table'!$E135</f>
        <v>5537.9790000000003</v>
      </c>
      <c r="BW59" s="1">
        <f>'Expanded data table'!$F135</f>
        <v>22001.271000000001</v>
      </c>
      <c r="BX59" s="1">
        <f>'Expanded data table'!$G135</f>
        <v>41927.3729680365</v>
      </c>
      <c r="BY59" s="1">
        <f>'Expanded data table'!$I135</f>
        <v>81055.933607305982</v>
      </c>
      <c r="BZ59" s="1">
        <f>'Expanded data table'!$J135</f>
        <v>51637</v>
      </c>
      <c r="CA59" s="1">
        <f>'Expanded data table'!$K135</f>
        <v>51760</v>
      </c>
      <c r="CB59" s="1">
        <f>'Expanded data table'!$L135</f>
        <v>111231</v>
      </c>
      <c r="CC59" s="1">
        <f>'Expanded data table'!$M135</f>
        <v>0</v>
      </c>
      <c r="CD59" s="1">
        <f t="shared" si="418"/>
        <v>368289.75757534249</v>
      </c>
      <c r="CE59" s="1">
        <f t="shared" si="419"/>
        <v>295683.93360730598</v>
      </c>
      <c r="CF59" s="1"/>
      <c r="CG59" t="s">
        <v>66</v>
      </c>
      <c r="CH59" s="1">
        <f>'Expanded data table'!$C131</f>
        <v>1753.924</v>
      </c>
      <c r="CI59" s="1">
        <f>'Expanded data table'!$D131</f>
        <v>1345.4559999999999</v>
      </c>
      <c r="CJ59" s="1">
        <f>'Expanded data table'!$E131</f>
        <v>5483.607</v>
      </c>
      <c r="CK59" s="1">
        <f>'Expanded data table'!$F131</f>
        <v>22098.517</v>
      </c>
      <c r="CL59" s="1">
        <f>'Expanded data table'!$G131</f>
        <v>41945.589589041097</v>
      </c>
      <c r="CM59" s="1">
        <f>'Expanded data table'!$I131</f>
        <v>85696.370958903979</v>
      </c>
      <c r="CN59" s="1">
        <f>'Expanded data table'!$J131</f>
        <v>42240</v>
      </c>
      <c r="CO59" s="1">
        <f>'Expanded data table'!$K131</f>
        <v>82080</v>
      </c>
      <c r="CP59" s="1">
        <f>'Expanded data table'!$L131</f>
        <v>80400</v>
      </c>
      <c r="CQ59" s="1">
        <f>'Expanded data table'!$M131</f>
        <v>0</v>
      </c>
      <c r="CR59" s="1">
        <f t="shared" si="420"/>
        <v>363043.46454794507</v>
      </c>
      <c r="CS59" s="1">
        <f t="shared" si="421"/>
        <v>290416.37095890398</v>
      </c>
      <c r="CT59" s="1"/>
      <c r="CU59" t="s">
        <v>66</v>
      </c>
      <c r="CV59" s="1">
        <f>'Expanded data table'!$C130</f>
        <v>1730.9490000000001</v>
      </c>
      <c r="CW59" s="1">
        <f>'Expanded data table'!$D130</f>
        <v>1385.396</v>
      </c>
      <c r="CX59" s="1">
        <f>'Expanded data table'!$E130</f>
        <v>5644.9279999999999</v>
      </c>
      <c r="CY59" s="1">
        <f>'Expanded data table'!$F130</f>
        <v>21818.47</v>
      </c>
      <c r="CZ59" s="1">
        <f>'Expanded data table'!$G130</f>
        <v>43373.195792349798</v>
      </c>
      <c r="DA59" s="1">
        <f>'Expanded data table'!$I130</f>
        <v>84651.523551911989</v>
      </c>
      <c r="DB59" s="1">
        <f>'Expanded data table'!$J130</f>
        <v>42300</v>
      </c>
      <c r="DC59" s="1">
        <f>'Expanded data table'!$K130</f>
        <v>22680</v>
      </c>
      <c r="DD59" s="1">
        <f>'Expanded data table'!$L130</f>
        <v>145800</v>
      </c>
      <c r="DE59" s="1">
        <f>'Expanded data table'!$M130</f>
        <v>0</v>
      </c>
      <c r="DF59" s="1">
        <f t="shared" si="422"/>
        <v>369384.46234426182</v>
      </c>
      <c r="DG59" s="1">
        <f t="shared" si="423"/>
        <v>295431.52355191199</v>
      </c>
      <c r="DH59" s="1"/>
    </row>
    <row r="60" spans="1:112">
      <c r="A60" t="s">
        <v>50</v>
      </c>
      <c r="B60" s="1">
        <f>SUM(B50:B59)</f>
        <v>16248</v>
      </c>
      <c r="C60" s="1">
        <f t="shared" ref="C60:G60" si="426">SUM(C50:C59)</f>
        <v>16000</v>
      </c>
      <c r="D60" s="1">
        <f t="shared" si="426"/>
        <v>75755</v>
      </c>
      <c r="E60" s="1">
        <f t="shared" si="426"/>
        <v>242654</v>
      </c>
      <c r="F60" s="1">
        <f t="shared" si="426"/>
        <v>329830</v>
      </c>
      <c r="G60" s="1">
        <f t="shared" si="426"/>
        <v>1010191</v>
      </c>
      <c r="H60" s="1">
        <f t="shared" ref="H60" si="427">SUM(H50:H59)</f>
        <v>571057</v>
      </c>
      <c r="I60" s="1">
        <f t="shared" ref="I60" si="428">SUM(I50:I59)</f>
        <v>532492</v>
      </c>
      <c r="J60" s="1">
        <f t="shared" ref="J60" si="429">SUM(J50:J59)</f>
        <v>548721</v>
      </c>
      <c r="K60" s="1">
        <f t="shared" ref="K60" si="430">SUM(K50:K59)</f>
        <v>643102</v>
      </c>
      <c r="L60" s="1">
        <f t="shared" si="424"/>
        <v>3986050</v>
      </c>
      <c r="M60" s="1">
        <f t="shared" si="409"/>
        <v>3305563</v>
      </c>
      <c r="O60" t="s">
        <v>50</v>
      </c>
      <c r="P60" s="1">
        <f t="shared" ref="P60:U60" si="431">SUM(P50:P59)</f>
        <v>15589</v>
      </c>
      <c r="Q60" s="1">
        <f t="shared" si="431"/>
        <v>15707</v>
      </c>
      <c r="R60" s="1">
        <f t="shared" si="431"/>
        <v>75431</v>
      </c>
      <c r="S60" s="1">
        <f t="shared" si="431"/>
        <v>240676</v>
      </c>
      <c r="T60" s="1">
        <f t="shared" si="431"/>
        <v>328785</v>
      </c>
      <c r="U60" s="1">
        <f t="shared" si="431"/>
        <v>1047624</v>
      </c>
      <c r="V60" s="1">
        <f t="shared" ref="V60:Y60" si="432">SUM(V50:V59)</f>
        <v>552528</v>
      </c>
      <c r="W60" s="1">
        <f t="shared" si="432"/>
        <v>566792</v>
      </c>
      <c r="X60" s="1">
        <f t="shared" si="432"/>
        <v>435875</v>
      </c>
      <c r="Y60" s="1">
        <f t="shared" si="432"/>
        <v>641254</v>
      </c>
      <c r="Z60" s="1">
        <f t="shared" si="425"/>
        <v>3920261</v>
      </c>
      <c r="AA60" s="1">
        <f t="shared" si="411"/>
        <v>3244073</v>
      </c>
      <c r="AC60" t="s">
        <v>50</v>
      </c>
      <c r="AD60" s="1">
        <f t="shared" ref="AD60:AL60" si="433">SUM(AD50:AD59)</f>
        <v>15637.214694317048</v>
      </c>
      <c r="AE60" s="1">
        <f t="shared" si="433"/>
        <v>15905.304247530472</v>
      </c>
      <c r="AF60" s="1">
        <f t="shared" si="433"/>
        <v>76434.146195466485</v>
      </c>
      <c r="AG60" s="1">
        <f t="shared" si="433"/>
        <v>248184.60730599443</v>
      </c>
      <c r="AH60" s="1">
        <f t="shared" si="433"/>
        <v>329973.28506802669</v>
      </c>
      <c r="AI60" s="1">
        <f t="shared" si="433"/>
        <v>1025367.47804623</v>
      </c>
      <c r="AJ60" s="1">
        <f t="shared" si="433"/>
        <v>553286</v>
      </c>
      <c r="AK60" s="1">
        <f t="shared" si="433"/>
        <v>581840</v>
      </c>
      <c r="AL60" s="1">
        <f t="shared" si="433"/>
        <v>493635</v>
      </c>
      <c r="AM60" s="1">
        <f t="shared" ref="AM60" si="434">SUM(AM50:AM59)</f>
        <v>651828</v>
      </c>
      <c r="AN60" s="1">
        <f t="shared" si="412"/>
        <v>3992091.0355575653</v>
      </c>
      <c r="AO60" s="1">
        <f t="shared" si="413"/>
        <v>3305956.47804623</v>
      </c>
      <c r="AP60" s="1"/>
      <c r="AQ60" t="s">
        <v>50</v>
      </c>
      <c r="AR60" s="1">
        <f t="shared" ref="AR60:AZ60" si="435">SUM(AR50:AR59)</f>
        <v>15495.387999999999</v>
      </c>
      <c r="AS60" s="1">
        <f t="shared" si="435"/>
        <v>15692.65</v>
      </c>
      <c r="AT60" s="1">
        <f t="shared" si="435"/>
        <v>74840.058999999994</v>
      </c>
      <c r="AU60" s="1">
        <f t="shared" si="435"/>
        <v>247678.21400000001</v>
      </c>
      <c r="AV60" s="1">
        <f t="shared" si="435"/>
        <v>324028.68049324164</v>
      </c>
      <c r="AW60" s="1">
        <f t="shared" si="435"/>
        <v>1011537.7479068126</v>
      </c>
      <c r="AX60" s="1">
        <f t="shared" si="435"/>
        <v>561002</v>
      </c>
      <c r="AY60" s="1">
        <f t="shared" si="435"/>
        <v>565133</v>
      </c>
      <c r="AZ60" s="1">
        <f t="shared" si="435"/>
        <v>480352</v>
      </c>
      <c r="BA60" s="1">
        <f t="shared" ref="BA60" si="436">SUM(BA50:BA59)</f>
        <v>638296</v>
      </c>
      <c r="BB60" s="1">
        <f t="shared" si="414"/>
        <v>3934055.7394000543</v>
      </c>
      <c r="BC60" s="1">
        <f t="shared" si="415"/>
        <v>3256320.7479068125</v>
      </c>
      <c r="BD60" s="1"/>
      <c r="BE60" t="s">
        <v>50</v>
      </c>
      <c r="BF60" s="1">
        <f t="shared" ref="BF60:BN60" si="437">SUM(BF50:BF59)</f>
        <v>15501.261</v>
      </c>
      <c r="BG60" s="1">
        <f t="shared" si="437"/>
        <v>15866.617</v>
      </c>
      <c r="BH60" s="1">
        <f t="shared" si="437"/>
        <v>74982.964000000007</v>
      </c>
      <c r="BI60" s="1">
        <f t="shared" si="437"/>
        <v>250685.89800000002</v>
      </c>
      <c r="BJ60" s="1">
        <f t="shared" si="437"/>
        <v>314474.92451330653</v>
      </c>
      <c r="BK60" s="1">
        <f t="shared" si="437"/>
        <v>1031399.521901236</v>
      </c>
      <c r="BL60" s="1">
        <f t="shared" si="437"/>
        <v>526501</v>
      </c>
      <c r="BM60" s="1">
        <f t="shared" si="437"/>
        <v>562263.87899096892</v>
      </c>
      <c r="BN60" s="1">
        <f t="shared" si="437"/>
        <v>478826.13703431311</v>
      </c>
      <c r="BO60" s="1">
        <f t="shared" ref="BO60" si="438">SUM(BO50:BO59)</f>
        <v>633217</v>
      </c>
      <c r="BP60" s="1">
        <f t="shared" si="416"/>
        <v>3903719.2024398246</v>
      </c>
      <c r="BQ60" s="1">
        <f t="shared" si="417"/>
        <v>3232207.5379265179</v>
      </c>
      <c r="BR60" s="1"/>
      <c r="BS60" t="s">
        <v>50</v>
      </c>
      <c r="BT60" s="1">
        <f t="shared" ref="BT60:CB60" si="439">SUM(BT50:BT59)</f>
        <v>15610.99</v>
      </c>
      <c r="BU60" s="1">
        <f t="shared" si="439"/>
        <v>16128.661</v>
      </c>
      <c r="BV60" s="1">
        <f t="shared" si="439"/>
        <v>75316.178</v>
      </c>
      <c r="BW60" s="1">
        <f t="shared" si="439"/>
        <v>247879.17700000003</v>
      </c>
      <c r="BX60" s="1">
        <f t="shared" si="439"/>
        <v>322481.35207092512</v>
      </c>
      <c r="BY60" s="1">
        <f t="shared" si="439"/>
        <v>1019660.8450604494</v>
      </c>
      <c r="BZ60" s="1">
        <f t="shared" si="439"/>
        <v>526445</v>
      </c>
      <c r="CA60" s="1">
        <f t="shared" si="439"/>
        <v>538600.92431525595</v>
      </c>
      <c r="CB60" s="1">
        <f t="shared" si="439"/>
        <v>530190</v>
      </c>
      <c r="CC60" s="1">
        <f t="shared" ref="CC60" si="440">SUM(CC50:CC59)</f>
        <v>616085</v>
      </c>
      <c r="CD60" s="1">
        <f t="shared" si="418"/>
        <v>3908398.1274466305</v>
      </c>
      <c r="CE60" s="1">
        <f t="shared" si="419"/>
        <v>3230981.7693757056</v>
      </c>
      <c r="CF60" s="1"/>
      <c r="CG60" t="s">
        <v>50</v>
      </c>
      <c r="CH60" s="1">
        <f t="shared" ref="CH60:CP60" si="441">SUM(CH50:CH59)</f>
        <v>15573.491999999998</v>
      </c>
      <c r="CI60" s="1">
        <f t="shared" si="441"/>
        <v>16297.867</v>
      </c>
      <c r="CJ60" s="1">
        <f t="shared" si="441"/>
        <v>75502.411999999997</v>
      </c>
      <c r="CK60" s="1">
        <f t="shared" si="441"/>
        <v>250683.98799999998</v>
      </c>
      <c r="CL60" s="1">
        <f t="shared" si="441"/>
        <v>320841.66999421513</v>
      </c>
      <c r="CM60" s="1">
        <f t="shared" si="441"/>
        <v>983305.97180848848</v>
      </c>
      <c r="CN60" s="1">
        <f t="shared" si="441"/>
        <v>527211.93750646408</v>
      </c>
      <c r="CO60" s="1">
        <f t="shared" si="441"/>
        <v>554580</v>
      </c>
      <c r="CP60" s="1">
        <f t="shared" si="441"/>
        <v>456600</v>
      </c>
      <c r="CQ60" s="1">
        <f t="shared" ref="CQ60" si="442">SUM(CQ50:CQ59)</f>
        <v>614040</v>
      </c>
      <c r="CR60" s="1">
        <f t="shared" si="420"/>
        <v>3814637.3383091679</v>
      </c>
      <c r="CS60" s="1">
        <f t="shared" si="421"/>
        <v>3135737.9093149528</v>
      </c>
      <c r="CT60" s="1"/>
      <c r="CU60" t="s">
        <v>50</v>
      </c>
      <c r="CV60" s="1">
        <f t="shared" ref="CV60:DD60" si="443">SUM(CV50:CV59)</f>
        <v>15288.253999999999</v>
      </c>
      <c r="CW60" s="1">
        <f t="shared" si="443"/>
        <v>16051.544</v>
      </c>
      <c r="CX60" s="1">
        <f t="shared" si="443"/>
        <v>73410.573999999993</v>
      </c>
      <c r="CY60" s="1">
        <f t="shared" si="443"/>
        <v>247627.63800000001</v>
      </c>
      <c r="CZ60" s="1">
        <f t="shared" si="443"/>
        <v>315367.74604394834</v>
      </c>
      <c r="DA60" s="1">
        <f t="shared" si="443"/>
        <v>1010245.4269612993</v>
      </c>
      <c r="DB60" s="1">
        <f t="shared" si="443"/>
        <v>516716.5868734048</v>
      </c>
      <c r="DC60" s="1">
        <f t="shared" si="443"/>
        <v>468960</v>
      </c>
      <c r="DD60" s="1">
        <f t="shared" si="443"/>
        <v>523380</v>
      </c>
      <c r="DE60" s="1">
        <f t="shared" ref="DE60" si="444">SUM(DE50:DE59)</f>
        <v>579180</v>
      </c>
      <c r="DF60" s="1">
        <f t="shared" si="422"/>
        <v>3766227.7698786524</v>
      </c>
      <c r="DG60" s="1">
        <f t="shared" si="423"/>
        <v>3098482.0138347042</v>
      </c>
      <c r="DH60" s="1"/>
    </row>
    <row r="62" spans="1:112">
      <c r="BB62" s="1"/>
      <c r="BP62" s="1"/>
    </row>
    <row r="63" spans="1:112">
      <c r="A63" s="10" t="s">
        <v>169</v>
      </c>
      <c r="B63" s="9" t="s">
        <v>112</v>
      </c>
      <c r="C63" s="9" t="s">
        <v>113</v>
      </c>
      <c r="D63" s="9" t="s">
        <v>114</v>
      </c>
      <c r="E63" s="9" t="s">
        <v>115</v>
      </c>
      <c r="F63" s="9" t="s">
        <v>116</v>
      </c>
      <c r="G63" s="9" t="s">
        <v>117</v>
      </c>
      <c r="H63" s="9" t="s">
        <v>118</v>
      </c>
      <c r="I63" s="9" t="s">
        <v>119</v>
      </c>
      <c r="J63" s="9" t="s">
        <v>120</v>
      </c>
      <c r="K63" s="9" t="s">
        <v>121</v>
      </c>
      <c r="L63" s="9" t="s">
        <v>50</v>
      </c>
      <c r="O63" s="10" t="s">
        <v>170</v>
      </c>
      <c r="P63" s="9" t="s">
        <v>112</v>
      </c>
      <c r="Q63" s="9" t="s">
        <v>113</v>
      </c>
      <c r="R63" s="9" t="s">
        <v>114</v>
      </c>
      <c r="S63" s="9" t="s">
        <v>115</v>
      </c>
      <c r="T63" s="9" t="s">
        <v>116</v>
      </c>
      <c r="U63" s="9" t="s">
        <v>117</v>
      </c>
      <c r="V63" s="9" t="s">
        <v>118</v>
      </c>
      <c r="W63" s="9" t="s">
        <v>119</v>
      </c>
      <c r="X63" s="9" t="s">
        <v>120</v>
      </c>
      <c r="Y63" s="9" t="s">
        <v>121</v>
      </c>
      <c r="Z63" s="9" t="s">
        <v>50</v>
      </c>
      <c r="AC63" s="10" t="s">
        <v>171</v>
      </c>
      <c r="AD63" s="9" t="s">
        <v>112</v>
      </c>
      <c r="AE63" s="9" t="s">
        <v>113</v>
      </c>
      <c r="AF63" s="9" t="s">
        <v>114</v>
      </c>
      <c r="AG63" s="9" t="s">
        <v>115</v>
      </c>
      <c r="AH63" s="9" t="s">
        <v>116</v>
      </c>
      <c r="AI63" s="9" t="s">
        <v>117</v>
      </c>
      <c r="AJ63" s="9" t="s">
        <v>118</v>
      </c>
      <c r="AK63" s="9" t="s">
        <v>119</v>
      </c>
      <c r="AL63" s="9" t="s">
        <v>120</v>
      </c>
      <c r="AM63" s="9" t="s">
        <v>121</v>
      </c>
      <c r="AN63" s="9" t="s">
        <v>50</v>
      </c>
      <c r="AQ63" s="10" t="s">
        <v>172</v>
      </c>
      <c r="AR63" s="9" t="s">
        <v>112</v>
      </c>
      <c r="AS63" s="9" t="s">
        <v>113</v>
      </c>
      <c r="AT63" s="9" t="s">
        <v>114</v>
      </c>
      <c r="AU63" s="9" t="s">
        <v>115</v>
      </c>
      <c r="AV63" s="9" t="s">
        <v>116</v>
      </c>
      <c r="AW63" s="9" t="s">
        <v>117</v>
      </c>
      <c r="AX63" s="9" t="s">
        <v>118</v>
      </c>
      <c r="AY63" s="9" t="s">
        <v>119</v>
      </c>
      <c r="AZ63" s="9" t="s">
        <v>120</v>
      </c>
      <c r="BA63" s="9" t="s">
        <v>121</v>
      </c>
      <c r="BB63" s="9" t="s">
        <v>50</v>
      </c>
      <c r="BE63" s="10" t="s">
        <v>173</v>
      </c>
      <c r="BF63" s="9" t="s">
        <v>112</v>
      </c>
      <c r="BG63" s="9" t="s">
        <v>113</v>
      </c>
      <c r="BH63" s="9" t="s">
        <v>114</v>
      </c>
      <c r="BI63" s="9" t="s">
        <v>115</v>
      </c>
      <c r="BJ63" s="9" t="s">
        <v>116</v>
      </c>
      <c r="BK63" s="9" t="s">
        <v>117</v>
      </c>
      <c r="BL63" s="9" t="s">
        <v>118</v>
      </c>
      <c r="BM63" s="9" t="s">
        <v>119</v>
      </c>
      <c r="BN63" s="9" t="s">
        <v>120</v>
      </c>
      <c r="BO63" s="9" t="s">
        <v>121</v>
      </c>
      <c r="BP63" s="9" t="s">
        <v>50</v>
      </c>
      <c r="BS63" s="10" t="s">
        <v>174</v>
      </c>
      <c r="BT63" s="9" t="s">
        <v>112</v>
      </c>
      <c r="BU63" s="9" t="s">
        <v>113</v>
      </c>
      <c r="BV63" s="9" t="s">
        <v>114</v>
      </c>
      <c r="BW63" s="9" t="s">
        <v>115</v>
      </c>
      <c r="BX63" s="9" t="s">
        <v>116</v>
      </c>
      <c r="BY63" s="9" t="s">
        <v>117</v>
      </c>
      <c r="BZ63" s="9" t="s">
        <v>118</v>
      </c>
      <c r="CA63" s="9" t="s">
        <v>119</v>
      </c>
      <c r="CB63" s="9" t="s">
        <v>120</v>
      </c>
      <c r="CC63" s="9" t="s">
        <v>121</v>
      </c>
      <c r="CD63" s="9" t="s">
        <v>50</v>
      </c>
      <c r="CG63" s="10" t="s">
        <v>175</v>
      </c>
      <c r="CH63" s="9" t="s">
        <v>112</v>
      </c>
      <c r="CI63" s="9" t="s">
        <v>113</v>
      </c>
      <c r="CJ63" s="9" t="s">
        <v>114</v>
      </c>
      <c r="CK63" s="9" t="s">
        <v>115</v>
      </c>
      <c r="CL63" s="9" t="s">
        <v>116</v>
      </c>
      <c r="CM63" s="9" t="s">
        <v>117</v>
      </c>
      <c r="CN63" s="9" t="s">
        <v>118</v>
      </c>
      <c r="CO63" s="9" t="s">
        <v>119</v>
      </c>
      <c r="CP63" s="9" t="s">
        <v>120</v>
      </c>
      <c r="CQ63" s="9" t="s">
        <v>121</v>
      </c>
      <c r="CR63" s="9" t="s">
        <v>50</v>
      </c>
      <c r="CU63" s="10" t="s">
        <v>176</v>
      </c>
      <c r="CV63" s="9" t="s">
        <v>112</v>
      </c>
      <c r="CW63" s="9" t="s">
        <v>113</v>
      </c>
      <c r="CX63" s="9" t="s">
        <v>114</v>
      </c>
      <c r="CY63" s="9" t="s">
        <v>115</v>
      </c>
      <c r="CZ63" s="9" t="s">
        <v>116</v>
      </c>
      <c r="DA63" s="9" t="s">
        <v>117</v>
      </c>
      <c r="DB63" s="9" t="s">
        <v>118</v>
      </c>
      <c r="DC63" s="9" t="s">
        <v>119</v>
      </c>
      <c r="DD63" s="9" t="s">
        <v>120</v>
      </c>
      <c r="DE63" s="9" t="s">
        <v>121</v>
      </c>
      <c r="DF63" s="9" t="s">
        <v>50</v>
      </c>
    </row>
    <row r="64" spans="1:112">
      <c r="A64" t="str">
        <f t="shared" ref="A64:A74" si="445">A50</f>
        <v>ANH</v>
      </c>
      <c r="B64" s="7">
        <f t="shared" ref="B64:B74" si="446">B50/L50</f>
        <v>5.8921618051959602E-3</v>
      </c>
      <c r="C64" s="7">
        <f t="shared" ref="C64:C74" si="447">C50/L50</f>
        <v>6.4920993022019756E-3</v>
      </c>
      <c r="D64" s="7">
        <f t="shared" ref="D64:D74" si="448">D50/L50</f>
        <v>3.992435769049156E-2</v>
      </c>
      <c r="E64" s="7">
        <f t="shared" ref="E64:E74" si="449">E50/L50</f>
        <v>0.13888210886014157</v>
      </c>
      <c r="F64" s="7">
        <f t="shared" ref="F64:F74" si="450">F50/L50</f>
        <v>0.15134164729606117</v>
      </c>
      <c r="G64" s="7">
        <f t="shared" ref="G64:G74" si="451">G50/L50</f>
        <v>0.22846212980092567</v>
      </c>
      <c r="H64" s="7">
        <f t="shared" ref="H64:H74" si="452">H50/L50</f>
        <v>0.29718804961004064</v>
      </c>
      <c r="I64" s="7">
        <f t="shared" ref="I64:I74" si="453">I50/L50</f>
        <v>0.13181744563494147</v>
      </c>
      <c r="J64" s="7">
        <f t="shared" ref="J64:J74" si="454">J50/L50</f>
        <v>0</v>
      </c>
      <c r="K64" s="7">
        <f>K50/L50</f>
        <v>0</v>
      </c>
      <c r="L64" s="7">
        <f t="shared" ref="L64:L74" si="455">L50/L50</f>
        <v>1</v>
      </c>
      <c r="O64" t="str">
        <f t="shared" ref="O64:O74" si="456">O50</f>
        <v>ANH</v>
      </c>
      <c r="P64" s="7">
        <f t="shared" ref="P64:P74" si="457">P50/Z50</f>
        <v>5.7995067513696829E-3</v>
      </c>
      <c r="Q64" s="7">
        <f t="shared" ref="Q64:Q74" si="458">Q50/Z50</f>
        <v>6.7595052637206563E-3</v>
      </c>
      <c r="R64" s="7">
        <f t="shared" ref="R64:R74" si="459">R50/Z50</f>
        <v>4.0777854484680701E-2</v>
      </c>
      <c r="S64" s="7">
        <f t="shared" ref="S64:S74" si="460">S50/Z50</f>
        <v>0.13436724940668374</v>
      </c>
      <c r="T64" s="7">
        <f t="shared" ref="T64:T74" si="461">T50/Z50</f>
        <v>0.16031045375619757</v>
      </c>
      <c r="U64" s="7">
        <f t="shared" ref="U64:U74" si="462">U50/Z50</f>
        <v>0.22415151705333919</v>
      </c>
      <c r="V64" s="7">
        <f t="shared" ref="V64:V74" si="463">V50/Z50</f>
        <v>0.29936147314444839</v>
      </c>
      <c r="W64" s="7">
        <f t="shared" ref="W64:W74" si="464">W50/Z50</f>
        <v>0.12847244013956008</v>
      </c>
      <c r="X64" s="7">
        <f t="shared" ref="X64:X74" si="465">X50/Z50</f>
        <v>0</v>
      </c>
      <c r="Y64" s="7">
        <f>Y50/Z50</f>
        <v>0</v>
      </c>
      <c r="Z64" s="7">
        <f t="shared" ref="Z64:Z74" si="466">Z50/Z50</f>
        <v>1</v>
      </c>
      <c r="AC64" t="str">
        <f t="shared" ref="AC64:AC74" si="467">AC50</f>
        <v>ANH</v>
      </c>
      <c r="AD64" s="7">
        <f t="shared" ref="AD64:AD74" si="468">AD50/AN50</f>
        <v>5.6893025898598409E-3</v>
      </c>
      <c r="AE64" s="7">
        <f t="shared" ref="AE64:AE74" si="469">AE50/AN50</f>
        <v>6.6887309728216908E-3</v>
      </c>
      <c r="AF64" s="7">
        <f t="shared" ref="AF64:AF74" si="470">AF50/AN50</f>
        <v>4.05452116420838E-2</v>
      </c>
      <c r="AG64" s="7">
        <f t="shared" ref="AG64:AG74" si="471">AG50/AN50</f>
        <v>0.13691409461188978</v>
      </c>
      <c r="AH64" s="7">
        <f t="shared" ref="AH64:AH74" si="472">AH50/AN50</f>
        <v>0.15230211673674376</v>
      </c>
      <c r="AI64" s="7">
        <f t="shared" ref="AI64:AI74" si="473">AI50/AN50</f>
        <v>0.26443862151190456</v>
      </c>
      <c r="AJ64" s="7">
        <f t="shared" ref="AJ64:AJ74" si="474">AJ50/AN50</f>
        <v>0.26377026055585923</v>
      </c>
      <c r="AK64" s="7">
        <f t="shared" ref="AK64:AK74" si="475">AK50/AN50</f>
        <v>0.12965166137883732</v>
      </c>
      <c r="AL64" s="7">
        <f t="shared" ref="AL64:AL74" si="476">AL50/AN50</f>
        <v>0</v>
      </c>
      <c r="AM64" s="7">
        <f>AM50/AN50</f>
        <v>0</v>
      </c>
      <c r="AN64" s="7">
        <f t="shared" ref="AN64:AN74" si="477">AN50/AN50</f>
        <v>1</v>
      </c>
      <c r="AQ64" t="str">
        <f t="shared" ref="AQ64:AQ74" si="478">AQ50</f>
        <v>ANH</v>
      </c>
      <c r="AR64" s="7">
        <f t="shared" ref="AR64:AR74" si="479">AR50/BB50</f>
        <v>5.8395844992957862E-3</v>
      </c>
      <c r="AS64" s="7">
        <f t="shared" ref="AS64:AS74" si="480">AS50/BB50</f>
        <v>6.7700749036156494E-3</v>
      </c>
      <c r="AT64" s="7">
        <f t="shared" ref="AT64:AT74" si="481">AT50/BB50</f>
        <v>4.0233331173728876E-2</v>
      </c>
      <c r="AU64" s="7">
        <f t="shared" ref="AU64:AU74" si="482">AU50/BB50</f>
        <v>0.13508276378356882</v>
      </c>
      <c r="AV64" s="7">
        <f t="shared" ref="AV64:AV74" si="483">AV50/BB50</f>
        <v>0.15713622664412907</v>
      </c>
      <c r="AW64" s="7">
        <f t="shared" ref="AW64:AW74" si="484">AW50/BB50</f>
        <v>0.25763968751547084</v>
      </c>
      <c r="AX64" s="7">
        <f t="shared" ref="AX64:AX74" si="485">AX50/BB50</f>
        <v>0.26391522670093387</v>
      </c>
      <c r="AY64" s="7">
        <f t="shared" ref="AY64:AY74" si="486">AY50/BB50</f>
        <v>0.13338310477925711</v>
      </c>
      <c r="AZ64" s="7">
        <f t="shared" ref="AZ64:AZ74" si="487">AZ50/BB50</f>
        <v>0</v>
      </c>
      <c r="BA64" s="7">
        <f>BA50/BB50</f>
        <v>0</v>
      </c>
      <c r="BB64" s="7">
        <f t="shared" ref="BB64:BB74" si="488">BB50/BB50</f>
        <v>1</v>
      </c>
      <c r="BE64" t="str">
        <f t="shared" ref="BE64:BE74" si="489">BE50</f>
        <v>ANH</v>
      </c>
      <c r="BF64" s="7">
        <f t="shared" ref="BF64:BF74" si="490">BF50/BP50</f>
        <v>6.0701621740607637E-3</v>
      </c>
      <c r="BG64" s="7">
        <f t="shared" ref="BG64:BG74" si="491">BG50/BP50</f>
        <v>7.1540342532288859E-3</v>
      </c>
      <c r="BH64" s="7">
        <f t="shared" ref="BH64:BH74" si="492">BH50/BP50</f>
        <v>4.0907198537610122E-2</v>
      </c>
      <c r="BI64" s="7">
        <f t="shared" ref="BI64:BI74" si="493">BI50/BP50</f>
        <v>0.14412148937901068</v>
      </c>
      <c r="BJ64" s="7">
        <f t="shared" ref="BJ64:BJ74" si="494">BJ50/BP50</f>
        <v>0.15022514870342102</v>
      </c>
      <c r="BK64" s="7">
        <f t="shared" ref="BK64:BK74" si="495">BK50/BP50</f>
        <v>0.2774353624630933</v>
      </c>
      <c r="BL64" s="7">
        <f t="shared" ref="BL64:BL74" si="496">BL50/BP50</f>
        <v>0.24173936345843722</v>
      </c>
      <c r="BM64" s="7">
        <f t="shared" ref="BM64:BM74" si="497">BM50/BP50</f>
        <v>0.13234724103113799</v>
      </c>
      <c r="BN64" s="7">
        <f t="shared" ref="BN64:BN74" si="498">BN50/BP50</f>
        <v>0</v>
      </c>
      <c r="BO64" s="7">
        <f>BO50/BP50</f>
        <v>0</v>
      </c>
      <c r="BP64" s="7">
        <f t="shared" ref="BP64:BP74" si="499">BP50/BP50</f>
        <v>1</v>
      </c>
      <c r="BS64" t="str">
        <f t="shared" ref="BS64:BS74" si="500">BS50</f>
        <v>ANH</v>
      </c>
      <c r="BT64" s="7">
        <f t="shared" ref="BT64:BT74" si="501">BT50/CD50</f>
        <v>6.0298718859906775E-3</v>
      </c>
      <c r="BU64" s="7">
        <f t="shared" ref="BU64:BU74" si="502">BU50/CD50</f>
        <v>7.27406871798735E-3</v>
      </c>
      <c r="BV64" s="7">
        <f t="shared" ref="BV64:BV74" si="503">BV50/CD50</f>
        <v>4.0310538039391053E-2</v>
      </c>
      <c r="BW64" s="7">
        <f t="shared" ref="BW64:BW74" si="504">BW50/CD50</f>
        <v>0.1435369312569921</v>
      </c>
      <c r="BX64" s="7">
        <f t="shared" ref="BX64:BX74" si="505">BX50/CD50</f>
        <v>0.14784150350133229</v>
      </c>
      <c r="BY64" s="7">
        <f t="shared" ref="BY64:BY74" si="506">BY50/CD50</f>
        <v>0.27726415414595146</v>
      </c>
      <c r="BZ64" s="7">
        <f t="shared" ref="BZ64:BZ74" si="507">BZ50/CD50</f>
        <v>0.24427762445158013</v>
      </c>
      <c r="CA64" s="7">
        <f t="shared" ref="CA64:CA74" si="508">CA50/CD50</f>
        <v>0.13346530800077491</v>
      </c>
      <c r="CB64" s="7">
        <f t="shared" ref="CB64:CB74" si="509">CB50/CD50</f>
        <v>0</v>
      </c>
      <c r="CC64" s="7">
        <f>CC50/CD50</f>
        <v>0</v>
      </c>
      <c r="CD64" s="7">
        <f t="shared" ref="CD64:CD74" si="510">CD50/CD50</f>
        <v>1</v>
      </c>
      <c r="CG64" t="str">
        <f t="shared" ref="CG64:CG74" si="511">CG50</f>
        <v>ANH</v>
      </c>
      <c r="CH64" s="7">
        <f t="shared" ref="CH64:CH74" si="512">CH50/CR50</f>
        <v>5.5006366452063993E-3</v>
      </c>
      <c r="CI64" s="7">
        <f t="shared" ref="CI64:CI74" si="513">CI50/CR50</f>
        <v>7.767294642577284E-3</v>
      </c>
      <c r="CJ64" s="7">
        <f t="shared" ref="CJ64:CJ74" si="514">CJ50/CR50</f>
        <v>3.971717630734381E-2</v>
      </c>
      <c r="CK64" s="7">
        <f t="shared" ref="CK64:CK74" si="515">CK50/CR50</f>
        <v>0.1442605700410052</v>
      </c>
      <c r="CL64" s="7">
        <f t="shared" ref="CL64:CL74" si="516">CL50/CR50</f>
        <v>0.15153920609062846</v>
      </c>
      <c r="CM64" s="7">
        <f t="shared" ref="CM64:CM74" si="517">CM50/CR50</f>
        <v>0.26173066129544315</v>
      </c>
      <c r="CN64" s="7">
        <f t="shared" ref="CN64:CN74" si="518">CN50/CR50</f>
        <v>0.25730831431740009</v>
      </c>
      <c r="CO64" s="7">
        <f t="shared" ref="CO64:CO74" si="519">CO50/CR50</f>
        <v>0.1321761406603956</v>
      </c>
      <c r="CP64" s="7">
        <f t="shared" ref="CP64:CP74" si="520">CP50/CR50</f>
        <v>0</v>
      </c>
      <c r="CQ64" s="7">
        <f>CQ50/CR50</f>
        <v>0</v>
      </c>
      <c r="CR64" s="7">
        <f t="shared" ref="CR64:CR74" si="521">CR50/CR50</f>
        <v>1</v>
      </c>
      <c r="CU64" t="str">
        <f t="shared" ref="CU64:CU74" si="522">CU50</f>
        <v>ANH</v>
      </c>
      <c r="CV64" s="7">
        <f t="shared" ref="CV64:CV74" si="523">CV50/DF50</f>
        <v>5.4542911999305669E-3</v>
      </c>
      <c r="CW64" s="7">
        <f t="shared" ref="CW64:CW74" si="524">CW50/DF50</f>
        <v>7.6626823114266714E-3</v>
      </c>
      <c r="CX64" s="7">
        <f t="shared" ref="CX64:CX74" si="525">CX50/DF50</f>
        <v>3.9489713540467146E-2</v>
      </c>
      <c r="CY64" s="7">
        <f t="shared" ref="CY64:CY74" si="526">CY50/DF50</f>
        <v>0.14316923838497511</v>
      </c>
      <c r="CZ64" s="7">
        <f t="shared" ref="CZ64:CZ74" si="527">CZ50/DF50</f>
        <v>0.15071045840295721</v>
      </c>
      <c r="DA64" s="7">
        <f t="shared" ref="DA64:DA74" si="528">DA50/DF50</f>
        <v>0.28071136472178559</v>
      </c>
      <c r="DB64" s="7">
        <f t="shared" ref="DB64:DB74" si="529">DB50/DF50</f>
        <v>0.23876085950682688</v>
      </c>
      <c r="DC64" s="7">
        <f t="shared" ref="DC64:DC74" si="530">DC50/DF50</f>
        <v>0.13404139193163084</v>
      </c>
      <c r="DD64" s="7">
        <f t="shared" ref="DD64:DD74" si="531">DD50/DF50</f>
        <v>0</v>
      </c>
      <c r="DE64" s="7">
        <f>DE50/DF50</f>
        <v>0</v>
      </c>
      <c r="DF64" s="7">
        <f t="shared" ref="DF64:DF74" si="532">DF50/DF50</f>
        <v>1</v>
      </c>
    </row>
    <row r="65" spans="1:111">
      <c r="A65" t="str">
        <f t="shared" si="445"/>
        <v>NES</v>
      </c>
      <c r="B65" s="7">
        <f t="shared" si="446"/>
        <v>5.5394910315640202E-3</v>
      </c>
      <c r="C65" s="7">
        <f t="shared" si="447"/>
        <v>2.5204684193616289E-3</v>
      </c>
      <c r="D65" s="7">
        <f t="shared" si="448"/>
        <v>1.7543568096963252E-2</v>
      </c>
      <c r="E65" s="7">
        <f t="shared" si="449"/>
        <v>5.1777622672028893E-2</v>
      </c>
      <c r="F65" s="7">
        <f t="shared" si="450"/>
        <v>6.5903324802517149E-2</v>
      </c>
      <c r="G65" s="7">
        <f t="shared" si="451"/>
        <v>0.22748473870220803</v>
      </c>
      <c r="H65" s="7">
        <f t="shared" si="452"/>
        <v>9.7229146586011672E-2</v>
      </c>
      <c r="I65" s="7">
        <f t="shared" si="453"/>
        <v>9.466436223839754E-2</v>
      </c>
      <c r="J65" s="7">
        <f t="shared" si="454"/>
        <v>0.4373372774509478</v>
      </c>
      <c r="K65" s="7">
        <f t="shared" ref="K65:K74" si="533">K51/L51</f>
        <v>0</v>
      </c>
      <c r="L65" s="7">
        <f t="shared" si="455"/>
        <v>1</v>
      </c>
      <c r="O65" t="str">
        <f t="shared" si="456"/>
        <v>NES</v>
      </c>
      <c r="P65" s="7">
        <f t="shared" si="457"/>
        <v>5.611210494931425E-3</v>
      </c>
      <c r="Q65" s="7">
        <f t="shared" si="458"/>
        <v>3.4645199761478831E-3</v>
      </c>
      <c r="R65" s="7">
        <f t="shared" si="459"/>
        <v>1.6654740608228979E-2</v>
      </c>
      <c r="S65" s="7">
        <f t="shared" si="460"/>
        <v>6.2665474060822901E-2</v>
      </c>
      <c r="T65" s="7">
        <f t="shared" si="461"/>
        <v>6.1514609421586167E-2</v>
      </c>
      <c r="U65" s="7">
        <f t="shared" si="462"/>
        <v>0.31716159809183064</v>
      </c>
      <c r="V65" s="7">
        <f t="shared" si="463"/>
        <v>6.80799045915325E-2</v>
      </c>
      <c r="W65" s="7">
        <f t="shared" si="464"/>
        <v>0.14471079308288612</v>
      </c>
      <c r="X65" s="7">
        <f t="shared" si="465"/>
        <v>0.32013714967203338</v>
      </c>
      <c r="Y65" s="7">
        <f t="shared" ref="Y65:Y74" si="534">Y51/Z51</f>
        <v>0</v>
      </c>
      <c r="Z65" s="7">
        <f t="shared" si="466"/>
        <v>1</v>
      </c>
      <c r="AC65" t="str">
        <f t="shared" si="467"/>
        <v>NES</v>
      </c>
      <c r="AD65" s="7">
        <f t="shared" si="468"/>
        <v>5.8684130302725348E-3</v>
      </c>
      <c r="AE65" s="7">
        <f t="shared" si="469"/>
        <v>3.3869247473704051E-3</v>
      </c>
      <c r="AF65" s="7">
        <f t="shared" si="470"/>
        <v>1.6357015942435053E-2</v>
      </c>
      <c r="AG65" s="7">
        <f t="shared" si="471"/>
        <v>5.8351508455232376E-2</v>
      </c>
      <c r="AH65" s="7">
        <f t="shared" si="472"/>
        <v>6.995354734201556E-2</v>
      </c>
      <c r="AI65" s="7">
        <f t="shared" si="473"/>
        <v>0.3126295372015257</v>
      </c>
      <c r="AJ65" s="7">
        <f t="shared" si="474"/>
        <v>7.2725651584097176E-2</v>
      </c>
      <c r="AK65" s="7">
        <f t="shared" si="475"/>
        <v>0.14110822824181571</v>
      </c>
      <c r="AL65" s="7">
        <f t="shared" si="476"/>
        <v>0.31961917345523544</v>
      </c>
      <c r="AM65" s="7">
        <f t="shared" ref="AM65:AM74" si="535">AM51/AN51</f>
        <v>0</v>
      </c>
      <c r="AN65" s="7">
        <f t="shared" si="477"/>
        <v>1</v>
      </c>
      <c r="AQ65" t="str">
        <f t="shared" si="478"/>
        <v>NES</v>
      </c>
      <c r="AR65" s="7">
        <f t="shared" si="479"/>
        <v>6.0723296888141294E-3</v>
      </c>
      <c r="AS65" s="7">
        <f t="shared" si="480"/>
        <v>3.3024950939164566E-3</v>
      </c>
      <c r="AT65" s="7">
        <f t="shared" si="481"/>
        <v>1.6495654611718532E-2</v>
      </c>
      <c r="AU65" s="7">
        <f t="shared" si="482"/>
        <v>6.9795346229324359E-2</v>
      </c>
      <c r="AV65" s="7">
        <f t="shared" si="483"/>
        <v>5.4230445752733392E-2</v>
      </c>
      <c r="AW65" s="7">
        <f t="shared" si="484"/>
        <v>0.32519203812727782</v>
      </c>
      <c r="AX65" s="7">
        <f t="shared" si="485"/>
        <v>7.2845528455284553E-2</v>
      </c>
      <c r="AY65" s="7">
        <f t="shared" si="486"/>
        <v>0.13439865433137091</v>
      </c>
      <c r="AZ65" s="7">
        <f t="shared" si="487"/>
        <v>0.31766750770955987</v>
      </c>
      <c r="BA65" s="7">
        <f t="shared" ref="BA65:BA74" si="536">BA51/BB51</f>
        <v>0</v>
      </c>
      <c r="BB65" s="7">
        <f t="shared" si="488"/>
        <v>1</v>
      </c>
      <c r="BE65" t="str">
        <f t="shared" si="489"/>
        <v>NES</v>
      </c>
      <c r="BF65" s="7">
        <f t="shared" si="490"/>
        <v>6.1111704549926633E-3</v>
      </c>
      <c r="BG65" s="7">
        <f t="shared" si="491"/>
        <v>3.4463178370841788E-3</v>
      </c>
      <c r="BH65" s="7">
        <f t="shared" si="492"/>
        <v>1.6180265473292443E-2</v>
      </c>
      <c r="BI65" s="7">
        <f t="shared" si="493"/>
        <v>7.0022656869304159E-2</v>
      </c>
      <c r="BJ65" s="7">
        <f t="shared" si="494"/>
        <v>5.4713809446171664E-2</v>
      </c>
      <c r="BK65" s="7">
        <f t="shared" si="495"/>
        <v>0.32543809839715299</v>
      </c>
      <c r="BL65" s="7">
        <f t="shared" si="496"/>
        <v>7.2676265383339614E-2</v>
      </c>
      <c r="BM65" s="7">
        <f t="shared" si="497"/>
        <v>0.13637973587600002</v>
      </c>
      <c r="BN65" s="7">
        <f t="shared" si="498"/>
        <v>0.31503168026266226</v>
      </c>
      <c r="BO65" s="7">
        <f t="shared" ref="BO65:BO74" si="537">BO51/BP51</f>
        <v>0</v>
      </c>
      <c r="BP65" s="7">
        <f t="shared" si="499"/>
        <v>1</v>
      </c>
      <c r="BS65" t="str">
        <f t="shared" si="500"/>
        <v>NES</v>
      </c>
      <c r="BT65" s="7">
        <f t="shared" si="501"/>
        <v>6.1995094399063888E-3</v>
      </c>
      <c r="BU65" s="7">
        <f t="shared" si="502"/>
        <v>3.3585364207115373E-3</v>
      </c>
      <c r="BV65" s="7">
        <f t="shared" si="503"/>
        <v>1.6483269200477057E-2</v>
      </c>
      <c r="BW65" s="7">
        <f t="shared" si="504"/>
        <v>6.989918765048718E-2</v>
      </c>
      <c r="BX65" s="7">
        <f t="shared" si="505"/>
        <v>5.5632439973896802E-2</v>
      </c>
      <c r="BY65" s="7">
        <f t="shared" si="506"/>
        <v>0.3202029748644209</v>
      </c>
      <c r="BZ65" s="7">
        <f t="shared" si="507"/>
        <v>6.8155224014941826E-2</v>
      </c>
      <c r="CA65" s="7">
        <f t="shared" si="508"/>
        <v>0.14141857377528746</v>
      </c>
      <c r="CB65" s="7">
        <f t="shared" si="509"/>
        <v>0.31865028465987083</v>
      </c>
      <c r="CC65" s="7">
        <f t="shared" ref="CC65:CC74" si="538">CC51/CD51</f>
        <v>0</v>
      </c>
      <c r="CD65" s="7">
        <f t="shared" si="510"/>
        <v>1</v>
      </c>
      <c r="CG65" t="str">
        <f t="shared" si="511"/>
        <v>NES</v>
      </c>
      <c r="CH65" s="7">
        <f t="shared" si="512"/>
        <v>5.3026794402785075E-3</v>
      </c>
      <c r="CI65" s="7">
        <f t="shared" si="513"/>
        <v>3.1587109129038804E-3</v>
      </c>
      <c r="CJ65" s="7">
        <f t="shared" si="514"/>
        <v>1.7042468269786174E-2</v>
      </c>
      <c r="CK65" s="7">
        <f t="shared" si="515"/>
        <v>5.0206330951724283E-2</v>
      </c>
      <c r="CL65" s="7">
        <f t="shared" si="516"/>
        <v>6.8461286277040276E-2</v>
      </c>
      <c r="CM65" s="7">
        <f t="shared" si="517"/>
        <v>0.32905528303038761</v>
      </c>
      <c r="CN65" s="7">
        <f t="shared" si="518"/>
        <v>7.1856423974457156E-2</v>
      </c>
      <c r="CO65" s="7">
        <f t="shared" si="519"/>
        <v>0.15455307102676319</v>
      </c>
      <c r="CP65" s="7">
        <f t="shared" si="520"/>
        <v>0.30036374611665895</v>
      </c>
      <c r="CQ65" s="7">
        <f t="shared" ref="CQ65:CQ74" si="539">CQ51/CR51</f>
        <v>0</v>
      </c>
      <c r="CR65" s="7">
        <f t="shared" si="521"/>
        <v>1</v>
      </c>
      <c r="CU65" t="str">
        <f t="shared" si="522"/>
        <v>NES</v>
      </c>
      <c r="CV65" s="7">
        <f t="shared" si="523"/>
        <v>5.3920561953356609E-3</v>
      </c>
      <c r="CW65" s="7">
        <f t="shared" si="524"/>
        <v>3.1962676861022909E-3</v>
      </c>
      <c r="CX65" s="7">
        <f t="shared" si="525"/>
        <v>1.730828975983234E-2</v>
      </c>
      <c r="CY65" s="7">
        <f t="shared" si="526"/>
        <v>5.3315008767356994E-2</v>
      </c>
      <c r="CZ65" s="7">
        <f t="shared" si="527"/>
        <v>6.5720950560531621E-2</v>
      </c>
      <c r="DA65" s="7">
        <f t="shared" si="528"/>
        <v>0.36328685423439777</v>
      </c>
      <c r="DB65" s="7">
        <f t="shared" si="529"/>
        <v>7.4106844853059864E-2</v>
      </c>
      <c r="DC65" s="7">
        <f t="shared" si="530"/>
        <v>0.1124749221995798</v>
      </c>
      <c r="DD65" s="7">
        <f t="shared" si="531"/>
        <v>0.30519880574380359</v>
      </c>
      <c r="DE65" s="7">
        <f t="shared" ref="DE65:DE74" si="540">DE51/DF51</f>
        <v>0</v>
      </c>
      <c r="DF65" s="7">
        <f t="shared" si="532"/>
        <v>1</v>
      </c>
    </row>
    <row r="66" spans="1:111">
      <c r="A66" t="str">
        <f t="shared" si="445"/>
        <v>UU</v>
      </c>
      <c r="B66" s="7">
        <f t="shared" si="446"/>
        <v>4.2898392299145268E-3</v>
      </c>
      <c r="C66" s="7">
        <f t="shared" si="447"/>
        <v>3.4286351263399005E-3</v>
      </c>
      <c r="D66" s="7">
        <f t="shared" si="448"/>
        <v>7.6195887076185098E-3</v>
      </c>
      <c r="E66" s="7">
        <f t="shared" si="449"/>
        <v>2.8489854332449955E-2</v>
      </c>
      <c r="F66" s="7">
        <f t="shared" si="450"/>
        <v>6.065286103150317E-2</v>
      </c>
      <c r="G66" s="7">
        <f t="shared" si="451"/>
        <v>0.31230245344283869</v>
      </c>
      <c r="H66" s="7">
        <f t="shared" si="452"/>
        <v>0.16757521602019423</v>
      </c>
      <c r="I66" s="7">
        <f t="shared" si="453"/>
        <v>0.21478142675809694</v>
      </c>
      <c r="J66" s="7">
        <f t="shared" si="454"/>
        <v>7.202471062463367E-2</v>
      </c>
      <c r="K66" s="7">
        <f t="shared" si="533"/>
        <v>0.12883541472641039</v>
      </c>
      <c r="L66" s="7">
        <f t="shared" si="455"/>
        <v>1</v>
      </c>
      <c r="O66" t="str">
        <f t="shared" si="456"/>
        <v>UU</v>
      </c>
      <c r="P66" s="7">
        <f t="shared" si="457"/>
        <v>4.2572784844819456E-3</v>
      </c>
      <c r="Q66" s="7">
        <f t="shared" si="458"/>
        <v>3.5921929186658822E-3</v>
      </c>
      <c r="R66" s="7">
        <f t="shared" si="459"/>
        <v>7.5808791554144179E-3</v>
      </c>
      <c r="S66" s="7">
        <f t="shared" si="460"/>
        <v>2.9097493504452784E-2</v>
      </c>
      <c r="T66" s="7">
        <f t="shared" si="461"/>
        <v>6.0793205895143046E-2</v>
      </c>
      <c r="U66" s="7">
        <f t="shared" si="462"/>
        <v>0.34635609850575005</v>
      </c>
      <c r="V66" s="7">
        <f t="shared" si="463"/>
        <v>0.1492294874090532</v>
      </c>
      <c r="W66" s="7">
        <f t="shared" si="464"/>
        <v>0.21073345782370848</v>
      </c>
      <c r="X66" s="7">
        <f t="shared" si="465"/>
        <v>6.9455762674082488E-2</v>
      </c>
      <c r="Y66" s="7">
        <f t="shared" si="534"/>
        <v>0.11890414362924769</v>
      </c>
      <c r="Z66" s="7">
        <f t="shared" si="466"/>
        <v>1</v>
      </c>
      <c r="AC66" t="str">
        <f t="shared" si="467"/>
        <v>UU</v>
      </c>
      <c r="AD66" s="7">
        <f t="shared" ref="AD66" si="541">AD52/AN52</f>
        <v>3.2179060792345083E-3</v>
      </c>
      <c r="AE66" s="7">
        <f t="shared" ref="AE66" si="542">AE52/AN52</f>
        <v>2.7766497085801186E-3</v>
      </c>
      <c r="AF66" s="7">
        <f t="shared" ref="AF66" si="543">AF52/AN52</f>
        <v>8.0663006919537913E-3</v>
      </c>
      <c r="AG66" s="7">
        <f t="shared" ref="AG66" si="544">AG52/AN52</f>
        <v>3.1748029358859696E-2</v>
      </c>
      <c r="AH66" s="7">
        <f t="shared" ref="AH66" si="545">AH52/AN52</f>
        <v>6.1143596403777888E-2</v>
      </c>
      <c r="AI66" s="7">
        <f t="shared" ref="AI66" si="546">AI52/AN52</f>
        <v>0.33634807315877463</v>
      </c>
      <c r="AJ66" s="7">
        <f t="shared" ref="AJ66" si="547">AJ52/AN52</f>
        <v>0.15219491588466927</v>
      </c>
      <c r="AK66" s="7">
        <f t="shared" ref="AK66" si="548">AK52/AN52</f>
        <v>0.20736344475990404</v>
      </c>
      <c r="AL66" s="7">
        <f t="shared" ref="AL66" si="549">AL52/AN52</f>
        <v>6.9015580654245776E-2</v>
      </c>
      <c r="AM66" s="7">
        <f t="shared" si="535"/>
        <v>0.12812550330000019</v>
      </c>
      <c r="AN66" s="7">
        <f t="shared" si="477"/>
        <v>1</v>
      </c>
      <c r="AQ66" t="str">
        <f t="shared" si="478"/>
        <v>UU</v>
      </c>
      <c r="AR66" s="7">
        <f t="shared" si="479"/>
        <v>3.1674591181126564E-3</v>
      </c>
      <c r="AS66" s="7">
        <f t="shared" si="480"/>
        <v>2.8143652611582397E-3</v>
      </c>
      <c r="AT66" s="7">
        <f t="shared" si="481"/>
        <v>7.6687756621931225E-3</v>
      </c>
      <c r="AU66" s="7">
        <f t="shared" si="482"/>
        <v>3.1458788886228183E-2</v>
      </c>
      <c r="AV66" s="7">
        <f t="shared" si="483"/>
        <v>5.9301088263423868E-2</v>
      </c>
      <c r="AW66" s="7">
        <f t="shared" si="484"/>
        <v>0.32183403943696487</v>
      </c>
      <c r="AX66" s="7">
        <f t="shared" si="485"/>
        <v>0.16293298604060755</v>
      </c>
      <c r="AY66" s="7">
        <f t="shared" si="486"/>
        <v>0.21154265649867879</v>
      </c>
      <c r="AZ66" s="7">
        <f t="shared" si="487"/>
        <v>6.9162789187025092E-2</v>
      </c>
      <c r="BA66" s="7">
        <f t="shared" si="536"/>
        <v>0.13011705164560769</v>
      </c>
      <c r="BB66" s="7">
        <f t="shared" si="488"/>
        <v>1</v>
      </c>
      <c r="BE66" t="str">
        <f t="shared" si="489"/>
        <v>UU</v>
      </c>
      <c r="BF66" s="7">
        <f t="shared" si="490"/>
        <v>3.2102312417981648E-3</v>
      </c>
      <c r="BG66" s="7">
        <f t="shared" si="491"/>
        <v>2.9206479234669593E-3</v>
      </c>
      <c r="BH66" s="7">
        <f t="shared" si="492"/>
        <v>7.7278615635417739E-3</v>
      </c>
      <c r="BI66" s="7">
        <f t="shared" si="493"/>
        <v>3.1315446899920982E-2</v>
      </c>
      <c r="BJ66" s="7">
        <f t="shared" si="494"/>
        <v>5.9922202423044371E-2</v>
      </c>
      <c r="BK66" s="7">
        <f t="shared" si="495"/>
        <v>0.32173535554914451</v>
      </c>
      <c r="BL66" s="7">
        <f t="shared" si="496"/>
        <v>0.16333734496776495</v>
      </c>
      <c r="BM66" s="7">
        <f t="shared" si="497"/>
        <v>0.21229464871761738</v>
      </c>
      <c r="BN66" s="7">
        <f t="shared" si="498"/>
        <v>7.24769918201255E-2</v>
      </c>
      <c r="BO66" s="7">
        <f t="shared" si="537"/>
        <v>0.12505926889357555</v>
      </c>
      <c r="BP66" s="7">
        <f t="shared" si="499"/>
        <v>1</v>
      </c>
      <c r="BS66" t="str">
        <f t="shared" si="500"/>
        <v>UU</v>
      </c>
      <c r="BT66" s="7">
        <f t="shared" si="501"/>
        <v>3.0042966548988826E-3</v>
      </c>
      <c r="BU66" s="7">
        <f t="shared" si="502"/>
        <v>2.9590100681465411E-3</v>
      </c>
      <c r="BV66" s="7">
        <f t="shared" si="503"/>
        <v>8.2537933372701117E-3</v>
      </c>
      <c r="BW66" s="7">
        <f t="shared" si="504"/>
        <v>2.9929001535799082E-2</v>
      </c>
      <c r="BX66" s="7">
        <f t="shared" si="505"/>
        <v>6.0200756725827066E-2</v>
      </c>
      <c r="BY66" s="7">
        <f t="shared" si="506"/>
        <v>0.32486658891765952</v>
      </c>
      <c r="BZ66" s="7">
        <f t="shared" si="507"/>
        <v>0.16593551406421472</v>
      </c>
      <c r="CA66" s="7">
        <f t="shared" si="508"/>
        <v>0.21191578472516898</v>
      </c>
      <c r="CB66" s="7">
        <f t="shared" si="509"/>
        <v>7.1975749681291543E-2</v>
      </c>
      <c r="CC66" s="7">
        <f t="shared" si="538"/>
        <v>0.12095950428972362</v>
      </c>
      <c r="CD66" s="7">
        <f t="shared" si="510"/>
        <v>1</v>
      </c>
      <c r="CG66" t="str">
        <f t="shared" si="511"/>
        <v>UU</v>
      </c>
      <c r="CH66" s="7">
        <f t="shared" si="512"/>
        <v>2.9270599181829672E-3</v>
      </c>
      <c r="CI66" s="7">
        <f t="shared" si="513"/>
        <v>2.8228434785806025E-3</v>
      </c>
      <c r="CJ66" s="7">
        <f t="shared" si="514"/>
        <v>8.3286750984538586E-3</v>
      </c>
      <c r="CK66" s="7">
        <f t="shared" si="515"/>
        <v>2.9140827632493219E-2</v>
      </c>
      <c r="CL66" s="7">
        <f t="shared" si="516"/>
        <v>5.8485526576662027E-2</v>
      </c>
      <c r="CM66" s="7">
        <f t="shared" si="517"/>
        <v>0.34364039754306713</v>
      </c>
      <c r="CN66" s="7">
        <f t="shared" si="518"/>
        <v>0.16412796562846407</v>
      </c>
      <c r="CO66" s="7">
        <f t="shared" si="519"/>
        <v>0.20326959428782676</v>
      </c>
      <c r="CP66" s="7">
        <f t="shared" si="520"/>
        <v>7.1500190988551759E-2</v>
      </c>
      <c r="CQ66" s="7">
        <f t="shared" si="539"/>
        <v>0.11575691884771754</v>
      </c>
      <c r="CR66" s="7">
        <f t="shared" si="521"/>
        <v>1</v>
      </c>
      <c r="CU66" t="str">
        <f t="shared" si="522"/>
        <v>UU</v>
      </c>
      <c r="CV66" s="7">
        <f t="shared" si="523"/>
        <v>3.2362321086048004E-3</v>
      </c>
      <c r="CW66" s="7">
        <f t="shared" si="524"/>
        <v>3.0849383597880658E-3</v>
      </c>
      <c r="CX66" s="7">
        <f t="shared" si="525"/>
        <v>7.9217313165618596E-3</v>
      </c>
      <c r="CY66" s="7">
        <f t="shared" si="526"/>
        <v>3.0596939291993554E-2</v>
      </c>
      <c r="CZ66" s="7">
        <f t="shared" si="527"/>
        <v>5.9278023654619816E-2</v>
      </c>
      <c r="DA66" s="7">
        <f t="shared" si="528"/>
        <v>0.35225934335848719</v>
      </c>
      <c r="DB66" s="7">
        <f t="shared" si="529"/>
        <v>0.1781349801383583</v>
      </c>
      <c r="DC66" s="7">
        <f t="shared" si="530"/>
        <v>0.17456306268409627</v>
      </c>
      <c r="DD66" s="7">
        <f t="shared" si="531"/>
        <v>7.2821026809471182E-2</v>
      </c>
      <c r="DE66" s="7">
        <f t="shared" si="540"/>
        <v>0.11810372227801894</v>
      </c>
      <c r="DF66" s="7">
        <f t="shared" si="532"/>
        <v>1</v>
      </c>
    </row>
    <row r="67" spans="1:111">
      <c r="A67" t="str">
        <f t="shared" si="445"/>
        <v>SRN</v>
      </c>
      <c r="B67" s="7">
        <f t="shared" si="446"/>
        <v>2.2811144004217525E-3</v>
      </c>
      <c r="C67" s="7">
        <f t="shared" si="447"/>
        <v>2.1526961082498613E-3</v>
      </c>
      <c r="D67" s="7">
        <f t="shared" si="448"/>
        <v>2.0611135893588546E-2</v>
      </c>
      <c r="E67" s="7">
        <f t="shared" si="449"/>
        <v>7.0129905240818094E-2</v>
      </c>
      <c r="F67" s="7">
        <f t="shared" si="450"/>
        <v>7.3620855130648713E-2</v>
      </c>
      <c r="G67" s="7">
        <f t="shared" si="451"/>
        <v>0.41629492950511643</v>
      </c>
      <c r="H67" s="7">
        <f t="shared" si="452"/>
        <v>0.16799816159076469</v>
      </c>
      <c r="I67" s="7">
        <f t="shared" si="453"/>
        <v>0.24691120213039189</v>
      </c>
      <c r="J67" s="7">
        <f t="shared" si="454"/>
        <v>0</v>
      </c>
      <c r="K67" s="7">
        <f t="shared" si="533"/>
        <v>0</v>
      </c>
      <c r="L67" s="7">
        <f t="shared" si="455"/>
        <v>1</v>
      </c>
      <c r="O67" t="str">
        <f t="shared" si="456"/>
        <v>SRN</v>
      </c>
      <c r="P67" s="7">
        <f t="shared" si="457"/>
        <v>2.1073624729931861E-3</v>
      </c>
      <c r="Q67" s="7">
        <f t="shared" si="458"/>
        <v>2.3799235499418316E-3</v>
      </c>
      <c r="R67" s="7">
        <f t="shared" si="459"/>
        <v>2.0870865880006646E-2</v>
      </c>
      <c r="S67" s="7">
        <f t="shared" si="460"/>
        <v>6.8077114841283037E-2</v>
      </c>
      <c r="T67" s="7">
        <f t="shared" si="461"/>
        <v>8.2652484626890482E-2</v>
      </c>
      <c r="U67" s="7">
        <f t="shared" si="462"/>
        <v>0.40694033571547283</v>
      </c>
      <c r="V67" s="7">
        <f t="shared" si="463"/>
        <v>0.1698387900947316</v>
      </c>
      <c r="W67" s="7">
        <f t="shared" si="464"/>
        <v>0.24713312281868041</v>
      </c>
      <c r="X67" s="7">
        <f t="shared" si="465"/>
        <v>0</v>
      </c>
      <c r="Y67" s="7">
        <f t="shared" si="534"/>
        <v>0</v>
      </c>
      <c r="Z67" s="7">
        <f t="shared" si="466"/>
        <v>1</v>
      </c>
      <c r="AC67" t="str">
        <f t="shared" si="467"/>
        <v>SRN</v>
      </c>
      <c r="AD67" s="7">
        <f t="shared" si="468"/>
        <v>2.1743835639245457E-3</v>
      </c>
      <c r="AE67" s="7">
        <f t="shared" si="469"/>
        <v>2.3808334582022211E-3</v>
      </c>
      <c r="AF67" s="7">
        <f t="shared" si="470"/>
        <v>2.0561743502655546E-2</v>
      </c>
      <c r="AG67" s="7">
        <f t="shared" si="471"/>
        <v>7.0782345204202249E-2</v>
      </c>
      <c r="AH67" s="7">
        <f t="shared" si="472"/>
        <v>7.9113597389407792E-2</v>
      </c>
      <c r="AI67" s="7">
        <f t="shared" si="473"/>
        <v>0.36486355992874148</v>
      </c>
      <c r="AJ67" s="7">
        <f t="shared" si="474"/>
        <v>0.16549955879659692</v>
      </c>
      <c r="AK67" s="7">
        <f t="shared" si="475"/>
        <v>0.29462397815626923</v>
      </c>
      <c r="AL67" s="7">
        <f t="shared" si="476"/>
        <v>0</v>
      </c>
      <c r="AM67" s="7">
        <f t="shared" si="535"/>
        <v>0</v>
      </c>
      <c r="AN67" s="7">
        <f t="shared" si="477"/>
        <v>1</v>
      </c>
      <c r="AQ67" t="str">
        <f t="shared" si="478"/>
        <v>SRN</v>
      </c>
      <c r="AR67" s="7">
        <f t="shared" si="479"/>
        <v>2.0641947794332359E-3</v>
      </c>
      <c r="AS67" s="7">
        <f t="shared" si="480"/>
        <v>2.4703209067688807E-3</v>
      </c>
      <c r="AT67" s="7">
        <f t="shared" si="481"/>
        <v>2.0269385809751725E-2</v>
      </c>
      <c r="AU67" s="7">
        <f t="shared" si="482"/>
        <v>7.2508617593652347E-2</v>
      </c>
      <c r="AV67" s="7">
        <f t="shared" si="483"/>
        <v>7.7496249207047133E-2</v>
      </c>
      <c r="AW67" s="7">
        <f t="shared" si="484"/>
        <v>0.41705461221667667</v>
      </c>
      <c r="AX67" s="7">
        <f t="shared" si="485"/>
        <v>0.16596126026643215</v>
      </c>
      <c r="AY67" s="7">
        <f t="shared" si="486"/>
        <v>0.24217535922023783</v>
      </c>
      <c r="AZ67" s="7">
        <f t="shared" si="487"/>
        <v>0</v>
      </c>
      <c r="BA67" s="7">
        <f t="shared" si="536"/>
        <v>0</v>
      </c>
      <c r="BB67" s="7">
        <f t="shared" si="488"/>
        <v>1</v>
      </c>
      <c r="BE67" t="str">
        <f t="shared" si="489"/>
        <v>SRN</v>
      </c>
      <c r="BF67" s="7">
        <f t="shared" si="490"/>
        <v>2.0419320587547248E-3</v>
      </c>
      <c r="BG67" s="7">
        <f t="shared" si="491"/>
        <v>2.5337921431314871E-3</v>
      </c>
      <c r="BH67" s="7">
        <f t="shared" si="492"/>
        <v>2.0645253599960882E-2</v>
      </c>
      <c r="BI67" s="7">
        <f t="shared" si="493"/>
        <v>7.5961160255295229E-2</v>
      </c>
      <c r="BJ67" s="7">
        <f t="shared" si="494"/>
        <v>6.8540347866818591E-2</v>
      </c>
      <c r="BK67" s="7">
        <f t="shared" si="495"/>
        <v>0.42436792504725329</v>
      </c>
      <c r="BL67" s="7">
        <f t="shared" si="496"/>
        <v>0.16486492621312998</v>
      </c>
      <c r="BM67" s="7">
        <f t="shared" si="497"/>
        <v>0.24104466281565579</v>
      </c>
      <c r="BN67" s="7">
        <f t="shared" si="498"/>
        <v>0</v>
      </c>
      <c r="BO67" s="7">
        <f t="shared" si="537"/>
        <v>0</v>
      </c>
      <c r="BP67" s="7">
        <f t="shared" si="499"/>
        <v>1</v>
      </c>
      <c r="BS67" t="str">
        <f t="shared" si="500"/>
        <v>SRN</v>
      </c>
      <c r="BT67" s="7">
        <f t="shared" si="501"/>
        <v>2.0631599761571032E-3</v>
      </c>
      <c r="BU67" s="7">
        <f t="shared" si="502"/>
        <v>2.4895797692518424E-3</v>
      </c>
      <c r="BV67" s="7">
        <f t="shared" si="503"/>
        <v>2.1668950312371395E-2</v>
      </c>
      <c r="BW67" s="7">
        <f t="shared" si="504"/>
        <v>7.2942224448399137E-2</v>
      </c>
      <c r="BX67" s="7">
        <f t="shared" si="505"/>
        <v>7.546451702474509E-2</v>
      </c>
      <c r="BY67" s="7">
        <f t="shared" si="506"/>
        <v>0.44166590809028705</v>
      </c>
      <c r="BZ67" s="7">
        <f t="shared" si="507"/>
        <v>0.14131808891356948</v>
      </c>
      <c r="CA67" s="7">
        <f t="shared" si="508"/>
        <v>0.2423875714652188</v>
      </c>
      <c r="CB67" s="7">
        <f t="shared" si="509"/>
        <v>0</v>
      </c>
      <c r="CC67" s="7">
        <f t="shared" si="538"/>
        <v>0</v>
      </c>
      <c r="CD67" s="7">
        <f t="shared" si="510"/>
        <v>1</v>
      </c>
      <c r="CG67" t="str">
        <f t="shared" si="511"/>
        <v>SRN</v>
      </c>
      <c r="CH67" s="7">
        <f t="shared" si="512"/>
        <v>2.3299923535133626E-3</v>
      </c>
      <c r="CI67" s="7">
        <f t="shared" si="513"/>
        <v>2.4535315769376015E-3</v>
      </c>
      <c r="CJ67" s="7">
        <f t="shared" si="514"/>
        <v>2.1663028824762461E-2</v>
      </c>
      <c r="CK67" s="7">
        <f t="shared" si="515"/>
        <v>9.078042339823103E-2</v>
      </c>
      <c r="CL67" s="7">
        <f t="shared" si="516"/>
        <v>6.5512931888160333E-2</v>
      </c>
      <c r="CM67" s="7">
        <f t="shared" si="517"/>
        <v>0.43584594555304407</v>
      </c>
      <c r="CN67" s="7">
        <f t="shared" si="518"/>
        <v>0.2467989926051459</v>
      </c>
      <c r="CO67" s="7">
        <f t="shared" si="519"/>
        <v>0.13461515380020525</v>
      </c>
      <c r="CP67" s="7">
        <f t="shared" si="520"/>
        <v>0</v>
      </c>
      <c r="CQ67" s="7">
        <f t="shared" si="539"/>
        <v>0</v>
      </c>
      <c r="CR67" s="7">
        <f t="shared" si="521"/>
        <v>1</v>
      </c>
      <c r="CU67" t="str">
        <f t="shared" si="522"/>
        <v>SRN</v>
      </c>
      <c r="CV67" s="7">
        <f t="shared" si="523"/>
        <v>2.480144199339162E-3</v>
      </c>
      <c r="CW67" s="7">
        <f t="shared" si="524"/>
        <v>2.9091186429587349E-3</v>
      </c>
      <c r="CX67" s="7">
        <f t="shared" si="525"/>
        <v>2.2996641150949546E-2</v>
      </c>
      <c r="CY67" s="7">
        <f t="shared" si="526"/>
        <v>9.6582445649904675E-2</v>
      </c>
      <c r="CZ67" s="7">
        <f t="shared" si="527"/>
        <v>6.7391337138918345E-2</v>
      </c>
      <c r="DA67" s="7">
        <f t="shared" si="528"/>
        <v>0.42981621546992849</v>
      </c>
      <c r="DB67" s="7">
        <f t="shared" si="529"/>
        <v>0.23429935049542167</v>
      </c>
      <c r="DC67" s="7">
        <f t="shared" si="530"/>
        <v>0.14352474725257958</v>
      </c>
      <c r="DD67" s="7">
        <f t="shared" si="531"/>
        <v>0</v>
      </c>
      <c r="DE67" s="7">
        <f t="shared" si="540"/>
        <v>0</v>
      </c>
      <c r="DF67" s="7">
        <f t="shared" si="532"/>
        <v>1</v>
      </c>
    </row>
    <row r="68" spans="1:111">
      <c r="A68" t="str">
        <f t="shared" si="445"/>
        <v>SVH</v>
      </c>
      <c r="B68" s="7">
        <f t="shared" si="446"/>
        <v>3.2630481840776075E-3</v>
      </c>
      <c r="C68" s="7">
        <f t="shared" si="447"/>
        <v>3.4714984366231061E-3</v>
      </c>
      <c r="D68" s="7">
        <f t="shared" si="448"/>
        <v>1.7625270584462439E-2</v>
      </c>
      <c r="E68" s="7">
        <f t="shared" si="449"/>
        <v>6.1797482562334645E-2</v>
      </c>
      <c r="F68" s="7">
        <f t="shared" si="450"/>
        <v>8.6830754429567863E-2</v>
      </c>
      <c r="G68" s="7">
        <f t="shared" si="451"/>
        <v>0.30269542211176143</v>
      </c>
      <c r="H68" s="7">
        <f t="shared" si="452"/>
        <v>6.9073999839653649E-2</v>
      </c>
      <c r="I68" s="7">
        <f t="shared" si="453"/>
        <v>0.16399422753146797</v>
      </c>
      <c r="J68" s="7">
        <f t="shared" si="454"/>
        <v>0.11990058526417061</v>
      </c>
      <c r="K68" s="7">
        <f t="shared" si="533"/>
        <v>0.1713477110558807</v>
      </c>
      <c r="L68" s="7">
        <f t="shared" si="455"/>
        <v>1</v>
      </c>
      <c r="O68" t="str">
        <f t="shared" si="456"/>
        <v>SVH</v>
      </c>
      <c r="P68" s="7">
        <f t="shared" si="457"/>
        <v>3.2688391528940541E-3</v>
      </c>
      <c r="Q68" s="7">
        <f t="shared" si="458"/>
        <v>3.4405454805129364E-3</v>
      </c>
      <c r="R68" s="7">
        <f t="shared" si="459"/>
        <v>1.8231360636244157E-2</v>
      </c>
      <c r="S68" s="7">
        <f t="shared" si="460"/>
        <v>6.1252621730960258E-2</v>
      </c>
      <c r="T68" s="7">
        <f t="shared" si="461"/>
        <v>8.6925124808033924E-2</v>
      </c>
      <c r="U68" s="7">
        <f t="shared" si="462"/>
        <v>0.31358068672902656</v>
      </c>
      <c r="V68" s="7">
        <f t="shared" si="463"/>
        <v>5.5709877286141372E-2</v>
      </c>
      <c r="W68" s="7">
        <f t="shared" si="464"/>
        <v>0.16287548723676376</v>
      </c>
      <c r="X68" s="7">
        <f t="shared" si="465"/>
        <v>0.12281335201241421</v>
      </c>
      <c r="Y68" s="7">
        <f t="shared" si="534"/>
        <v>0.17190210492700878</v>
      </c>
      <c r="Z68" s="7">
        <f t="shared" si="466"/>
        <v>1</v>
      </c>
      <c r="AC68" t="str">
        <f t="shared" si="467"/>
        <v>SVH</v>
      </c>
      <c r="AD68" s="7">
        <f t="shared" si="468"/>
        <v>3.1841402796925163E-3</v>
      </c>
      <c r="AE68" s="7">
        <f t="shared" si="469"/>
        <v>3.6412694236140392E-3</v>
      </c>
      <c r="AF68" s="7">
        <f t="shared" si="470"/>
        <v>1.7746077051474612E-2</v>
      </c>
      <c r="AG68" s="7">
        <f t="shared" si="471"/>
        <v>6.1444938984544943E-2</v>
      </c>
      <c r="AH68" s="7">
        <f t="shared" si="472"/>
        <v>8.1259325636667129E-2</v>
      </c>
      <c r="AI68" s="7">
        <f t="shared" si="473"/>
        <v>0.27569962385300212</v>
      </c>
      <c r="AJ68" s="7">
        <f t="shared" si="474"/>
        <v>9.3228707767712068E-2</v>
      </c>
      <c r="AK68" s="7">
        <f t="shared" si="475"/>
        <v>0.16739681160372472</v>
      </c>
      <c r="AL68" s="7">
        <f t="shared" si="476"/>
        <v>0.12081247441897372</v>
      </c>
      <c r="AM68" s="7">
        <f t="shared" si="535"/>
        <v>0.17558663098059415</v>
      </c>
      <c r="AN68" s="7">
        <f t="shared" si="477"/>
        <v>1</v>
      </c>
      <c r="AQ68" t="str">
        <f t="shared" si="478"/>
        <v>SVH</v>
      </c>
      <c r="AR68" s="7">
        <f t="shared" si="479"/>
        <v>3.3653535048602597E-3</v>
      </c>
      <c r="AS68" s="7">
        <f t="shared" si="480"/>
        <v>3.4269370510217872E-3</v>
      </c>
      <c r="AT68" s="7">
        <f t="shared" si="481"/>
        <v>1.7425661675187717E-2</v>
      </c>
      <c r="AU68" s="7">
        <f t="shared" si="482"/>
        <v>6.1825862957839019E-2</v>
      </c>
      <c r="AV68" s="7">
        <f t="shared" si="483"/>
        <v>8.1316604275444168E-2</v>
      </c>
      <c r="AW68" s="7">
        <f t="shared" si="484"/>
        <v>0.27625829047439937</v>
      </c>
      <c r="AX68" s="7">
        <f t="shared" si="485"/>
        <v>9.4416565370508646E-2</v>
      </c>
      <c r="AY68" s="7">
        <f t="shared" si="486"/>
        <v>0.16976720910624271</v>
      </c>
      <c r="AZ68" s="7">
        <f t="shared" si="487"/>
        <v>0.12259227233206778</v>
      </c>
      <c r="BA68" s="7">
        <f t="shared" si="536"/>
        <v>0.16960524325242851</v>
      </c>
      <c r="BB68" s="7">
        <f t="shared" si="488"/>
        <v>1</v>
      </c>
      <c r="BE68" t="str">
        <f t="shared" si="489"/>
        <v>SVH</v>
      </c>
      <c r="BF68" s="7">
        <f t="shared" si="490"/>
        <v>3.3514281267024671E-3</v>
      </c>
      <c r="BG68" s="7">
        <f t="shared" si="491"/>
        <v>3.2638726749163361E-3</v>
      </c>
      <c r="BH68" s="7">
        <f t="shared" si="492"/>
        <v>1.8214776766025891E-2</v>
      </c>
      <c r="BI68" s="7">
        <f t="shared" si="493"/>
        <v>6.1986017070070301E-2</v>
      </c>
      <c r="BJ68" s="7">
        <f t="shared" si="494"/>
        <v>8.1694100708226317E-2</v>
      </c>
      <c r="BK68" s="7">
        <f t="shared" si="495"/>
        <v>0.28980769131458767</v>
      </c>
      <c r="BL68" s="7">
        <f t="shared" si="496"/>
        <v>8.6391288556826734E-2</v>
      </c>
      <c r="BM68" s="7">
        <f t="shared" si="497"/>
        <v>0.16956171486488153</v>
      </c>
      <c r="BN68" s="7">
        <f t="shared" si="498"/>
        <v>0.12083138765662697</v>
      </c>
      <c r="BO68" s="7">
        <f t="shared" si="537"/>
        <v>0.16489772226113575</v>
      </c>
      <c r="BP68" s="7">
        <f t="shared" si="499"/>
        <v>1</v>
      </c>
      <c r="BS68" t="str">
        <f t="shared" si="500"/>
        <v>SVH</v>
      </c>
      <c r="BT68" s="7">
        <f t="shared" si="501"/>
        <v>3.4374266049231918E-3</v>
      </c>
      <c r="BU68" s="7">
        <f t="shared" si="502"/>
        <v>3.3385879851081058E-3</v>
      </c>
      <c r="BV68" s="7">
        <f t="shared" si="503"/>
        <v>1.7988442460256038E-2</v>
      </c>
      <c r="BW68" s="7">
        <f t="shared" si="504"/>
        <v>6.3112788846595616E-2</v>
      </c>
      <c r="BX68" s="7">
        <f t="shared" si="505"/>
        <v>8.7102810056600477E-2</v>
      </c>
      <c r="BY68" s="7">
        <f t="shared" si="506"/>
        <v>0.30218022021900265</v>
      </c>
      <c r="BZ68" s="7">
        <f t="shared" si="507"/>
        <v>6.7195746094641143E-2</v>
      </c>
      <c r="CA68" s="7">
        <f t="shared" si="508"/>
        <v>0.17112946030928472</v>
      </c>
      <c r="CB68" s="7">
        <f t="shared" si="509"/>
        <v>0.12187688111356533</v>
      </c>
      <c r="CC68" s="7">
        <f t="shared" si="538"/>
        <v>0.16263763631002276</v>
      </c>
      <c r="CD68" s="7">
        <f t="shared" si="510"/>
        <v>1</v>
      </c>
      <c r="CG68" t="str">
        <f t="shared" si="511"/>
        <v>SVH</v>
      </c>
      <c r="CH68" s="7">
        <f t="shared" si="512"/>
        <v>3.768452521671442E-3</v>
      </c>
      <c r="CI68" s="7">
        <f t="shared" si="513"/>
        <v>3.8380676467652118E-3</v>
      </c>
      <c r="CJ68" s="7">
        <f t="shared" si="514"/>
        <v>1.8244339604230962E-2</v>
      </c>
      <c r="CK68" s="7">
        <f t="shared" si="515"/>
        <v>6.9812383839814404E-2</v>
      </c>
      <c r="CL68" s="7">
        <f t="shared" si="516"/>
        <v>8.1507730347766455E-2</v>
      </c>
      <c r="CM68" s="7">
        <f t="shared" si="517"/>
        <v>0.30533626587220836</v>
      </c>
      <c r="CN68" s="7">
        <f t="shared" si="518"/>
        <v>6.6225773008429453E-2</v>
      </c>
      <c r="CO68" s="7">
        <f t="shared" si="519"/>
        <v>0.16847300853940247</v>
      </c>
      <c r="CP68" s="7">
        <f t="shared" si="520"/>
        <v>0.12063377602089533</v>
      </c>
      <c r="CQ68" s="7">
        <f t="shared" si="539"/>
        <v>0.16216020259881594</v>
      </c>
      <c r="CR68" s="7">
        <f t="shared" si="521"/>
        <v>1</v>
      </c>
      <c r="CU68" t="str">
        <f t="shared" si="522"/>
        <v>SVH</v>
      </c>
      <c r="CV68" s="7">
        <f t="shared" si="523"/>
        <v>3.9122658752043377E-3</v>
      </c>
      <c r="CW68" s="7">
        <f t="shared" si="524"/>
        <v>3.8703890839142992E-3</v>
      </c>
      <c r="CX68" s="7">
        <f t="shared" si="525"/>
        <v>1.8171600045453901E-2</v>
      </c>
      <c r="CY68" s="7">
        <f t="shared" si="526"/>
        <v>6.8515285057519429E-2</v>
      </c>
      <c r="CZ68" s="7">
        <f t="shared" si="527"/>
        <v>8.4155315421988133E-2</v>
      </c>
      <c r="DA68" s="7">
        <f t="shared" si="528"/>
        <v>0.31506363271673293</v>
      </c>
      <c r="DB68" s="7">
        <f t="shared" si="529"/>
        <v>5.3502035278471805E-2</v>
      </c>
      <c r="DC68" s="7">
        <f t="shared" si="530"/>
        <v>0.1708413045940759</v>
      </c>
      <c r="DD68" s="7">
        <f t="shared" si="531"/>
        <v>0.12122930981734191</v>
      </c>
      <c r="DE68" s="7">
        <f t="shared" si="540"/>
        <v>0.16073886210929739</v>
      </c>
      <c r="DF68" s="7">
        <f t="shared" si="532"/>
        <v>1</v>
      </c>
    </row>
    <row r="69" spans="1:111">
      <c r="A69" t="str">
        <f t="shared" si="445"/>
        <v>SWB</v>
      </c>
      <c r="B69" s="7">
        <f t="shared" si="446"/>
        <v>1.7941986064300443E-2</v>
      </c>
      <c r="C69" s="7">
        <f t="shared" si="447"/>
        <v>1.7596773167873399E-2</v>
      </c>
      <c r="D69" s="7">
        <f t="shared" si="448"/>
        <v>6.6317214313616826E-2</v>
      </c>
      <c r="E69" s="7">
        <f t="shared" si="449"/>
        <v>0.14935908500413347</v>
      </c>
      <c r="F69" s="7">
        <f t="shared" si="450"/>
        <v>0.1385212169663054</v>
      </c>
      <c r="G69" s="7">
        <f t="shared" si="451"/>
        <v>0.4359493808879239</v>
      </c>
      <c r="H69" s="7">
        <f t="shared" si="452"/>
        <v>0.17431434359584655</v>
      </c>
      <c r="I69" s="7">
        <f t="shared" si="453"/>
        <v>0</v>
      </c>
      <c r="J69" s="7">
        <f t="shared" si="454"/>
        <v>0</v>
      </c>
      <c r="K69" s="7">
        <f t="shared" si="533"/>
        <v>0</v>
      </c>
      <c r="L69" s="7">
        <f t="shared" si="455"/>
        <v>1</v>
      </c>
      <c r="O69" t="str">
        <f t="shared" si="456"/>
        <v>SWB</v>
      </c>
      <c r="P69" s="7">
        <f t="shared" si="457"/>
        <v>1.7934429529587233E-2</v>
      </c>
      <c r="Q69" s="7">
        <f t="shared" si="458"/>
        <v>1.7815476680666503E-2</v>
      </c>
      <c r="R69" s="7">
        <f t="shared" si="459"/>
        <v>6.6933853065780924E-2</v>
      </c>
      <c r="S69" s="7">
        <f t="shared" si="460"/>
        <v>0.14787669164676495</v>
      </c>
      <c r="T69" s="7">
        <f t="shared" si="461"/>
        <v>0.13725328721622884</v>
      </c>
      <c r="U69" s="7">
        <f t="shared" si="462"/>
        <v>0.43720662109857533</v>
      </c>
      <c r="V69" s="7">
        <f t="shared" si="463"/>
        <v>0.17497964076239625</v>
      </c>
      <c r="W69" s="7">
        <f t="shared" si="464"/>
        <v>0</v>
      </c>
      <c r="X69" s="7">
        <f t="shared" si="465"/>
        <v>0</v>
      </c>
      <c r="Y69" s="7">
        <f t="shared" si="534"/>
        <v>0</v>
      </c>
      <c r="Z69" s="7">
        <f t="shared" si="466"/>
        <v>1</v>
      </c>
      <c r="AC69" t="str">
        <f t="shared" si="467"/>
        <v>SWB</v>
      </c>
      <c r="AD69" s="7">
        <f t="shared" si="468"/>
        <v>1.8038434475889358E-2</v>
      </c>
      <c r="AE69" s="7">
        <f t="shared" si="469"/>
        <v>1.7225151462538724E-2</v>
      </c>
      <c r="AF69" s="7">
        <f t="shared" si="470"/>
        <v>6.6479032832874915E-2</v>
      </c>
      <c r="AG69" s="7">
        <f t="shared" si="471"/>
        <v>0.14120968994727368</v>
      </c>
      <c r="AH69" s="7">
        <f t="shared" si="472"/>
        <v>0.13506894629590707</v>
      </c>
      <c r="AI69" s="7">
        <f t="shared" si="473"/>
        <v>0.44713203512651578</v>
      </c>
      <c r="AJ69" s="7">
        <f t="shared" si="474"/>
        <v>0.17484670985900047</v>
      </c>
      <c r="AK69" s="7">
        <f t="shared" si="475"/>
        <v>0</v>
      </c>
      <c r="AL69" s="7">
        <f t="shared" si="476"/>
        <v>0</v>
      </c>
      <c r="AM69" s="7">
        <f t="shared" si="535"/>
        <v>0</v>
      </c>
      <c r="AN69" s="7">
        <f t="shared" si="477"/>
        <v>1</v>
      </c>
      <c r="AQ69" t="str">
        <f t="shared" si="478"/>
        <v>SWB</v>
      </c>
      <c r="AR69" s="7">
        <f t="shared" si="479"/>
        <v>1.8259956803247251E-2</v>
      </c>
      <c r="AS69" s="7">
        <f t="shared" si="480"/>
        <v>1.7147514607777484E-2</v>
      </c>
      <c r="AT69" s="7">
        <f t="shared" si="481"/>
        <v>6.5145468013441968E-2</v>
      </c>
      <c r="AU69" s="7">
        <f t="shared" si="482"/>
        <v>0.15472098803664644</v>
      </c>
      <c r="AV69" s="7">
        <f t="shared" si="483"/>
        <v>0.14300150024640296</v>
      </c>
      <c r="AW69" s="7">
        <f t="shared" si="484"/>
        <v>0.42885321845193147</v>
      </c>
      <c r="AX69" s="7">
        <f t="shared" si="485"/>
        <v>0.17287135384055252</v>
      </c>
      <c r="AY69" s="7">
        <f t="shared" si="486"/>
        <v>0</v>
      </c>
      <c r="AZ69" s="7">
        <f t="shared" si="487"/>
        <v>0</v>
      </c>
      <c r="BA69" s="7">
        <f t="shared" si="536"/>
        <v>0</v>
      </c>
      <c r="BB69" s="7">
        <f t="shared" si="488"/>
        <v>1</v>
      </c>
      <c r="BE69" t="str">
        <f t="shared" si="489"/>
        <v>SWB</v>
      </c>
      <c r="BF69" s="7">
        <f t="shared" si="490"/>
        <v>1.8484896945523646E-2</v>
      </c>
      <c r="BG69" s="7">
        <f t="shared" si="491"/>
        <v>1.6584668353668289E-2</v>
      </c>
      <c r="BH69" s="7">
        <f t="shared" si="492"/>
        <v>6.6432744137042227E-2</v>
      </c>
      <c r="BI69" s="7">
        <f t="shared" si="493"/>
        <v>0.16073864331204199</v>
      </c>
      <c r="BJ69" s="7">
        <f t="shared" si="494"/>
        <v>0.15252626924922155</v>
      </c>
      <c r="BK69" s="7">
        <f t="shared" si="495"/>
        <v>0.41090091530812867</v>
      </c>
      <c r="BL69" s="7">
        <f t="shared" si="496"/>
        <v>0.17433186269437362</v>
      </c>
      <c r="BM69" s="7">
        <f t="shared" si="497"/>
        <v>0</v>
      </c>
      <c r="BN69" s="7">
        <f t="shared" si="498"/>
        <v>0</v>
      </c>
      <c r="BO69" s="7">
        <f t="shared" si="537"/>
        <v>0</v>
      </c>
      <c r="BP69" s="7">
        <f t="shared" si="499"/>
        <v>1</v>
      </c>
      <c r="BS69" t="str">
        <f t="shared" si="500"/>
        <v>SWB</v>
      </c>
      <c r="BT69" s="7">
        <f t="shared" si="501"/>
        <v>1.8306345003537582E-2</v>
      </c>
      <c r="BU69" s="7">
        <f t="shared" si="502"/>
        <v>1.7700156543709662E-2</v>
      </c>
      <c r="BV69" s="7">
        <f t="shared" si="503"/>
        <v>6.3102916026552269E-2</v>
      </c>
      <c r="BW69" s="7">
        <f t="shared" si="504"/>
        <v>0.15897772192166942</v>
      </c>
      <c r="BX69" s="7">
        <f t="shared" si="505"/>
        <v>0.16055781776549444</v>
      </c>
      <c r="BY69" s="7">
        <f t="shared" si="506"/>
        <v>0.40916537630582966</v>
      </c>
      <c r="BZ69" s="7">
        <f t="shared" si="507"/>
        <v>0.17218966643320693</v>
      </c>
      <c r="CA69" s="7">
        <f t="shared" si="508"/>
        <v>0</v>
      </c>
      <c r="CB69" s="7">
        <f t="shared" si="509"/>
        <v>0</v>
      </c>
      <c r="CC69" s="7">
        <f t="shared" si="538"/>
        <v>0</v>
      </c>
      <c r="CD69" s="7">
        <f t="shared" si="510"/>
        <v>1</v>
      </c>
      <c r="CG69" t="str">
        <f t="shared" si="511"/>
        <v>SWB</v>
      </c>
      <c r="CH69" s="7">
        <f t="shared" si="512"/>
        <v>1.8287825398442484E-2</v>
      </c>
      <c r="CI69" s="7">
        <f t="shared" si="513"/>
        <v>1.8538091519835292E-2</v>
      </c>
      <c r="CJ69" s="7">
        <f t="shared" si="514"/>
        <v>7.0741903653222804E-2</v>
      </c>
      <c r="CK69" s="7">
        <f t="shared" si="515"/>
        <v>0.16272807446920645</v>
      </c>
      <c r="CL69" s="7">
        <f t="shared" si="516"/>
        <v>0.15471215187895898</v>
      </c>
      <c r="CM69" s="7">
        <f t="shared" si="517"/>
        <v>0.40511313072375355</v>
      </c>
      <c r="CN69" s="7">
        <f t="shared" si="518"/>
        <v>0.16987882235658039</v>
      </c>
      <c r="CO69" s="7">
        <f t="shared" si="519"/>
        <v>0</v>
      </c>
      <c r="CP69" s="7">
        <f t="shared" si="520"/>
        <v>0</v>
      </c>
      <c r="CQ69" s="7">
        <f t="shared" si="539"/>
        <v>0</v>
      </c>
      <c r="CR69" s="7">
        <f t="shared" si="521"/>
        <v>1</v>
      </c>
      <c r="CU69" t="str">
        <f t="shared" si="522"/>
        <v>SWB</v>
      </c>
      <c r="CV69" s="7">
        <f t="shared" si="523"/>
        <v>1.938530530758396E-2</v>
      </c>
      <c r="CW69" s="7">
        <f t="shared" si="524"/>
        <v>1.784015222248584E-2</v>
      </c>
      <c r="CX69" s="7">
        <f t="shared" si="525"/>
        <v>6.5863921309132364E-2</v>
      </c>
      <c r="CY69" s="7">
        <f t="shared" si="526"/>
        <v>0.16676955740070371</v>
      </c>
      <c r="CZ69" s="7">
        <f t="shared" si="527"/>
        <v>0.13671962676634486</v>
      </c>
      <c r="DA69" s="7">
        <f t="shared" si="528"/>
        <v>0.42304379160295441</v>
      </c>
      <c r="DB69" s="7">
        <f t="shared" si="529"/>
        <v>0.17037764539079492</v>
      </c>
      <c r="DC69" s="7">
        <f t="shared" si="530"/>
        <v>0</v>
      </c>
      <c r="DD69" s="7">
        <f t="shared" si="531"/>
        <v>0</v>
      </c>
      <c r="DE69" s="7">
        <f t="shared" si="540"/>
        <v>0</v>
      </c>
      <c r="DF69" s="7">
        <f t="shared" si="532"/>
        <v>1</v>
      </c>
    </row>
    <row r="70" spans="1:111">
      <c r="A70" t="str">
        <f t="shared" si="445"/>
        <v>TMS</v>
      </c>
      <c r="B70" s="7">
        <f t="shared" si="446"/>
        <v>5.0329414804288855E-4</v>
      </c>
      <c r="C70" s="7">
        <f t="shared" si="447"/>
        <v>1.0045213796667097E-3</v>
      </c>
      <c r="D70" s="7">
        <f t="shared" si="448"/>
        <v>5.1331869267536492E-3</v>
      </c>
      <c r="E70" s="7">
        <f t="shared" si="449"/>
        <v>2.2993411703914224E-2</v>
      </c>
      <c r="F70" s="7">
        <f t="shared" si="450"/>
        <v>2.8256814365069112E-2</v>
      </c>
      <c r="G70" s="7">
        <f t="shared" si="451"/>
        <v>0.1188208241829221</v>
      </c>
      <c r="H70" s="7">
        <f t="shared" si="452"/>
        <v>9.9808293502131509E-2</v>
      </c>
      <c r="I70" s="7">
        <f t="shared" si="453"/>
        <v>9.9845497997674726E-2</v>
      </c>
      <c r="J70" s="7">
        <f t="shared" si="454"/>
        <v>0.14350704043405244</v>
      </c>
      <c r="K70" s="7">
        <f t="shared" si="533"/>
        <v>0.48012711535977265</v>
      </c>
      <c r="L70" s="7">
        <f t="shared" si="455"/>
        <v>1</v>
      </c>
      <c r="O70" t="str">
        <f t="shared" si="456"/>
        <v>TMS</v>
      </c>
      <c r="P70" s="7">
        <f t="shared" si="457"/>
        <v>5.3350942288744939E-4</v>
      </c>
      <c r="Q70" s="7">
        <f t="shared" si="458"/>
        <v>9.7897406871685216E-4</v>
      </c>
      <c r="R70" s="7">
        <f t="shared" si="459"/>
        <v>5.2889755361298033E-3</v>
      </c>
      <c r="S70" s="7">
        <f t="shared" si="460"/>
        <v>2.4010020334150891E-2</v>
      </c>
      <c r="T70" s="7">
        <f t="shared" si="461"/>
        <v>2.6841079177410226E-2</v>
      </c>
      <c r="U70" s="7">
        <f t="shared" si="462"/>
        <v>0.12874033079680522</v>
      </c>
      <c r="V70" s="7">
        <f t="shared" si="463"/>
        <v>0.12027964698237008</v>
      </c>
      <c r="W70" s="7">
        <f t="shared" si="464"/>
        <v>0.10800788210385091</v>
      </c>
      <c r="X70" s="7">
        <f t="shared" si="465"/>
        <v>9.3677546485545979E-2</v>
      </c>
      <c r="Y70" s="7">
        <f t="shared" si="534"/>
        <v>0.49164203509213256</v>
      </c>
      <c r="Z70" s="7">
        <f t="shared" si="466"/>
        <v>1</v>
      </c>
      <c r="AC70" t="str">
        <f t="shared" si="467"/>
        <v>TMS</v>
      </c>
      <c r="AD70" s="7">
        <f t="shared" si="468"/>
        <v>6.0419126878052888E-4</v>
      </c>
      <c r="AE70" s="7">
        <f t="shared" si="469"/>
        <v>1.0090778922435247E-3</v>
      </c>
      <c r="AF70" s="7">
        <f t="shared" si="470"/>
        <v>4.9211732024455248E-3</v>
      </c>
      <c r="AG70" s="7">
        <f t="shared" si="471"/>
        <v>2.3726898053665207E-2</v>
      </c>
      <c r="AH70" s="7">
        <f t="shared" si="472"/>
        <v>2.7308025777436747E-2</v>
      </c>
      <c r="AI70" s="7">
        <f t="shared" si="473"/>
        <v>0.1175160226026996</v>
      </c>
      <c r="AJ70" s="7">
        <f t="shared" si="474"/>
        <v>0.10237786551537033</v>
      </c>
      <c r="AK70" s="7">
        <f t="shared" si="475"/>
        <v>9.8417144503579371E-2</v>
      </c>
      <c r="AL70" s="7">
        <f t="shared" si="476"/>
        <v>0.14474301662066236</v>
      </c>
      <c r="AM70" s="7">
        <f t="shared" si="535"/>
        <v>0.47937658456311683</v>
      </c>
      <c r="AN70" s="7">
        <f t="shared" si="477"/>
        <v>1</v>
      </c>
      <c r="AQ70" t="str">
        <f t="shared" si="478"/>
        <v>TMS</v>
      </c>
      <c r="AR70" s="7">
        <f t="shared" si="479"/>
        <v>5.2127678823569155E-4</v>
      </c>
      <c r="AS70" s="7">
        <f t="shared" si="480"/>
        <v>1.0871676904204732E-3</v>
      </c>
      <c r="AT70" s="7">
        <f t="shared" si="481"/>
        <v>5.0232596958392096E-3</v>
      </c>
      <c r="AU70" s="7">
        <f t="shared" si="482"/>
        <v>2.3185222598809268E-2</v>
      </c>
      <c r="AV70" s="7">
        <f t="shared" si="483"/>
        <v>2.8144857395880522E-2</v>
      </c>
      <c r="AW70" s="7">
        <f t="shared" si="484"/>
        <v>0.11881198225703822</v>
      </c>
      <c r="AX70" s="7">
        <f t="shared" si="485"/>
        <v>0.10092895208867141</v>
      </c>
      <c r="AY70" s="7">
        <f t="shared" si="486"/>
        <v>0.10055107040744334</v>
      </c>
      <c r="AZ70" s="7">
        <f t="shared" si="487"/>
        <v>0.14035635210289976</v>
      </c>
      <c r="BA70" s="7">
        <f t="shared" si="536"/>
        <v>0.48138985897476211</v>
      </c>
      <c r="BB70" s="7">
        <f t="shared" si="488"/>
        <v>1</v>
      </c>
      <c r="BE70" t="str">
        <f t="shared" si="489"/>
        <v>TMS</v>
      </c>
      <c r="BF70" s="7">
        <f t="shared" si="490"/>
        <v>4.8244076347911581E-4</v>
      </c>
      <c r="BG70" s="7">
        <f t="shared" si="491"/>
        <v>1.108657093873577E-3</v>
      </c>
      <c r="BH70" s="7">
        <f t="shared" si="492"/>
        <v>5.1840748687064352E-3</v>
      </c>
      <c r="BI70" s="7">
        <f t="shared" si="493"/>
        <v>2.1983568984444417E-2</v>
      </c>
      <c r="BJ70" s="7">
        <f t="shared" si="494"/>
        <v>2.923072641237805E-2</v>
      </c>
      <c r="BK70" s="7">
        <f t="shared" si="495"/>
        <v>0.12095099724052956</v>
      </c>
      <c r="BL70" s="7">
        <f t="shared" si="496"/>
        <v>0.1014993676547475</v>
      </c>
      <c r="BM70" s="7">
        <f t="shared" si="497"/>
        <v>0.10108598640564595</v>
      </c>
      <c r="BN70" s="7">
        <f t="shared" si="498"/>
        <v>0.14109967543242463</v>
      </c>
      <c r="BO70" s="7">
        <f t="shared" si="537"/>
        <v>0.47737450514377083</v>
      </c>
      <c r="BP70" s="7">
        <f t="shared" si="499"/>
        <v>1</v>
      </c>
      <c r="BS70" t="str">
        <f t="shared" si="500"/>
        <v>TMS</v>
      </c>
      <c r="BT70" s="7">
        <f t="shared" si="501"/>
        <v>5.0494313327596144E-4</v>
      </c>
      <c r="BU70" s="7">
        <f t="shared" si="502"/>
        <v>1.1333211132353806E-3</v>
      </c>
      <c r="BV70" s="7">
        <f t="shared" si="503"/>
        <v>5.189062786830405E-3</v>
      </c>
      <c r="BW70" s="7">
        <f t="shared" si="504"/>
        <v>2.2101944783401096E-2</v>
      </c>
      <c r="BX70" s="7">
        <f t="shared" si="505"/>
        <v>3.0428132336066931E-2</v>
      </c>
      <c r="BY70" s="7">
        <f t="shared" si="506"/>
        <v>0.1217978015309011</v>
      </c>
      <c r="BZ70" s="7">
        <f t="shared" si="507"/>
        <v>0.10278464073570559</v>
      </c>
      <c r="CA70" s="7">
        <f t="shared" si="508"/>
        <v>0.10308966747207841</v>
      </c>
      <c r="CB70" s="7">
        <f t="shared" si="509"/>
        <v>0.14288784871711843</v>
      </c>
      <c r="CC70" s="7">
        <f t="shared" si="538"/>
        <v>0.47008263739138667</v>
      </c>
      <c r="CD70" s="7">
        <f t="shared" si="510"/>
        <v>1</v>
      </c>
      <c r="CG70" t="str">
        <f t="shared" si="511"/>
        <v>TMS</v>
      </c>
      <c r="CH70" s="7">
        <f t="shared" si="512"/>
        <v>5.1346993507623109E-4</v>
      </c>
      <c r="CI70" s="7">
        <f t="shared" si="513"/>
        <v>1.0526938891313475E-3</v>
      </c>
      <c r="CJ70" s="7">
        <f t="shared" si="514"/>
        <v>5.4897576287682394E-3</v>
      </c>
      <c r="CK70" s="7">
        <f t="shared" si="515"/>
        <v>2.4929404837819035E-2</v>
      </c>
      <c r="CL70" s="7">
        <f t="shared" si="516"/>
        <v>3.202567384359678E-2</v>
      </c>
      <c r="CM70" s="7">
        <f t="shared" si="517"/>
        <v>0.10014859411510245</v>
      </c>
      <c r="CN70" s="7">
        <f t="shared" si="518"/>
        <v>9.3595700151619221E-2</v>
      </c>
      <c r="CO70" s="7">
        <f t="shared" si="519"/>
        <v>0.13387638233813048</v>
      </c>
      <c r="CP70" s="7">
        <f t="shared" si="520"/>
        <v>0.11417135002332496</v>
      </c>
      <c r="CQ70" s="7">
        <f t="shared" si="539"/>
        <v>0.49419697323743128</v>
      </c>
      <c r="CR70" s="7">
        <f t="shared" si="521"/>
        <v>1</v>
      </c>
      <c r="CU70" t="str">
        <f t="shared" si="522"/>
        <v>TMS</v>
      </c>
      <c r="CV70" s="7">
        <f t="shared" si="523"/>
        <v>5.1601296192764956E-4</v>
      </c>
      <c r="CW70" s="7">
        <f t="shared" si="524"/>
        <v>1.0870054820581168E-3</v>
      </c>
      <c r="CX70" s="7">
        <f t="shared" si="525"/>
        <v>4.9527970684634607E-3</v>
      </c>
      <c r="CY70" s="7">
        <f t="shared" si="526"/>
        <v>2.4704368953904609E-2</v>
      </c>
      <c r="CZ70" s="7">
        <f t="shared" si="527"/>
        <v>2.9490240134812527E-2</v>
      </c>
      <c r="DA70" s="7">
        <f t="shared" si="528"/>
        <v>0.12134625499319809</v>
      </c>
      <c r="DB70" s="7">
        <f t="shared" si="529"/>
        <v>0.10277162117958873</v>
      </c>
      <c r="DC70" s="7">
        <f t="shared" si="530"/>
        <v>0.13506423997053627</v>
      </c>
      <c r="DD70" s="7">
        <f t="shared" si="531"/>
        <v>0.11499338920492935</v>
      </c>
      <c r="DE70" s="7">
        <f t="shared" si="540"/>
        <v>0.46507407005058121</v>
      </c>
      <c r="DF70" s="7">
        <f t="shared" si="532"/>
        <v>1</v>
      </c>
    </row>
    <row r="71" spans="1:111">
      <c r="A71" t="str">
        <f t="shared" si="445"/>
        <v>WSH</v>
      </c>
      <c r="B71" s="7">
        <f t="shared" si="446"/>
        <v>1.1599396074484148E-2</v>
      </c>
      <c r="C71" s="7">
        <f t="shared" si="447"/>
        <v>1.1522898842476094E-2</v>
      </c>
      <c r="D71" s="7">
        <f t="shared" si="448"/>
        <v>3.6891796678409666E-2</v>
      </c>
      <c r="E71" s="7">
        <f t="shared" si="449"/>
        <v>7.9311524911927528E-2</v>
      </c>
      <c r="F71" s="7">
        <f t="shared" si="450"/>
        <v>0.11427075993960745</v>
      </c>
      <c r="G71" s="7">
        <f t="shared" si="451"/>
        <v>0.26942325113236032</v>
      </c>
      <c r="H71" s="7">
        <f t="shared" si="452"/>
        <v>0.17317362858580776</v>
      </c>
      <c r="I71" s="7">
        <f t="shared" si="453"/>
        <v>7.2821338701560143E-2</v>
      </c>
      <c r="J71" s="7">
        <f t="shared" si="454"/>
        <v>0.23098540513336688</v>
      </c>
      <c r="K71" s="7">
        <f t="shared" si="533"/>
        <v>0</v>
      </c>
      <c r="L71" s="7">
        <f t="shared" si="455"/>
        <v>1</v>
      </c>
      <c r="O71" t="str">
        <f t="shared" si="456"/>
        <v>WSH</v>
      </c>
      <c r="P71" s="7">
        <f t="shared" si="457"/>
        <v>1.0125793677886257E-2</v>
      </c>
      <c r="Q71" s="7">
        <f t="shared" si="458"/>
        <v>1.0305011265105482E-2</v>
      </c>
      <c r="R71" s="7">
        <f t="shared" si="459"/>
        <v>3.4763944835119819E-2</v>
      </c>
      <c r="S71" s="7">
        <f t="shared" si="460"/>
        <v>7.9248310234177652E-2</v>
      </c>
      <c r="T71" s="7">
        <f t="shared" si="461"/>
        <v>0.11268945859220318</v>
      </c>
      <c r="U71" s="7">
        <f t="shared" si="462"/>
        <v>0.26923602102819688</v>
      </c>
      <c r="V71" s="7">
        <f t="shared" si="463"/>
        <v>0.17923465556086571</v>
      </c>
      <c r="W71" s="7">
        <f t="shared" si="464"/>
        <v>7.4789205980746912E-2</v>
      </c>
      <c r="X71" s="7">
        <f t="shared" si="465"/>
        <v>0.22960759882569809</v>
      </c>
      <c r="Y71" s="7">
        <f t="shared" si="534"/>
        <v>0</v>
      </c>
      <c r="Z71" s="7">
        <f t="shared" si="466"/>
        <v>1</v>
      </c>
      <c r="AC71" t="str">
        <f t="shared" si="467"/>
        <v>WSH</v>
      </c>
      <c r="AD71" s="7">
        <f t="shared" si="468"/>
        <v>1.1100601718621077E-2</v>
      </c>
      <c r="AE71" s="7">
        <f t="shared" si="469"/>
        <v>1.1503089090579783E-2</v>
      </c>
      <c r="AF71" s="7">
        <f t="shared" si="470"/>
        <v>3.7564146424905916E-2</v>
      </c>
      <c r="AG71" s="7">
        <f t="shared" si="471"/>
        <v>8.6104123483125711E-2</v>
      </c>
      <c r="AH71" s="7">
        <f t="shared" si="472"/>
        <v>0.12506490108872834</v>
      </c>
      <c r="AI71" s="7">
        <f t="shared" si="473"/>
        <v>0.22708337525910124</v>
      </c>
      <c r="AJ71" s="7">
        <f t="shared" si="474"/>
        <v>0.20437503773319113</v>
      </c>
      <c r="AK71" s="7">
        <f t="shared" si="475"/>
        <v>7.2620796522509107E-2</v>
      </c>
      <c r="AL71" s="7">
        <f t="shared" si="476"/>
        <v>0.22458392867923768</v>
      </c>
      <c r="AM71" s="7">
        <f t="shared" si="535"/>
        <v>0</v>
      </c>
      <c r="AN71" s="7">
        <f t="shared" si="477"/>
        <v>1</v>
      </c>
      <c r="AQ71" t="str">
        <f t="shared" si="478"/>
        <v>WSH</v>
      </c>
      <c r="AR71" s="7">
        <f t="shared" si="479"/>
        <v>1.0828167869118992E-2</v>
      </c>
      <c r="AS71" s="7">
        <f t="shared" si="480"/>
        <v>1.096230057920943E-2</v>
      </c>
      <c r="AT71" s="7">
        <f t="shared" si="481"/>
        <v>3.6439386241235647E-2</v>
      </c>
      <c r="AU71" s="7">
        <f t="shared" si="482"/>
        <v>8.1776242251803674E-2</v>
      </c>
      <c r="AV71" s="7">
        <f t="shared" si="483"/>
        <v>0.11422416421095417</v>
      </c>
      <c r="AW71" s="7">
        <f t="shared" si="484"/>
        <v>0.23686210750939946</v>
      </c>
      <c r="AX71" s="7">
        <f t="shared" si="485"/>
        <v>0.2088812112590184</v>
      </c>
      <c r="AY71" s="7">
        <f t="shared" si="486"/>
        <v>7.1838227822375769E-2</v>
      </c>
      <c r="AZ71" s="7">
        <f t="shared" si="487"/>
        <v>0.22818819225688447</v>
      </c>
      <c r="BA71" s="7">
        <f t="shared" si="536"/>
        <v>0</v>
      </c>
      <c r="BB71" s="7">
        <f t="shared" si="488"/>
        <v>1</v>
      </c>
      <c r="BE71" t="str">
        <f t="shared" si="489"/>
        <v>WSH</v>
      </c>
      <c r="BF71" s="7">
        <f t="shared" si="490"/>
        <v>1.1497489259446431E-2</v>
      </c>
      <c r="BG71" s="7">
        <f t="shared" si="491"/>
        <v>1.2055146344027311E-2</v>
      </c>
      <c r="BH71" s="7">
        <f t="shared" si="492"/>
        <v>3.7929744279898522E-2</v>
      </c>
      <c r="BI71" s="7">
        <f t="shared" si="493"/>
        <v>8.4942158173391763E-2</v>
      </c>
      <c r="BJ71" s="7">
        <f t="shared" si="494"/>
        <v>0.10697960516426909</v>
      </c>
      <c r="BK71" s="7">
        <f t="shared" si="495"/>
        <v>0.27168914667735428</v>
      </c>
      <c r="BL71" s="7">
        <f t="shared" si="496"/>
        <v>0.17477035103992952</v>
      </c>
      <c r="BM71" s="7">
        <f t="shared" si="497"/>
        <v>7.1935784410348216E-2</v>
      </c>
      <c r="BN71" s="7">
        <f t="shared" si="498"/>
        <v>0.22820057465133495</v>
      </c>
      <c r="BO71" s="7">
        <f t="shared" si="537"/>
        <v>0</v>
      </c>
      <c r="BP71" s="7">
        <f t="shared" si="499"/>
        <v>1</v>
      </c>
      <c r="BS71" t="str">
        <f t="shared" si="500"/>
        <v>WSH</v>
      </c>
      <c r="BT71" s="7">
        <f t="shared" si="501"/>
        <v>1.1598982643450068E-2</v>
      </c>
      <c r="BU71" s="7">
        <f t="shared" si="502"/>
        <v>1.201423021485069E-2</v>
      </c>
      <c r="BV71" s="7">
        <f t="shared" si="503"/>
        <v>3.8661944556463684E-2</v>
      </c>
      <c r="BW71" s="7">
        <f t="shared" si="504"/>
        <v>8.3828103476500576E-2</v>
      </c>
      <c r="BX71" s="7">
        <f t="shared" si="505"/>
        <v>0.11746714952506059</v>
      </c>
      <c r="BY71" s="7">
        <f t="shared" si="506"/>
        <v>0.22766746655061029</v>
      </c>
      <c r="BZ71" s="7">
        <f t="shared" si="507"/>
        <v>0.20608257836799718</v>
      </c>
      <c r="CA71" s="7">
        <f t="shared" si="508"/>
        <v>6.9134727873093951E-2</v>
      </c>
      <c r="CB71" s="7">
        <f t="shared" si="509"/>
        <v>0.23354481679197295</v>
      </c>
      <c r="CC71" s="7">
        <f t="shared" si="538"/>
        <v>0</v>
      </c>
      <c r="CD71" s="7">
        <f t="shared" si="510"/>
        <v>1</v>
      </c>
      <c r="CG71" t="str">
        <f t="shared" si="511"/>
        <v>WSH</v>
      </c>
      <c r="CH71" s="7">
        <f t="shared" si="512"/>
        <v>1.3646143770001177E-2</v>
      </c>
      <c r="CI71" s="7">
        <f t="shared" si="513"/>
        <v>1.3228668804088975E-2</v>
      </c>
      <c r="CJ71" s="7">
        <f t="shared" si="514"/>
        <v>4.4066809220207948E-2</v>
      </c>
      <c r="CK71" s="7">
        <f t="shared" si="515"/>
        <v>8.7424418232932621E-2</v>
      </c>
      <c r="CL71" s="7">
        <f t="shared" si="516"/>
        <v>0.13352211402229994</v>
      </c>
      <c r="CM71" s="7">
        <f t="shared" si="517"/>
        <v>0.21512141869316254</v>
      </c>
      <c r="CN71" s="7">
        <f t="shared" si="518"/>
        <v>0.20015397593791889</v>
      </c>
      <c r="CO71" s="7">
        <f t="shared" si="519"/>
        <v>7.1640346126350243E-2</v>
      </c>
      <c r="CP71" s="7">
        <f t="shared" si="520"/>
        <v>0.22119610519303765</v>
      </c>
      <c r="CQ71" s="7">
        <f t="shared" si="539"/>
        <v>0</v>
      </c>
      <c r="CR71" s="7">
        <f t="shared" si="521"/>
        <v>1</v>
      </c>
      <c r="CU71" t="str">
        <f t="shared" si="522"/>
        <v>WSH</v>
      </c>
      <c r="CV71" s="7">
        <f t="shared" si="523"/>
        <v>1.1100844434177767E-2</v>
      </c>
      <c r="CW71" s="7">
        <f t="shared" si="524"/>
        <v>1.2024845358178691E-2</v>
      </c>
      <c r="CX71" s="7">
        <f t="shared" si="525"/>
        <v>4.0557651668762781E-2</v>
      </c>
      <c r="CY71" s="7">
        <f t="shared" si="526"/>
        <v>8.0986969875858766E-2</v>
      </c>
      <c r="CZ71" s="7">
        <f t="shared" si="527"/>
        <v>0.12633145966479301</v>
      </c>
      <c r="DA71" s="7">
        <f t="shared" si="528"/>
        <v>0.21874438541105207</v>
      </c>
      <c r="DB71" s="7">
        <f t="shared" si="529"/>
        <v>0.20636020636020636</v>
      </c>
      <c r="DC71" s="7">
        <f t="shared" si="530"/>
        <v>7.3406740073406737E-2</v>
      </c>
      <c r="DD71" s="7">
        <f t="shared" si="531"/>
        <v>0.2304868971535638</v>
      </c>
      <c r="DE71" s="7">
        <f t="shared" si="540"/>
        <v>0</v>
      </c>
      <c r="DF71" s="7">
        <f t="shared" si="532"/>
        <v>1</v>
      </c>
    </row>
    <row r="72" spans="1:111">
      <c r="A72" t="str">
        <f t="shared" si="445"/>
        <v>WSX</v>
      </c>
      <c r="B72" s="7">
        <f t="shared" si="446"/>
        <v>2.9165647173966234E-3</v>
      </c>
      <c r="C72" s="7">
        <f t="shared" si="447"/>
        <v>3.6652801565940788E-3</v>
      </c>
      <c r="D72" s="7">
        <f t="shared" si="448"/>
        <v>3.4362613163689749E-2</v>
      </c>
      <c r="E72" s="7">
        <f t="shared" si="449"/>
        <v>8.928798629801811E-2</v>
      </c>
      <c r="F72" s="7">
        <f t="shared" si="450"/>
        <v>0.13714705162711036</v>
      </c>
      <c r="G72" s="7">
        <f t="shared" si="451"/>
        <v>0.35003670173721557</v>
      </c>
      <c r="H72" s="7">
        <f t="shared" si="452"/>
        <v>0.14013701981893809</v>
      </c>
      <c r="I72" s="7">
        <f t="shared" si="453"/>
        <v>0</v>
      </c>
      <c r="J72" s="7">
        <f t="shared" si="454"/>
        <v>0.24244678248103743</v>
      </c>
      <c r="K72" s="7">
        <f t="shared" si="533"/>
        <v>0</v>
      </c>
      <c r="L72" s="7">
        <f t="shared" si="455"/>
        <v>1</v>
      </c>
      <c r="O72" t="str">
        <f t="shared" si="456"/>
        <v>WSX</v>
      </c>
      <c r="P72" s="7">
        <f t="shared" si="457"/>
        <v>3.0732941504641753E-3</v>
      </c>
      <c r="Q72" s="7">
        <f t="shared" si="458"/>
        <v>3.3522396386432484E-3</v>
      </c>
      <c r="R72" s="7">
        <f t="shared" si="459"/>
        <v>3.5044362120181465E-2</v>
      </c>
      <c r="S72" s="7">
        <f t="shared" si="460"/>
        <v>9.0833459755996104E-2</v>
      </c>
      <c r="T72" s="7">
        <f t="shared" si="461"/>
        <v>0.13424618652154977</v>
      </c>
      <c r="U72" s="7">
        <f t="shared" si="462"/>
        <v>0.35298349327839251</v>
      </c>
      <c r="V72" s="7">
        <f t="shared" si="463"/>
        <v>0.13954615079695215</v>
      </c>
      <c r="W72" s="7">
        <f t="shared" si="464"/>
        <v>0</v>
      </c>
      <c r="X72" s="7">
        <f t="shared" si="465"/>
        <v>0.24092081373782059</v>
      </c>
      <c r="Y72" s="7">
        <f t="shared" si="534"/>
        <v>0</v>
      </c>
      <c r="Z72" s="7">
        <f t="shared" si="466"/>
        <v>1</v>
      </c>
      <c r="AC72" t="str">
        <f t="shared" si="467"/>
        <v>WSX</v>
      </c>
      <c r="AD72" s="7">
        <f t="shared" si="468"/>
        <v>3.3174042094908859E-3</v>
      </c>
      <c r="AE72" s="7">
        <f t="shared" si="469"/>
        <v>3.5160667768306436E-3</v>
      </c>
      <c r="AF72" s="7">
        <f t="shared" si="470"/>
        <v>3.5203761892414816E-2</v>
      </c>
      <c r="AG72" s="7">
        <f t="shared" si="471"/>
        <v>9.4196637412019404E-2</v>
      </c>
      <c r="AH72" s="7">
        <f t="shared" si="472"/>
        <v>0.12884487811667616</v>
      </c>
      <c r="AI72" s="7">
        <f t="shared" si="473"/>
        <v>0.39370171216826416</v>
      </c>
      <c r="AJ72" s="7">
        <f t="shared" si="474"/>
        <v>0.10245409252315371</v>
      </c>
      <c r="AK72" s="7">
        <f t="shared" si="475"/>
        <v>0</v>
      </c>
      <c r="AL72" s="7">
        <f t="shared" si="476"/>
        <v>0.23876544690115015</v>
      </c>
      <c r="AM72" s="7">
        <f t="shared" si="535"/>
        <v>0</v>
      </c>
      <c r="AN72" s="7">
        <f t="shared" si="477"/>
        <v>1</v>
      </c>
      <c r="AQ72" t="str">
        <f t="shared" si="478"/>
        <v>WSX</v>
      </c>
      <c r="AR72" s="7">
        <f t="shared" si="479"/>
        <v>3.2160164426911059E-3</v>
      </c>
      <c r="AS72" s="7">
        <f t="shared" si="480"/>
        <v>3.6763814192983173E-3</v>
      </c>
      <c r="AT72" s="7">
        <f t="shared" si="481"/>
        <v>3.6514792399343368E-2</v>
      </c>
      <c r="AU72" s="7">
        <f t="shared" si="482"/>
        <v>9.4029321599678042E-2</v>
      </c>
      <c r="AV72" s="7">
        <f t="shared" si="483"/>
        <v>0.14378196878403399</v>
      </c>
      <c r="AW72" s="7">
        <f t="shared" si="484"/>
        <v>0.37677566863628076</v>
      </c>
      <c r="AX72" s="7">
        <f t="shared" si="485"/>
        <v>0.10236820358725464</v>
      </c>
      <c r="AY72" s="7">
        <f t="shared" si="486"/>
        <v>0</v>
      </c>
      <c r="AZ72" s="7">
        <f t="shared" si="487"/>
        <v>0.23963764713141975</v>
      </c>
      <c r="BA72" s="7">
        <f t="shared" si="536"/>
        <v>0</v>
      </c>
      <c r="BB72" s="7">
        <f t="shared" si="488"/>
        <v>1</v>
      </c>
      <c r="BE72" t="str">
        <f t="shared" si="489"/>
        <v>WSX</v>
      </c>
      <c r="BF72" s="7">
        <f t="shared" si="490"/>
        <v>3.4713258775039423E-3</v>
      </c>
      <c r="BG72" s="7">
        <f t="shared" si="491"/>
        <v>3.6391880812998143E-3</v>
      </c>
      <c r="BH72" s="7">
        <f t="shared" si="492"/>
        <v>3.7502463120380532E-2</v>
      </c>
      <c r="BI72" s="7">
        <f t="shared" si="493"/>
        <v>0.10516160396709638</v>
      </c>
      <c r="BJ72" s="7">
        <f t="shared" si="494"/>
        <v>0.14955735720652993</v>
      </c>
      <c r="BK72" s="7">
        <f t="shared" si="495"/>
        <v>0.35570237557877815</v>
      </c>
      <c r="BL72" s="7">
        <f t="shared" si="496"/>
        <v>0.10347489786704744</v>
      </c>
      <c r="BM72" s="7">
        <f t="shared" si="497"/>
        <v>0</v>
      </c>
      <c r="BN72" s="7">
        <f t="shared" si="498"/>
        <v>0.24149078830136392</v>
      </c>
      <c r="BO72" s="7">
        <f t="shared" si="537"/>
        <v>0</v>
      </c>
      <c r="BP72" s="7">
        <f t="shared" si="499"/>
        <v>1</v>
      </c>
      <c r="BS72" t="str">
        <f t="shared" si="500"/>
        <v>WSX</v>
      </c>
      <c r="BT72" s="7">
        <f t="shared" si="501"/>
        <v>3.5124099863923634E-3</v>
      </c>
      <c r="BU72" s="7">
        <f t="shared" si="502"/>
        <v>3.8634247254925994E-3</v>
      </c>
      <c r="BV72" s="7">
        <f t="shared" si="503"/>
        <v>3.7087326948173613E-2</v>
      </c>
      <c r="BW72" s="7">
        <f t="shared" si="504"/>
        <v>9.9027265629650141E-2</v>
      </c>
      <c r="BX72" s="7">
        <f t="shared" si="505"/>
        <v>0.1374395791675832</v>
      </c>
      <c r="BY72" s="7">
        <f t="shared" si="506"/>
        <v>0.32234005330056215</v>
      </c>
      <c r="BZ72" s="7">
        <f t="shared" si="507"/>
        <v>0.10954732679952256</v>
      </c>
      <c r="CA72" s="7">
        <f t="shared" si="508"/>
        <v>0</v>
      </c>
      <c r="CB72" s="7">
        <f t="shared" si="509"/>
        <v>0.28718261344262347</v>
      </c>
      <c r="CC72" s="7">
        <f t="shared" si="538"/>
        <v>0</v>
      </c>
      <c r="CD72" s="7">
        <f t="shared" si="510"/>
        <v>1</v>
      </c>
      <c r="CG72" t="str">
        <f t="shared" si="511"/>
        <v>WSX</v>
      </c>
      <c r="CH72" s="7">
        <f t="shared" si="512"/>
        <v>3.4316028793122443E-3</v>
      </c>
      <c r="CI72" s="7">
        <f t="shared" si="513"/>
        <v>4.4491212735811598E-3</v>
      </c>
      <c r="CJ72" s="7">
        <f t="shared" si="514"/>
        <v>3.7719650728689338E-2</v>
      </c>
      <c r="CK72" s="7">
        <f t="shared" si="515"/>
        <v>9.8131241962573931E-2</v>
      </c>
      <c r="CL72" s="7">
        <f t="shared" si="516"/>
        <v>0.16388703114909131</v>
      </c>
      <c r="CM72" s="7">
        <f t="shared" si="517"/>
        <v>0.29518188635019765</v>
      </c>
      <c r="CN72" s="7">
        <f t="shared" si="518"/>
        <v>0.11089325183304816</v>
      </c>
      <c r="CO72" s="7">
        <f t="shared" si="519"/>
        <v>0</v>
      </c>
      <c r="CP72" s="7">
        <f t="shared" si="520"/>
        <v>0.28630621382350618</v>
      </c>
      <c r="CQ72" s="7">
        <f t="shared" si="539"/>
        <v>0</v>
      </c>
      <c r="CR72" s="7">
        <f t="shared" si="521"/>
        <v>1</v>
      </c>
      <c r="CU72" t="str">
        <f t="shared" si="522"/>
        <v>WSX</v>
      </c>
      <c r="CV72" s="7">
        <f t="shared" si="523"/>
        <v>3.4707603101356227E-3</v>
      </c>
      <c r="CW72" s="7">
        <f t="shared" si="524"/>
        <v>3.7211988805895169E-3</v>
      </c>
      <c r="CX72" s="7">
        <f t="shared" si="525"/>
        <v>3.8148798724220299E-2</v>
      </c>
      <c r="CY72" s="7">
        <f t="shared" si="526"/>
        <v>9.6091104913720499E-2</v>
      </c>
      <c r="CZ72" s="7">
        <f t="shared" si="527"/>
        <v>0.16488034889593675</v>
      </c>
      <c r="DA72" s="7">
        <f t="shared" si="528"/>
        <v>0.30223151392974257</v>
      </c>
      <c r="DB72" s="7">
        <f t="shared" si="529"/>
        <v>0.10470357639961428</v>
      </c>
      <c r="DC72" s="7">
        <f t="shared" si="530"/>
        <v>0</v>
      </c>
      <c r="DD72" s="7">
        <f t="shared" si="531"/>
        <v>0.28675269794604041</v>
      </c>
      <c r="DE72" s="7">
        <f t="shared" si="540"/>
        <v>0</v>
      </c>
      <c r="DF72" s="7">
        <f t="shared" si="532"/>
        <v>1</v>
      </c>
    </row>
    <row r="73" spans="1:111">
      <c r="A73" t="str">
        <f t="shared" si="445"/>
        <v>YKY</v>
      </c>
      <c r="B73" s="7">
        <f t="shared" si="446"/>
        <v>4.5156607547525256E-3</v>
      </c>
      <c r="C73" s="7">
        <f t="shared" si="447"/>
        <v>4.0724057113412345E-3</v>
      </c>
      <c r="D73" s="7">
        <f t="shared" si="448"/>
        <v>1.4696675033105611E-2</v>
      </c>
      <c r="E73" s="7">
        <f t="shared" si="449"/>
        <v>5.7210374384291038E-2</v>
      </c>
      <c r="F73" s="7">
        <f t="shared" si="450"/>
        <v>0.11889762470703612</v>
      </c>
      <c r="G73" s="7">
        <f t="shared" si="451"/>
        <v>0.22688840500213317</v>
      </c>
      <c r="H73" s="7">
        <f t="shared" si="452"/>
        <v>0.13800468742208408</v>
      </c>
      <c r="I73" s="7">
        <f t="shared" si="453"/>
        <v>0.13330341361790307</v>
      </c>
      <c r="J73" s="7">
        <f t="shared" si="454"/>
        <v>0.30241075336735318</v>
      </c>
      <c r="K73" s="7">
        <f t="shared" si="533"/>
        <v>0</v>
      </c>
      <c r="L73" s="7">
        <f t="shared" si="455"/>
        <v>1</v>
      </c>
      <c r="O73" t="str">
        <f t="shared" si="456"/>
        <v>YKY</v>
      </c>
      <c r="P73" s="7">
        <f t="shared" si="457"/>
        <v>4.8193875767534745E-3</v>
      </c>
      <c r="Q73" s="7">
        <f t="shared" si="458"/>
        <v>4.0428988530316007E-3</v>
      </c>
      <c r="R73" s="7">
        <f t="shared" si="459"/>
        <v>1.6151538507823627E-2</v>
      </c>
      <c r="S73" s="7">
        <f t="shared" si="460"/>
        <v>6.1844031781597503E-2</v>
      </c>
      <c r="T73" s="7">
        <f t="shared" si="461"/>
        <v>0.12248178403298501</v>
      </c>
      <c r="U73" s="7">
        <f t="shared" si="462"/>
        <v>0.24290057219482702</v>
      </c>
      <c r="V73" s="7">
        <f t="shared" si="463"/>
        <v>0.1158773319732842</v>
      </c>
      <c r="W73" s="7">
        <f t="shared" si="464"/>
        <v>0.21632803926568808</v>
      </c>
      <c r="X73" s="7">
        <f t="shared" si="465"/>
        <v>0.21555441581400947</v>
      </c>
      <c r="Y73" s="7">
        <f t="shared" si="534"/>
        <v>0</v>
      </c>
      <c r="Z73" s="7">
        <f t="shared" si="466"/>
        <v>1</v>
      </c>
      <c r="AC73" t="str">
        <f t="shared" si="467"/>
        <v>YKY</v>
      </c>
      <c r="AD73" s="7">
        <f t="shared" si="468"/>
        <v>4.7176210343882457E-3</v>
      </c>
      <c r="AE73" s="7">
        <f t="shared" si="469"/>
        <v>3.947962203660586E-3</v>
      </c>
      <c r="AF73" s="7">
        <f t="shared" si="470"/>
        <v>1.5719866334070694E-2</v>
      </c>
      <c r="AG73" s="7">
        <f t="shared" si="471"/>
        <v>6.0869492994166649E-2</v>
      </c>
      <c r="AH73" s="7">
        <f t="shared" si="472"/>
        <v>0.12331983200396457</v>
      </c>
      <c r="AI73" s="7">
        <f t="shared" si="473"/>
        <v>0.24375482767117296</v>
      </c>
      <c r="AJ73" s="7">
        <f t="shared" si="474"/>
        <v>0.11932757288918297</v>
      </c>
      <c r="AK73" s="7">
        <f t="shared" si="475"/>
        <v>0.21522207979534827</v>
      </c>
      <c r="AL73" s="7">
        <f t="shared" si="476"/>
        <v>0.21312074507404505</v>
      </c>
      <c r="AM73" s="7">
        <f t="shared" si="535"/>
        <v>0</v>
      </c>
      <c r="AN73" s="7">
        <f t="shared" si="477"/>
        <v>1</v>
      </c>
      <c r="AQ73" t="str">
        <f t="shared" si="478"/>
        <v>YKY</v>
      </c>
      <c r="AR73" s="7">
        <f t="shared" si="479"/>
        <v>4.8447258228173726E-3</v>
      </c>
      <c r="AS73" s="7">
        <f t="shared" si="480"/>
        <v>4.2302030783302131E-3</v>
      </c>
      <c r="AT73" s="7">
        <f t="shared" si="481"/>
        <v>1.6297714832864105E-2</v>
      </c>
      <c r="AU73" s="7">
        <f t="shared" si="482"/>
        <v>6.4790704986208966E-2</v>
      </c>
      <c r="AV73" s="7">
        <f t="shared" si="483"/>
        <v>0.12099524102153687</v>
      </c>
      <c r="AW73" s="7">
        <f t="shared" si="484"/>
        <v>0.22354336672716618</v>
      </c>
      <c r="AX73" s="7">
        <f t="shared" si="485"/>
        <v>0.14402698183585097</v>
      </c>
      <c r="AY73" s="7">
        <f t="shared" si="486"/>
        <v>0.21361953896502936</v>
      </c>
      <c r="AZ73" s="7">
        <f t="shared" si="487"/>
        <v>0.20765152273019594</v>
      </c>
      <c r="BA73" s="7">
        <f t="shared" si="536"/>
        <v>0</v>
      </c>
      <c r="BB73" s="7">
        <f t="shared" si="488"/>
        <v>1</v>
      </c>
      <c r="BE73" t="str">
        <f t="shared" si="489"/>
        <v>YKY</v>
      </c>
      <c r="BF73" s="7">
        <f t="shared" si="490"/>
        <v>4.5408795517881346E-3</v>
      </c>
      <c r="BG73" s="7">
        <f t="shared" si="491"/>
        <v>4.1918048905360038E-3</v>
      </c>
      <c r="BH73" s="7">
        <f t="shared" si="492"/>
        <v>1.5100388054665091E-2</v>
      </c>
      <c r="BI73" s="7">
        <f t="shared" si="493"/>
        <v>6.3115607709895688E-2</v>
      </c>
      <c r="BJ73" s="7">
        <f t="shared" si="494"/>
        <v>0.11750143993297767</v>
      </c>
      <c r="BK73" s="7">
        <f t="shared" si="495"/>
        <v>0.24606971020985202</v>
      </c>
      <c r="BL73" s="7">
        <f t="shared" si="496"/>
        <v>0.12310990615709523</v>
      </c>
      <c r="BM73" s="7">
        <f t="shared" si="497"/>
        <v>0.21784178772769852</v>
      </c>
      <c r="BN73" s="7">
        <f t="shared" si="498"/>
        <v>0.20852847576549163</v>
      </c>
      <c r="BO73" s="7">
        <f t="shared" si="537"/>
        <v>0</v>
      </c>
      <c r="BP73" s="7">
        <f t="shared" si="499"/>
        <v>1</v>
      </c>
      <c r="BS73" t="str">
        <f t="shared" si="500"/>
        <v>YKY</v>
      </c>
      <c r="BT73" s="7">
        <f t="shared" si="501"/>
        <v>4.5967094256040304E-3</v>
      </c>
      <c r="BU73" s="7">
        <f t="shared" si="502"/>
        <v>3.9270166227854675E-3</v>
      </c>
      <c r="BV73" s="7">
        <f t="shared" si="503"/>
        <v>1.503701606164563E-2</v>
      </c>
      <c r="BW73" s="7">
        <f t="shared" si="504"/>
        <v>5.9739024904864789E-2</v>
      </c>
      <c r="BX73" s="7">
        <f t="shared" si="505"/>
        <v>0.11384344013275811</v>
      </c>
      <c r="BY73" s="7">
        <f t="shared" si="506"/>
        <v>0.22008739569881752</v>
      </c>
      <c r="BZ73" s="7">
        <f t="shared" si="507"/>
        <v>0.14020753751056031</v>
      </c>
      <c r="CA73" s="7">
        <f t="shared" si="508"/>
        <v>0.14054151367326922</v>
      </c>
      <c r="CB73" s="7">
        <f t="shared" si="509"/>
        <v>0.3020203459696949</v>
      </c>
      <c r="CC73" s="7">
        <f t="shared" si="538"/>
        <v>0</v>
      </c>
      <c r="CD73" s="7">
        <f t="shared" si="510"/>
        <v>1</v>
      </c>
      <c r="CG73" t="str">
        <f t="shared" si="511"/>
        <v>YKY</v>
      </c>
      <c r="CH73" s="7">
        <f t="shared" si="512"/>
        <v>4.8311680866751127E-3</v>
      </c>
      <c r="CI73" s="7">
        <f t="shared" si="513"/>
        <v>3.7060466070511326E-3</v>
      </c>
      <c r="CJ73" s="7">
        <f t="shared" si="514"/>
        <v>1.5104546798075776E-2</v>
      </c>
      <c r="CK73" s="7">
        <f t="shared" si="515"/>
        <v>6.0870168886022119E-2</v>
      </c>
      <c r="CL73" s="7">
        <f t="shared" si="516"/>
        <v>0.11553875413036552</v>
      </c>
      <c r="CM73" s="7">
        <f t="shared" si="517"/>
        <v>0.23604989299452478</v>
      </c>
      <c r="CN73" s="7">
        <f t="shared" si="518"/>
        <v>0.11634970499357827</v>
      </c>
      <c r="CO73" s="7">
        <f t="shared" si="519"/>
        <v>0.22608863129433959</v>
      </c>
      <c r="CP73" s="7">
        <f t="shared" si="520"/>
        <v>0.22146108620936772</v>
      </c>
      <c r="CQ73" s="7">
        <f t="shared" si="539"/>
        <v>0</v>
      </c>
      <c r="CR73" s="7">
        <f t="shared" si="521"/>
        <v>1</v>
      </c>
      <c r="CU73" t="str">
        <f t="shared" si="522"/>
        <v>YKY</v>
      </c>
      <c r="CV73" s="7">
        <f t="shared" si="523"/>
        <v>4.686036302162533E-3</v>
      </c>
      <c r="CW73" s="7">
        <f t="shared" si="524"/>
        <v>3.7505529907991306E-3</v>
      </c>
      <c r="CX73" s="7">
        <f t="shared" si="525"/>
        <v>1.5281985506848407E-2</v>
      </c>
      <c r="CY73" s="7">
        <f t="shared" si="526"/>
        <v>5.9067102772897506E-2</v>
      </c>
      <c r="CZ73" s="7">
        <f t="shared" si="527"/>
        <v>0.11742019552497178</v>
      </c>
      <c r="DA73" s="7">
        <f t="shared" si="528"/>
        <v>0.22916915079394379</v>
      </c>
      <c r="DB73" s="7">
        <f t="shared" si="529"/>
        <v>0.11451483295086981</v>
      </c>
      <c r="DC73" s="7">
        <f t="shared" si="530"/>
        <v>6.1399442348125936E-2</v>
      </c>
      <c r="DD73" s="7">
        <f t="shared" si="531"/>
        <v>0.39471070080938103</v>
      </c>
      <c r="DE73" s="7">
        <f t="shared" si="540"/>
        <v>0</v>
      </c>
      <c r="DF73" s="7">
        <f t="shared" si="532"/>
        <v>1</v>
      </c>
    </row>
    <row r="74" spans="1:111">
      <c r="A74" t="str">
        <f t="shared" si="445"/>
        <v>Total</v>
      </c>
      <c r="B74" s="7">
        <f t="shared" si="446"/>
        <v>4.0762158026116076E-3</v>
      </c>
      <c r="C74" s="7">
        <f t="shared" si="447"/>
        <v>4.0139988208878459E-3</v>
      </c>
      <c r="D74" s="7">
        <f t="shared" si="448"/>
        <v>1.9005030042272424E-2</v>
      </c>
      <c r="E74" s="7">
        <f t="shared" si="449"/>
        <v>6.0875804367732468E-2</v>
      </c>
      <c r="F74" s="7">
        <f t="shared" si="450"/>
        <v>8.2746076943339894E-2</v>
      </c>
      <c r="G74" s="7">
        <f t="shared" si="451"/>
        <v>0.25343159267946963</v>
      </c>
      <c r="H74" s="7">
        <f t="shared" si="452"/>
        <v>0.14326388279123442</v>
      </c>
      <c r="I74" s="7">
        <f t="shared" si="453"/>
        <v>0.1335888912582632</v>
      </c>
      <c r="J74" s="7">
        <f t="shared" si="454"/>
        <v>0.13766034043727499</v>
      </c>
      <c r="K74" s="7">
        <f t="shared" si="533"/>
        <v>0.16133816685691349</v>
      </c>
      <c r="L74" s="7">
        <f t="shared" si="455"/>
        <v>1</v>
      </c>
      <c r="O74" t="str">
        <f t="shared" si="456"/>
        <v>Total</v>
      </c>
      <c r="P74" s="7">
        <f t="shared" si="457"/>
        <v>3.9765209510285154E-3</v>
      </c>
      <c r="Q74" s="7">
        <f t="shared" si="458"/>
        <v>4.0066209877352554E-3</v>
      </c>
      <c r="R74" s="7">
        <f t="shared" si="459"/>
        <v>1.9241320922254921E-2</v>
      </c>
      <c r="S74" s="7">
        <f t="shared" si="460"/>
        <v>6.1392851139248125E-2</v>
      </c>
      <c r="T74" s="7">
        <f t="shared" si="461"/>
        <v>8.3868140412079711E-2</v>
      </c>
      <c r="U74" s="7">
        <f t="shared" si="462"/>
        <v>0.2672332275835716</v>
      </c>
      <c r="V74" s="7">
        <f t="shared" si="463"/>
        <v>0.14094163628391068</v>
      </c>
      <c r="W74" s="7">
        <f t="shared" si="464"/>
        <v>0.14458016953463049</v>
      </c>
      <c r="X74" s="7">
        <f t="shared" si="465"/>
        <v>0.11118519914873015</v>
      </c>
      <c r="Y74" s="7">
        <f t="shared" si="534"/>
        <v>0.16357431303681055</v>
      </c>
      <c r="Z74" s="7">
        <f t="shared" si="466"/>
        <v>1</v>
      </c>
      <c r="AC74" t="str">
        <f t="shared" si="467"/>
        <v>Total</v>
      </c>
      <c r="AD74" s="7">
        <f t="shared" si="468"/>
        <v>3.9170486231492061E-3</v>
      </c>
      <c r="AE74" s="7">
        <f t="shared" si="469"/>
        <v>3.9842037934160034E-3</v>
      </c>
      <c r="AF74" s="7">
        <f t="shared" si="470"/>
        <v>1.9146393585383534E-2</v>
      </c>
      <c r="AG74" s="7">
        <f t="shared" si="471"/>
        <v>6.2169075077550456E-2</v>
      </c>
      <c r="AH74" s="7">
        <f t="shared" si="472"/>
        <v>8.2656753598290666E-2</v>
      </c>
      <c r="AI74" s="7">
        <f t="shared" si="473"/>
        <v>0.25684972334380135</v>
      </c>
      <c r="AJ74" s="7">
        <f t="shared" si="474"/>
        <v>0.13859553679309419</v>
      </c>
      <c r="AK74" s="7">
        <f t="shared" si="475"/>
        <v>0.14574817929189229</v>
      </c>
      <c r="AL74" s="7">
        <f t="shared" si="476"/>
        <v>0.12365324227408438</v>
      </c>
      <c r="AM74" s="7">
        <f t="shared" si="535"/>
        <v>0.16327984361933792</v>
      </c>
      <c r="AN74" s="7">
        <f t="shared" si="477"/>
        <v>1</v>
      </c>
      <c r="AQ74" t="str">
        <f t="shared" si="478"/>
        <v>Total</v>
      </c>
      <c r="AR74" s="7">
        <f t="shared" si="479"/>
        <v>3.9387820169429159E-3</v>
      </c>
      <c r="AS74" s="7">
        <f t="shared" si="480"/>
        <v>3.9889241636401262E-3</v>
      </c>
      <c r="AT74" s="7">
        <f t="shared" si="481"/>
        <v>1.9023639713710093E-2</v>
      </c>
      <c r="AU74" s="7">
        <f t="shared" si="482"/>
        <v>6.2957474526726218E-2</v>
      </c>
      <c r="AV74" s="7">
        <f t="shared" si="483"/>
        <v>8.2365045631675821E-2</v>
      </c>
      <c r="AW74" s="7">
        <f t="shared" si="484"/>
        <v>0.25712338993475287</v>
      </c>
      <c r="AX74" s="7">
        <f t="shared" si="485"/>
        <v>0.14260143657383795</v>
      </c>
      <c r="AY74" s="7">
        <f t="shared" si="486"/>
        <v>0.14365149795416551</v>
      </c>
      <c r="AZ74" s="7">
        <f t="shared" si="487"/>
        <v>0.12210096445487932</v>
      </c>
      <c r="BA74" s="7">
        <f t="shared" si="536"/>
        <v>0.16224884502966919</v>
      </c>
      <c r="BB74" s="7">
        <f t="shared" si="488"/>
        <v>1</v>
      </c>
      <c r="BE74" t="str">
        <f t="shared" si="489"/>
        <v>Total</v>
      </c>
      <c r="BF74" s="7">
        <f t="shared" si="490"/>
        <v>3.9708954963542748E-3</v>
      </c>
      <c r="BG74" s="7">
        <f t="shared" si="491"/>
        <v>4.0644872689827088E-3</v>
      </c>
      <c r="BH74" s="7">
        <f t="shared" si="492"/>
        <v>1.9208083397272951E-2</v>
      </c>
      <c r="BI74" s="7">
        <f t="shared" si="493"/>
        <v>6.4217195192554144E-2</v>
      </c>
      <c r="BJ74" s="7">
        <f t="shared" si="494"/>
        <v>8.0557772781597536E-2</v>
      </c>
      <c r="BK74" s="7">
        <f t="shared" si="495"/>
        <v>0.26420945473142926</v>
      </c>
      <c r="BL74" s="7">
        <f t="shared" si="496"/>
        <v>0.13487163719945247</v>
      </c>
      <c r="BM74" s="7">
        <f t="shared" si="497"/>
        <v>0.1440328696386651</v>
      </c>
      <c r="BN74" s="7">
        <f t="shared" si="498"/>
        <v>0.12265895987986195</v>
      </c>
      <c r="BO74" s="7">
        <f t="shared" si="537"/>
        <v>0.16220864441382959</v>
      </c>
      <c r="BP74" s="7">
        <f t="shared" si="499"/>
        <v>1</v>
      </c>
      <c r="BS74" t="str">
        <f t="shared" si="500"/>
        <v>Total</v>
      </c>
      <c r="BT74" s="7">
        <f t="shared" si="501"/>
        <v>3.9942169377198819E-3</v>
      </c>
      <c r="BU74" s="7">
        <f t="shared" si="502"/>
        <v>4.1266678762168245E-3</v>
      </c>
      <c r="BV74" s="7">
        <f t="shared" si="503"/>
        <v>1.9270344408133341E-2</v>
      </c>
      <c r="BW74" s="7">
        <f t="shared" si="504"/>
        <v>6.3422192140374478E-2</v>
      </c>
      <c r="BX74" s="7">
        <f t="shared" si="505"/>
        <v>8.2509852260522723E-2</v>
      </c>
      <c r="BY74" s="7">
        <f t="shared" si="506"/>
        <v>0.26088970770400949</v>
      </c>
      <c r="BZ74" s="7">
        <f t="shared" si="507"/>
        <v>0.13469584797491657</v>
      </c>
      <c r="CA74" s="7">
        <f t="shared" si="508"/>
        <v>0.13780605423304859</v>
      </c>
      <c r="CB74" s="7">
        <f t="shared" si="509"/>
        <v>0.13565404104478346</v>
      </c>
      <c r="CC74" s="7">
        <f t="shared" si="538"/>
        <v>0.15763107542027463</v>
      </c>
      <c r="CD74" s="7">
        <f t="shared" si="510"/>
        <v>1</v>
      </c>
      <c r="CG74" t="str">
        <f t="shared" si="511"/>
        <v>Total</v>
      </c>
      <c r="CH74" s="7">
        <f t="shared" si="512"/>
        <v>4.0825616222020531E-3</v>
      </c>
      <c r="CI74" s="7">
        <f t="shared" si="513"/>
        <v>4.2724551653510537E-3</v>
      </c>
      <c r="CJ74" s="7">
        <f t="shared" si="514"/>
        <v>1.9792815228266581E-2</v>
      </c>
      <c r="CK74" s="7">
        <f t="shared" si="515"/>
        <v>6.57163357267182E-2</v>
      </c>
      <c r="CL74" s="7">
        <f t="shared" si="516"/>
        <v>8.4108040041475526E-2</v>
      </c>
      <c r="CM74" s="7">
        <f t="shared" si="517"/>
        <v>0.25777181016225709</v>
      </c>
      <c r="CN74" s="7">
        <f t="shared" si="518"/>
        <v>0.13820761733018372</v>
      </c>
      <c r="CO74" s="7">
        <f t="shared" si="519"/>
        <v>0.14538210341269733</v>
      </c>
      <c r="CP74" s="7">
        <f t="shared" si="520"/>
        <v>0.11969683078769087</v>
      </c>
      <c r="CQ74" s="7">
        <f t="shared" si="539"/>
        <v>0.16096943052315749</v>
      </c>
      <c r="CR74" s="7">
        <f t="shared" si="521"/>
        <v>1</v>
      </c>
      <c r="CU74" t="str">
        <f t="shared" si="522"/>
        <v>Total</v>
      </c>
      <c r="CV74" s="7">
        <f t="shared" si="523"/>
        <v>4.0593014905448976E-3</v>
      </c>
      <c r="CW74" s="7">
        <f t="shared" si="524"/>
        <v>4.2619684683906358E-3</v>
      </c>
      <c r="CX74" s="7">
        <f t="shared" si="525"/>
        <v>1.9491804130148314E-2</v>
      </c>
      <c r="CY74" s="7">
        <f t="shared" si="526"/>
        <v>6.5749512013177719E-2</v>
      </c>
      <c r="CZ74" s="7">
        <f t="shared" si="527"/>
        <v>8.3735707268206311E-2</v>
      </c>
      <c r="DA74" s="7">
        <f t="shared" si="528"/>
        <v>0.26823800595412456</v>
      </c>
      <c r="DB74" s="7">
        <f t="shared" si="529"/>
        <v>0.13719738115840333</v>
      </c>
      <c r="DC74" s="7">
        <f t="shared" si="530"/>
        <v>0.12451716376545911</v>
      </c>
      <c r="DD74" s="7">
        <f t="shared" si="531"/>
        <v>0.13896663504683979</v>
      </c>
      <c r="DE74" s="7">
        <f t="shared" si="540"/>
        <v>0.15378252070470533</v>
      </c>
      <c r="DF74" s="7">
        <f t="shared" si="532"/>
        <v>1</v>
      </c>
    </row>
    <row r="75" spans="1:111">
      <c r="A75" t="s">
        <v>177</v>
      </c>
      <c r="B75" s="7">
        <f>SUM(B60:F60)/L60</f>
        <v>0.17071712597684424</v>
      </c>
      <c r="C75" s="1"/>
      <c r="D75" s="1"/>
      <c r="E75" s="1"/>
      <c r="F75" s="1"/>
      <c r="G75" s="12"/>
      <c r="H75" s="1"/>
      <c r="I75" s="1"/>
      <c r="J75" s="1"/>
      <c r="K75" s="1"/>
      <c r="L75" s="1"/>
      <c r="M75" s="1"/>
      <c r="N75" s="1"/>
      <c r="O75" t="s">
        <v>177</v>
      </c>
      <c r="P75" s="7">
        <f>SUM(P60:T60)/Z60</f>
        <v>0.17248545441234653</v>
      </c>
      <c r="Z75" s="1"/>
      <c r="AC75" t="s">
        <v>177</v>
      </c>
      <c r="AD75" s="7">
        <f>SUM(AD60:AH60)/AN60</f>
        <v>0.17187347467778988</v>
      </c>
      <c r="AE75" s="1"/>
      <c r="AF75" s="1"/>
      <c r="AG75" s="1"/>
      <c r="AH75" s="1"/>
      <c r="AI75" s="12"/>
      <c r="AJ75" s="1"/>
      <c r="AK75" s="1"/>
      <c r="AL75" s="1"/>
      <c r="AM75" s="1"/>
      <c r="AN75" s="1"/>
      <c r="AO75" s="1"/>
      <c r="AP75" s="1"/>
      <c r="AQ75" t="s">
        <v>177</v>
      </c>
      <c r="AR75" s="7">
        <f>SUM(AR60:AV60)/BB60</f>
        <v>0.17227386605269518</v>
      </c>
      <c r="BB75" s="1"/>
      <c r="BE75" t="s">
        <v>177</v>
      </c>
      <c r="BF75" s="7">
        <f>SUM(BF60:BJ60)/BP60</f>
        <v>0.1720184341367616</v>
      </c>
      <c r="BP75" s="1"/>
      <c r="BS75" t="s">
        <v>177</v>
      </c>
      <c r="BT75" s="7">
        <f>SUM(BT60:BX60)/CD60</f>
        <v>0.17332327362296723</v>
      </c>
      <c r="CD75" s="1"/>
      <c r="CG75" t="s">
        <v>177</v>
      </c>
      <c r="CH75" s="7">
        <f>SUM(CH60:CL60)/CR60</f>
        <v>0.1779722077840134</v>
      </c>
      <c r="CR75" s="1"/>
      <c r="CU75" t="s">
        <v>177</v>
      </c>
      <c r="CV75" s="7">
        <f>SUM(CV60:CZ60)/DF60</f>
        <v>0.1772982933704679</v>
      </c>
      <c r="DF75" s="1"/>
    </row>
    <row r="78" spans="1:111">
      <c r="A78" s="28" t="s">
        <v>178</v>
      </c>
      <c r="B78" s="9" t="s">
        <v>112</v>
      </c>
      <c r="C78" s="9" t="s">
        <v>113</v>
      </c>
      <c r="D78" s="9" t="s">
        <v>114</v>
      </c>
      <c r="E78" s="9" t="s">
        <v>115</v>
      </c>
      <c r="F78" s="9" t="s">
        <v>116</v>
      </c>
      <c r="G78" s="9" t="s">
        <v>117</v>
      </c>
      <c r="H78" s="9" t="s">
        <v>118</v>
      </c>
      <c r="I78" s="9" t="s">
        <v>119</v>
      </c>
      <c r="J78" s="9" t="s">
        <v>120</v>
      </c>
      <c r="K78" s="9" t="s">
        <v>121</v>
      </c>
      <c r="L78" s="9" t="s">
        <v>50</v>
      </c>
      <c r="M78" s="9" t="s">
        <v>122</v>
      </c>
      <c r="O78" s="28" t="s">
        <v>179</v>
      </c>
      <c r="P78" s="9" t="s">
        <v>112</v>
      </c>
      <c r="Q78" s="9" t="s">
        <v>113</v>
      </c>
      <c r="R78" s="9" t="s">
        <v>114</v>
      </c>
      <c r="S78" s="9" t="s">
        <v>115</v>
      </c>
      <c r="T78" s="9" t="s">
        <v>116</v>
      </c>
      <c r="U78" s="9" t="s">
        <v>117</v>
      </c>
      <c r="V78" s="9" t="s">
        <v>118</v>
      </c>
      <c r="W78" s="9" t="s">
        <v>119</v>
      </c>
      <c r="X78" s="9" t="s">
        <v>120</v>
      </c>
      <c r="Y78" s="9" t="s">
        <v>121</v>
      </c>
      <c r="Z78" s="9" t="s">
        <v>50</v>
      </c>
      <c r="AA78" s="9" t="s">
        <v>122</v>
      </c>
      <c r="AC78" s="28" t="s">
        <v>180</v>
      </c>
      <c r="AD78" s="9" t="s">
        <v>112</v>
      </c>
      <c r="AE78" s="9" t="s">
        <v>113</v>
      </c>
      <c r="AF78" s="9" t="s">
        <v>114</v>
      </c>
      <c r="AG78" s="9" t="s">
        <v>115</v>
      </c>
      <c r="AH78" s="9" t="s">
        <v>116</v>
      </c>
      <c r="AI78" s="9" t="s">
        <v>117</v>
      </c>
      <c r="AJ78" s="9" t="s">
        <v>118</v>
      </c>
      <c r="AK78" s="9" t="s">
        <v>119</v>
      </c>
      <c r="AL78" s="9" t="s">
        <v>120</v>
      </c>
      <c r="AM78" s="9" t="s">
        <v>121</v>
      </c>
      <c r="AN78" s="9" t="s">
        <v>50</v>
      </c>
      <c r="AO78" s="9" t="s">
        <v>122</v>
      </c>
      <c r="AQ78" s="28" t="s">
        <v>181</v>
      </c>
      <c r="AR78" s="9" t="s">
        <v>112</v>
      </c>
      <c r="AS78" s="9" t="s">
        <v>113</v>
      </c>
      <c r="AT78" s="9" t="s">
        <v>114</v>
      </c>
      <c r="AU78" s="9" t="s">
        <v>115</v>
      </c>
      <c r="AV78" s="9" t="s">
        <v>116</v>
      </c>
      <c r="AW78" s="9" t="s">
        <v>117</v>
      </c>
      <c r="AX78" s="9" t="s">
        <v>118</v>
      </c>
      <c r="AY78" s="9" t="s">
        <v>119</v>
      </c>
      <c r="AZ78" s="9" t="s">
        <v>120</v>
      </c>
      <c r="BA78" s="9" t="s">
        <v>121</v>
      </c>
      <c r="BB78" s="9" t="s">
        <v>50</v>
      </c>
      <c r="BC78" s="9" t="s">
        <v>122</v>
      </c>
      <c r="BE78" s="28" t="s">
        <v>182</v>
      </c>
      <c r="BF78" s="9" t="s">
        <v>112</v>
      </c>
      <c r="BG78" s="9" t="s">
        <v>113</v>
      </c>
      <c r="BH78" s="9" t="s">
        <v>114</v>
      </c>
      <c r="BI78" s="9" t="s">
        <v>115</v>
      </c>
      <c r="BJ78" s="9" t="s">
        <v>116</v>
      </c>
      <c r="BK78" s="9" t="s">
        <v>117</v>
      </c>
      <c r="BL78" s="9" t="s">
        <v>118</v>
      </c>
      <c r="BM78" s="9" t="s">
        <v>119</v>
      </c>
      <c r="BN78" s="9" t="s">
        <v>120</v>
      </c>
      <c r="BO78" s="9" t="s">
        <v>121</v>
      </c>
      <c r="BP78" s="9" t="s">
        <v>50</v>
      </c>
      <c r="BQ78" s="9" t="s">
        <v>122</v>
      </c>
      <c r="BS78" s="28" t="s">
        <v>183</v>
      </c>
      <c r="BT78" s="9" t="s">
        <v>112</v>
      </c>
      <c r="BU78" s="9" t="s">
        <v>113</v>
      </c>
      <c r="BV78" s="9" t="s">
        <v>114</v>
      </c>
      <c r="BW78" s="9" t="s">
        <v>115</v>
      </c>
      <c r="BX78" s="9" t="s">
        <v>116</v>
      </c>
      <c r="BY78" s="9" t="s">
        <v>117</v>
      </c>
      <c r="BZ78" s="9" t="s">
        <v>118</v>
      </c>
      <c r="CA78" s="9" t="s">
        <v>119</v>
      </c>
      <c r="CB78" s="9" t="s">
        <v>120</v>
      </c>
      <c r="CC78" s="9" t="s">
        <v>121</v>
      </c>
      <c r="CD78" s="9" t="s">
        <v>50</v>
      </c>
      <c r="CE78" s="9" t="s">
        <v>122</v>
      </c>
      <c r="CG78" s="28" t="s">
        <v>184</v>
      </c>
      <c r="CH78" s="9" t="s">
        <v>112</v>
      </c>
      <c r="CI78" s="9" t="s">
        <v>113</v>
      </c>
      <c r="CJ78" s="9" t="s">
        <v>114</v>
      </c>
      <c r="CK78" s="9" t="s">
        <v>115</v>
      </c>
      <c r="CL78" s="9" t="s">
        <v>116</v>
      </c>
      <c r="CM78" s="9" t="s">
        <v>117</v>
      </c>
      <c r="CN78" s="9" t="s">
        <v>118</v>
      </c>
      <c r="CO78" s="9" t="s">
        <v>119</v>
      </c>
      <c r="CP78" s="9" t="s">
        <v>120</v>
      </c>
      <c r="CQ78" s="9" t="s">
        <v>121</v>
      </c>
      <c r="CR78" s="9" t="s">
        <v>50</v>
      </c>
      <c r="CS78" s="9" t="s">
        <v>122</v>
      </c>
      <c r="CU78" s="28" t="s">
        <v>185</v>
      </c>
      <c r="CV78" s="9" t="s">
        <v>112</v>
      </c>
      <c r="CW78" s="9" t="s">
        <v>113</v>
      </c>
      <c r="CX78" s="9" t="s">
        <v>114</v>
      </c>
      <c r="CY78" s="9" t="s">
        <v>115</v>
      </c>
      <c r="CZ78" s="9" t="s">
        <v>116</v>
      </c>
      <c r="DA78" s="9" t="s">
        <v>117</v>
      </c>
      <c r="DB78" s="9" t="s">
        <v>118</v>
      </c>
      <c r="DC78" s="9" t="s">
        <v>119</v>
      </c>
      <c r="DD78" s="9" t="s">
        <v>120</v>
      </c>
      <c r="DE78" s="9" t="s">
        <v>121</v>
      </c>
      <c r="DF78" s="9" t="s">
        <v>50</v>
      </c>
      <c r="DG78" s="9" t="s">
        <v>122</v>
      </c>
    </row>
    <row r="79" spans="1:111">
      <c r="A79" t="s">
        <v>57</v>
      </c>
      <c r="B79" s="15">
        <f>'Expanded data table'!$N14</f>
        <v>425</v>
      </c>
      <c r="C79" s="15">
        <f>'Expanded data table'!$O14</f>
        <v>124</v>
      </c>
      <c r="D79" s="15">
        <f>'Expanded data table'!$P14</f>
        <v>258</v>
      </c>
      <c r="E79" s="15">
        <f>'Expanded data table'!$Q14</f>
        <v>208</v>
      </c>
      <c r="F79" s="15">
        <f>'Expanded data table'!$R14</f>
        <v>64</v>
      </c>
      <c r="G79" s="15">
        <f>'Expanded data table'!$T14</f>
        <v>35</v>
      </c>
      <c r="H79" s="15">
        <f>'Expanded data table'!$U14</f>
        <v>13</v>
      </c>
      <c r="I79" s="15">
        <f>'Expanded data table'!$V14</f>
        <v>3</v>
      </c>
      <c r="J79" s="15">
        <f>'Expanded data table'!$W14</f>
        <v>0</v>
      </c>
      <c r="K79" s="15">
        <f>'Expanded data table'!$X14</f>
        <v>0</v>
      </c>
      <c r="L79" s="1">
        <f t="shared" ref="L79:L88" si="550">SUM(B79:J79)</f>
        <v>1130</v>
      </c>
      <c r="M79" s="15">
        <f>'Expanded data table'!$S14</f>
        <v>51</v>
      </c>
      <c r="O79" t="s">
        <v>57</v>
      </c>
      <c r="P79" s="15">
        <f>'Expanded data table'!$N13</f>
        <v>423</v>
      </c>
      <c r="Q79" s="15">
        <f>'Expanded data table'!$O13</f>
        <v>128</v>
      </c>
      <c r="R79" s="15">
        <f>'Expanded data table'!$P13</f>
        <v>260</v>
      </c>
      <c r="S79" s="15">
        <f>'Expanded data table'!$Q13</f>
        <v>204</v>
      </c>
      <c r="T79" s="15">
        <f>'Expanded data table'!$R13</f>
        <v>68</v>
      </c>
      <c r="U79" s="15">
        <f>'Expanded data table'!$T13</f>
        <v>33</v>
      </c>
      <c r="V79" s="15">
        <f>'Expanded data table'!$U13</f>
        <v>13</v>
      </c>
      <c r="W79" s="15">
        <f>'Expanded data table'!$V13</f>
        <v>3</v>
      </c>
      <c r="X79" s="15">
        <f>'Expanded data table'!$W13</f>
        <v>0</v>
      </c>
      <c r="Y79" s="15">
        <f>'Expanded data table'!$X13</f>
        <v>0</v>
      </c>
      <c r="Z79" s="1">
        <f t="shared" ref="Z79:Z88" si="551">SUM(P79:X79)</f>
        <v>1132</v>
      </c>
      <c r="AA79" s="15">
        <f>'Expanded data table'!$S13</f>
        <v>49</v>
      </c>
      <c r="AC79" t="s">
        <v>57</v>
      </c>
      <c r="AD79" s="14">
        <f>'Expanded data table'!$N12</f>
        <v>432</v>
      </c>
      <c r="AE79" s="14">
        <f>'Expanded data table'!$O12</f>
        <v>121</v>
      </c>
      <c r="AF79" s="14">
        <f>'Expanded data table'!$P12</f>
        <v>255</v>
      </c>
      <c r="AG79" s="14">
        <f>'Expanded data table'!$Q12</f>
        <v>201</v>
      </c>
      <c r="AH79" s="14">
        <f>'Expanded data table'!$R12</f>
        <v>64</v>
      </c>
      <c r="AI79" s="15">
        <f>'Expanded data table'!$T12</f>
        <v>36</v>
      </c>
      <c r="AJ79" s="15">
        <f>'Expanded data table'!$U12</f>
        <v>11</v>
      </c>
      <c r="AK79" s="15">
        <f>'Expanded data table'!$V12</f>
        <v>3</v>
      </c>
      <c r="AL79" s="15">
        <f>'Expanded data table'!$W12</f>
        <v>0</v>
      </c>
      <c r="AM79" s="15">
        <f>'Expanded data table'!$X12</f>
        <v>0</v>
      </c>
      <c r="AN79" s="1">
        <f t="shared" ref="AN79:AN88" si="552">SUM(AD79:AL79)</f>
        <v>1123</v>
      </c>
      <c r="AO79" s="15">
        <f>'Expanded data table'!$S12</f>
        <v>50</v>
      </c>
      <c r="AP79" s="1"/>
      <c r="AQ79" t="s">
        <v>57</v>
      </c>
      <c r="AR79" s="14">
        <f>'Expanded data table'!$N11</f>
        <v>437</v>
      </c>
      <c r="AS79" s="14">
        <f>'Expanded data table'!$O11</f>
        <v>123</v>
      </c>
      <c r="AT79" s="14">
        <f>'Expanded data table'!$P11</f>
        <v>253</v>
      </c>
      <c r="AU79" s="14">
        <f>'Expanded data table'!$Q11</f>
        <v>199</v>
      </c>
      <c r="AV79" s="14">
        <f>'Expanded data table'!$R11</f>
        <v>65</v>
      </c>
      <c r="AW79" s="15">
        <f>'Expanded data table'!$T11</f>
        <v>35</v>
      </c>
      <c r="AX79" s="15">
        <f>'Expanded data table'!$U11</f>
        <v>11</v>
      </c>
      <c r="AY79" s="15">
        <f>'Expanded data table'!$V11</f>
        <v>3</v>
      </c>
      <c r="AZ79" s="15">
        <f>'Expanded data table'!$W11</f>
        <v>0</v>
      </c>
      <c r="BA79" s="15">
        <f>'Expanded data table'!$X11</f>
        <v>0</v>
      </c>
      <c r="BB79" s="1">
        <f t="shared" ref="BB79:BB88" si="553">SUM(AR79:AZ79)</f>
        <v>1126</v>
      </c>
      <c r="BC79" s="15">
        <f>'Expanded data table'!$S11</f>
        <v>49</v>
      </c>
      <c r="BE79" t="s">
        <v>57</v>
      </c>
      <c r="BF79" s="14">
        <f>'Expanded data table'!$N10</f>
        <v>444</v>
      </c>
      <c r="BG79" s="14">
        <f>'Expanded data table'!$O10</f>
        <v>125</v>
      </c>
      <c r="BH79" s="14">
        <f>'Expanded data table'!$P10</f>
        <v>249</v>
      </c>
      <c r="BI79" s="14">
        <f>'Expanded data table'!$Q10</f>
        <v>203</v>
      </c>
      <c r="BJ79" s="14">
        <f>'Expanded data table'!$R10</f>
        <v>59</v>
      </c>
      <c r="BK79" s="15">
        <f>'Expanded data table'!$T10</f>
        <v>36</v>
      </c>
      <c r="BL79" s="15">
        <f>'Expanded data table'!$U10</f>
        <v>10</v>
      </c>
      <c r="BM79" s="15">
        <f>'Expanded data table'!$V10</f>
        <v>3</v>
      </c>
      <c r="BN79" s="15">
        <f>'Expanded data table'!$W10</f>
        <v>0</v>
      </c>
      <c r="BO79" s="15">
        <f>'Expanded data table'!$X10</f>
        <v>0</v>
      </c>
      <c r="BP79" s="1">
        <f t="shared" ref="BP79:BP88" si="554">SUM(BF79:BN79)</f>
        <v>1129</v>
      </c>
      <c r="BQ79" s="15">
        <f>'Expanded data table'!$S10</f>
        <v>49</v>
      </c>
      <c r="BS79" t="s">
        <v>57</v>
      </c>
      <c r="BT79" s="14">
        <f>'Expanded data table'!$N9</f>
        <v>443</v>
      </c>
      <c r="BU79" s="14">
        <f>'Expanded data table'!$O9</f>
        <v>127</v>
      </c>
      <c r="BV79" s="14">
        <f>'Expanded data table'!$P9</f>
        <v>246</v>
      </c>
      <c r="BW79" s="14">
        <f>'Expanded data table'!$Q9</f>
        <v>204</v>
      </c>
      <c r="BX79" s="14">
        <f>'Expanded data table'!$R9</f>
        <v>59</v>
      </c>
      <c r="BY79" s="15">
        <f>'Expanded data table'!$T9</f>
        <v>36</v>
      </c>
      <c r="BZ79" s="15">
        <f>'Expanded data table'!$U9</f>
        <v>10</v>
      </c>
      <c r="CA79" s="15">
        <f>'Expanded data table'!$V9</f>
        <v>3</v>
      </c>
      <c r="CB79" s="15">
        <f>'Expanded data table'!$W9</f>
        <v>0</v>
      </c>
      <c r="CC79" s="15">
        <f>'Expanded data table'!$X9</f>
        <v>0</v>
      </c>
      <c r="CD79" s="1">
        <f t="shared" ref="CD79:CD88" si="555">SUM(BT79:CB79)</f>
        <v>1128</v>
      </c>
      <c r="CE79" s="15">
        <f>'Expanded data table'!$S9</f>
        <v>49</v>
      </c>
      <c r="CG79" t="s">
        <v>57</v>
      </c>
      <c r="CH79" s="14">
        <f>'Expanded data table'!$N5</f>
        <v>434</v>
      </c>
      <c r="CI79" s="14">
        <f>'Expanded data table'!$O5</f>
        <v>132</v>
      </c>
      <c r="CJ79" s="14">
        <f>'Expanded data table'!$P5</f>
        <v>245</v>
      </c>
      <c r="CK79" s="14">
        <f>'Expanded data table'!$Q5</f>
        <v>204</v>
      </c>
      <c r="CL79" s="14">
        <f>'Expanded data table'!$R5</f>
        <v>60</v>
      </c>
      <c r="CM79" s="15">
        <f>'Expanded data table'!$T5</f>
        <v>34</v>
      </c>
      <c r="CN79" s="15">
        <f>'Expanded data table'!$U5</f>
        <v>11</v>
      </c>
      <c r="CO79" s="15">
        <f>'Expanded data table'!$V5</f>
        <v>3</v>
      </c>
      <c r="CP79" s="15">
        <f>'Expanded data table'!$W5</f>
        <v>0</v>
      </c>
      <c r="CQ79" s="15">
        <f>'Expanded data table'!$X5</f>
        <v>0</v>
      </c>
      <c r="CR79" s="1">
        <f t="shared" ref="CR79:CR88" si="556">SUM(CH79:CP79)</f>
        <v>1123</v>
      </c>
      <c r="CS79" s="15">
        <f>'Expanded data table'!$S5</f>
        <v>48</v>
      </c>
      <c r="CU79" t="s">
        <v>57</v>
      </c>
      <c r="CV79" s="14">
        <f>'Expanded data table'!$N4</f>
        <v>436</v>
      </c>
      <c r="CW79" s="14">
        <f>'Expanded data table'!$O4</f>
        <v>134</v>
      </c>
      <c r="CX79" s="14">
        <f>'Expanded data table'!$P4</f>
        <v>246</v>
      </c>
      <c r="CY79" s="14">
        <f>'Expanded data table'!$Q4</f>
        <v>204</v>
      </c>
      <c r="CZ79" s="14">
        <f>'Expanded data table'!$R4</f>
        <v>60</v>
      </c>
      <c r="DA79" s="15">
        <f>'Expanded data table'!$T4</f>
        <v>35</v>
      </c>
      <c r="DB79" s="15">
        <f>'Expanded data table'!$U4</f>
        <v>10</v>
      </c>
      <c r="DC79" s="15">
        <f>'Expanded data table'!$V4</f>
        <v>3</v>
      </c>
      <c r="DD79" s="15">
        <f>'Expanded data table'!$W4</f>
        <v>0</v>
      </c>
      <c r="DE79" s="15">
        <f>'Expanded data table'!$X4</f>
        <v>0</v>
      </c>
      <c r="DF79" s="1">
        <f t="shared" ref="DF79:DF88" si="557">SUM(CV79:DD79)</f>
        <v>1128</v>
      </c>
      <c r="DG79" s="15">
        <f>'Expanded data table'!$S4</f>
        <v>48</v>
      </c>
    </row>
    <row r="80" spans="1:111">
      <c r="A80" t="s">
        <v>58</v>
      </c>
      <c r="B80" s="15">
        <f>'Expanded data table'!$N28</f>
        <v>274</v>
      </c>
      <c r="C80" s="15">
        <f>'Expanded data table'!$O28</f>
        <v>22</v>
      </c>
      <c r="D80" s="15">
        <f>'Expanded data table'!$P28</f>
        <v>50</v>
      </c>
      <c r="E80" s="15">
        <f>'Expanded data table'!$Q28</f>
        <v>33</v>
      </c>
      <c r="F80" s="15">
        <f>'Expanded data table'!$R28</f>
        <v>12</v>
      </c>
      <c r="G80" s="15">
        <f>'Expanded data table'!$T28</f>
        <v>16</v>
      </c>
      <c r="H80" s="15">
        <f>'Expanded data table'!$U28</f>
        <v>2</v>
      </c>
      <c r="I80" s="15">
        <f>'Expanded data table'!$V28</f>
        <v>1</v>
      </c>
      <c r="J80" s="15">
        <f>'Expanded data table'!$W28</f>
        <v>2</v>
      </c>
      <c r="K80" s="15">
        <f>'Expanded data table'!$X28</f>
        <v>0</v>
      </c>
      <c r="L80" s="1">
        <f t="shared" si="550"/>
        <v>412</v>
      </c>
      <c r="M80" s="15">
        <f>'Expanded data table'!$S28</f>
        <v>21</v>
      </c>
      <c r="O80" t="s">
        <v>58</v>
      </c>
      <c r="P80" s="15">
        <f>'Expanded data table'!$N27</f>
        <v>272</v>
      </c>
      <c r="Q80" s="15">
        <f>'Expanded data table'!$O27</f>
        <v>27</v>
      </c>
      <c r="R80" s="15">
        <f>'Expanded data table'!$P27</f>
        <v>44</v>
      </c>
      <c r="S80" s="15">
        <f>'Expanded data table'!$Q27</f>
        <v>35</v>
      </c>
      <c r="T80" s="15">
        <f>'Expanded data table'!$R27</f>
        <v>11</v>
      </c>
      <c r="U80" s="15">
        <f>'Expanded data table'!$T27</f>
        <v>18</v>
      </c>
      <c r="V80" s="15">
        <f>'Expanded data table'!$U27</f>
        <v>1</v>
      </c>
      <c r="W80" s="15">
        <f>'Expanded data table'!$V27</f>
        <v>1</v>
      </c>
      <c r="X80" s="15">
        <f>'Expanded data table'!$W27</f>
        <v>1</v>
      </c>
      <c r="Y80" s="15">
        <f>'Expanded data table'!$X27</f>
        <v>0</v>
      </c>
      <c r="Z80" s="1">
        <f t="shared" si="551"/>
        <v>410</v>
      </c>
      <c r="AA80" s="15">
        <f>'Expanded data table'!$S27</f>
        <v>21</v>
      </c>
      <c r="AC80" t="s">
        <v>58</v>
      </c>
      <c r="AD80" s="14">
        <f>'Expanded data table'!$N26</f>
        <v>271</v>
      </c>
      <c r="AE80" s="14">
        <f>'Expanded data table'!$O26</f>
        <v>28</v>
      </c>
      <c r="AF80" s="14">
        <f>'Expanded data table'!$P26</f>
        <v>44</v>
      </c>
      <c r="AG80" s="14">
        <f>'Expanded data table'!$Q26</f>
        <v>33</v>
      </c>
      <c r="AH80" s="14">
        <f>'Expanded data table'!$R26</f>
        <v>13</v>
      </c>
      <c r="AI80" s="15">
        <f>'Expanded data table'!$T26</f>
        <v>18</v>
      </c>
      <c r="AJ80" s="15">
        <f>'Expanded data table'!$U26</f>
        <v>1</v>
      </c>
      <c r="AK80" s="15">
        <f>'Expanded data table'!$V26</f>
        <v>1</v>
      </c>
      <c r="AL80" s="15">
        <f>'Expanded data table'!$W26</f>
        <v>1</v>
      </c>
      <c r="AM80" s="15">
        <f>'Expanded data table'!$X26</f>
        <v>0</v>
      </c>
      <c r="AN80" s="1">
        <f t="shared" si="552"/>
        <v>410</v>
      </c>
      <c r="AO80" s="15">
        <f>'Expanded data table'!$S26</f>
        <v>21</v>
      </c>
      <c r="AP80" s="1"/>
      <c r="AQ80" t="s">
        <v>58</v>
      </c>
      <c r="AR80" s="14">
        <f>'Expanded data table'!$N25</f>
        <v>272</v>
      </c>
      <c r="AS80" s="14">
        <f>'Expanded data table'!$O25</f>
        <v>27</v>
      </c>
      <c r="AT80" s="14">
        <f>'Expanded data table'!$P25</f>
        <v>45</v>
      </c>
      <c r="AU80" s="14">
        <f>'Expanded data table'!$Q25</f>
        <v>37</v>
      </c>
      <c r="AV80" s="14">
        <f>'Expanded data table'!$R25</f>
        <v>9</v>
      </c>
      <c r="AW80" s="15">
        <f>'Expanded data table'!$T25</f>
        <v>18</v>
      </c>
      <c r="AX80" s="15">
        <f>'Expanded data table'!$U25</f>
        <v>1</v>
      </c>
      <c r="AY80" s="15">
        <f>'Expanded data table'!$V25</f>
        <v>1</v>
      </c>
      <c r="AZ80" s="15">
        <f>'Expanded data table'!$W25</f>
        <v>1</v>
      </c>
      <c r="BA80" s="15">
        <f>'Expanded data table'!$X25</f>
        <v>0</v>
      </c>
      <c r="BB80" s="1">
        <f t="shared" si="553"/>
        <v>411</v>
      </c>
      <c r="BC80" s="15">
        <f>'Expanded data table'!$S25</f>
        <v>21</v>
      </c>
      <c r="BE80" t="s">
        <v>58</v>
      </c>
      <c r="BF80" s="14">
        <f>'Expanded data table'!$N24</f>
        <v>274</v>
      </c>
      <c r="BG80" s="14">
        <f>'Expanded data table'!$O24</f>
        <v>28</v>
      </c>
      <c r="BH80" s="14">
        <f>'Expanded data table'!$P24</f>
        <v>44</v>
      </c>
      <c r="BI80" s="14">
        <f>'Expanded data table'!$Q24</f>
        <v>37</v>
      </c>
      <c r="BJ80" s="14">
        <f>'Expanded data table'!$R24</f>
        <v>9</v>
      </c>
      <c r="BK80" s="15">
        <f>'Expanded data table'!$T24</f>
        <v>18</v>
      </c>
      <c r="BL80" s="15">
        <f>'Expanded data table'!$U24</f>
        <v>1</v>
      </c>
      <c r="BM80" s="15">
        <f>'Expanded data table'!$V24</f>
        <v>1</v>
      </c>
      <c r="BN80" s="15">
        <f>'Expanded data table'!$W24</f>
        <v>1</v>
      </c>
      <c r="BO80" s="15">
        <f>'Expanded data table'!$X24</f>
        <v>0</v>
      </c>
      <c r="BP80" s="1">
        <f t="shared" si="554"/>
        <v>413</v>
      </c>
      <c r="BQ80" s="15">
        <f>'Expanded data table'!$S24</f>
        <v>21</v>
      </c>
      <c r="BS80" t="s">
        <v>58</v>
      </c>
      <c r="BT80" s="14">
        <f>'Expanded data table'!$N23</f>
        <v>274</v>
      </c>
      <c r="BU80" s="14">
        <f>'Expanded data table'!$O23</f>
        <v>27</v>
      </c>
      <c r="BV80" s="14">
        <f>'Expanded data table'!$P23</f>
        <v>44</v>
      </c>
      <c r="BW80" s="14">
        <f>'Expanded data table'!$Q23</f>
        <v>37</v>
      </c>
      <c r="BX80" s="14">
        <f>'Expanded data table'!$R23</f>
        <v>9</v>
      </c>
      <c r="BY80" s="15">
        <f>'Expanded data table'!$T23</f>
        <v>18</v>
      </c>
      <c r="BZ80" s="15">
        <f>'Expanded data table'!$U23</f>
        <v>1</v>
      </c>
      <c r="CA80" s="15">
        <f>'Expanded data table'!$V23</f>
        <v>1</v>
      </c>
      <c r="CB80" s="15">
        <f>'Expanded data table'!$W23</f>
        <v>1</v>
      </c>
      <c r="CC80" s="15">
        <f>'Expanded data table'!$X23</f>
        <v>0</v>
      </c>
      <c r="CD80" s="1">
        <f t="shared" si="555"/>
        <v>412</v>
      </c>
      <c r="CE80" s="15">
        <f>'Expanded data table'!$S23</f>
        <v>21</v>
      </c>
      <c r="CG80" t="s">
        <v>58</v>
      </c>
      <c r="CH80" s="14">
        <f>'Expanded data table'!$N19</f>
        <v>273</v>
      </c>
      <c r="CI80" s="14">
        <f>'Expanded data table'!$O19</f>
        <v>30</v>
      </c>
      <c r="CJ80" s="14">
        <f>'Expanded data table'!$P19</f>
        <v>47</v>
      </c>
      <c r="CK80" s="14">
        <f>'Expanded data table'!$Q19</f>
        <v>30</v>
      </c>
      <c r="CL80" s="14">
        <f>'Expanded data table'!$R19</f>
        <v>13</v>
      </c>
      <c r="CM80" s="15">
        <f>'Expanded data table'!$T19</f>
        <v>19</v>
      </c>
      <c r="CN80" s="15">
        <f>'Expanded data table'!$U19</f>
        <v>0</v>
      </c>
      <c r="CO80" s="15">
        <f>'Expanded data table'!$V19</f>
        <v>1</v>
      </c>
      <c r="CP80" s="15">
        <f>'Expanded data table'!$W19</f>
        <v>1</v>
      </c>
      <c r="CQ80" s="15">
        <f>'Expanded data table'!$X19</f>
        <v>0</v>
      </c>
      <c r="CR80" s="1">
        <f t="shared" si="556"/>
        <v>414</v>
      </c>
      <c r="CS80" s="15">
        <f>'Expanded data table'!$S19</f>
        <v>21</v>
      </c>
      <c r="CU80" t="s">
        <v>58</v>
      </c>
      <c r="CV80" s="14">
        <f>'Expanded data table'!$N18</f>
        <v>273</v>
      </c>
      <c r="CW80" s="14">
        <f>'Expanded data table'!$O18</f>
        <v>30</v>
      </c>
      <c r="CX80" s="14">
        <f>'Expanded data table'!$P18</f>
        <v>47</v>
      </c>
      <c r="CY80" s="14">
        <f>'Expanded data table'!$Q18</f>
        <v>31</v>
      </c>
      <c r="CZ80" s="14">
        <f>'Expanded data table'!$R18</f>
        <v>12</v>
      </c>
      <c r="DA80" s="15">
        <f>'Expanded data table'!$T18</f>
        <v>18</v>
      </c>
      <c r="DB80" s="15">
        <f>'Expanded data table'!$U18</f>
        <v>1</v>
      </c>
      <c r="DC80" s="15">
        <f>'Expanded data table'!$V18</f>
        <v>1</v>
      </c>
      <c r="DD80" s="15">
        <f>'Expanded data table'!$W18</f>
        <v>1</v>
      </c>
      <c r="DE80" s="15">
        <f>'Expanded data table'!$X18</f>
        <v>0</v>
      </c>
      <c r="DF80" s="1">
        <f t="shared" si="557"/>
        <v>414</v>
      </c>
      <c r="DG80" s="15">
        <f>'Expanded data table'!$S18</f>
        <v>21</v>
      </c>
    </row>
    <row r="81" spans="1:111">
      <c r="A81" t="s">
        <v>38</v>
      </c>
      <c r="B81" s="15">
        <f>'Expanded data table'!$N42</f>
        <v>299</v>
      </c>
      <c r="C81" s="15">
        <f>'Expanded data table'!$O42</f>
        <v>65</v>
      </c>
      <c r="D81" s="15">
        <f>'Expanded data table'!$P42</f>
        <v>60</v>
      </c>
      <c r="E81" s="15">
        <f>'Expanded data table'!$Q42</f>
        <v>47</v>
      </c>
      <c r="F81" s="15">
        <f>'Expanded data table'!$R42</f>
        <v>32</v>
      </c>
      <c r="G81" s="15">
        <f>'Expanded data table'!$T42</f>
        <v>46</v>
      </c>
      <c r="H81" s="15">
        <f>'Expanded data table'!$U42</f>
        <v>9</v>
      </c>
      <c r="I81" s="15">
        <f>'Expanded data table'!$V42</f>
        <v>6</v>
      </c>
      <c r="J81" s="15">
        <f>'Expanded data table'!$W42</f>
        <v>1</v>
      </c>
      <c r="K81" s="15">
        <f>'Expanded data table'!$X42</f>
        <v>1</v>
      </c>
      <c r="L81" s="1">
        <f t="shared" si="550"/>
        <v>565</v>
      </c>
      <c r="M81" s="15">
        <f>'Expanded data table'!$S42</f>
        <v>63</v>
      </c>
      <c r="O81" t="s">
        <v>38</v>
      </c>
      <c r="P81" s="15">
        <f>'Expanded data table'!$N41</f>
        <v>298</v>
      </c>
      <c r="Q81" s="15">
        <f>'Expanded data table'!$O41</f>
        <v>67</v>
      </c>
      <c r="R81" s="15">
        <f>'Expanded data table'!$P41</f>
        <v>60</v>
      </c>
      <c r="S81" s="15">
        <f>'Expanded data table'!$Q41</f>
        <v>47</v>
      </c>
      <c r="T81" s="15">
        <f>'Expanded data table'!$R41</f>
        <v>32</v>
      </c>
      <c r="U81" s="15">
        <f>'Expanded data table'!$T41</f>
        <v>47</v>
      </c>
      <c r="V81" s="15">
        <f>'Expanded data table'!$U41</f>
        <v>8</v>
      </c>
      <c r="W81" s="15">
        <f>'Expanded data table'!$V41</f>
        <v>6</v>
      </c>
      <c r="X81" s="15">
        <f>'Expanded data table'!$W41</f>
        <v>1</v>
      </c>
      <c r="Y81" s="15">
        <f>'Expanded data table'!$X41</f>
        <v>1</v>
      </c>
      <c r="Z81" s="1">
        <f t="shared" si="551"/>
        <v>566</v>
      </c>
      <c r="AA81" s="15">
        <f>'Expanded data table'!$S41</f>
        <v>63</v>
      </c>
      <c r="AC81" t="s">
        <v>38</v>
      </c>
      <c r="AD81" s="14">
        <f>'Expanded data table'!$N40</f>
        <v>302</v>
      </c>
      <c r="AE81" s="14">
        <f>'Expanded data table'!$O40</f>
        <v>58</v>
      </c>
      <c r="AF81" s="14">
        <f>'Expanded data table'!$P40</f>
        <v>65</v>
      </c>
      <c r="AG81" s="14">
        <f>'Expanded data table'!$Q40</f>
        <v>51</v>
      </c>
      <c r="AH81" s="14">
        <f>'Expanded data table'!$R40</f>
        <v>30</v>
      </c>
      <c r="AI81" s="15">
        <f>'Expanded data table'!$T40</f>
        <v>48</v>
      </c>
      <c r="AJ81" s="15">
        <f>'Expanded data table'!$U40</f>
        <v>8</v>
      </c>
      <c r="AK81" s="15">
        <f>'Expanded data table'!$V40</f>
        <v>6</v>
      </c>
      <c r="AL81" s="15">
        <f>'Expanded data table'!$W40</f>
        <v>1</v>
      </c>
      <c r="AM81" s="15">
        <f>'Expanded data table'!$X40</f>
        <v>1</v>
      </c>
      <c r="AN81" s="1">
        <f t="shared" si="552"/>
        <v>569</v>
      </c>
      <c r="AO81" s="15">
        <f>'Expanded data table'!$S40</f>
        <v>64</v>
      </c>
      <c r="AP81" s="1"/>
      <c r="AQ81" t="s">
        <v>38</v>
      </c>
      <c r="AR81" s="14">
        <f>'Expanded data table'!$N39</f>
        <v>302</v>
      </c>
      <c r="AS81" s="14">
        <f>'Expanded data table'!$O39</f>
        <v>58</v>
      </c>
      <c r="AT81" s="14">
        <f>'Expanded data table'!$P39</f>
        <v>63</v>
      </c>
      <c r="AU81" s="14">
        <f>'Expanded data table'!$Q39</f>
        <v>52</v>
      </c>
      <c r="AV81" s="14">
        <f>'Expanded data table'!$R39</f>
        <v>30</v>
      </c>
      <c r="AW81" s="15">
        <f>'Expanded data table'!$T39</f>
        <v>47</v>
      </c>
      <c r="AX81" s="15">
        <f>'Expanded data table'!$U39</f>
        <v>9</v>
      </c>
      <c r="AY81" s="15">
        <f>'Expanded data table'!$V39</f>
        <v>6</v>
      </c>
      <c r="AZ81" s="15">
        <f>'Expanded data table'!$W39</f>
        <v>1</v>
      </c>
      <c r="BA81" s="15">
        <f>'Expanded data table'!$X39</f>
        <v>1</v>
      </c>
      <c r="BB81" s="1">
        <f t="shared" si="553"/>
        <v>568</v>
      </c>
      <c r="BC81" s="15">
        <f>'Expanded data table'!$S39</f>
        <v>64</v>
      </c>
      <c r="BE81" t="s">
        <v>38</v>
      </c>
      <c r="BF81" s="14">
        <f>'Expanded data table'!$N38</f>
        <v>301</v>
      </c>
      <c r="BG81" s="14">
        <f>'Expanded data table'!$O38</f>
        <v>60</v>
      </c>
      <c r="BH81" s="14">
        <f>'Expanded data table'!$P38</f>
        <v>62</v>
      </c>
      <c r="BI81" s="14">
        <f>'Expanded data table'!$Q38</f>
        <v>51</v>
      </c>
      <c r="BJ81" s="14">
        <f>'Expanded data table'!$R38</f>
        <v>30</v>
      </c>
      <c r="BK81" s="15">
        <f>'Expanded data table'!$T38</f>
        <v>47</v>
      </c>
      <c r="BL81" s="15">
        <f>'Expanded data table'!$U38</f>
        <v>9</v>
      </c>
      <c r="BM81" s="15">
        <f>'Expanded data table'!$V38</f>
        <v>6</v>
      </c>
      <c r="BN81" s="15">
        <f>'Expanded data table'!$W38</f>
        <v>1</v>
      </c>
      <c r="BO81" s="15">
        <f>'Expanded data table'!$X38</f>
        <v>1</v>
      </c>
      <c r="BP81" s="1">
        <f t="shared" si="554"/>
        <v>567</v>
      </c>
      <c r="BQ81" s="15">
        <f>'Expanded data table'!$S38</f>
        <v>64</v>
      </c>
      <c r="BS81" t="s">
        <v>38</v>
      </c>
      <c r="BT81" s="14">
        <f>'Expanded data table'!$N37</f>
        <v>298</v>
      </c>
      <c r="BU81" s="14">
        <f>'Expanded data table'!$O37</f>
        <v>62</v>
      </c>
      <c r="BV81" s="14">
        <f>'Expanded data table'!$P37</f>
        <v>64</v>
      </c>
      <c r="BW81" s="14">
        <f>'Expanded data table'!$Q37</f>
        <v>49</v>
      </c>
      <c r="BX81" s="14">
        <f>'Expanded data table'!$R37</f>
        <v>30</v>
      </c>
      <c r="BY81" s="15">
        <f>'Expanded data table'!$T37</f>
        <v>47</v>
      </c>
      <c r="BZ81" s="15">
        <f>'Expanded data table'!$U37</f>
        <v>9</v>
      </c>
      <c r="CA81" s="15">
        <f>'Expanded data table'!$V37</f>
        <v>6</v>
      </c>
      <c r="CB81" s="15">
        <f>'Expanded data table'!$W37</f>
        <v>1</v>
      </c>
      <c r="CC81" s="15">
        <f>'Expanded data table'!$X37</f>
        <v>1</v>
      </c>
      <c r="CD81" s="1">
        <f t="shared" si="555"/>
        <v>566</v>
      </c>
      <c r="CE81" s="15">
        <f>'Expanded data table'!$S37</f>
        <v>64</v>
      </c>
      <c r="CG81" t="s">
        <v>38</v>
      </c>
      <c r="CH81" s="14">
        <f>'Expanded data table'!$N33</f>
        <v>296</v>
      </c>
      <c r="CI81" s="14">
        <f>'Expanded data table'!$O33</f>
        <v>62</v>
      </c>
      <c r="CJ81" s="14">
        <f>'Expanded data table'!$P33</f>
        <v>69</v>
      </c>
      <c r="CK81" s="14">
        <f>'Expanded data table'!$Q33</f>
        <v>48</v>
      </c>
      <c r="CL81" s="14">
        <f>'Expanded data table'!$R33</f>
        <v>30</v>
      </c>
      <c r="CM81" s="15">
        <f>'Expanded data table'!$T33</f>
        <v>48</v>
      </c>
      <c r="CN81" s="15">
        <f>'Expanded data table'!$U33</f>
        <v>9</v>
      </c>
      <c r="CO81" s="15">
        <f>'Expanded data table'!$V33</f>
        <v>6</v>
      </c>
      <c r="CP81" s="15">
        <f>'Expanded data table'!$W33</f>
        <v>1</v>
      </c>
      <c r="CQ81" s="15">
        <f>'Expanded data table'!$X33</f>
        <v>1</v>
      </c>
      <c r="CR81" s="1">
        <f t="shared" si="556"/>
        <v>569</v>
      </c>
      <c r="CS81" s="15">
        <f>'Expanded data table'!$S33</f>
        <v>65</v>
      </c>
      <c r="CU81" t="s">
        <v>38</v>
      </c>
      <c r="CV81" s="14">
        <f>'Expanded data table'!$N32</f>
        <v>300</v>
      </c>
      <c r="CW81" s="14">
        <f>'Expanded data table'!$O32</f>
        <v>63</v>
      </c>
      <c r="CX81" s="14">
        <f>'Expanded data table'!$P32</f>
        <v>64</v>
      </c>
      <c r="CY81" s="14">
        <f>'Expanded data table'!$Q32</f>
        <v>50</v>
      </c>
      <c r="CZ81" s="14">
        <f>'Expanded data table'!$R32</f>
        <v>30</v>
      </c>
      <c r="DA81" s="15">
        <f>'Expanded data table'!$T32</f>
        <v>48</v>
      </c>
      <c r="DB81" s="15">
        <f>'Expanded data table'!$U32</f>
        <v>9</v>
      </c>
      <c r="DC81" s="15">
        <f>'Expanded data table'!$V32</f>
        <v>5</v>
      </c>
      <c r="DD81" s="15">
        <f>'Expanded data table'!$W32</f>
        <v>1</v>
      </c>
      <c r="DE81" s="15">
        <f>'Expanded data table'!$X32</f>
        <v>1</v>
      </c>
      <c r="DF81" s="1">
        <f t="shared" si="557"/>
        <v>570</v>
      </c>
      <c r="DG81" s="15">
        <f>'Expanded data table'!$S32</f>
        <v>64</v>
      </c>
    </row>
    <row r="82" spans="1:111">
      <c r="A82" t="s">
        <v>60</v>
      </c>
      <c r="B82" s="15">
        <f>'Expanded data table'!$N56</f>
        <v>107</v>
      </c>
      <c r="C82" s="15">
        <f>'Expanded data table'!$O56</f>
        <v>29</v>
      </c>
      <c r="D82" s="15">
        <f>'Expanded data table'!$P56</f>
        <v>92</v>
      </c>
      <c r="E82" s="15">
        <f>'Expanded data table'!$Q56</f>
        <v>74</v>
      </c>
      <c r="F82" s="15">
        <f>'Expanded data table'!$R56</f>
        <v>22</v>
      </c>
      <c r="G82" s="15">
        <f>'Expanded data table'!$T56</f>
        <v>33</v>
      </c>
      <c r="H82" s="15">
        <f>'Expanded data table'!$U56</f>
        <v>6</v>
      </c>
      <c r="I82" s="15">
        <f>'Expanded data table'!$V56</f>
        <v>4</v>
      </c>
      <c r="J82" s="15">
        <f>'Expanded data table'!$W56</f>
        <v>0</v>
      </c>
      <c r="K82" s="15">
        <f>'Expanded data table'!$X56</f>
        <v>0</v>
      </c>
      <c r="L82" s="1">
        <f t="shared" si="550"/>
        <v>367</v>
      </c>
      <c r="M82" s="15">
        <f>'Expanded data table'!$S56</f>
        <v>43</v>
      </c>
      <c r="O82" t="s">
        <v>60</v>
      </c>
      <c r="P82" s="15">
        <f>'Expanded data table'!$N55</f>
        <v>103</v>
      </c>
      <c r="Q82" s="15">
        <f>'Expanded data table'!$O55</f>
        <v>33</v>
      </c>
      <c r="R82" s="15">
        <f>'Expanded data table'!$P55</f>
        <v>91</v>
      </c>
      <c r="S82" s="15">
        <f>'Expanded data table'!$Q55</f>
        <v>73</v>
      </c>
      <c r="T82" s="15">
        <f>'Expanded data table'!$R55</f>
        <v>25</v>
      </c>
      <c r="U82" s="15">
        <f>'Expanded data table'!$T55</f>
        <v>32</v>
      </c>
      <c r="V82" s="15">
        <f>'Expanded data table'!$U55</f>
        <v>6</v>
      </c>
      <c r="W82" s="15">
        <f>'Expanded data table'!$V55</f>
        <v>4</v>
      </c>
      <c r="X82" s="15">
        <f>'Expanded data table'!$W55</f>
        <v>0</v>
      </c>
      <c r="Y82" s="15">
        <f>'Expanded data table'!$X55</f>
        <v>0</v>
      </c>
      <c r="Z82" s="1">
        <f t="shared" si="551"/>
        <v>367</v>
      </c>
      <c r="AA82" s="15">
        <f>'Expanded data table'!$S55</f>
        <v>42</v>
      </c>
      <c r="AC82" t="s">
        <v>60</v>
      </c>
      <c r="AD82" s="14">
        <f>'Expanded data table'!$N54</f>
        <v>103</v>
      </c>
      <c r="AE82" s="14">
        <f>'Expanded data table'!$O54</f>
        <v>33</v>
      </c>
      <c r="AF82" s="14">
        <f>'Expanded data table'!$P54</f>
        <v>90</v>
      </c>
      <c r="AG82" s="14">
        <f>'Expanded data table'!$Q54</f>
        <v>75</v>
      </c>
      <c r="AH82" s="14">
        <f>'Expanded data table'!$R54</f>
        <v>24</v>
      </c>
      <c r="AI82" s="15">
        <f>'Expanded data table'!$T54</f>
        <v>31</v>
      </c>
      <c r="AJ82" s="15">
        <f>'Expanded data table'!$U54</f>
        <v>6</v>
      </c>
      <c r="AK82" s="15">
        <f>'Expanded data table'!$V54</f>
        <v>5</v>
      </c>
      <c r="AL82" s="15">
        <f>'Expanded data table'!$W54</f>
        <v>0</v>
      </c>
      <c r="AM82" s="15">
        <f>'Expanded data table'!$X54</f>
        <v>0</v>
      </c>
      <c r="AN82" s="1">
        <f t="shared" si="552"/>
        <v>367</v>
      </c>
      <c r="AO82" s="15">
        <f>'Expanded data table'!$S54</f>
        <v>42</v>
      </c>
      <c r="AP82" s="1"/>
      <c r="AQ82" t="s">
        <v>60</v>
      </c>
      <c r="AR82" s="14">
        <f>'Expanded data table'!$N53</f>
        <v>101</v>
      </c>
      <c r="AS82" s="14">
        <f>'Expanded data table'!$O53</f>
        <v>34</v>
      </c>
      <c r="AT82" s="14">
        <f>'Expanded data table'!$P53</f>
        <v>89</v>
      </c>
      <c r="AU82" s="14">
        <f>'Expanded data table'!$Q53</f>
        <v>76</v>
      </c>
      <c r="AV82" s="14">
        <f>'Expanded data table'!$R53</f>
        <v>23</v>
      </c>
      <c r="AW82" s="15">
        <f>'Expanded data table'!$T53</f>
        <v>32</v>
      </c>
      <c r="AX82" s="15">
        <f>'Expanded data table'!$U53</f>
        <v>6</v>
      </c>
      <c r="AY82" s="15">
        <f>'Expanded data table'!$V53</f>
        <v>4</v>
      </c>
      <c r="AZ82" s="15">
        <f>'Expanded data table'!$W53</f>
        <v>0</v>
      </c>
      <c r="BA82" s="15">
        <f>'Expanded data table'!$X53</f>
        <v>0</v>
      </c>
      <c r="BB82" s="1">
        <f t="shared" si="553"/>
        <v>365</v>
      </c>
      <c r="BC82" s="15">
        <f>'Expanded data table'!$S53</f>
        <v>42</v>
      </c>
      <c r="BE82" t="s">
        <v>60</v>
      </c>
      <c r="BF82" s="14">
        <f>'Expanded data table'!$N52</f>
        <v>100</v>
      </c>
      <c r="BG82" s="14">
        <f>'Expanded data table'!$O52</f>
        <v>35</v>
      </c>
      <c r="BH82" s="14">
        <f>'Expanded data table'!$P52</f>
        <v>90</v>
      </c>
      <c r="BI82" s="14">
        <f>'Expanded data table'!$Q52</f>
        <v>77</v>
      </c>
      <c r="BJ82" s="14">
        <f>'Expanded data table'!$R52</f>
        <v>20</v>
      </c>
      <c r="BK82" s="15">
        <f>'Expanded data table'!$T52</f>
        <v>33</v>
      </c>
      <c r="BL82" s="15">
        <f>'Expanded data table'!$U52</f>
        <v>6</v>
      </c>
      <c r="BM82" s="15">
        <f>'Expanded data table'!$V52</f>
        <v>4</v>
      </c>
      <c r="BN82" s="15">
        <f>'Expanded data table'!$W52</f>
        <v>0</v>
      </c>
      <c r="BO82" s="15">
        <f>'Expanded data table'!$X52</f>
        <v>0</v>
      </c>
      <c r="BP82" s="1">
        <f t="shared" si="554"/>
        <v>365</v>
      </c>
      <c r="BQ82" s="15">
        <f>'Expanded data table'!$S52</f>
        <v>43</v>
      </c>
      <c r="BS82" t="s">
        <v>60</v>
      </c>
      <c r="BT82" s="14">
        <f>'Expanded data table'!$N51</f>
        <v>102</v>
      </c>
      <c r="BU82" s="14">
        <f>'Expanded data table'!$O51</f>
        <v>34</v>
      </c>
      <c r="BV82" s="14">
        <f>'Expanded data table'!$P51</f>
        <v>92</v>
      </c>
      <c r="BW82" s="14">
        <f>'Expanded data table'!$Q51</f>
        <v>73</v>
      </c>
      <c r="BX82" s="14">
        <f>'Expanded data table'!$R51</f>
        <v>22</v>
      </c>
      <c r="BY82" s="15">
        <f>'Expanded data table'!$T51</f>
        <v>33</v>
      </c>
      <c r="BZ82" s="15">
        <f>'Expanded data table'!$U51</f>
        <v>5</v>
      </c>
      <c r="CA82" s="15">
        <f>'Expanded data table'!$V51</f>
        <v>4</v>
      </c>
      <c r="CB82" s="15">
        <f>'Expanded data table'!$W51</f>
        <v>0</v>
      </c>
      <c r="CC82" s="15">
        <f>'Expanded data table'!$X51</f>
        <v>0</v>
      </c>
      <c r="CD82" s="1">
        <f t="shared" si="555"/>
        <v>365</v>
      </c>
      <c r="CE82" s="15">
        <f>'Expanded data table'!$S51</f>
        <v>42</v>
      </c>
      <c r="CG82" t="s">
        <v>60</v>
      </c>
      <c r="CH82" s="14">
        <f>'Expanded data table'!$N47</f>
        <v>111</v>
      </c>
      <c r="CI82" s="14">
        <f>'Expanded data table'!$O47</f>
        <v>30</v>
      </c>
      <c r="CJ82" s="14">
        <f>'Expanded data table'!$P47</f>
        <v>87</v>
      </c>
      <c r="CK82" s="14">
        <f>'Expanded data table'!$Q47</f>
        <v>82</v>
      </c>
      <c r="CL82" s="14">
        <f>'Expanded data table'!$R47</f>
        <v>16</v>
      </c>
      <c r="CM82" s="15">
        <f>'Expanded data table'!$T47</f>
        <v>33</v>
      </c>
      <c r="CN82" s="15">
        <f>'Expanded data table'!$U47</f>
        <v>7</v>
      </c>
      <c r="CO82" s="15">
        <f>'Expanded data table'!$V47</f>
        <v>2</v>
      </c>
      <c r="CP82" s="15">
        <f>'Expanded data table'!$W47</f>
        <v>0</v>
      </c>
      <c r="CQ82" s="15">
        <f>'Expanded data table'!$X47</f>
        <v>0</v>
      </c>
      <c r="CR82" s="1">
        <f t="shared" si="556"/>
        <v>368</v>
      </c>
      <c r="CS82" s="15">
        <f>'Expanded data table'!$S47</f>
        <v>42</v>
      </c>
      <c r="CU82" t="s">
        <v>60</v>
      </c>
      <c r="CV82" s="14">
        <f>'Expanded data table'!$N46</f>
        <v>111</v>
      </c>
      <c r="CW82" s="14">
        <f>'Expanded data table'!$O46</f>
        <v>33</v>
      </c>
      <c r="CX82" s="14">
        <f>'Expanded data table'!$P46</f>
        <v>86</v>
      </c>
      <c r="CY82" s="14">
        <f>'Expanded data table'!$Q46</f>
        <v>82</v>
      </c>
      <c r="CZ82" s="14">
        <f>'Expanded data table'!$R46</f>
        <v>16</v>
      </c>
      <c r="DA82" s="15">
        <f>'Expanded data table'!$T46</f>
        <v>33</v>
      </c>
      <c r="DB82" s="15">
        <f>'Expanded data table'!$U46</f>
        <v>6</v>
      </c>
      <c r="DC82" s="15">
        <f>'Expanded data table'!$V46</f>
        <v>2</v>
      </c>
      <c r="DD82" s="15">
        <f>'Expanded data table'!$W46</f>
        <v>0</v>
      </c>
      <c r="DE82" s="15">
        <f>'Expanded data table'!$X46</f>
        <v>0</v>
      </c>
      <c r="DF82" s="1">
        <f t="shared" si="557"/>
        <v>369</v>
      </c>
      <c r="DG82" s="15">
        <f>'Expanded data table'!$S46</f>
        <v>41</v>
      </c>
    </row>
    <row r="83" spans="1:111">
      <c r="A83" t="s">
        <v>142</v>
      </c>
      <c r="B83" s="15">
        <f>'Expanded data table'!$N154+'Expanded data table'!$N168</f>
        <v>468</v>
      </c>
      <c r="C83" s="15">
        <f>'Expanded data table'!$O154+'Expanded data table'!$O168</f>
        <v>100</v>
      </c>
      <c r="D83" s="15">
        <f>'Expanded data table'!$P154+'Expanded data table'!$P168</f>
        <v>180</v>
      </c>
      <c r="E83" s="15">
        <f>'Expanded data table'!$Q154+'Expanded data table'!$Q168</f>
        <v>137</v>
      </c>
      <c r="F83" s="15">
        <f>'Expanded data table'!$R154+'Expanded data table'!$R168</f>
        <v>57</v>
      </c>
      <c r="G83" s="15">
        <f>'Expanded data table'!$T154+'Expanded data table'!$T168</f>
        <v>53</v>
      </c>
      <c r="H83" s="15">
        <f>'Expanded data table'!$U154+'Expanded data table'!$U168</f>
        <v>4</v>
      </c>
      <c r="I83" s="15">
        <f>'Expanded data table'!$V154+'Expanded data table'!$V168</f>
        <v>5</v>
      </c>
      <c r="J83" s="15">
        <f>'Expanded data table'!$W154+'Expanded data table'!$W168</f>
        <v>2</v>
      </c>
      <c r="K83" s="15">
        <f>'Expanded data table'!$X154+'Expanded data table'!$X168</f>
        <v>1</v>
      </c>
      <c r="L83" s="1">
        <f t="shared" si="550"/>
        <v>1006</v>
      </c>
      <c r="M83" s="15">
        <f>'Expanded data table'!S154+'Expanded data table'!S168</f>
        <v>65</v>
      </c>
      <c r="O83" t="s">
        <v>142</v>
      </c>
      <c r="P83" s="15">
        <f>'Expanded data table'!$N153+'Expanded data table'!$N167</f>
        <v>469</v>
      </c>
      <c r="Q83" s="15">
        <f>'Expanded data table'!$O153+'Expanded data table'!$O167</f>
        <v>100</v>
      </c>
      <c r="R83" s="15">
        <f>'Expanded data table'!$P153+'Expanded data table'!$P167</f>
        <v>183</v>
      </c>
      <c r="S83" s="15">
        <f>'Expanded data table'!$Q153+'Expanded data table'!$Q167</f>
        <v>134</v>
      </c>
      <c r="T83" s="15">
        <f>'Expanded data table'!$R153+'Expanded data table'!$R167</f>
        <v>57</v>
      </c>
      <c r="U83" s="15">
        <f>'Expanded data table'!$T153+'Expanded data table'!$T167</f>
        <v>54</v>
      </c>
      <c r="V83" s="15">
        <f>'Expanded data table'!$U153+'Expanded data table'!$U167</f>
        <v>3</v>
      </c>
      <c r="W83" s="15">
        <f>'Expanded data table'!$V153+'Expanded data table'!$V167</f>
        <v>5</v>
      </c>
      <c r="X83" s="15">
        <f>'Expanded data table'!$W153+'Expanded data table'!$W167</f>
        <v>2</v>
      </c>
      <c r="Y83" s="15">
        <f>'Expanded data table'!$X153+'Expanded data table'!$X167</f>
        <v>1</v>
      </c>
      <c r="Z83" s="1">
        <f t="shared" si="551"/>
        <v>1007</v>
      </c>
      <c r="AA83" s="15">
        <f>'Expanded data table'!S153+'Expanded data table'!S167</f>
        <v>65</v>
      </c>
      <c r="AC83" t="s">
        <v>142</v>
      </c>
      <c r="AD83" s="14">
        <f>'Expanded data table'!$N68</f>
        <v>468</v>
      </c>
      <c r="AE83" s="14">
        <f>'Expanded data table'!$O68</f>
        <v>107</v>
      </c>
      <c r="AF83" s="14">
        <f>'Expanded data table'!$P68</f>
        <v>180</v>
      </c>
      <c r="AG83" s="14">
        <f>'Expanded data table'!$Q68</f>
        <v>135</v>
      </c>
      <c r="AH83" s="14">
        <f>'Expanded data table'!$R68</f>
        <v>54</v>
      </c>
      <c r="AI83" s="15">
        <f>'Expanded data table'!$T68</f>
        <v>52</v>
      </c>
      <c r="AJ83" s="15">
        <f>'Expanded data table'!$U68</f>
        <v>6</v>
      </c>
      <c r="AK83" s="15">
        <f>'Expanded data table'!$V68</f>
        <v>5</v>
      </c>
      <c r="AL83" s="15">
        <f>'Expanded data table'!$W68</f>
        <v>2</v>
      </c>
      <c r="AM83" s="15">
        <f>'Expanded data table'!$X68</f>
        <v>1</v>
      </c>
      <c r="AN83" s="1">
        <f t="shared" si="552"/>
        <v>1009</v>
      </c>
      <c r="AO83" s="15">
        <f>'Expanded data table'!$S68</f>
        <v>66</v>
      </c>
      <c r="AP83" s="1"/>
      <c r="AQ83" t="s">
        <v>142</v>
      </c>
      <c r="AR83" s="14">
        <f>'Expanded data table'!$N67</f>
        <v>473</v>
      </c>
      <c r="AS83" s="14">
        <f>'Expanded data table'!$O67</f>
        <v>100</v>
      </c>
      <c r="AT83" s="14">
        <f>'Expanded data table'!$P67</f>
        <v>180</v>
      </c>
      <c r="AU83" s="14">
        <f>'Expanded data table'!$Q67</f>
        <v>138</v>
      </c>
      <c r="AV83" s="14">
        <f>'Expanded data table'!$R67</f>
        <v>54</v>
      </c>
      <c r="AW83" s="15">
        <f>'Expanded data table'!$T67</f>
        <v>52</v>
      </c>
      <c r="AX83" s="15">
        <f>'Expanded data table'!$U67</f>
        <v>6</v>
      </c>
      <c r="AY83" s="15">
        <f>'Expanded data table'!$V67</f>
        <v>5</v>
      </c>
      <c r="AZ83" s="15">
        <f>'Expanded data table'!$W67</f>
        <v>2</v>
      </c>
      <c r="BA83" s="15">
        <f>'Expanded data table'!$X67</f>
        <v>1</v>
      </c>
      <c r="BB83" s="1">
        <f t="shared" si="553"/>
        <v>1010</v>
      </c>
      <c r="BC83" s="15">
        <f>'Expanded data table'!$S67</f>
        <v>66</v>
      </c>
      <c r="BE83" t="s">
        <v>142</v>
      </c>
      <c r="BF83" s="14">
        <f>'Expanded data table'!$N66</f>
        <v>470</v>
      </c>
      <c r="BG83" s="14">
        <f>'Expanded data table'!$O66</f>
        <v>94</v>
      </c>
      <c r="BH83" s="14">
        <f>'Expanded data table'!$P66</f>
        <v>187</v>
      </c>
      <c r="BI83" s="14">
        <f>'Expanded data table'!$Q66</f>
        <v>138</v>
      </c>
      <c r="BJ83" s="14">
        <f>'Expanded data table'!$R66</f>
        <v>54</v>
      </c>
      <c r="BK83" s="15">
        <f>'Expanded data table'!$T66</f>
        <v>53</v>
      </c>
      <c r="BL83" s="15">
        <f>'Expanded data table'!$U66</f>
        <v>6</v>
      </c>
      <c r="BM83" s="15">
        <f>'Expanded data table'!$V66</f>
        <v>5</v>
      </c>
      <c r="BN83" s="15">
        <f>'Expanded data table'!$W66</f>
        <v>2</v>
      </c>
      <c r="BO83" s="15">
        <f>'Expanded data table'!$X66</f>
        <v>1</v>
      </c>
      <c r="BP83" s="1">
        <f t="shared" si="554"/>
        <v>1009</v>
      </c>
      <c r="BQ83" s="15">
        <f>'Expanded data table'!$S66</f>
        <v>67</v>
      </c>
      <c r="BS83" t="s">
        <v>142</v>
      </c>
      <c r="BT83" s="14">
        <f>'Expanded data table'!$N65</f>
        <v>473</v>
      </c>
      <c r="BU83" s="14">
        <f>'Expanded data table'!$O65</f>
        <v>95</v>
      </c>
      <c r="BV83" s="14">
        <f>'Expanded data table'!$P65</f>
        <v>184</v>
      </c>
      <c r="BW83" s="14">
        <f>'Expanded data table'!$Q65</f>
        <v>140</v>
      </c>
      <c r="BX83" s="14">
        <f>'Expanded data table'!$R65</f>
        <v>56</v>
      </c>
      <c r="BY83" s="15">
        <f>'Expanded data table'!$T65</f>
        <v>53</v>
      </c>
      <c r="BZ83" s="15">
        <f>'Expanded data table'!$U65</f>
        <v>4</v>
      </c>
      <c r="CA83" s="15">
        <f>'Expanded data table'!$V65</f>
        <v>5</v>
      </c>
      <c r="CB83" s="15">
        <f>'Expanded data table'!$W65</f>
        <v>2</v>
      </c>
      <c r="CC83" s="15">
        <f>'Expanded data table'!$X65</f>
        <v>1</v>
      </c>
      <c r="CD83" s="1">
        <f t="shared" si="555"/>
        <v>1012</v>
      </c>
      <c r="CE83" s="15">
        <f>'Expanded data table'!$S65</f>
        <v>65</v>
      </c>
      <c r="CG83" t="s">
        <v>142</v>
      </c>
      <c r="CH83" s="14">
        <f>'Expanded data table'!$N61</f>
        <v>457</v>
      </c>
      <c r="CI83" s="14">
        <f>'Expanded data table'!$O61</f>
        <v>110</v>
      </c>
      <c r="CJ83" s="14">
        <f>'Expanded data table'!$P61</f>
        <v>187</v>
      </c>
      <c r="CK83" s="14">
        <f>'Expanded data table'!$Q61</f>
        <v>150</v>
      </c>
      <c r="CL83" s="14">
        <f>'Expanded data table'!$R61</f>
        <v>52</v>
      </c>
      <c r="CM83" s="15">
        <f>'Expanded data table'!$T61</f>
        <v>55</v>
      </c>
      <c r="CN83" s="15">
        <f>'Expanded data table'!$U61</f>
        <v>4</v>
      </c>
      <c r="CO83" s="15">
        <f>'Expanded data table'!$V61</f>
        <v>5</v>
      </c>
      <c r="CP83" s="15">
        <f>'Expanded data table'!$W61</f>
        <v>2</v>
      </c>
      <c r="CQ83" s="15">
        <f>'Expanded data table'!$X61</f>
        <v>1</v>
      </c>
      <c r="CR83" s="1">
        <f t="shared" si="556"/>
        <v>1022</v>
      </c>
      <c r="CS83" s="15">
        <f>'Expanded data table'!$S61</f>
        <v>67</v>
      </c>
      <c r="CU83" t="s">
        <v>142</v>
      </c>
      <c r="CV83" s="14">
        <f>'Expanded data table'!$N60</f>
        <v>462</v>
      </c>
      <c r="CW83" s="14">
        <f>'Expanded data table'!$O60</f>
        <v>109</v>
      </c>
      <c r="CX83" s="14">
        <f>'Expanded data table'!$P60</f>
        <v>185</v>
      </c>
      <c r="CY83" s="14">
        <f>'Expanded data table'!$Q60</f>
        <v>148</v>
      </c>
      <c r="CZ83" s="14">
        <f>'Expanded data table'!$R60</f>
        <v>54</v>
      </c>
      <c r="DA83" s="15">
        <f>'Expanded data table'!$T60</f>
        <v>54</v>
      </c>
      <c r="DB83" s="15">
        <f>'Expanded data table'!$U60</f>
        <v>3</v>
      </c>
      <c r="DC83" s="15">
        <f>'Expanded data table'!$V60</f>
        <v>5</v>
      </c>
      <c r="DD83" s="15">
        <f>'Expanded data table'!$W60</f>
        <v>2</v>
      </c>
      <c r="DE83" s="15">
        <f>'Expanded data table'!$X60</f>
        <v>1</v>
      </c>
      <c r="DF83" s="1">
        <f t="shared" si="557"/>
        <v>1022</v>
      </c>
      <c r="DG83" s="15">
        <f>'Expanded data table'!$S60</f>
        <v>65</v>
      </c>
    </row>
    <row r="84" spans="1:111">
      <c r="A84" t="s">
        <v>62</v>
      </c>
      <c r="B84" s="15">
        <f>'Expanded data table'!$N84</f>
        <v>378</v>
      </c>
      <c r="C84" s="15">
        <f>'Expanded data table'!$O84</f>
        <v>81</v>
      </c>
      <c r="D84" s="15">
        <f>'Expanded data table'!$P84</f>
        <v>103</v>
      </c>
      <c r="E84" s="15">
        <f>'Expanded data table'!$Q84</f>
        <v>57</v>
      </c>
      <c r="F84" s="15">
        <f>'Expanded data table'!$R84</f>
        <v>17</v>
      </c>
      <c r="G84" s="15">
        <f>'Expanded data table'!$T84</f>
        <v>15</v>
      </c>
      <c r="H84" s="15">
        <f>'Expanded data table'!$U84</f>
        <v>2</v>
      </c>
      <c r="I84" s="15">
        <f>'Expanded data table'!$V84</f>
        <v>0</v>
      </c>
      <c r="J84" s="15">
        <f>'Expanded data table'!$W84</f>
        <v>0</v>
      </c>
      <c r="K84" s="15">
        <f>'Expanded data table'!$X84</f>
        <v>0</v>
      </c>
      <c r="L84" s="1">
        <f t="shared" si="550"/>
        <v>653</v>
      </c>
      <c r="M84" s="15">
        <f>'Expanded data table'!$S84</f>
        <v>17</v>
      </c>
      <c r="O84" t="s">
        <v>62</v>
      </c>
      <c r="P84" s="15">
        <f>'Expanded data table'!$N83</f>
        <v>378</v>
      </c>
      <c r="Q84" s="15">
        <f>'Expanded data table'!$O83</f>
        <v>82</v>
      </c>
      <c r="R84" s="15">
        <f>'Expanded data table'!$P83</f>
        <v>103</v>
      </c>
      <c r="S84" s="15">
        <f>'Expanded data table'!$Q83</f>
        <v>56</v>
      </c>
      <c r="T84" s="15">
        <f>'Expanded data table'!$R83</f>
        <v>17</v>
      </c>
      <c r="U84" s="15">
        <f>'Expanded data table'!$T83</f>
        <v>15</v>
      </c>
      <c r="V84" s="15">
        <f>'Expanded data table'!$U83</f>
        <v>2</v>
      </c>
      <c r="W84" s="15">
        <f>'Expanded data table'!$V83</f>
        <v>0</v>
      </c>
      <c r="X84" s="15">
        <f>'Expanded data table'!$W83</f>
        <v>0</v>
      </c>
      <c r="Y84" s="15">
        <f>'Expanded data table'!$X83</f>
        <v>0</v>
      </c>
      <c r="Z84" s="1">
        <f t="shared" si="551"/>
        <v>653</v>
      </c>
      <c r="AA84" s="15">
        <f>'Expanded data table'!$S83</f>
        <v>17</v>
      </c>
      <c r="AC84" t="s">
        <v>62</v>
      </c>
      <c r="AD84" s="14">
        <f>'Expanded data table'!$N82</f>
        <v>382</v>
      </c>
      <c r="AE84" s="14">
        <f>'Expanded data table'!$O82</f>
        <v>79</v>
      </c>
      <c r="AF84" s="14">
        <f>'Expanded data table'!$P82</f>
        <v>102</v>
      </c>
      <c r="AG84" s="14">
        <f>'Expanded data table'!$Q82</f>
        <v>53</v>
      </c>
      <c r="AH84" s="14">
        <f>'Expanded data table'!$R82</f>
        <v>17</v>
      </c>
      <c r="AI84" s="15">
        <f>'Expanded data table'!$T82</f>
        <v>15</v>
      </c>
      <c r="AJ84" s="15">
        <f>'Expanded data table'!$U82</f>
        <v>2</v>
      </c>
      <c r="AK84" s="15">
        <f>'Expanded data table'!$V82</f>
        <v>0</v>
      </c>
      <c r="AL84" s="15">
        <f>'Expanded data table'!$W82</f>
        <v>0</v>
      </c>
      <c r="AM84" s="15">
        <f>'Expanded data table'!$X82</f>
        <v>0</v>
      </c>
      <c r="AN84" s="1">
        <f t="shared" si="552"/>
        <v>650</v>
      </c>
      <c r="AO84" s="15">
        <f>'Expanded data table'!$S82</f>
        <v>17</v>
      </c>
      <c r="AP84" s="1"/>
      <c r="AQ84" t="s">
        <v>62</v>
      </c>
      <c r="AR84" s="14">
        <f>'Expanded data table'!$N81</f>
        <v>385</v>
      </c>
      <c r="AS84" s="14">
        <f>'Expanded data table'!$O81</f>
        <v>78</v>
      </c>
      <c r="AT84" s="14">
        <f>'Expanded data table'!$P81</f>
        <v>100</v>
      </c>
      <c r="AU84" s="14">
        <f>'Expanded data table'!$Q81</f>
        <v>55</v>
      </c>
      <c r="AV84" s="14">
        <f>'Expanded data table'!$R81</f>
        <v>16</v>
      </c>
      <c r="AW84" s="15">
        <f>'Expanded data table'!$T81</f>
        <v>14</v>
      </c>
      <c r="AX84" s="15">
        <f>'Expanded data table'!$U81</f>
        <v>2</v>
      </c>
      <c r="AY84" s="15">
        <f>'Expanded data table'!$V81</f>
        <v>0</v>
      </c>
      <c r="AZ84" s="15">
        <f>'Expanded data table'!$W81</f>
        <v>0</v>
      </c>
      <c r="BA84" s="15">
        <f>'Expanded data table'!$X81</f>
        <v>0</v>
      </c>
      <c r="BB84" s="1">
        <f t="shared" si="553"/>
        <v>650</v>
      </c>
      <c r="BC84" s="15">
        <f>'Expanded data table'!$S81</f>
        <v>16</v>
      </c>
      <c r="BE84" t="s">
        <v>62</v>
      </c>
      <c r="BF84" s="14">
        <f>'Expanded data table'!$N80</f>
        <v>386</v>
      </c>
      <c r="BG84" s="14">
        <f>'Expanded data table'!$O80</f>
        <v>75</v>
      </c>
      <c r="BH84" s="14">
        <f>'Expanded data table'!$P80</f>
        <v>103</v>
      </c>
      <c r="BI84" s="14">
        <f>'Expanded data table'!$Q80</f>
        <v>56</v>
      </c>
      <c r="BJ84" s="14">
        <f>'Expanded data table'!$R80</f>
        <v>16</v>
      </c>
      <c r="BK84" s="15">
        <f>'Expanded data table'!$T80</f>
        <v>13</v>
      </c>
      <c r="BL84" s="15">
        <f>'Expanded data table'!$U80</f>
        <v>2</v>
      </c>
      <c r="BM84" s="15">
        <f>'Expanded data table'!$V80</f>
        <v>0</v>
      </c>
      <c r="BN84" s="15">
        <f>'Expanded data table'!$W80</f>
        <v>0</v>
      </c>
      <c r="BO84" s="15">
        <f>'Expanded data table'!$X80</f>
        <v>0</v>
      </c>
      <c r="BP84" s="1">
        <f t="shared" si="554"/>
        <v>651</v>
      </c>
      <c r="BQ84" s="15">
        <f>'Expanded data table'!$S80</f>
        <v>15</v>
      </c>
      <c r="BS84" t="s">
        <v>62</v>
      </c>
      <c r="BT84" s="14">
        <f>'Expanded data table'!$N79</f>
        <v>381</v>
      </c>
      <c r="BU84" s="14">
        <f>'Expanded data table'!$O79</f>
        <v>79</v>
      </c>
      <c r="BV84" s="14">
        <f>'Expanded data table'!$P79</f>
        <v>98</v>
      </c>
      <c r="BW84" s="14">
        <f>'Expanded data table'!$Q79</f>
        <v>58</v>
      </c>
      <c r="BX84" s="14">
        <f>'Expanded data table'!$R79</f>
        <v>17</v>
      </c>
      <c r="BY84" s="15">
        <f>'Expanded data table'!$T79</f>
        <v>13</v>
      </c>
      <c r="BZ84" s="15">
        <f>'Expanded data table'!$U79</f>
        <v>2</v>
      </c>
      <c r="CA84" s="15">
        <f>'Expanded data table'!$V79</f>
        <v>0</v>
      </c>
      <c r="CB84" s="15">
        <f>'Expanded data table'!$W79</f>
        <v>0</v>
      </c>
      <c r="CC84" s="15">
        <f>'Expanded data table'!$X79</f>
        <v>0</v>
      </c>
      <c r="CD84" s="1">
        <f t="shared" si="555"/>
        <v>648</v>
      </c>
      <c r="CE84" s="15">
        <f>'Expanded data table'!$S79</f>
        <v>15</v>
      </c>
      <c r="CG84" t="s">
        <v>62</v>
      </c>
      <c r="CH84" s="14">
        <f>'Expanded data table'!$N75</f>
        <v>369</v>
      </c>
      <c r="CI84" s="14">
        <f>'Expanded data table'!$O75</f>
        <v>78</v>
      </c>
      <c r="CJ84" s="14">
        <f>'Expanded data table'!$P75</f>
        <v>104</v>
      </c>
      <c r="CK84" s="14">
        <f>'Expanded data table'!$Q75</f>
        <v>55</v>
      </c>
      <c r="CL84" s="14">
        <f>'Expanded data table'!$R75</f>
        <v>16</v>
      </c>
      <c r="CM84" s="15">
        <f>'Expanded data table'!$T75</f>
        <v>13</v>
      </c>
      <c r="CN84" s="15">
        <f>'Expanded data table'!$U75</f>
        <v>2</v>
      </c>
      <c r="CO84" s="15">
        <f>'Expanded data table'!$V75</f>
        <v>0</v>
      </c>
      <c r="CP84" s="15">
        <f>'Expanded data table'!$W75</f>
        <v>0</v>
      </c>
      <c r="CQ84" s="15">
        <f>'Expanded data table'!$X75</f>
        <v>0</v>
      </c>
      <c r="CR84" s="1">
        <f t="shared" si="556"/>
        <v>637</v>
      </c>
      <c r="CS84" s="15">
        <f>'Expanded data table'!$S75</f>
        <v>15</v>
      </c>
      <c r="CU84" t="s">
        <v>62</v>
      </c>
      <c r="CV84" s="14">
        <f>'Expanded data table'!$N74</f>
        <v>376</v>
      </c>
      <c r="CW84" s="14">
        <f>'Expanded data table'!$O74</f>
        <v>73</v>
      </c>
      <c r="CX84" s="14">
        <f>'Expanded data table'!$P74</f>
        <v>99</v>
      </c>
      <c r="CY84" s="14">
        <f>'Expanded data table'!$Q74</f>
        <v>56</v>
      </c>
      <c r="CZ84" s="14">
        <f>'Expanded data table'!$R74</f>
        <v>15</v>
      </c>
      <c r="DA84" s="15">
        <f>'Expanded data table'!$T74</f>
        <v>14</v>
      </c>
      <c r="DB84" s="15">
        <f>'Expanded data table'!$U74</f>
        <v>2</v>
      </c>
      <c r="DC84" s="15">
        <f>'Expanded data table'!$V74</f>
        <v>0</v>
      </c>
      <c r="DD84" s="15">
        <f>'Expanded data table'!$W74</f>
        <v>0</v>
      </c>
      <c r="DE84" s="15">
        <f>'Expanded data table'!$X74</f>
        <v>0</v>
      </c>
      <c r="DF84" s="1">
        <f t="shared" si="557"/>
        <v>635</v>
      </c>
      <c r="DG84" s="15">
        <f>'Expanded data table'!$S74</f>
        <v>16</v>
      </c>
    </row>
    <row r="85" spans="1:111">
      <c r="A85" t="s">
        <v>63</v>
      </c>
      <c r="B85" s="15">
        <f>'Expanded data table'!$N98</f>
        <v>74</v>
      </c>
      <c r="C85" s="15">
        <f>'Expanded data table'!$O98</f>
        <v>46</v>
      </c>
      <c r="D85" s="15">
        <f>'Expanded data table'!$P98</f>
        <v>78</v>
      </c>
      <c r="E85" s="15">
        <f>'Expanded data table'!$Q98</f>
        <v>75</v>
      </c>
      <c r="F85" s="15">
        <f>'Expanded data table'!$R98</f>
        <v>28</v>
      </c>
      <c r="G85" s="15">
        <f>'Expanded data table'!$T98</f>
        <v>33</v>
      </c>
      <c r="H85" s="15">
        <f>'Expanded data table'!$U98</f>
        <v>9</v>
      </c>
      <c r="I85" s="15">
        <f>'Expanded data table'!$V98</f>
        <v>4</v>
      </c>
      <c r="J85" s="15">
        <f>'Expanded data table'!$W98</f>
        <v>3</v>
      </c>
      <c r="K85" s="15">
        <f>'Expanded data table'!$X98</f>
        <v>3</v>
      </c>
      <c r="L85" s="1">
        <f t="shared" si="550"/>
        <v>350</v>
      </c>
      <c r="M85" s="15">
        <f>'Expanded data table'!$S98</f>
        <v>52</v>
      </c>
      <c r="O85" t="s">
        <v>63</v>
      </c>
      <c r="P85" s="15">
        <f>'Expanded data table'!$N97</f>
        <v>73</v>
      </c>
      <c r="Q85" s="15">
        <f>'Expanded data table'!$O97</f>
        <v>43</v>
      </c>
      <c r="R85" s="15">
        <f>'Expanded data table'!$P97</f>
        <v>80</v>
      </c>
      <c r="S85" s="15">
        <f>'Expanded data table'!$Q97</f>
        <v>76</v>
      </c>
      <c r="T85" s="15">
        <f>'Expanded data table'!$R97</f>
        <v>27</v>
      </c>
      <c r="U85" s="15">
        <f>'Expanded data table'!$T97</f>
        <v>35</v>
      </c>
      <c r="V85" s="15">
        <f>'Expanded data table'!$U97</f>
        <v>10</v>
      </c>
      <c r="W85" s="15">
        <f>'Expanded data table'!$V97</f>
        <v>4</v>
      </c>
      <c r="X85" s="15">
        <f>'Expanded data table'!$W97</f>
        <v>2</v>
      </c>
      <c r="Y85" s="15">
        <f>'Expanded data table'!$X97</f>
        <v>4</v>
      </c>
      <c r="Z85" s="1">
        <f t="shared" si="551"/>
        <v>350</v>
      </c>
      <c r="AA85" s="15">
        <f>'Expanded data table'!$S97</f>
        <v>55</v>
      </c>
      <c r="AC85" t="s">
        <v>63</v>
      </c>
      <c r="AD85" s="14">
        <f>'Expanded data table'!$N96</f>
        <v>75</v>
      </c>
      <c r="AE85" s="14">
        <f>'Expanded data table'!$O96</f>
        <v>46</v>
      </c>
      <c r="AF85" s="14">
        <f>'Expanded data table'!$P96</f>
        <v>78</v>
      </c>
      <c r="AG85" s="14">
        <f>'Expanded data table'!$Q96</f>
        <v>77</v>
      </c>
      <c r="AH85" s="14">
        <f>'Expanded data table'!$R96</f>
        <v>27</v>
      </c>
      <c r="AI85" s="15">
        <f>'Expanded data table'!$T96</f>
        <v>34</v>
      </c>
      <c r="AJ85" s="15">
        <f>'Expanded data table'!$U96</f>
        <v>9</v>
      </c>
      <c r="AK85" s="15">
        <f>'Expanded data table'!$V96</f>
        <v>4</v>
      </c>
      <c r="AL85" s="15">
        <f>'Expanded data table'!$W96</f>
        <v>3</v>
      </c>
      <c r="AM85" s="15">
        <f>'Expanded data table'!$X96</f>
        <v>3</v>
      </c>
      <c r="AN85" s="1">
        <f t="shared" si="552"/>
        <v>353</v>
      </c>
      <c r="AO85" s="15">
        <f>'Expanded data table'!$S96</f>
        <v>53</v>
      </c>
      <c r="AP85" s="1"/>
      <c r="AQ85" t="s">
        <v>63</v>
      </c>
      <c r="AR85" s="14">
        <f>'Expanded data table'!$N95</f>
        <v>75</v>
      </c>
      <c r="AS85" s="14">
        <f>'Expanded data table'!$O95</f>
        <v>45</v>
      </c>
      <c r="AT85" s="14">
        <f>'Expanded data table'!$P95</f>
        <v>79</v>
      </c>
      <c r="AU85" s="14">
        <f>'Expanded data table'!$Q95</f>
        <v>76</v>
      </c>
      <c r="AV85" s="14">
        <f>'Expanded data table'!$R95</f>
        <v>28</v>
      </c>
      <c r="AW85" s="15">
        <f>'Expanded data table'!$T95</f>
        <v>34</v>
      </c>
      <c r="AX85" s="15">
        <f>'Expanded data table'!$U95</f>
        <v>9</v>
      </c>
      <c r="AY85" s="15">
        <f>'Expanded data table'!$V95</f>
        <v>4</v>
      </c>
      <c r="AZ85" s="15">
        <f>'Expanded data table'!$W95</f>
        <v>3</v>
      </c>
      <c r="BA85" s="15">
        <f>'Expanded data table'!$X95</f>
        <v>3</v>
      </c>
      <c r="BB85" s="1">
        <f t="shared" si="553"/>
        <v>353</v>
      </c>
      <c r="BC85" s="15">
        <f>'Expanded data table'!$S95</f>
        <v>53</v>
      </c>
      <c r="BE85" t="s">
        <v>63</v>
      </c>
      <c r="BF85" s="14">
        <f>'Expanded data table'!$N94</f>
        <v>70</v>
      </c>
      <c r="BG85" s="14">
        <f>'Expanded data table'!$O94</f>
        <v>46</v>
      </c>
      <c r="BH85" s="14">
        <f>'Expanded data table'!$P94</f>
        <v>80</v>
      </c>
      <c r="BI85" s="14">
        <f>'Expanded data table'!$Q94</f>
        <v>74</v>
      </c>
      <c r="BJ85" s="14">
        <f>'Expanded data table'!$R94</f>
        <v>29</v>
      </c>
      <c r="BK85" s="15">
        <f>'Expanded data table'!$T94</f>
        <v>35</v>
      </c>
      <c r="BL85" s="15">
        <f>'Expanded data table'!$U94</f>
        <v>9</v>
      </c>
      <c r="BM85" s="15">
        <f>'Expanded data table'!$V94</f>
        <v>4</v>
      </c>
      <c r="BN85" s="15">
        <f>'Expanded data table'!$W94</f>
        <v>3</v>
      </c>
      <c r="BO85" s="15">
        <f>'Expanded data table'!$X94</f>
        <v>3</v>
      </c>
      <c r="BP85" s="1">
        <f t="shared" si="554"/>
        <v>350</v>
      </c>
      <c r="BQ85" s="15">
        <f>'Expanded data table'!$S94</f>
        <v>54</v>
      </c>
      <c r="BS85" t="s">
        <v>63</v>
      </c>
      <c r="BT85" s="14">
        <f>'Expanded data table'!$N93</f>
        <v>69</v>
      </c>
      <c r="BU85" s="14">
        <f>'Expanded data table'!$O93</f>
        <v>47</v>
      </c>
      <c r="BV85" s="14">
        <f>'Expanded data table'!$P93</f>
        <v>80</v>
      </c>
      <c r="BW85" s="14">
        <f>'Expanded data table'!$Q93</f>
        <v>74</v>
      </c>
      <c r="BX85" s="14">
        <f>'Expanded data table'!$R93</f>
        <v>30</v>
      </c>
      <c r="BY85" s="15">
        <f>'Expanded data table'!$T93</f>
        <v>34</v>
      </c>
      <c r="BZ85" s="15">
        <f>'Expanded data table'!$U93</f>
        <v>9</v>
      </c>
      <c r="CA85" s="15">
        <f>'Expanded data table'!$V93</f>
        <v>4</v>
      </c>
      <c r="CB85" s="15">
        <f>'Expanded data table'!$W93</f>
        <v>3</v>
      </c>
      <c r="CC85" s="15">
        <f>'Expanded data table'!$X93</f>
        <v>3</v>
      </c>
      <c r="CD85" s="1">
        <f t="shared" si="555"/>
        <v>350</v>
      </c>
      <c r="CE85" s="15">
        <f>'Expanded data table'!$S93</f>
        <v>53</v>
      </c>
      <c r="CG85" t="s">
        <v>63</v>
      </c>
      <c r="CH85" s="14">
        <f>'Expanded data table'!$N89</f>
        <v>68</v>
      </c>
      <c r="CI85" s="14">
        <f>'Expanded data table'!$O89</f>
        <v>47</v>
      </c>
      <c r="CJ85" s="14">
        <f>'Expanded data table'!$P89</f>
        <v>80</v>
      </c>
      <c r="CK85" s="14">
        <f>'Expanded data table'!$Q89</f>
        <v>78</v>
      </c>
      <c r="CL85" s="14">
        <f>'Expanded data table'!$R89</f>
        <v>28</v>
      </c>
      <c r="CM85" s="15">
        <f>'Expanded data table'!$T89</f>
        <v>33</v>
      </c>
      <c r="CN85" s="15">
        <f>'Expanded data table'!$U89</f>
        <v>8</v>
      </c>
      <c r="CO85" s="15">
        <f>'Expanded data table'!$V89</f>
        <v>5</v>
      </c>
      <c r="CP85" s="15">
        <f>'Expanded data table'!$W89</f>
        <v>2</v>
      </c>
      <c r="CQ85" s="15">
        <f>'Expanded data table'!$X89</f>
        <v>3</v>
      </c>
      <c r="CR85" s="1">
        <f t="shared" si="556"/>
        <v>349</v>
      </c>
      <c r="CS85" s="15">
        <f>'Expanded data table'!$S89</f>
        <v>51</v>
      </c>
      <c r="CU85" t="s">
        <v>63</v>
      </c>
      <c r="CV85" s="14">
        <f>'Expanded data table'!$N88</f>
        <v>68</v>
      </c>
      <c r="CW85" s="14">
        <f>'Expanded data table'!$O88</f>
        <v>48</v>
      </c>
      <c r="CX85" s="14">
        <f>'Expanded data table'!$P88</f>
        <v>76</v>
      </c>
      <c r="CY85" s="14">
        <f>'Expanded data table'!$Q88</f>
        <v>80</v>
      </c>
      <c r="CZ85" s="14">
        <f>'Expanded data table'!$R88</f>
        <v>28</v>
      </c>
      <c r="DA85" s="15">
        <f>'Expanded data table'!$T88</f>
        <v>33</v>
      </c>
      <c r="DB85" s="15">
        <f>'Expanded data table'!$U88</f>
        <v>9</v>
      </c>
      <c r="DC85" s="15">
        <f>'Expanded data table'!$V88</f>
        <v>5</v>
      </c>
      <c r="DD85" s="15">
        <f>'Expanded data table'!$W88</f>
        <v>2</v>
      </c>
      <c r="DE85" s="15">
        <f>'Expanded data table'!$X88</f>
        <v>3</v>
      </c>
      <c r="DF85" s="1">
        <f t="shared" si="557"/>
        <v>349</v>
      </c>
      <c r="DG85" s="15">
        <f>'Expanded data table'!$S88</f>
        <v>52</v>
      </c>
    </row>
    <row r="86" spans="1:111">
      <c r="A86" t="s">
        <v>64</v>
      </c>
      <c r="B86" s="15">
        <f>'Expanded data table'!$N112</f>
        <v>479</v>
      </c>
      <c r="C86" s="15">
        <f>'Expanded data table'!$O112</f>
        <v>102</v>
      </c>
      <c r="D86" s="15">
        <f>'Expanded data table'!$P112</f>
        <v>121</v>
      </c>
      <c r="E86" s="15">
        <f>'Expanded data table'!$Q112</f>
        <v>75</v>
      </c>
      <c r="F86" s="15">
        <f>'Expanded data table'!$R112</f>
        <v>28</v>
      </c>
      <c r="G86" s="15">
        <f>'Expanded data table'!$T112</f>
        <v>17</v>
      </c>
      <c r="H86" s="15">
        <f>'Expanded data table'!$U112</f>
        <v>4</v>
      </c>
      <c r="I86" s="15">
        <f>'Expanded data table'!$V112</f>
        <v>1</v>
      </c>
      <c r="J86" s="15">
        <f>'Expanded data table'!$W112</f>
        <v>1</v>
      </c>
      <c r="K86" s="15">
        <f>'Expanded data table'!$X112</f>
        <v>0</v>
      </c>
      <c r="L86" s="1">
        <f t="shared" si="550"/>
        <v>828</v>
      </c>
      <c r="M86" s="15">
        <f>'Expanded data table'!$S112</f>
        <v>23</v>
      </c>
      <c r="O86" t="s">
        <v>64</v>
      </c>
      <c r="P86" s="15">
        <f>'Expanded data table'!$N111</f>
        <v>479</v>
      </c>
      <c r="Q86" s="15">
        <f>'Expanded data table'!$O111</f>
        <v>103</v>
      </c>
      <c r="R86" s="15">
        <f>'Expanded data table'!$P111</f>
        <v>123</v>
      </c>
      <c r="S86" s="15">
        <f>'Expanded data table'!$Q111</f>
        <v>75</v>
      </c>
      <c r="T86" s="15">
        <f>'Expanded data table'!$R111</f>
        <v>27</v>
      </c>
      <c r="U86" s="15">
        <f>'Expanded data table'!$T111</f>
        <v>16</v>
      </c>
      <c r="V86" s="15">
        <f>'Expanded data table'!$U111</f>
        <v>4</v>
      </c>
      <c r="W86" s="15">
        <f>'Expanded data table'!$V111</f>
        <v>1</v>
      </c>
      <c r="X86" s="15">
        <f>'Expanded data table'!$W111</f>
        <v>1</v>
      </c>
      <c r="Y86" s="15">
        <f>'Expanded data table'!$X111</f>
        <v>0</v>
      </c>
      <c r="Z86" s="1">
        <f t="shared" si="551"/>
        <v>829</v>
      </c>
      <c r="AA86" s="15">
        <f>'Expanded data table'!$S111</f>
        <v>22</v>
      </c>
      <c r="AC86" t="s">
        <v>64</v>
      </c>
      <c r="AD86" s="14">
        <f>'Expanded data table'!$N110</f>
        <v>472</v>
      </c>
      <c r="AE86" s="14">
        <f>'Expanded data table'!$O110</f>
        <v>107</v>
      </c>
      <c r="AF86" s="14">
        <f>'Expanded data table'!$P110</f>
        <v>126</v>
      </c>
      <c r="AG86" s="14">
        <f>'Expanded data table'!$Q110</f>
        <v>79</v>
      </c>
      <c r="AH86" s="14">
        <f>'Expanded data table'!$R110</f>
        <v>29</v>
      </c>
      <c r="AI86" s="15">
        <f>'Expanded data table'!$T110</f>
        <v>14</v>
      </c>
      <c r="AJ86" s="15">
        <f>'Expanded data table'!$U110</f>
        <v>5</v>
      </c>
      <c r="AK86" s="15">
        <f>'Expanded data table'!$V110</f>
        <v>1</v>
      </c>
      <c r="AL86" s="15">
        <f>'Expanded data table'!$W110</f>
        <v>1</v>
      </c>
      <c r="AM86" s="15">
        <f>'Expanded data table'!$X110</f>
        <v>0</v>
      </c>
      <c r="AN86" s="1">
        <f t="shared" si="552"/>
        <v>834</v>
      </c>
      <c r="AO86" s="15">
        <f>'Expanded data table'!$S110</f>
        <v>21</v>
      </c>
      <c r="AP86" s="1"/>
      <c r="AQ86" t="s">
        <v>64</v>
      </c>
      <c r="AR86" s="14">
        <f>'Expanded data table'!$N109</f>
        <v>479</v>
      </c>
      <c r="AS86" s="14">
        <f>'Expanded data table'!$O109</f>
        <v>105</v>
      </c>
      <c r="AT86" s="14">
        <f>'Expanded data table'!$P109</f>
        <v>126</v>
      </c>
      <c r="AU86" s="14">
        <f>'Expanded data table'!$Q109</f>
        <v>76</v>
      </c>
      <c r="AV86" s="14">
        <f>'Expanded data table'!$R109</f>
        <v>27</v>
      </c>
      <c r="AW86" s="15">
        <f>'Expanded data table'!$T109</f>
        <v>15</v>
      </c>
      <c r="AX86" s="15">
        <f>'Expanded data table'!$U109</f>
        <v>5</v>
      </c>
      <c r="AY86" s="15">
        <f>'Expanded data table'!$V109</f>
        <v>1</v>
      </c>
      <c r="AZ86" s="15">
        <f>'Expanded data table'!$W109</f>
        <v>1</v>
      </c>
      <c r="BA86" s="15">
        <f>'Expanded data table'!$X109</f>
        <v>0</v>
      </c>
      <c r="BB86" s="1">
        <f t="shared" si="553"/>
        <v>835</v>
      </c>
      <c r="BC86" s="15">
        <f>'Expanded data table'!$S109</f>
        <v>22</v>
      </c>
      <c r="BE86" t="s">
        <v>64</v>
      </c>
      <c r="BF86" s="14">
        <f>'Expanded data table'!$N108</f>
        <v>458</v>
      </c>
      <c r="BG86" s="14">
        <f>'Expanded data table'!$O108</f>
        <v>116</v>
      </c>
      <c r="BH86" s="14">
        <f>'Expanded data table'!$P108</f>
        <v>132</v>
      </c>
      <c r="BI86" s="14">
        <f>'Expanded data table'!$Q108</f>
        <v>80</v>
      </c>
      <c r="BJ86" s="14">
        <f>'Expanded data table'!$R108</f>
        <v>26</v>
      </c>
      <c r="BK86" s="15">
        <f>'Expanded data table'!$T108</f>
        <v>17</v>
      </c>
      <c r="BL86" s="15">
        <f>'Expanded data table'!$U108</f>
        <v>4</v>
      </c>
      <c r="BM86" s="15">
        <f>'Expanded data table'!$V108</f>
        <v>1</v>
      </c>
      <c r="BN86" s="15">
        <f>'Expanded data table'!$W108</f>
        <v>1</v>
      </c>
      <c r="BO86" s="15">
        <f>'Expanded data table'!$X108</f>
        <v>0</v>
      </c>
      <c r="BP86" s="1">
        <f t="shared" si="554"/>
        <v>835</v>
      </c>
      <c r="BQ86" s="15">
        <f>'Expanded data table'!$S108</f>
        <v>23</v>
      </c>
      <c r="BS86" t="s">
        <v>64</v>
      </c>
      <c r="BT86" s="14">
        <f>'Expanded data table'!$N107</f>
        <v>455</v>
      </c>
      <c r="BU86" s="14">
        <f>'Expanded data table'!$O107</f>
        <v>118</v>
      </c>
      <c r="BV86" s="14">
        <f>'Expanded data table'!$P107</f>
        <v>135</v>
      </c>
      <c r="BW86" s="14">
        <f>'Expanded data table'!$Q107</f>
        <v>78</v>
      </c>
      <c r="BX86" s="14">
        <f>'Expanded data table'!$R107</f>
        <v>28</v>
      </c>
      <c r="BY86" s="15">
        <f>'Expanded data table'!$T107</f>
        <v>14</v>
      </c>
      <c r="BZ86" s="15">
        <f>'Expanded data table'!$U107</f>
        <v>5</v>
      </c>
      <c r="CA86" s="15">
        <f>'Expanded data table'!$V107</f>
        <v>1</v>
      </c>
      <c r="CB86" s="15">
        <f>'Expanded data table'!$W107</f>
        <v>1</v>
      </c>
      <c r="CC86" s="15">
        <f>'Expanded data table'!$X107</f>
        <v>0</v>
      </c>
      <c r="CD86" s="1">
        <f t="shared" si="555"/>
        <v>835</v>
      </c>
      <c r="CE86" s="15">
        <f>'Expanded data table'!$S107</f>
        <v>21</v>
      </c>
      <c r="CG86" t="s">
        <v>64</v>
      </c>
      <c r="CH86" s="14">
        <f>'Expanded data table'!$N103</f>
        <v>449</v>
      </c>
      <c r="CI86" s="14">
        <f>'Expanded data table'!$O103</f>
        <v>123</v>
      </c>
      <c r="CJ86" s="14">
        <f>'Expanded data table'!$P103</f>
        <v>140</v>
      </c>
      <c r="CK86" s="14">
        <f>'Expanded data table'!$Q103</f>
        <v>77</v>
      </c>
      <c r="CL86" s="14">
        <f>'Expanded data table'!$R103</f>
        <v>30</v>
      </c>
      <c r="CM86" s="15">
        <f>'Expanded data table'!$T103</f>
        <v>12</v>
      </c>
      <c r="CN86" s="15">
        <f>'Expanded data table'!$U103</f>
        <v>5</v>
      </c>
      <c r="CO86" s="15">
        <f>'Expanded data table'!$V103</f>
        <v>1</v>
      </c>
      <c r="CP86" s="15">
        <f>'Expanded data table'!$W103</f>
        <v>1</v>
      </c>
      <c r="CQ86" s="15">
        <f>'Expanded data table'!$X103</f>
        <v>0</v>
      </c>
      <c r="CR86" s="1">
        <f t="shared" si="556"/>
        <v>838</v>
      </c>
      <c r="CS86" s="15">
        <f>'Expanded data table'!$S103</f>
        <v>19</v>
      </c>
      <c r="CU86" t="s">
        <v>64</v>
      </c>
      <c r="CV86" s="14">
        <f>'Expanded data table'!$N102</f>
        <v>457</v>
      </c>
      <c r="CW86" s="14">
        <f>'Expanded data table'!$O102</f>
        <v>116</v>
      </c>
      <c r="CX86" s="14">
        <f>'Expanded data table'!$P102</f>
        <v>136</v>
      </c>
      <c r="CY86" s="14">
        <f>'Expanded data table'!$Q102</f>
        <v>76</v>
      </c>
      <c r="CZ86" s="14">
        <f>'Expanded data table'!$R102</f>
        <v>30</v>
      </c>
      <c r="DA86" s="15">
        <f>'Expanded data table'!$T102</f>
        <v>14</v>
      </c>
      <c r="DB86" s="15">
        <f>'Expanded data table'!$U102</f>
        <v>5</v>
      </c>
      <c r="DC86" s="15">
        <f>'Expanded data table'!$V102</f>
        <v>1</v>
      </c>
      <c r="DD86" s="15">
        <f>'Expanded data table'!$W102</f>
        <v>1</v>
      </c>
      <c r="DE86" s="15">
        <f>'Expanded data table'!$X102</f>
        <v>0</v>
      </c>
      <c r="DF86" s="1">
        <f t="shared" si="557"/>
        <v>836</v>
      </c>
      <c r="DG86" s="15">
        <f>'Expanded data table'!$S102</f>
        <v>21</v>
      </c>
    </row>
    <row r="87" spans="1:111">
      <c r="A87" t="s">
        <v>65</v>
      </c>
      <c r="B87" s="15">
        <f>'Expanded data table'!$N126</f>
        <v>153</v>
      </c>
      <c r="C87" s="15">
        <f>'Expanded data table'!$O126</f>
        <v>34</v>
      </c>
      <c r="D87" s="15">
        <f>'Expanded data table'!$P126</f>
        <v>94</v>
      </c>
      <c r="E87" s="15">
        <f>'Expanded data table'!$Q126</f>
        <v>61</v>
      </c>
      <c r="F87" s="15">
        <f>'Expanded data table'!$R126</f>
        <v>29</v>
      </c>
      <c r="G87" s="15">
        <f>'Expanded data table'!$T126</f>
        <v>23</v>
      </c>
      <c r="H87" s="15">
        <f>'Expanded data table'!$U126</f>
        <v>3</v>
      </c>
      <c r="I87" s="15">
        <f>'Expanded data table'!$V126</f>
        <v>0</v>
      </c>
      <c r="J87" s="15">
        <f>'Expanded data table'!$W126</f>
        <v>1</v>
      </c>
      <c r="K87" s="15">
        <f>'Expanded data table'!$X126</f>
        <v>0</v>
      </c>
      <c r="L87" s="1">
        <f t="shared" si="550"/>
        <v>398</v>
      </c>
      <c r="M87" s="15">
        <f>'Expanded data table'!$S126</f>
        <v>27</v>
      </c>
      <c r="O87" t="s">
        <v>65</v>
      </c>
      <c r="P87" s="15">
        <f>'Expanded data table'!$N125</f>
        <v>156</v>
      </c>
      <c r="Q87" s="15">
        <f>'Expanded data table'!$O125</f>
        <v>31</v>
      </c>
      <c r="R87" s="15">
        <f>'Expanded data table'!$P125</f>
        <v>97</v>
      </c>
      <c r="S87" s="15">
        <f>'Expanded data table'!$Q125</f>
        <v>61</v>
      </c>
      <c r="T87" s="15">
        <f>'Expanded data table'!$R125</f>
        <v>28</v>
      </c>
      <c r="U87" s="15">
        <f>'Expanded data table'!$T125</f>
        <v>23</v>
      </c>
      <c r="V87" s="15">
        <f>'Expanded data table'!$U125</f>
        <v>3</v>
      </c>
      <c r="W87" s="15">
        <f>'Expanded data table'!$V125</f>
        <v>0</v>
      </c>
      <c r="X87" s="15">
        <f>'Expanded data table'!$W125</f>
        <v>1</v>
      </c>
      <c r="Y87" s="15">
        <f>'Expanded data table'!$X125</f>
        <v>0</v>
      </c>
      <c r="Z87" s="1">
        <f t="shared" si="551"/>
        <v>400</v>
      </c>
      <c r="AA87" s="15">
        <f>'Expanded data table'!$S125</f>
        <v>27</v>
      </c>
      <c r="AC87" t="s">
        <v>65</v>
      </c>
      <c r="AD87" s="14">
        <f>'Expanded data table'!$N124</f>
        <v>160</v>
      </c>
      <c r="AE87" s="14">
        <f>'Expanded data table'!$O124</f>
        <v>31</v>
      </c>
      <c r="AF87" s="14">
        <f>'Expanded data table'!$P124</f>
        <v>95</v>
      </c>
      <c r="AG87" s="14">
        <f>'Expanded data table'!$Q124</f>
        <v>61</v>
      </c>
      <c r="AH87" s="14">
        <f>'Expanded data table'!$R124</f>
        <v>26</v>
      </c>
      <c r="AI87" s="15">
        <f>'Expanded data table'!$T124</f>
        <v>24</v>
      </c>
      <c r="AJ87" s="15">
        <f>'Expanded data table'!$U124</f>
        <v>2</v>
      </c>
      <c r="AK87" s="15">
        <f>'Expanded data table'!$V124</f>
        <v>0</v>
      </c>
      <c r="AL87" s="15">
        <f>'Expanded data table'!$W124</f>
        <v>1</v>
      </c>
      <c r="AM87" s="15">
        <f>'Expanded data table'!$X124</f>
        <v>0</v>
      </c>
      <c r="AN87" s="1">
        <f t="shared" si="552"/>
        <v>400</v>
      </c>
      <c r="AO87" s="15">
        <f>'Expanded data table'!$S124</f>
        <v>27</v>
      </c>
      <c r="AP87" s="1"/>
      <c r="AQ87" t="s">
        <v>65</v>
      </c>
      <c r="AR87" s="14">
        <f>'Expanded data table'!$N123</f>
        <v>159</v>
      </c>
      <c r="AS87" s="14">
        <f>'Expanded data table'!$O123</f>
        <v>32</v>
      </c>
      <c r="AT87" s="14">
        <f>'Expanded data table'!$P123</f>
        <v>97</v>
      </c>
      <c r="AU87" s="14">
        <f>'Expanded data table'!$Q123</f>
        <v>60</v>
      </c>
      <c r="AV87" s="14">
        <f>'Expanded data table'!$R123</f>
        <v>28</v>
      </c>
      <c r="AW87" s="15">
        <f>'Expanded data table'!$T123</f>
        <v>22</v>
      </c>
      <c r="AX87" s="15">
        <f>'Expanded data table'!$U123</f>
        <v>2</v>
      </c>
      <c r="AY87" s="15">
        <f>'Expanded data table'!$V123</f>
        <v>0</v>
      </c>
      <c r="AZ87" s="15">
        <f>'Expanded data table'!$W123</f>
        <v>1</v>
      </c>
      <c r="BA87" s="15">
        <f>'Expanded data table'!$X123</f>
        <v>0</v>
      </c>
      <c r="BB87" s="1">
        <f t="shared" si="553"/>
        <v>401</v>
      </c>
      <c r="BC87" s="15">
        <f>'Expanded data table'!$S123</f>
        <v>25</v>
      </c>
      <c r="BE87" t="s">
        <v>65</v>
      </c>
      <c r="BF87" s="14">
        <f>'Expanded data table'!$N122</f>
        <v>162</v>
      </c>
      <c r="BG87" s="14">
        <f>'Expanded data table'!$O122</f>
        <v>30</v>
      </c>
      <c r="BH87" s="14">
        <f>'Expanded data table'!$P122</f>
        <v>97</v>
      </c>
      <c r="BI87" s="14">
        <f>'Expanded data table'!$Q122</f>
        <v>62</v>
      </c>
      <c r="BJ87" s="14">
        <f>'Expanded data table'!$R122</f>
        <v>27</v>
      </c>
      <c r="BK87" s="15">
        <f>'Expanded data table'!$T122</f>
        <v>20</v>
      </c>
      <c r="BL87" s="15">
        <f>'Expanded data table'!$U122</f>
        <v>2</v>
      </c>
      <c r="BM87" s="15">
        <f>'Expanded data table'!$V122</f>
        <v>0</v>
      </c>
      <c r="BN87" s="15">
        <f>'Expanded data table'!$W122</f>
        <v>1</v>
      </c>
      <c r="BO87" s="15">
        <f>'Expanded data table'!$X122</f>
        <v>0</v>
      </c>
      <c r="BP87" s="1">
        <f t="shared" si="554"/>
        <v>401</v>
      </c>
      <c r="BQ87" s="15">
        <f>'Expanded data table'!$S122</f>
        <v>23</v>
      </c>
      <c r="BS87" t="s">
        <v>65</v>
      </c>
      <c r="BT87" s="14">
        <f>'Expanded data table'!$N121</f>
        <v>166</v>
      </c>
      <c r="BU87" s="14">
        <f>'Expanded data table'!$O121</f>
        <v>32</v>
      </c>
      <c r="BV87" s="14">
        <f>'Expanded data table'!$P121</f>
        <v>98</v>
      </c>
      <c r="BW87" s="14">
        <f>'Expanded data table'!$Q121</f>
        <v>59</v>
      </c>
      <c r="BX87" s="14">
        <f>'Expanded data table'!$R121</f>
        <v>26</v>
      </c>
      <c r="BY87" s="15">
        <f>'Expanded data table'!$T121</f>
        <v>22</v>
      </c>
      <c r="BZ87" s="15">
        <f>'Expanded data table'!$U121</f>
        <v>2</v>
      </c>
      <c r="CA87" s="15">
        <f>'Expanded data table'!$V121</f>
        <v>0</v>
      </c>
      <c r="CB87" s="15">
        <f>'Expanded data table'!$W121</f>
        <v>1</v>
      </c>
      <c r="CC87" s="15">
        <f>'Expanded data table'!$X121</f>
        <v>0</v>
      </c>
      <c r="CD87" s="1">
        <f t="shared" si="555"/>
        <v>406</v>
      </c>
      <c r="CE87" s="15">
        <f>'Expanded data table'!$S121</f>
        <v>25</v>
      </c>
      <c r="CG87" t="s">
        <v>65</v>
      </c>
      <c r="CH87" s="14">
        <f>'Expanded data table'!$N117</f>
        <v>163</v>
      </c>
      <c r="CI87" s="14">
        <f>'Expanded data table'!$O117</f>
        <v>36</v>
      </c>
      <c r="CJ87" s="14">
        <f>'Expanded data table'!$P117</f>
        <v>96</v>
      </c>
      <c r="CK87" s="14">
        <f>'Expanded data table'!$Q117</f>
        <v>60</v>
      </c>
      <c r="CL87" s="14">
        <f>'Expanded data table'!$R117</f>
        <v>30</v>
      </c>
      <c r="CM87" s="15">
        <f>'Expanded data table'!$T117</f>
        <v>19</v>
      </c>
      <c r="CN87" s="15">
        <f>'Expanded data table'!$U117</f>
        <v>2</v>
      </c>
      <c r="CO87" s="15">
        <f>'Expanded data table'!$V117</f>
        <v>0</v>
      </c>
      <c r="CP87" s="15">
        <f>'Expanded data table'!$W117</f>
        <v>1</v>
      </c>
      <c r="CQ87" s="15">
        <f>'Expanded data table'!$X117</f>
        <v>0</v>
      </c>
      <c r="CR87" s="1">
        <f t="shared" si="556"/>
        <v>407</v>
      </c>
      <c r="CS87" s="15">
        <f>'Expanded data table'!$S117</f>
        <v>22</v>
      </c>
      <c r="CU87" t="s">
        <v>65</v>
      </c>
      <c r="CV87" s="14">
        <f>'Expanded data table'!$N116</f>
        <v>164</v>
      </c>
      <c r="CW87" s="14">
        <f>'Expanded data table'!$O116</f>
        <v>31</v>
      </c>
      <c r="CX87" s="14">
        <f>'Expanded data table'!$P116</f>
        <v>100</v>
      </c>
      <c r="CY87" s="14">
        <f>'Expanded data table'!$Q116</f>
        <v>58</v>
      </c>
      <c r="CZ87" s="14">
        <f>'Expanded data table'!$R116</f>
        <v>30</v>
      </c>
      <c r="DA87" s="15">
        <f>'Expanded data table'!$T116</f>
        <v>19</v>
      </c>
      <c r="DB87" s="15">
        <f>'Expanded data table'!$U116</f>
        <v>2</v>
      </c>
      <c r="DC87" s="15">
        <f>'Expanded data table'!$V116</f>
        <v>0</v>
      </c>
      <c r="DD87" s="15">
        <f>'Expanded data table'!$W116</f>
        <v>1</v>
      </c>
      <c r="DE87" s="15">
        <f>'Expanded data table'!$X116</f>
        <v>0</v>
      </c>
      <c r="DF87" s="1">
        <f t="shared" si="557"/>
        <v>405</v>
      </c>
      <c r="DG87" s="15">
        <f>'Expanded data table'!$S116</f>
        <v>22</v>
      </c>
    </row>
    <row r="88" spans="1:111">
      <c r="A88" t="s">
        <v>66</v>
      </c>
      <c r="B88" s="15">
        <f>'Expanded data table'!$N140</f>
        <v>311</v>
      </c>
      <c r="C88" s="15">
        <f>'Expanded data table'!$O140</f>
        <v>66</v>
      </c>
      <c r="D88" s="15">
        <f>'Expanded data table'!$P140</f>
        <v>80</v>
      </c>
      <c r="E88" s="15">
        <f>'Expanded data table'!$Q140</f>
        <v>71</v>
      </c>
      <c r="F88" s="15">
        <f>'Expanded data table'!$R140</f>
        <v>42</v>
      </c>
      <c r="G88" s="15">
        <f>'Expanded data table'!$T140</f>
        <v>26</v>
      </c>
      <c r="H88" s="15">
        <f>'Expanded data table'!$U140</f>
        <v>5</v>
      </c>
      <c r="I88" s="15">
        <f>'Expanded data table'!$V140</f>
        <v>2</v>
      </c>
      <c r="J88" s="15">
        <f>'Expanded data table'!$W140</f>
        <v>3</v>
      </c>
      <c r="K88" s="15">
        <f>'Expanded data table'!$X140</f>
        <v>0</v>
      </c>
      <c r="L88" s="1">
        <f t="shared" si="550"/>
        <v>606</v>
      </c>
      <c r="M88" s="15">
        <f>'Expanded data table'!$S140</f>
        <v>36</v>
      </c>
      <c r="O88" t="s">
        <v>66</v>
      </c>
      <c r="P88" s="15">
        <f>'Expanded data table'!$N139</f>
        <v>311</v>
      </c>
      <c r="Q88" s="15">
        <f>'Expanded data table'!$O139</f>
        <v>63</v>
      </c>
      <c r="R88" s="15">
        <f>'Expanded data table'!$P139</f>
        <v>83</v>
      </c>
      <c r="S88" s="15">
        <f>'Expanded data table'!$Q139</f>
        <v>73</v>
      </c>
      <c r="T88" s="15">
        <f>'Expanded data table'!$R139</f>
        <v>42</v>
      </c>
      <c r="U88" s="15">
        <f>'Expanded data table'!$T139</f>
        <v>26</v>
      </c>
      <c r="V88" s="15">
        <f>'Expanded data table'!$U139</f>
        <v>4</v>
      </c>
      <c r="W88" s="15">
        <f>'Expanded data table'!$V139</f>
        <v>3</v>
      </c>
      <c r="X88" s="15">
        <f>'Expanded data table'!$W139</f>
        <v>2</v>
      </c>
      <c r="Y88" s="15">
        <f>'Expanded data table'!$X139</f>
        <v>0</v>
      </c>
      <c r="Z88" s="1">
        <f t="shared" si="551"/>
        <v>607</v>
      </c>
      <c r="AA88" s="15">
        <f>'Expanded data table'!$S139</f>
        <v>35</v>
      </c>
      <c r="AC88" t="s">
        <v>66</v>
      </c>
      <c r="AD88" s="14">
        <f>'Expanded data table'!$N138</f>
        <v>311</v>
      </c>
      <c r="AE88" s="14">
        <f>'Expanded data table'!$O138</f>
        <v>63</v>
      </c>
      <c r="AF88" s="14">
        <f>'Expanded data table'!$P138</f>
        <v>83</v>
      </c>
      <c r="AG88" s="14">
        <f>'Expanded data table'!$Q138</f>
        <v>73</v>
      </c>
      <c r="AH88" s="14">
        <f>'Expanded data table'!$R138</f>
        <v>43</v>
      </c>
      <c r="AI88" s="15">
        <f>'Expanded data table'!$T138</f>
        <v>26</v>
      </c>
      <c r="AJ88" s="15">
        <f>'Expanded data table'!$U138</f>
        <v>4</v>
      </c>
      <c r="AK88" s="15">
        <f>'Expanded data table'!$V138</f>
        <v>3</v>
      </c>
      <c r="AL88" s="15">
        <f>'Expanded data table'!$W138</f>
        <v>2</v>
      </c>
      <c r="AM88" s="15">
        <f>'Expanded data table'!$X138</f>
        <v>0</v>
      </c>
      <c r="AN88" s="1">
        <f t="shared" si="552"/>
        <v>608</v>
      </c>
      <c r="AO88" s="15">
        <f>'Expanded data table'!$S138</f>
        <v>35</v>
      </c>
      <c r="AP88" s="1"/>
      <c r="AQ88" t="s">
        <v>66</v>
      </c>
      <c r="AR88" s="14">
        <f>'Expanded data table'!$N137</f>
        <v>311</v>
      </c>
      <c r="AS88" s="14">
        <f>'Expanded data table'!$O137</f>
        <v>65</v>
      </c>
      <c r="AT88" s="14">
        <f>'Expanded data table'!$P137</f>
        <v>83</v>
      </c>
      <c r="AU88" s="14">
        <f>'Expanded data table'!$Q137</f>
        <v>75</v>
      </c>
      <c r="AV88" s="14">
        <f>'Expanded data table'!$R137</f>
        <v>41</v>
      </c>
      <c r="AW88" s="15">
        <f>'Expanded data table'!$T137</f>
        <v>25</v>
      </c>
      <c r="AX88" s="15">
        <f>'Expanded data table'!$U137</f>
        <v>5</v>
      </c>
      <c r="AY88" s="15">
        <f>'Expanded data table'!$V137</f>
        <v>3</v>
      </c>
      <c r="AZ88" s="15">
        <f>'Expanded data table'!$W137</f>
        <v>2</v>
      </c>
      <c r="BA88" s="15">
        <f>'Expanded data table'!$X137</f>
        <v>0</v>
      </c>
      <c r="BB88" s="1">
        <f t="shared" si="553"/>
        <v>610</v>
      </c>
      <c r="BC88" s="15">
        <f>'Expanded data table'!$S137</f>
        <v>35</v>
      </c>
      <c r="BE88" t="s">
        <v>66</v>
      </c>
      <c r="BF88" s="14">
        <f>'Expanded data table'!$N136</f>
        <v>312</v>
      </c>
      <c r="BG88" s="14">
        <f>'Expanded data table'!$O136</f>
        <v>66</v>
      </c>
      <c r="BH88" s="14">
        <f>'Expanded data table'!$P136</f>
        <v>81</v>
      </c>
      <c r="BI88" s="14">
        <f>'Expanded data table'!$Q136</f>
        <v>76</v>
      </c>
      <c r="BJ88" s="14">
        <f>'Expanded data table'!$R136</f>
        <v>40</v>
      </c>
      <c r="BK88" s="15">
        <f>'Expanded data table'!$T136</f>
        <v>27</v>
      </c>
      <c r="BL88" s="15">
        <f>'Expanded data table'!$U136</f>
        <v>4</v>
      </c>
      <c r="BM88" s="15">
        <f>'Expanded data table'!$V136</f>
        <v>3</v>
      </c>
      <c r="BN88" s="15">
        <f>'Expanded data table'!$W136</f>
        <v>2</v>
      </c>
      <c r="BO88" s="15">
        <f>'Expanded data table'!$X136</f>
        <v>0</v>
      </c>
      <c r="BP88" s="1">
        <f t="shared" si="554"/>
        <v>611</v>
      </c>
      <c r="BQ88" s="15">
        <f>'Expanded data table'!$S136</f>
        <v>36</v>
      </c>
      <c r="BS88" t="s">
        <v>66</v>
      </c>
      <c r="BT88" s="14">
        <f>'Expanded data table'!$N135</f>
        <v>321</v>
      </c>
      <c r="BU88" s="14">
        <f>'Expanded data table'!$O135</f>
        <v>64</v>
      </c>
      <c r="BV88" s="14">
        <f>'Expanded data table'!$P135</f>
        <v>82</v>
      </c>
      <c r="BW88" s="14">
        <f>'Expanded data table'!$Q135</f>
        <v>75</v>
      </c>
      <c r="BX88" s="14">
        <f>'Expanded data table'!$R135</f>
        <v>41</v>
      </c>
      <c r="BY88" s="15">
        <f>'Expanded data table'!$T135</f>
        <v>27</v>
      </c>
      <c r="BZ88" s="15">
        <f>'Expanded data table'!$U135</f>
        <v>5</v>
      </c>
      <c r="CA88" s="15">
        <f>'Expanded data table'!$V135</f>
        <v>2</v>
      </c>
      <c r="CB88" s="15">
        <f>'Expanded data table'!$W135</f>
        <v>2</v>
      </c>
      <c r="CC88" s="15">
        <f>'Expanded data table'!$X135</f>
        <v>0</v>
      </c>
      <c r="CD88" s="1">
        <f t="shared" si="555"/>
        <v>619</v>
      </c>
      <c r="CE88" s="15">
        <f>'Expanded data table'!$S135</f>
        <v>36</v>
      </c>
      <c r="CG88" t="s">
        <v>66</v>
      </c>
      <c r="CH88" s="14">
        <f>'Expanded data table'!$N131</f>
        <v>343</v>
      </c>
      <c r="CI88" s="14">
        <f>'Expanded data table'!$O131</f>
        <v>61</v>
      </c>
      <c r="CJ88" s="14">
        <f>'Expanded data table'!$P131</f>
        <v>85</v>
      </c>
      <c r="CK88" s="14">
        <f>'Expanded data table'!$Q131</f>
        <v>75</v>
      </c>
      <c r="CL88" s="14">
        <f>'Expanded data table'!$R131</f>
        <v>41</v>
      </c>
      <c r="CM88" s="15">
        <f>'Expanded data table'!$T131</f>
        <v>26</v>
      </c>
      <c r="CN88" s="15">
        <f>'Expanded data table'!$U131</f>
        <v>4</v>
      </c>
      <c r="CO88" s="15">
        <f>'Expanded data table'!$V131</f>
        <v>3</v>
      </c>
      <c r="CP88" s="15">
        <f>'Expanded data table'!$W131</f>
        <v>2</v>
      </c>
      <c r="CQ88" s="15">
        <f>'Expanded data table'!$X131</f>
        <v>0</v>
      </c>
      <c r="CR88" s="1">
        <f t="shared" si="556"/>
        <v>640</v>
      </c>
      <c r="CS88" s="15">
        <f>'Expanded data table'!$S131</f>
        <v>35</v>
      </c>
      <c r="CU88" t="s">
        <v>66</v>
      </c>
      <c r="CV88" s="14">
        <f>'Expanded data table'!$N130</f>
        <v>344</v>
      </c>
      <c r="CW88" s="14">
        <f>'Expanded data table'!$O130</f>
        <v>63</v>
      </c>
      <c r="CX88" s="14">
        <f>'Expanded data table'!$P130</f>
        <v>86</v>
      </c>
      <c r="CY88" s="14">
        <f>'Expanded data table'!$Q130</f>
        <v>74</v>
      </c>
      <c r="CZ88" s="14">
        <f>'Expanded data table'!$R130</f>
        <v>42</v>
      </c>
      <c r="DA88" s="15">
        <f>'Expanded data table'!$T130</f>
        <v>25</v>
      </c>
      <c r="DB88" s="15">
        <f>'Expanded data table'!$U130</f>
        <v>4</v>
      </c>
      <c r="DC88" s="15">
        <f>'Expanded data table'!$V130</f>
        <v>1</v>
      </c>
      <c r="DD88" s="15">
        <f>'Expanded data table'!$W130</f>
        <v>4</v>
      </c>
      <c r="DE88" s="15">
        <f>'Expanded data table'!$X130</f>
        <v>0</v>
      </c>
      <c r="DF88" s="1">
        <f t="shared" si="557"/>
        <v>643</v>
      </c>
      <c r="DG88" s="15">
        <f>'Expanded data table'!$S130</f>
        <v>34</v>
      </c>
    </row>
    <row r="89" spans="1:111">
      <c r="A89" t="s">
        <v>50</v>
      </c>
      <c r="B89" s="1">
        <f t="shared" ref="B89:M89" si="558">SUM(B79:B88)</f>
        <v>2968</v>
      </c>
      <c r="C89" s="1">
        <f t="shared" si="558"/>
        <v>669</v>
      </c>
      <c r="D89" s="1">
        <f t="shared" si="558"/>
        <v>1116</v>
      </c>
      <c r="E89" s="1">
        <f t="shared" si="558"/>
        <v>838</v>
      </c>
      <c r="F89" s="1">
        <f t="shared" si="558"/>
        <v>331</v>
      </c>
      <c r="G89" s="1">
        <f t="shared" si="558"/>
        <v>297</v>
      </c>
      <c r="H89" s="1">
        <f t="shared" si="558"/>
        <v>57</v>
      </c>
      <c r="I89" s="1">
        <f t="shared" si="558"/>
        <v>26</v>
      </c>
      <c r="J89" s="1">
        <f t="shared" si="558"/>
        <v>13</v>
      </c>
      <c r="K89" s="1">
        <f t="shared" si="558"/>
        <v>5</v>
      </c>
      <c r="L89" s="1">
        <f t="shared" si="558"/>
        <v>6315</v>
      </c>
      <c r="M89" s="1">
        <f t="shared" si="558"/>
        <v>398</v>
      </c>
      <c r="O89" t="s">
        <v>50</v>
      </c>
      <c r="P89" s="1">
        <f t="shared" ref="P89:AA89" si="559">SUM(P79:P88)</f>
        <v>2962</v>
      </c>
      <c r="Q89" s="1">
        <f t="shared" si="559"/>
        <v>677</v>
      </c>
      <c r="R89" s="1">
        <f t="shared" si="559"/>
        <v>1124</v>
      </c>
      <c r="S89" s="1">
        <f t="shared" si="559"/>
        <v>834</v>
      </c>
      <c r="T89" s="1">
        <f t="shared" si="559"/>
        <v>334</v>
      </c>
      <c r="U89" s="1">
        <f t="shared" si="559"/>
        <v>299</v>
      </c>
      <c r="V89" s="1">
        <f t="shared" si="559"/>
        <v>54</v>
      </c>
      <c r="W89" s="1">
        <f t="shared" si="559"/>
        <v>27</v>
      </c>
      <c r="X89" s="1">
        <f t="shared" si="559"/>
        <v>10</v>
      </c>
      <c r="Y89" s="1">
        <f t="shared" si="559"/>
        <v>6</v>
      </c>
      <c r="Z89" s="1">
        <f t="shared" si="559"/>
        <v>6321</v>
      </c>
      <c r="AA89" s="1">
        <f t="shared" si="559"/>
        <v>396</v>
      </c>
      <c r="AC89" t="s">
        <v>50</v>
      </c>
      <c r="AD89" s="1">
        <f t="shared" ref="AD89:AN89" si="560">SUM(AD79:AD88)</f>
        <v>2976</v>
      </c>
      <c r="AE89" s="1">
        <f t="shared" si="560"/>
        <v>673</v>
      </c>
      <c r="AF89" s="1">
        <f t="shared" si="560"/>
        <v>1118</v>
      </c>
      <c r="AG89" s="1">
        <f t="shared" si="560"/>
        <v>838</v>
      </c>
      <c r="AH89" s="1">
        <f t="shared" si="560"/>
        <v>327</v>
      </c>
      <c r="AI89" s="1">
        <f t="shared" si="560"/>
        <v>298</v>
      </c>
      <c r="AJ89" s="1">
        <f t="shared" si="560"/>
        <v>54</v>
      </c>
      <c r="AK89" s="1">
        <f t="shared" si="560"/>
        <v>28</v>
      </c>
      <c r="AL89" s="1">
        <f t="shared" si="560"/>
        <v>11</v>
      </c>
      <c r="AM89" s="1">
        <f t="shared" ref="AM89" si="561">SUM(AM79:AM88)</f>
        <v>5</v>
      </c>
      <c r="AN89" s="1">
        <f t="shared" si="560"/>
        <v>6323</v>
      </c>
      <c r="AO89" s="1">
        <f>SUM(AI89:AL89)</f>
        <v>391</v>
      </c>
      <c r="AP89" s="1"/>
      <c r="AQ89" t="s">
        <v>50</v>
      </c>
      <c r="AR89" s="1">
        <f t="shared" ref="AR89:BB89" si="562">SUM(AR79:AR88)</f>
        <v>2994</v>
      </c>
      <c r="AS89" s="1">
        <f t="shared" si="562"/>
        <v>667</v>
      </c>
      <c r="AT89" s="1">
        <f t="shared" si="562"/>
        <v>1115</v>
      </c>
      <c r="AU89" s="1">
        <f t="shared" si="562"/>
        <v>844</v>
      </c>
      <c r="AV89" s="1">
        <f t="shared" si="562"/>
        <v>321</v>
      </c>
      <c r="AW89" s="1">
        <f t="shared" si="562"/>
        <v>294</v>
      </c>
      <c r="AX89" s="1">
        <f t="shared" si="562"/>
        <v>56</v>
      </c>
      <c r="AY89" s="1">
        <f t="shared" si="562"/>
        <v>27</v>
      </c>
      <c r="AZ89" s="1">
        <f t="shared" si="562"/>
        <v>11</v>
      </c>
      <c r="BA89" s="1">
        <f t="shared" ref="BA89" si="563">SUM(BA79:BA88)</f>
        <v>5</v>
      </c>
      <c r="BB89" s="1">
        <f t="shared" si="562"/>
        <v>6329</v>
      </c>
      <c r="BC89" s="1">
        <f>SUM(AW89:AZ89)</f>
        <v>388</v>
      </c>
      <c r="BE89" t="s">
        <v>50</v>
      </c>
      <c r="BF89" s="1">
        <f t="shared" ref="BF89:BP89" si="564">SUM(BF79:BF88)</f>
        <v>2977</v>
      </c>
      <c r="BG89" s="1">
        <f t="shared" si="564"/>
        <v>675</v>
      </c>
      <c r="BH89" s="1">
        <f t="shared" si="564"/>
        <v>1125</v>
      </c>
      <c r="BI89" s="1">
        <f t="shared" si="564"/>
        <v>854</v>
      </c>
      <c r="BJ89" s="1">
        <f t="shared" si="564"/>
        <v>310</v>
      </c>
      <c r="BK89" s="1">
        <f t="shared" si="564"/>
        <v>299</v>
      </c>
      <c r="BL89" s="1">
        <f t="shared" si="564"/>
        <v>53</v>
      </c>
      <c r="BM89" s="1">
        <f t="shared" si="564"/>
        <v>27</v>
      </c>
      <c r="BN89" s="1">
        <f t="shared" si="564"/>
        <v>11</v>
      </c>
      <c r="BO89" s="1">
        <f t="shared" ref="BO89" si="565">SUM(BO79:BO88)</f>
        <v>5</v>
      </c>
      <c r="BP89" s="1">
        <f t="shared" si="564"/>
        <v>6331</v>
      </c>
      <c r="BQ89" s="1">
        <f>SUM(BK89:BN89)</f>
        <v>390</v>
      </c>
      <c r="BS89" t="s">
        <v>50</v>
      </c>
      <c r="BT89" s="1">
        <f t="shared" ref="BT89:CD89" si="566">SUM(BT79:BT88)</f>
        <v>2982</v>
      </c>
      <c r="BU89" s="1">
        <f t="shared" si="566"/>
        <v>685</v>
      </c>
      <c r="BV89" s="1">
        <f t="shared" si="566"/>
        <v>1123</v>
      </c>
      <c r="BW89" s="1">
        <f t="shared" si="566"/>
        <v>847</v>
      </c>
      <c r="BX89" s="1">
        <f t="shared" si="566"/>
        <v>318</v>
      </c>
      <c r="BY89" s="1">
        <f t="shared" si="566"/>
        <v>297</v>
      </c>
      <c r="BZ89" s="1">
        <f t="shared" si="566"/>
        <v>52</v>
      </c>
      <c r="CA89" s="1">
        <f t="shared" si="566"/>
        <v>26</v>
      </c>
      <c r="CB89" s="1">
        <f t="shared" si="566"/>
        <v>11</v>
      </c>
      <c r="CC89" s="1">
        <f t="shared" ref="CC89" si="567">SUM(CC79:CC88)</f>
        <v>5</v>
      </c>
      <c r="CD89" s="1">
        <f t="shared" si="566"/>
        <v>6341</v>
      </c>
      <c r="CE89" s="1">
        <f>SUM(BY89:CB89)</f>
        <v>386</v>
      </c>
      <c r="CG89" t="s">
        <v>50</v>
      </c>
      <c r="CH89" s="1">
        <f t="shared" ref="CH89:CR89" si="568">SUM(CH79:CH88)</f>
        <v>2963</v>
      </c>
      <c r="CI89" s="1">
        <f t="shared" si="568"/>
        <v>709</v>
      </c>
      <c r="CJ89" s="1">
        <f t="shared" si="568"/>
        <v>1140</v>
      </c>
      <c r="CK89" s="1">
        <f t="shared" si="568"/>
        <v>859</v>
      </c>
      <c r="CL89" s="1">
        <f t="shared" si="568"/>
        <v>316</v>
      </c>
      <c r="CM89" s="1">
        <f t="shared" si="568"/>
        <v>292</v>
      </c>
      <c r="CN89" s="1">
        <f t="shared" si="568"/>
        <v>52</v>
      </c>
      <c r="CO89" s="1">
        <f t="shared" si="568"/>
        <v>26</v>
      </c>
      <c r="CP89" s="1">
        <f t="shared" si="568"/>
        <v>10</v>
      </c>
      <c r="CQ89" s="1">
        <f t="shared" ref="CQ89" si="569">SUM(CQ79:CQ88)</f>
        <v>5</v>
      </c>
      <c r="CR89" s="1">
        <f t="shared" si="568"/>
        <v>6367</v>
      </c>
      <c r="CS89" s="1">
        <f>SUM(CM89:CP89)</f>
        <v>380</v>
      </c>
      <c r="CU89" t="s">
        <v>50</v>
      </c>
      <c r="CV89" s="1">
        <f t="shared" ref="CV89:DF89" si="570">SUM(CV79:CV88)</f>
        <v>2991</v>
      </c>
      <c r="CW89" s="1">
        <f t="shared" si="570"/>
        <v>700</v>
      </c>
      <c r="CX89" s="1">
        <f t="shared" si="570"/>
        <v>1125</v>
      </c>
      <c r="CY89" s="1">
        <f t="shared" si="570"/>
        <v>859</v>
      </c>
      <c r="CZ89" s="1">
        <f t="shared" si="570"/>
        <v>317</v>
      </c>
      <c r="DA89" s="1">
        <f t="shared" si="570"/>
        <v>293</v>
      </c>
      <c r="DB89" s="1">
        <f t="shared" si="570"/>
        <v>51</v>
      </c>
      <c r="DC89" s="1">
        <f t="shared" si="570"/>
        <v>23</v>
      </c>
      <c r="DD89" s="1">
        <f t="shared" si="570"/>
        <v>12</v>
      </c>
      <c r="DE89" s="1">
        <f t="shared" ref="DE89" si="571">SUM(DE79:DE88)</f>
        <v>5</v>
      </c>
      <c r="DF89" s="1">
        <f t="shared" si="570"/>
        <v>6371</v>
      </c>
      <c r="DG89" s="1">
        <f>SUM(DA89:DD89)</f>
        <v>379</v>
      </c>
    </row>
    <row r="90" spans="1:111">
      <c r="A90" t="s">
        <v>177</v>
      </c>
      <c r="B90" s="12">
        <f>SUM(B89:F89)/L89</f>
        <v>0.93776722090261277</v>
      </c>
      <c r="O90" t="s">
        <v>177</v>
      </c>
      <c r="P90" s="12">
        <f>SUM(P89:T89)/Z89</f>
        <v>0.9383009017560513</v>
      </c>
      <c r="AC90" t="s">
        <v>177</v>
      </c>
      <c r="AD90" s="12">
        <f>SUM(AD89:AH89)/AN89</f>
        <v>0.93816226474774633</v>
      </c>
      <c r="AP90" s="1"/>
      <c r="AQ90" t="s">
        <v>177</v>
      </c>
      <c r="AR90" s="12">
        <f>SUM(AR89:AV89)/BB89</f>
        <v>0.9386948965081372</v>
      </c>
      <c r="BE90" t="s">
        <v>177</v>
      </c>
      <c r="BF90" s="12">
        <f>SUM(BF89:BJ89)/BP89</f>
        <v>0.9383983572895277</v>
      </c>
      <c r="BS90" t="s">
        <v>177</v>
      </c>
      <c r="BT90" s="12">
        <f>SUM(BT89:BX89)/CD89</f>
        <v>0.93912632076959468</v>
      </c>
      <c r="CG90" t="s">
        <v>177</v>
      </c>
      <c r="CH90" s="12">
        <f>SUM(CH89:CL89)/CR89</f>
        <v>0.94031726087639389</v>
      </c>
      <c r="CU90" t="s">
        <v>177</v>
      </c>
      <c r="CV90" s="12">
        <f>SUM(CV89:CZ89)/DF89</f>
        <v>0.94051169361167797</v>
      </c>
    </row>
    <row r="91" spans="1:111">
      <c r="AE91" s="1"/>
      <c r="AF91" s="1"/>
      <c r="AG91" s="1"/>
      <c r="AH91" s="1"/>
      <c r="AI91" s="1"/>
      <c r="AJ91" s="1"/>
      <c r="AK91" s="1"/>
      <c r="AL91" s="1"/>
      <c r="AM91" s="1"/>
      <c r="AN91" s="1"/>
    </row>
    <row r="93" spans="1:111">
      <c r="AP93" s="1"/>
    </row>
    <row r="94" spans="1:111">
      <c r="AP94" s="1"/>
    </row>
    <row r="95" spans="1:111">
      <c r="AP95" s="1"/>
    </row>
    <row r="96" spans="1:111">
      <c r="AP96" s="1"/>
    </row>
    <row r="97" spans="42:42">
      <c r="AP97" s="1"/>
    </row>
    <row r="98" spans="42:42">
      <c r="AP98" s="1"/>
    </row>
    <row r="99" spans="42:42">
      <c r="AP99" s="1"/>
    </row>
    <row r="100" spans="42:42">
      <c r="AP100" s="1"/>
    </row>
    <row r="101" spans="42:42">
      <c r="AP101" s="1"/>
    </row>
    <row r="102" spans="42:42">
      <c r="AP102" s="1"/>
    </row>
    <row r="103" spans="42:42">
      <c r="AP103" s="1"/>
    </row>
    <row r="108" spans="42:42">
      <c r="AP108" s="6"/>
    </row>
    <row r="109" spans="42:42">
      <c r="AP109" s="6"/>
    </row>
    <row r="110" spans="42:42">
      <c r="AP110" s="6"/>
    </row>
    <row r="111" spans="42:42">
      <c r="AP111" s="6"/>
    </row>
    <row r="112" spans="42:42">
      <c r="AP112" s="6"/>
    </row>
    <row r="113" spans="1:111">
      <c r="AP113" s="6"/>
    </row>
    <row r="114" spans="1:111">
      <c r="AI114" s="1"/>
      <c r="AP114" s="6"/>
    </row>
    <row r="115" spans="1:111">
      <c r="AI115" s="1"/>
      <c r="AJ115" s="1"/>
      <c r="AP115" s="6"/>
      <c r="AW115" s="1"/>
      <c r="BK115" s="1"/>
      <c r="BY115" s="1"/>
      <c r="CM115" s="1"/>
      <c r="DA115" s="1"/>
    </row>
    <row r="116" spans="1:111">
      <c r="AI116" s="1"/>
      <c r="AJ116" s="1"/>
      <c r="AP116" s="6"/>
      <c r="AW116" s="1">
        <f>SUMIF('2019 high pe loads'!$N$3:$N$100,AC119,'2019 high pe loads'!$X$3:$X$101)</f>
        <v>27845.727215784529</v>
      </c>
      <c r="AX116" s="1">
        <f>SUMIF('2019 high pe loads'!$N$3:$N$101,$AC119,'2019 high pe loads'!$T3:$T$101)</f>
        <v>19106.606482931413</v>
      </c>
      <c r="BK116" s="1"/>
      <c r="BL116" s="1"/>
      <c r="BM116" s="1"/>
      <c r="BY116" s="1">
        <f>SUMIF('2017 high pe loads'!$N$3:$N$97,BE119,'2017 high pe loads'!$X$3:$X$97)</f>
        <v>29372</v>
      </c>
      <c r="BZ116" s="1">
        <f>SUMIF('2017 high pe loads'!$N$3:$N$97,$AC119,'2017 high pe loads'!T$3:T$97)</f>
        <v>20752</v>
      </c>
      <c r="CA116" s="1">
        <f>SUMIF('2017 high pe loads'!$N$3:$N$97,$AC119,'2017 high pe loads'!U$3:U$97)</f>
        <v>8620</v>
      </c>
      <c r="CM116" s="1"/>
      <c r="CN116" s="1"/>
      <c r="CO116" s="1"/>
      <c r="DA116" s="1"/>
      <c r="DB116" s="1"/>
      <c r="DC116" s="1"/>
    </row>
    <row r="117" spans="1:111">
      <c r="B117" s="119" t="s">
        <v>186</v>
      </c>
      <c r="C117" s="119"/>
      <c r="D117" s="119"/>
      <c r="E117" s="119"/>
      <c r="F117" s="119"/>
      <c r="G117" s="119"/>
      <c r="P117" s="119" t="s">
        <v>186</v>
      </c>
      <c r="Q117" s="119"/>
      <c r="R117" s="119"/>
      <c r="S117" s="119"/>
      <c r="T117" s="119"/>
      <c r="U117" s="119"/>
      <c r="AD117" s="119" t="s">
        <v>186</v>
      </c>
      <c r="AE117" s="119"/>
      <c r="AF117" s="119"/>
      <c r="AG117" s="119"/>
      <c r="AH117" s="119"/>
      <c r="AI117" s="119"/>
      <c r="AP117" s="6"/>
      <c r="AR117" s="119" t="s">
        <v>186</v>
      </c>
      <c r="AS117" s="119"/>
      <c r="AT117" s="119"/>
      <c r="AU117" s="119"/>
      <c r="AV117" s="119"/>
      <c r="AW117" s="119"/>
      <c r="BF117" s="119" t="s">
        <v>186</v>
      </c>
      <c r="BG117" s="119"/>
      <c r="BH117" s="119"/>
      <c r="BI117" s="119"/>
      <c r="BJ117" s="119"/>
      <c r="BK117" s="119"/>
      <c r="BT117" s="119" t="s">
        <v>186</v>
      </c>
      <c r="BU117" s="119"/>
      <c r="BV117" s="119"/>
      <c r="BW117" s="119"/>
      <c r="BX117" s="119"/>
      <c r="BY117" s="119"/>
      <c r="CH117" s="119" t="s">
        <v>186</v>
      </c>
      <c r="CI117" s="119"/>
      <c r="CJ117" s="119"/>
      <c r="CK117" s="119"/>
      <c r="CL117" s="119"/>
      <c r="CM117" s="119"/>
      <c r="CV117" s="119" t="s">
        <v>186</v>
      </c>
      <c r="CW117" s="119"/>
      <c r="CX117" s="119"/>
      <c r="CY117" s="119"/>
      <c r="CZ117" s="119"/>
      <c r="DA117" s="119"/>
    </row>
    <row r="118" spans="1:111">
      <c r="A118" s="28" t="s">
        <v>187</v>
      </c>
      <c r="B118" s="9" t="s">
        <v>112</v>
      </c>
      <c r="C118" s="9" t="s">
        <v>113</v>
      </c>
      <c r="D118" s="9" t="s">
        <v>114</v>
      </c>
      <c r="E118" s="9" t="s">
        <v>115</v>
      </c>
      <c r="F118" s="9" t="s">
        <v>116</v>
      </c>
      <c r="G118" s="9" t="s">
        <v>117</v>
      </c>
      <c r="H118" s="9" t="s">
        <v>118</v>
      </c>
      <c r="I118" s="9" t="s">
        <v>119</v>
      </c>
      <c r="J118" s="9" t="s">
        <v>120</v>
      </c>
      <c r="K118" s="9" t="s">
        <v>121</v>
      </c>
      <c r="L118" s="9" t="s">
        <v>50</v>
      </c>
      <c r="M118" s="9" t="s">
        <v>122</v>
      </c>
      <c r="O118" s="28" t="s">
        <v>188</v>
      </c>
      <c r="P118" s="9" t="s">
        <v>112</v>
      </c>
      <c r="Q118" s="9" t="s">
        <v>113</v>
      </c>
      <c r="R118" s="9" t="s">
        <v>114</v>
      </c>
      <c r="S118" s="9" t="s">
        <v>115</v>
      </c>
      <c r="T118" s="9" t="s">
        <v>116</v>
      </c>
      <c r="U118" s="9" t="s">
        <v>117</v>
      </c>
      <c r="V118" s="9" t="s">
        <v>118</v>
      </c>
      <c r="W118" s="9" t="s">
        <v>119</v>
      </c>
      <c r="X118" s="9" t="s">
        <v>120</v>
      </c>
      <c r="Y118" s="9" t="s">
        <v>121</v>
      </c>
      <c r="Z118" s="9" t="s">
        <v>50</v>
      </c>
      <c r="AA118" s="9" t="s">
        <v>122</v>
      </c>
      <c r="AC118" s="28" t="s">
        <v>189</v>
      </c>
      <c r="AD118" s="9" t="s">
        <v>112</v>
      </c>
      <c r="AE118" s="9" t="s">
        <v>113</v>
      </c>
      <c r="AF118" s="9" t="s">
        <v>114</v>
      </c>
      <c r="AG118" s="9" t="s">
        <v>115</v>
      </c>
      <c r="AH118" s="9" t="s">
        <v>116</v>
      </c>
      <c r="AI118" s="9" t="s">
        <v>117</v>
      </c>
      <c r="AJ118" s="9" t="s">
        <v>118</v>
      </c>
      <c r="AK118" s="9" t="s">
        <v>119</v>
      </c>
      <c r="AL118" s="9" t="s">
        <v>120</v>
      </c>
      <c r="AM118" s="9" t="s">
        <v>121</v>
      </c>
      <c r="AN118" s="9" t="s">
        <v>50</v>
      </c>
      <c r="AO118" s="9" t="s">
        <v>122</v>
      </c>
      <c r="AP118" s="6"/>
      <c r="AQ118" s="28" t="s">
        <v>190</v>
      </c>
      <c r="AR118" s="9" t="s">
        <v>112</v>
      </c>
      <c r="AS118" s="9" t="s">
        <v>113</v>
      </c>
      <c r="AT118" s="9" t="s">
        <v>114</v>
      </c>
      <c r="AU118" s="9" t="s">
        <v>115</v>
      </c>
      <c r="AV118" s="9" t="s">
        <v>116</v>
      </c>
      <c r="AW118" s="9" t="s">
        <v>117</v>
      </c>
      <c r="AX118" s="9" t="s">
        <v>118</v>
      </c>
      <c r="AY118" s="9" t="s">
        <v>119</v>
      </c>
      <c r="AZ118" s="9" t="s">
        <v>120</v>
      </c>
      <c r="BA118" s="9" t="s">
        <v>121</v>
      </c>
      <c r="BB118" s="9" t="s">
        <v>50</v>
      </c>
      <c r="BC118" s="9" t="s">
        <v>122</v>
      </c>
      <c r="BE118" s="28" t="s">
        <v>191</v>
      </c>
      <c r="BF118" s="9" t="s">
        <v>112</v>
      </c>
      <c r="BG118" s="9" t="s">
        <v>113</v>
      </c>
      <c r="BH118" s="9" t="s">
        <v>114</v>
      </c>
      <c r="BI118" s="9" t="s">
        <v>115</v>
      </c>
      <c r="BJ118" s="9" t="s">
        <v>116</v>
      </c>
      <c r="BK118" s="9" t="s">
        <v>117</v>
      </c>
      <c r="BL118" s="9" t="s">
        <v>118</v>
      </c>
      <c r="BM118" s="9" t="s">
        <v>119</v>
      </c>
      <c r="BN118" s="9" t="s">
        <v>120</v>
      </c>
      <c r="BO118" s="9" t="s">
        <v>121</v>
      </c>
      <c r="BP118" s="9" t="s">
        <v>50</v>
      </c>
      <c r="BQ118" s="9" t="s">
        <v>122</v>
      </c>
      <c r="BS118" s="28" t="s">
        <v>192</v>
      </c>
      <c r="BT118" s="9" t="s">
        <v>112</v>
      </c>
      <c r="BU118" s="9" t="s">
        <v>113</v>
      </c>
      <c r="BV118" s="9" t="s">
        <v>114</v>
      </c>
      <c r="BW118" s="9" t="s">
        <v>115</v>
      </c>
      <c r="BX118" s="9" t="s">
        <v>116</v>
      </c>
      <c r="BY118" s="9" t="s">
        <v>117</v>
      </c>
      <c r="BZ118" s="9" t="s">
        <v>118</v>
      </c>
      <c r="CA118" s="9" t="s">
        <v>119</v>
      </c>
      <c r="CB118" s="9" t="s">
        <v>120</v>
      </c>
      <c r="CC118" s="9" t="s">
        <v>121</v>
      </c>
      <c r="CD118" s="9" t="s">
        <v>50</v>
      </c>
      <c r="CE118" s="9" t="s">
        <v>122</v>
      </c>
      <c r="CG118" s="28" t="s">
        <v>193</v>
      </c>
      <c r="CH118" s="9" t="s">
        <v>112</v>
      </c>
      <c r="CI118" s="9" t="s">
        <v>113</v>
      </c>
      <c r="CJ118" s="9" t="s">
        <v>114</v>
      </c>
      <c r="CK118" s="9" t="s">
        <v>115</v>
      </c>
      <c r="CL118" s="9" t="s">
        <v>116</v>
      </c>
      <c r="CM118" s="9" t="s">
        <v>117</v>
      </c>
      <c r="CN118" s="9" t="s">
        <v>118</v>
      </c>
      <c r="CO118" s="9" t="s">
        <v>119</v>
      </c>
      <c r="CP118" s="9" t="s">
        <v>120</v>
      </c>
      <c r="CQ118" s="9" t="s">
        <v>121</v>
      </c>
      <c r="CR118" s="9" t="s">
        <v>50</v>
      </c>
      <c r="CS118" s="9" t="s">
        <v>122</v>
      </c>
      <c r="CU118" s="28" t="s">
        <v>194</v>
      </c>
      <c r="CV118" s="9" t="s">
        <v>112</v>
      </c>
      <c r="CW118" s="9" t="s">
        <v>113</v>
      </c>
      <c r="CX118" s="9" t="s">
        <v>114</v>
      </c>
      <c r="CY118" s="9" t="s">
        <v>115</v>
      </c>
      <c r="CZ118" s="9" t="s">
        <v>116</v>
      </c>
      <c r="DA118" s="9" t="s">
        <v>117</v>
      </c>
      <c r="DB118" s="9" t="s">
        <v>118</v>
      </c>
      <c r="DC118" s="9" t="s">
        <v>119</v>
      </c>
      <c r="DD118" s="9" t="s">
        <v>120</v>
      </c>
      <c r="DE118" s="9" t="s">
        <v>121</v>
      </c>
      <c r="DF118" s="9" t="s">
        <v>50</v>
      </c>
      <c r="DG118" s="9" t="s">
        <v>122</v>
      </c>
    </row>
    <row r="119" spans="1:111">
      <c r="A119" t="s">
        <v>57</v>
      </c>
      <c r="B119" s="1">
        <f t="shared" ref="B119:F119" si="572">B150+$AI150*B50/SUM($AD50:$AH50)</f>
        <v>3850.9070701226347</v>
      </c>
      <c r="C119" s="1">
        <f t="shared" si="572"/>
        <v>3107.9533779330091</v>
      </c>
      <c r="D119" s="1">
        <f t="shared" si="572"/>
        <v>10274.048227958661</v>
      </c>
      <c r="E119" s="1">
        <f t="shared" si="572"/>
        <v>22752.911341683644</v>
      </c>
      <c r="F119" s="1">
        <f t="shared" si="572"/>
        <v>17594.533031235194</v>
      </c>
      <c r="G119" s="1">
        <f>H150-SUMIF('2022 high pe loads'!$N$3:$N$100,A119,'2022 high pe loads'!$X$3:$X$100)</f>
        <v>17646.045233534696</v>
      </c>
      <c r="H119" s="1">
        <f>SUMIF('2022 high pe loads'!$N$3:$N$100,$AC119,'2022 high pe loads'!T$3:T$100)</f>
        <v>19789.957271253865</v>
      </c>
      <c r="I119" s="1">
        <f>SUMIF('2022 high pe loads'!$N$3:$N$100,$AC119,'2022 high pe loads'!U$3:U$100)</f>
        <v>8147.2342714012066</v>
      </c>
      <c r="J119" s="1">
        <f>SUMIF('2022 high pe loads'!$N$3:$N$100,$AC119,'2022 high pe loads'!V$3:V$100)</f>
        <v>0</v>
      </c>
      <c r="K119" s="1">
        <f>SUMIF('2022 high pe loads'!$N$3:$N$100,$AC119,'2022 high pe loads'!W$3:W$100)</f>
        <v>0</v>
      </c>
      <c r="L119" s="1">
        <f>SUM(B119:K119)</f>
        <v>103163.58982512291</v>
      </c>
      <c r="M119" s="15">
        <f>H150</f>
        <v>45583.236776189769</v>
      </c>
      <c r="O119" t="s">
        <v>57</v>
      </c>
      <c r="P119" s="1">
        <f t="shared" ref="P119:T119" si="573">P150+$AI150*P50/SUM($AD50:$AH50)</f>
        <v>3541.7028846678477</v>
      </c>
      <c r="Q119" s="1">
        <f t="shared" si="573"/>
        <v>2986.5073760420692</v>
      </c>
      <c r="R119" s="1">
        <f t="shared" si="573"/>
        <v>11086.947798693624</v>
      </c>
      <c r="S119" s="1">
        <f t="shared" si="573"/>
        <v>22111.245040416998</v>
      </c>
      <c r="T119" s="1">
        <f t="shared" si="573"/>
        <v>18632.50910926866</v>
      </c>
      <c r="U119" s="1">
        <f>V150-SUMIF('2021 high pe loads'!$N$3:$N$100,O119,'2021 high pe loads'!$X$3:$X$100)</f>
        <v>19920.005346368278</v>
      </c>
      <c r="V119" s="1">
        <f>SUMIF('2021 high pe loads'!$N$3:$N$100,$AC119,'2021 high pe loads'!T$3:T$100)</f>
        <v>21049.012602153816</v>
      </c>
      <c r="W119" s="1">
        <f>SUMIF('2021 high pe loads'!$N$3:$N$100,$AC119,'2021 high pe loads'!U$3:U$100)</f>
        <v>8875.4106774612374</v>
      </c>
      <c r="X119" s="1">
        <f>SUMIF('2021 high pe loads'!$N$3:$N$100,$AC119,'2021 high pe loads'!V$3:V$100)</f>
        <v>0</v>
      </c>
      <c r="Y119" s="1">
        <f>SUMIF('2021 high pe loads'!$N$3:$N$100,$AC119,'2021 high pe loads'!W$3:W$100)</f>
        <v>0</v>
      </c>
      <c r="Z119" s="1">
        <f>SUM(P119:Y119)</f>
        <v>108203.34083507254</v>
      </c>
      <c r="AA119" s="15">
        <f>V150</f>
        <v>49844.428625983332</v>
      </c>
      <c r="AC119" t="s">
        <v>57</v>
      </c>
      <c r="AD119" s="1">
        <f t="shared" ref="AD119:AH128" si="574">AD150+$AI150*AD50/SUM($AD50:$AH50)</f>
        <v>3994.0096775998236</v>
      </c>
      <c r="AE119" s="1">
        <f t="shared" si="574"/>
        <v>3242.3287162554197</v>
      </c>
      <c r="AF119" s="1">
        <f t="shared" si="574"/>
        <v>10681.192151499516</v>
      </c>
      <c r="AG119" s="1">
        <f t="shared" si="574"/>
        <v>23436.041406785</v>
      </c>
      <c r="AH119" s="1">
        <f t="shared" si="574"/>
        <v>18126.231111991441</v>
      </c>
      <c r="AI119" s="1">
        <f>AJ150-SUMIF('2020 high pe loads'!$N$3:$N$100,AC119,'2020 high pe loads'!$X$3:$X$100)</f>
        <v>23130.660097005162</v>
      </c>
      <c r="AJ119" s="1">
        <f>SUMIF('2020 high pe loads'!$N$3:$N$100,$AC119,'2020 high pe loads'!T$3:T$100)</f>
        <v>20535.874509200094</v>
      </c>
      <c r="AK119" s="1">
        <f>SUMIF('2020 high pe loads'!$N$3:$N$100,$AC119,'2020 high pe loads'!U$3:U$100)</f>
        <v>8770.2790053121898</v>
      </c>
      <c r="AL119" s="1">
        <f>SUMIF('2020 high pe loads'!$N$3:$N$100,$AC119,'2020 high pe loads'!V$3:V$100)</f>
        <v>0</v>
      </c>
      <c r="AM119" s="1">
        <f>SUMIF('2020 high pe loads'!$N$3:$N$100,$AC119,'2020 high pe loads'!W$3:W$100)</f>
        <v>0</v>
      </c>
      <c r="AN119" s="1">
        <f>SUM(AD119:AM119)</f>
        <v>111916.61667564863</v>
      </c>
      <c r="AO119" s="15">
        <f>AJ150</f>
        <v>52436.813611517449</v>
      </c>
      <c r="AP119" s="1"/>
      <c r="AQ119" t="s">
        <v>57</v>
      </c>
      <c r="AR119" s="1">
        <f t="shared" ref="AR119:AV128" si="575">AR150+$AW150*AR50/SUM($AR50:$AV50)</f>
        <v>3790.871400609974</v>
      </c>
      <c r="AS119" s="1">
        <f t="shared" si="575"/>
        <v>3203.0479834636708</v>
      </c>
      <c r="AT119" s="1">
        <f t="shared" si="575"/>
        <v>10549.9012794793</v>
      </c>
      <c r="AU119" s="1">
        <f t="shared" si="575"/>
        <v>22555.269890255706</v>
      </c>
      <c r="AV119" s="1">
        <f t="shared" si="575"/>
        <v>17188.416179670829</v>
      </c>
      <c r="AW119" s="1">
        <f>AX150-SUMIF('2019 high pe loads'!$N$3:$N$101,AC119,'2019 high pe loads'!$X$3:$X$101)</f>
        <v>27893.706702160969</v>
      </c>
      <c r="AX119" s="1">
        <f>SUMIF('2019 high pe loads'!$N$3:$N$101,$AC119,'2019 high pe loads'!T$3:T$101)</f>
        <v>19106.606482931413</v>
      </c>
      <c r="AY119" s="1">
        <f>SUMIF('2019 high pe loads'!$N$3:$N$101,$AC119,'2019 high pe loads'!U$3:U$101)</f>
        <v>8739.1207328531145</v>
      </c>
      <c r="AZ119" s="1">
        <f>SUMIF('2019 high pe loads'!$N$3:$N$101,$AC119,'2019 high pe loads'!V$3:V$101)</f>
        <v>0</v>
      </c>
      <c r="BA119" s="1">
        <f>SUMIF('2019 high pe loads'!$N$3:$N$101,$AC119,'2019 high pe loads'!W$3:W$101)</f>
        <v>0</v>
      </c>
      <c r="BB119" s="1">
        <f>SUM(AR119:BA119)</f>
        <v>113026.94065142497</v>
      </c>
      <c r="BC119" s="15">
        <f>AX150</f>
        <v>55739.433917945498</v>
      </c>
      <c r="BD119" s="1">
        <f>'Expanded data table'!BJ8</f>
        <v>113026.94065142497</v>
      </c>
      <c r="BE119" t="s">
        <v>57</v>
      </c>
      <c r="BF119" s="1">
        <f t="shared" ref="BF119:BJ128" si="576">BF150+$BK150*BF50/SUM($BF50:$BJ50)</f>
        <v>3640.1983933537026</v>
      </c>
      <c r="BG119" s="1">
        <f t="shared" si="576"/>
        <v>3103.5538810120497</v>
      </c>
      <c r="BH119" s="1">
        <f t="shared" si="576"/>
        <v>8900.0259878471625</v>
      </c>
      <c r="BI119" s="1">
        <f t="shared" si="576"/>
        <v>18613.743485873183</v>
      </c>
      <c r="BJ119" s="1">
        <f t="shared" si="576"/>
        <v>14852.478251913901</v>
      </c>
      <c r="BK119" s="1">
        <f>BL150-SUMIF('2018 high pe loads'!$N$3:$N$98,$AC119,'2018 high pe loads'!X$3:X$98)</f>
        <v>23467</v>
      </c>
      <c r="BL119" s="1">
        <f>SUMIF('2018 high pe loads'!$N$3:$N$98,$AC119,'2018 high pe loads'!T$3:T$98)</f>
        <v>19014</v>
      </c>
      <c r="BM119" s="1">
        <f>SUMIF('2018 high pe loads'!$N$3:$N$98,$AC119,'2018 high pe loads'!U$3:U$98)</f>
        <v>7502</v>
      </c>
      <c r="BN119" s="1">
        <f>SUMIF('2018 high pe loads'!$N$3:$N$98,$AC119,'2018 high pe loads'!V$3:V$98)</f>
        <v>0</v>
      </c>
      <c r="BO119" s="1">
        <f>SUMIF('2018 high pe loads'!$N$3:$N$98,$AC119,'2018 high pe loads'!W$3:W$98)</f>
        <v>0</v>
      </c>
      <c r="BP119" s="1">
        <f>SUM(BF119:BO119)</f>
        <v>99093</v>
      </c>
      <c r="BQ119" s="15">
        <f>BL150</f>
        <v>49983</v>
      </c>
      <c r="BR119" s="1"/>
      <c r="BS119" t="s">
        <v>57</v>
      </c>
      <c r="BT119" s="1">
        <f t="shared" ref="BT119:BX128" si="577">BT150+$BY150*BT50/SUM($BT50:$BX50)</f>
        <v>3830.427725580224</v>
      </c>
      <c r="BU119" s="1">
        <f t="shared" si="577"/>
        <v>3140.1921697173616</v>
      </c>
      <c r="BV119" s="1">
        <f t="shared" si="577"/>
        <v>9818.1600255081121</v>
      </c>
      <c r="BW119" s="1">
        <f t="shared" si="577"/>
        <v>21440.248350066271</v>
      </c>
      <c r="BX119" s="1">
        <f t="shared" si="577"/>
        <v>16844.583546936803</v>
      </c>
      <c r="BY119" s="1">
        <f>BZ150-SUMIF('2017 high pe loads'!$N$3:$N$97,$AC119,'2017 high pe loads'!X$3:X$97)</f>
        <v>29314.342224045948</v>
      </c>
      <c r="BZ119" s="1">
        <f>SUMIF('2017 high pe loads'!$N$3:$N$97,$AC119,'2017 high pe loads'!T$3:T$97)</f>
        <v>20752</v>
      </c>
      <c r="CA119" s="1">
        <f>SUMIF('2017 high pe loads'!$N$3:$N$97,$AC119,'2017 high pe loads'!U$3:U$97)</f>
        <v>8620</v>
      </c>
      <c r="CB119" s="1">
        <f>SUMIF('2017 high pe loads'!$N$3:$N$97,$AC119,'2017 high pe loads'!V$3:V$97)</f>
        <v>0</v>
      </c>
      <c r="CC119" s="1">
        <f>SUMIF('2017 high pe loads'!$N$3:$N$97,$AC119,'2017 high pe loads'!W$3:W$97)</f>
        <v>0</v>
      </c>
      <c r="CD119" s="1">
        <f>SUM(BT119:CC119)</f>
        <v>113759.95404185471</v>
      </c>
      <c r="CE119" s="15">
        <f>BZ150</f>
        <v>58686.342224045948</v>
      </c>
      <c r="CF119" s="1"/>
      <c r="CG119" t="s">
        <v>57</v>
      </c>
      <c r="CH119" s="1">
        <f t="shared" ref="CH119:CL128" si="578">CH150+$CM150*CH50/SUM($CH50:$CL50)</f>
        <v>3162.6460506561725</v>
      </c>
      <c r="CI119" s="1">
        <f t="shared" si="578"/>
        <v>2748.9759593951899</v>
      </c>
      <c r="CJ119" s="1">
        <f t="shared" si="578"/>
        <v>9101.3820584250352</v>
      </c>
      <c r="CK119" s="1">
        <f t="shared" si="578"/>
        <v>19487.879801534724</v>
      </c>
      <c r="CL119" s="1">
        <f t="shared" si="578"/>
        <v>15520.958062689482</v>
      </c>
      <c r="CM119" s="1">
        <f>CN150-SUMIF('2013 high pe loads'!$N$3:$N$96,BS119,'2013 high pe loads'!$X$3:$X$96)</f>
        <v>23099.712683347716</v>
      </c>
      <c r="CN119" s="1">
        <f>SUMIF('2013 high pe loads'!$N$3:$N$96,$AC119,'2013 high pe loads'!T$3:T$96)</f>
        <v>16830</v>
      </c>
      <c r="CO119" s="1">
        <f>SUMIF('2013 high pe loads'!$N$3:$N$96,$AC119,'2013 high pe loads'!U$3:U$96)</f>
        <v>6172</v>
      </c>
      <c r="CP119" s="1">
        <f>SUMIF('2013 high pe loads'!$N$3:$N$96,$AC119,'2013 high pe loads'!V$3:V$96)</f>
        <v>0</v>
      </c>
      <c r="CQ119" s="1">
        <f>SUMIF('2013 high pe loads'!$N$3:$N$96,$AC119,'2013 high pe loads'!W$3:W$96)</f>
        <v>0</v>
      </c>
      <c r="CR119" s="1">
        <f t="shared" ref="CR119:CR128" si="579">SUM(CH119:CQ119)</f>
        <v>96123.554616048321</v>
      </c>
      <c r="CS119" s="15">
        <f>CN150</f>
        <v>46101.712683347716</v>
      </c>
      <c r="CT119" s="1"/>
      <c r="CU119" t="s">
        <v>57</v>
      </c>
      <c r="CV119" s="1">
        <f t="shared" ref="CV119:CZ128" si="580">CV150+$DA150*CV50/SUM($CV50:$CZ50)</f>
        <v>3344.4008038961347</v>
      </c>
      <c r="CW119" s="1">
        <f t="shared" si="580"/>
        <v>2646.8165751851811</v>
      </c>
      <c r="CX119" s="1">
        <f t="shared" si="580"/>
        <v>9260.15979164294</v>
      </c>
      <c r="CY119" s="1">
        <f t="shared" si="580"/>
        <v>17949.561256746663</v>
      </c>
      <c r="CZ119" s="1">
        <f t="shared" si="580"/>
        <v>13966.47325407011</v>
      </c>
      <c r="DA119" s="1">
        <f>DB150-SUMIF('2012 high pe loads'!$N$3:$N$93,CG119,'2012 high pe loads'!$X$3:$X$93)</f>
        <v>24519.794026685508</v>
      </c>
      <c r="DB119" s="1">
        <f>SUMIF('2012 high pe loads'!$N$3:$N$93,$AC119,'2012 high pe loads'!T$3:T$93)</f>
        <v>15422</v>
      </c>
      <c r="DC119" s="1">
        <f>SUMIF('2012 high pe loads'!$N$3:$N$93,$AC119,'2012 high pe loads'!U$3:U$93)</f>
        <v>6567</v>
      </c>
      <c r="DD119" s="1">
        <f>SUMIF('2012 high pe loads'!$N$3:$N$93,$AC119,'2012 high pe loads'!V$3:V$93)</f>
        <v>0</v>
      </c>
      <c r="DE119" s="1">
        <f>SUMIF('2012 high pe loads'!$N$3:$N$93,$AC119,'2012 high pe loads'!W$3:W$93)</f>
        <v>0</v>
      </c>
      <c r="DF119" s="1">
        <f>SUM(CV119:DE119)</f>
        <v>93676.205708226538</v>
      </c>
      <c r="DG119" s="15">
        <f>DB150</f>
        <v>46508.794026685508</v>
      </c>
    </row>
    <row r="120" spans="1:111">
      <c r="A120" t="s">
        <v>58</v>
      </c>
      <c r="B120" s="1">
        <f t="shared" ref="B120:F120" si="581">B151+$AI151*B51/SUM($AD51:$AH51)</f>
        <v>2091.9789899786674</v>
      </c>
      <c r="C120" s="1">
        <f t="shared" si="581"/>
        <v>534.15156061857567</v>
      </c>
      <c r="D120" s="1">
        <f t="shared" si="581"/>
        <v>1553.9347761895065</v>
      </c>
      <c r="E120" s="1">
        <f t="shared" si="581"/>
        <v>4142.3147662010933</v>
      </c>
      <c r="F120" s="1">
        <f t="shared" si="581"/>
        <v>2851.4529823808939</v>
      </c>
      <c r="G120" s="1">
        <f>H151-SUMIF('2022 high pe loads'!$N$3:$N$100,A120,'2022 high pe loads'!$X$3:$X$100)</f>
        <v>11742.225578311474</v>
      </c>
      <c r="H120" s="1">
        <f>SUMIF('2022 high pe loads'!$N$3:$N$100,$AC120,'2022 high pe loads'!T$3:T$100)</f>
        <v>1548.7392073080887</v>
      </c>
      <c r="I120" s="1">
        <f>SUMIF('2022 high pe loads'!$N$3:$N$100,$AC120,'2022 high pe loads'!U$3:U$100)</f>
        <v>2388.0618830116396</v>
      </c>
      <c r="J120" s="1">
        <f>SUMIF('2022 high pe loads'!$N$3:$N$100,$AC120,'2022 high pe loads'!V$3:V$100)</f>
        <v>22167.884632385438</v>
      </c>
      <c r="K120" s="1">
        <f>SUMIF('2022 high pe loads'!$N$3:$N$100,$AC120,'2022 high pe loads'!W$3:W$100)</f>
        <v>0</v>
      </c>
      <c r="L120" s="1">
        <f t="shared" ref="L120:L129" si="582">SUM(B120:K120)</f>
        <v>49020.744376385373</v>
      </c>
      <c r="M120" s="15">
        <f t="shared" ref="M120:M128" si="583">H151</f>
        <v>37846.91130101664</v>
      </c>
      <c r="O120" t="s">
        <v>58</v>
      </c>
      <c r="P120" s="1">
        <f t="shared" ref="P120:T120" si="584">P151+$AI151*P51/SUM($AD51:$AH51)</f>
        <v>1488.4962612841111</v>
      </c>
      <c r="Q120" s="1">
        <f t="shared" si="584"/>
        <v>640.80445486538235</v>
      </c>
      <c r="R120" s="1">
        <f t="shared" si="584"/>
        <v>1711.7408041466365</v>
      </c>
      <c r="S120" s="1">
        <f t="shared" si="584"/>
        <v>4209.8910725144387</v>
      </c>
      <c r="T120" s="1">
        <f t="shared" si="584"/>
        <v>3128.8412817984499</v>
      </c>
      <c r="U120" s="1">
        <f>V151-SUMIF('2021 high pe loads'!$N$3:$N$100,O120,'2021 high pe loads'!$X$3:$X$100)</f>
        <v>11631.067135110359</v>
      </c>
      <c r="V120" s="1">
        <f>SUMIF('2021 high pe loads'!$N$3:$N$100,$AC120,'2021 high pe loads'!T$3:T$100)</f>
        <v>2040.2364622317261</v>
      </c>
      <c r="W120" s="1">
        <f>SUMIF('2021 high pe loads'!$N$3:$N$100,$AC120,'2021 high pe loads'!U$3:U$100)</f>
        <v>10901.319636446953</v>
      </c>
      <c r="X120" s="1">
        <f>SUMIF('2021 high pe loads'!$N$3:$N$100,$AC120,'2021 high pe loads'!V$3:V$100)</f>
        <v>9998.6869319483685</v>
      </c>
      <c r="Y120" s="1">
        <f>SUMIF('2021 high pe loads'!$N$3:$N$100,$AC120,'2021 high pe loads'!W$3:W$100)</f>
        <v>0</v>
      </c>
      <c r="Z120" s="1">
        <f t="shared" ref="Z120:Z129" si="585">SUM(P120:Y120)</f>
        <v>45751.084040346424</v>
      </c>
      <c r="AA120" s="15">
        <f t="shared" ref="AA120:AA128" si="586">V151</f>
        <v>34571.310165737406</v>
      </c>
      <c r="AC120" t="s">
        <v>58</v>
      </c>
      <c r="AD120" s="1">
        <f t="shared" si="574"/>
        <v>1473.9600088926504</v>
      </c>
      <c r="AE120" s="1">
        <f t="shared" si="574"/>
        <v>569.47365890984292</v>
      </c>
      <c r="AF120" s="1">
        <f t="shared" si="574"/>
        <v>1592.8663901149837</v>
      </c>
      <c r="AG120" s="1">
        <f t="shared" si="574"/>
        <v>4390.0377825559981</v>
      </c>
      <c r="AH120" s="1">
        <f t="shared" si="574"/>
        <v>2992.2482585333792</v>
      </c>
      <c r="AI120" s="1">
        <f>AJ151-SUMIF('2020 high pe loads'!$N$3:$N$100,AC120,'2020 high pe loads'!$X$3:$X$100)</f>
        <v>10064.537089632991</v>
      </c>
      <c r="AJ120" s="1">
        <f>SUMIF('2020 high pe loads'!$N$3:$N$100,$AC120,'2020 high pe loads'!T$3:T$100)</f>
        <v>2589.0086996689511</v>
      </c>
      <c r="AK120" s="1">
        <f>SUMIF('2020 high pe loads'!$N$3:$N$100,$AC120,'2020 high pe loads'!U$3:U$100)</f>
        <v>9507.7950573562266</v>
      </c>
      <c r="AL120" s="1">
        <f>SUMIF('2020 high pe loads'!$N$3:$N$100,$AC120,'2020 high pe loads'!V$3:V$100)</f>
        <v>9833.226422357382</v>
      </c>
      <c r="AM120" s="1">
        <f>SUMIF('2020 high pe loads'!$N$3:$N$100,$AC120,'2020 high pe loads'!W$3:W$100)</f>
        <v>0</v>
      </c>
      <c r="AN120" s="1">
        <f t="shared" ref="AN120:AN129" si="587">SUM(AD120:AM120)</f>
        <v>43013.153368022402</v>
      </c>
      <c r="AO120" s="15">
        <f t="shared" ref="AO120:AO128" si="588">AJ151</f>
        <v>31994.567269015548</v>
      </c>
      <c r="AP120" s="1"/>
      <c r="AQ120" t="s">
        <v>58</v>
      </c>
      <c r="AR120" s="1">
        <f t="shared" si="575"/>
        <v>1532.6709864909201</v>
      </c>
      <c r="AS120" s="1">
        <f t="shared" si="575"/>
        <v>687.27963416042076</v>
      </c>
      <c r="AT120" s="1">
        <f t="shared" si="575"/>
        <v>1864.7385280765734</v>
      </c>
      <c r="AU120" s="1">
        <f t="shared" si="575"/>
        <v>4841.1507624139267</v>
      </c>
      <c r="AV120" s="1">
        <f t="shared" si="575"/>
        <v>2607.9037769258052</v>
      </c>
      <c r="AW120" s="1">
        <f>AX151-SUMIF('2019 high pe loads'!$N$3:$N$101,AC120,'2019 high pe loads'!$X$3:$X$101)</f>
        <v>12254.352489821478</v>
      </c>
      <c r="AX120" s="1">
        <f>SUMIF('2019 high pe loads'!$N$3:$N$101,$AC120,'2019 high pe loads'!T$3:T$101)</f>
        <v>2299.0986533041023</v>
      </c>
      <c r="AY120" s="1">
        <f>SUMIF('2019 high pe loads'!$N$3:$N$101,$AC120,'2019 high pe loads'!U$3:U$101)</f>
        <v>9402.0209834011894</v>
      </c>
      <c r="AZ120" s="1">
        <f>SUMIF('2019 high pe loads'!$N$3:$N$101,$AC120,'2019 high pe loads'!V$3:V$101)</f>
        <v>8851.725649859065</v>
      </c>
      <c r="BA120" s="1">
        <f>SUMIF('2019 high pe loads'!$N$3:$N$101,$AC120,'2019 high pe loads'!W$3:W$101)</f>
        <v>0</v>
      </c>
      <c r="BB120" s="1">
        <f t="shared" ref="BB120:BB129" si="589">SUM(AR120:BA120)</f>
        <v>44340.941464453477</v>
      </c>
      <c r="BC120" s="15">
        <f t="shared" ref="BC120:BC128" si="590">AX151</f>
        <v>32807.197776385838</v>
      </c>
      <c r="BD120" s="1"/>
      <c r="BE120" t="s">
        <v>58</v>
      </c>
      <c r="BF120" s="1">
        <f t="shared" si="576"/>
        <v>1279.6882495796749</v>
      </c>
      <c r="BG120" s="1">
        <f t="shared" si="576"/>
        <v>570.14249953297212</v>
      </c>
      <c r="BH120" s="1">
        <f t="shared" si="576"/>
        <v>1597.1111152624699</v>
      </c>
      <c r="BI120" s="1">
        <f t="shared" si="576"/>
        <v>4145.1188118811879</v>
      </c>
      <c r="BJ120" s="1">
        <f t="shared" si="576"/>
        <v>2782.9393237436952</v>
      </c>
      <c r="BK120" s="1">
        <f>BL151-SUMIF('2018 high pe loads'!$N$3:$N$98,$AC120,'2018 high pe loads'!X$3:X$98)</f>
        <v>11484.999999999996</v>
      </c>
      <c r="BL120" s="1">
        <f>SUMIF('2018 high pe loads'!$N$3:$N$98,$AC120,'2018 high pe loads'!T$3:T$98)</f>
        <v>2607</v>
      </c>
      <c r="BM120" s="1">
        <f>SUMIF('2018 high pe loads'!$N$3:$N$98,$AC120,'2018 high pe loads'!U$3:U$98)</f>
        <v>9875</v>
      </c>
      <c r="BN120" s="1">
        <f>SUMIF('2018 high pe loads'!$N$3:$N$98,$AC120,'2018 high pe loads'!V$3:V$98)</f>
        <v>8132</v>
      </c>
      <c r="BO120" s="1">
        <f>SUMIF('2018 high pe loads'!$N$3:$N$98,$AC120,'2018 high pe loads'!W$3:W$98)</f>
        <v>0</v>
      </c>
      <c r="BP120" s="1">
        <f t="shared" ref="BP120:BP129" si="591">SUM(BF120:BO120)</f>
        <v>42474</v>
      </c>
      <c r="BQ120" s="15">
        <f t="shared" ref="BQ120:BQ128" si="592">BL151</f>
        <v>32098.999999999996</v>
      </c>
      <c r="BR120" s="1"/>
      <c r="BS120" t="s">
        <v>58</v>
      </c>
      <c r="BT120" s="1">
        <f t="shared" si="577"/>
        <v>1517.9592628344055</v>
      </c>
      <c r="BU120" s="1">
        <f t="shared" si="577"/>
        <v>529.72668440560028</v>
      </c>
      <c r="BV120" s="1">
        <f t="shared" si="577"/>
        <v>1762.5477139469692</v>
      </c>
      <c r="BW120" s="1">
        <f t="shared" si="577"/>
        <v>4194.5489843990617</v>
      </c>
      <c r="BX120" s="1">
        <f t="shared" si="577"/>
        <v>2886.7784541267229</v>
      </c>
      <c r="BY120" s="1">
        <f>BZ151-SUMIF('2017 high pe loads'!$N$3:$N$97,$AC120,'2017 high pe loads'!X$3:X$97)</f>
        <v>11840.396717275333</v>
      </c>
      <c r="BZ120" s="1">
        <f>SUMIF('2017 high pe loads'!$N$3:$N$97,$AC120,'2017 high pe loads'!T$3:T$97)</f>
        <v>2126</v>
      </c>
      <c r="CA120" s="1">
        <f>SUMIF('2017 high pe loads'!$N$3:$N$97,$AC120,'2017 high pe loads'!U$3:U$97)</f>
        <v>11425</v>
      </c>
      <c r="CB120" s="1">
        <f>SUMIF('2017 high pe loads'!$N$3:$N$97,$AC120,'2017 high pe loads'!V$3:V$97)</f>
        <v>7389</v>
      </c>
      <c r="CC120" s="1">
        <f>SUMIF('2017 high pe loads'!$N$3:$N$97,$AC120,'2017 high pe loads'!W$3:W$97)</f>
        <v>0</v>
      </c>
      <c r="CD120" s="1">
        <f t="shared" ref="CD120:CD129" si="593">SUM(BT120:CC120)</f>
        <v>43671.957816988092</v>
      </c>
      <c r="CE120" s="15">
        <f t="shared" ref="CE120:CE128" si="594">BZ151</f>
        <v>32780.396717275333</v>
      </c>
      <c r="CF120" s="1"/>
      <c r="CG120" t="s">
        <v>58</v>
      </c>
      <c r="CH120" s="1">
        <f t="shared" si="578"/>
        <v>985.71560262901755</v>
      </c>
      <c r="CI120" s="1">
        <f t="shared" si="578"/>
        <v>375.92286043376703</v>
      </c>
      <c r="CJ120" s="1">
        <f t="shared" si="578"/>
        <v>1643.9000732324212</v>
      </c>
      <c r="CK120" s="1">
        <f t="shared" si="578"/>
        <v>3034.8199380848919</v>
      </c>
      <c r="CL120" s="1">
        <f t="shared" si="578"/>
        <v>3296.5196964568313</v>
      </c>
      <c r="CM120" s="1">
        <f>CN151-SUMIF('2013 high pe loads'!$N$3:$N$96,BS120,'2013 high pe loads'!$X$3:$X$96)</f>
        <v>13810.103882657462</v>
      </c>
      <c r="CN120" s="1">
        <f>SUMIF('2013 high pe loads'!$N$3:$N$96,$AC120,'2013 high pe loads'!T$3:T$96)</f>
        <v>1474</v>
      </c>
      <c r="CO120" s="1">
        <f>SUMIF('2013 high pe loads'!$N$3:$N$96,$AC120,'2013 high pe loads'!U$3:U$96)</f>
        <v>2982</v>
      </c>
      <c r="CP120" s="1">
        <f>SUMIF('2013 high pe loads'!$N$3:$N$96,$AC120,'2013 high pe loads'!V$3:V$96)</f>
        <v>4754</v>
      </c>
      <c r="CQ120" s="1">
        <f>SUMIF('2013 high pe loads'!$N$3:$N$96,$AC120,'2013 high pe loads'!W$3:W$96)</f>
        <v>0</v>
      </c>
      <c r="CR120" s="1">
        <f t="shared" si="579"/>
        <v>32356.98205349439</v>
      </c>
      <c r="CS120" s="15">
        <f t="shared" ref="CS120:CS128" si="595">CN151</f>
        <v>23020.103882657462</v>
      </c>
      <c r="CT120" s="1"/>
      <c r="CU120" t="s">
        <v>58</v>
      </c>
      <c r="CV120" s="1">
        <f t="shared" si="580"/>
        <v>1184.2896729730912</v>
      </c>
      <c r="CW120" s="1">
        <f t="shared" si="580"/>
        <v>449.29161216128284</v>
      </c>
      <c r="CX120" s="1">
        <f t="shared" si="580"/>
        <v>1815.292311280431</v>
      </c>
      <c r="CY120" s="1">
        <f t="shared" si="580"/>
        <v>3261.0194403844121</v>
      </c>
      <c r="CZ120" s="1">
        <f t="shared" si="580"/>
        <v>3493.1552975650102</v>
      </c>
      <c r="DA120" s="1">
        <f>DB151-SUMIF('2012 high pe loads'!$N$3:$N$93,CG120,'2012 high pe loads'!$X$3:$X$93)</f>
        <v>15334.08862772819</v>
      </c>
      <c r="DB120" s="1">
        <f>SUMIF('2012 high pe loads'!$N$3:$N$93,$AC120,'2012 high pe loads'!T$3:T$93)</f>
        <v>1601</v>
      </c>
      <c r="DC120" s="1">
        <f>SUMIF('2012 high pe loads'!$N$3:$N$93,$AC120,'2012 high pe loads'!U$3:U$93)</f>
        <v>3585</v>
      </c>
      <c r="DD120" s="1">
        <f>SUMIF('2012 high pe loads'!$N$3:$N$93,$AC120,'2012 high pe loads'!V$3:V$93)</f>
        <v>4293</v>
      </c>
      <c r="DE120" s="1">
        <f>SUMIF('2012 high pe loads'!$N$3:$N$93,$AC120,'2012 high pe loads'!W$3:W$93)</f>
        <v>0</v>
      </c>
      <c r="DF120" s="1">
        <f t="shared" ref="DF120:DF129" si="596">SUM(CV120:DE120)</f>
        <v>35016.136962092416</v>
      </c>
      <c r="DG120" s="15">
        <f t="shared" ref="DG120:DG128" si="597">DB151</f>
        <v>24813.08862772819</v>
      </c>
    </row>
    <row r="121" spans="1:111">
      <c r="A121" t="s">
        <v>38</v>
      </c>
      <c r="B121" s="1">
        <f t="shared" ref="B121:F121" si="598">B152+$AI152*B52/SUM($AD52:$AH52)</f>
        <v>6728.3516774038426</v>
      </c>
      <c r="C121" s="1">
        <f t="shared" si="598"/>
        <v>2484.657927010785</v>
      </c>
      <c r="D121" s="1">
        <f t="shared" si="598"/>
        <v>4438.6902133783224</v>
      </c>
      <c r="E121" s="1">
        <f t="shared" si="598"/>
        <v>7380.3617806828006</v>
      </c>
      <c r="F121" s="1">
        <f t="shared" si="598"/>
        <v>10022.211892001029</v>
      </c>
      <c r="G121" s="1">
        <f>H152-SUMIF('2022 high pe loads'!$N$3:$N$100,A121,'2022 high pe loads'!$X$3:$X$100)</f>
        <v>39229.494100780888</v>
      </c>
      <c r="H121" s="1">
        <f>SUMIF('2022 high pe loads'!$N$3:$N$100,$AC121,'2022 high pe loads'!T$3:T$100)</f>
        <v>14542.117577722114</v>
      </c>
      <c r="I121" s="1">
        <f>SUMIF('2022 high pe loads'!$N$3:$N$100,$AC121,'2022 high pe loads'!U$3:U$100)</f>
        <v>14194.779873287162</v>
      </c>
      <c r="J121" s="1">
        <f>SUMIF('2022 high pe loads'!$N$3:$N$100,$AC121,'2022 high pe loads'!V$3:V$100)</f>
        <v>4781.6516870487685</v>
      </c>
      <c r="K121" s="1">
        <f>SUMIF('2022 high pe loads'!$N$3:$N$100,$AC121,'2022 high pe loads'!W$3:W$100)</f>
        <v>7314.3608368940613</v>
      </c>
      <c r="L121" s="1">
        <f t="shared" si="582"/>
        <v>111116.67756620978</v>
      </c>
      <c r="M121" s="15">
        <f t="shared" si="583"/>
        <v>80062.404075733008</v>
      </c>
      <c r="O121" t="s">
        <v>38</v>
      </c>
      <c r="P121" s="1">
        <f t="shared" ref="P121:T121" si="599">P152+$AI152*P52/SUM($AD52:$AH52)</f>
        <v>6071.712880826205</v>
      </c>
      <c r="Q121" s="1">
        <f t="shared" si="599"/>
        <v>3239.8647405918059</v>
      </c>
      <c r="R121" s="1">
        <f t="shared" si="599"/>
        <v>4944.1886841734058</v>
      </c>
      <c r="S121" s="1">
        <f t="shared" si="599"/>
        <v>7697.4585919875581</v>
      </c>
      <c r="T121" s="1">
        <f t="shared" si="599"/>
        <v>10805.495847602637</v>
      </c>
      <c r="U121" s="1">
        <f>V152-SUMIF('2021 high pe loads'!$N$3:$N$100,O121,'2021 high pe loads'!$X$3:$X$100)</f>
        <v>45287.391423050467</v>
      </c>
      <c r="V121" s="1">
        <f>SUMIF('2021 high pe loads'!$N$3:$N$100,$AC121,'2021 high pe loads'!T$3:T$100)</f>
        <v>13566.235240204687</v>
      </c>
      <c r="W121" s="1">
        <f>SUMIF('2021 high pe loads'!$N$3:$N$100,$AC121,'2021 high pe loads'!U$3:U$100)</f>
        <v>14994.209730390281</v>
      </c>
      <c r="X121" s="1">
        <f>SUMIF('2021 high pe loads'!$N$3:$N$100,$AC121,'2021 high pe loads'!V$3:V$100)</f>
        <v>6607.8444970594956</v>
      </c>
      <c r="Y121" s="1">
        <f>SUMIF('2021 high pe loads'!$N$3:$N$100,$AC121,'2021 high pe loads'!W$3:W$100)</f>
        <v>7243.0304742992421</v>
      </c>
      <c r="Z121" s="1">
        <f t="shared" si="585"/>
        <v>120457.43211018579</v>
      </c>
      <c r="AA121" s="15">
        <f t="shared" si="586"/>
        <v>87698.711365004172</v>
      </c>
      <c r="AC121" t="s">
        <v>38</v>
      </c>
      <c r="AD121" s="1">
        <f t="shared" si="574"/>
        <v>5612.0986376258825</v>
      </c>
      <c r="AE121" s="1">
        <f t="shared" si="574"/>
        <v>2542.9124845635388</v>
      </c>
      <c r="AF121" s="1">
        <f t="shared" si="574"/>
        <v>4636.0508835351129</v>
      </c>
      <c r="AG121" s="1">
        <f t="shared" si="574"/>
        <v>7800.9633456016145</v>
      </c>
      <c r="AH121" s="1">
        <f t="shared" si="574"/>
        <v>10264.636579276961</v>
      </c>
      <c r="AI121" s="1">
        <f>AJ152-SUMIF('2020 high pe loads'!$N$3:$N$100,AC121,'2020 high pe loads'!$X$3:$X$100)</f>
        <v>41121.187243292705</v>
      </c>
      <c r="AJ121" s="1">
        <f>SUMIF('2020 high pe loads'!$N$3:$N$100,$AC121,'2020 high pe loads'!T$3:T$100)</f>
        <v>14152.413118792829</v>
      </c>
      <c r="AK121" s="1">
        <f>SUMIF('2020 high pe loads'!$N$3:$N$100,$AC121,'2020 high pe loads'!U$3:U$100)</f>
        <v>13275.288936792673</v>
      </c>
      <c r="AL121" s="1">
        <f>SUMIF('2020 high pe loads'!$N$3:$N$100,$AC121,'2020 high pe loads'!V$3:V$100)</f>
        <v>5544.8497959812157</v>
      </c>
      <c r="AM121" s="1">
        <f>SUMIF('2020 high pe loads'!$N$3:$N$100,$AC121,'2020 high pe loads'!W$3:W$100)</f>
        <v>7293.3212718454088</v>
      </c>
      <c r="AN121" s="1">
        <f t="shared" si="587"/>
        <v>112243.72229730792</v>
      </c>
      <c r="AO121" s="15">
        <f t="shared" si="588"/>
        <v>81387.060366704827</v>
      </c>
      <c r="AP121" s="1"/>
      <c r="AQ121" t="s">
        <v>38</v>
      </c>
      <c r="AR121" s="1">
        <f t="shared" si="575"/>
        <v>4747.7596795635072</v>
      </c>
      <c r="AS121" s="1">
        <f t="shared" si="575"/>
        <v>2203.6321487207961</v>
      </c>
      <c r="AT121" s="1">
        <f t="shared" si="575"/>
        <v>3842.6381303730645</v>
      </c>
      <c r="AU121" s="1">
        <f t="shared" si="575"/>
        <v>6820.3448476606482</v>
      </c>
      <c r="AV121" s="1">
        <f t="shared" si="575"/>
        <v>8625.8206234689369</v>
      </c>
      <c r="AW121" s="1">
        <f>AX152-SUMIF('2019 high pe loads'!$N$3:$N$101,AC121,'2019 high pe loads'!$X$3:$X$101)</f>
        <v>44129.612044715905</v>
      </c>
      <c r="AX121" s="1">
        <f>SUMIF('2019 high pe loads'!$N$3:$N$101,$AC121,'2019 high pe loads'!T$3:T$101)</f>
        <v>13015.170059505164</v>
      </c>
      <c r="AY121" s="1">
        <f>SUMIF('2019 high pe loads'!$N$3:$N$101,$AC121,'2019 high pe loads'!U$3:U$101)</f>
        <v>15941.918728468521</v>
      </c>
      <c r="AZ121" s="1">
        <f>SUMIF('2019 high pe loads'!$N$3:$N$101,$AC121,'2019 high pe loads'!V$3:V$101)</f>
        <v>3917.6719386157215</v>
      </c>
      <c r="BA121" s="1">
        <f>SUMIF('2019 high pe loads'!$N$3:$N$101,$AC121,'2019 high pe loads'!W$3:W$101)</f>
        <v>5217.0347635452545</v>
      </c>
      <c r="BB121" s="1">
        <f t="shared" si="589"/>
        <v>108461.60296463751</v>
      </c>
      <c r="BC121" s="15">
        <f t="shared" si="590"/>
        <v>82221.407534850572</v>
      </c>
      <c r="BD121" s="1"/>
      <c r="BE121" t="s">
        <v>38</v>
      </c>
      <c r="BF121" s="1">
        <f t="shared" si="576"/>
        <v>5327.3623117575135</v>
      </c>
      <c r="BG121" s="1">
        <f t="shared" si="576"/>
        <v>2492.9861543514057</v>
      </c>
      <c r="BH121" s="1">
        <f t="shared" si="576"/>
        <v>4365.4257405027947</v>
      </c>
      <c r="BI121" s="1">
        <f t="shared" si="576"/>
        <v>7641.378951934159</v>
      </c>
      <c r="BJ121" s="1">
        <f t="shared" si="576"/>
        <v>10100.896800423609</v>
      </c>
      <c r="BK121" s="1">
        <f>BL152-SUMIF('2018 high pe loads'!$N$3:$N$98,$AC121,'2018 high pe loads'!X$3:X$98)</f>
        <v>42462.131933744589</v>
      </c>
      <c r="BL121" s="1">
        <f>SUMIF('2018 high pe loads'!$N$3:$N$98,$AC121,'2018 high pe loads'!T$3:T$98)</f>
        <v>15536</v>
      </c>
      <c r="BM121" s="1">
        <f>SUMIF('2018 high pe loads'!$N$3:$N$98,$AC121,'2018 high pe loads'!U$3:U$98)</f>
        <v>18489</v>
      </c>
      <c r="BN121" s="1">
        <f>SUMIF('2018 high pe loads'!$N$3:$N$98,$AC121,'2018 high pe loads'!V$3:V$98)</f>
        <v>5015</v>
      </c>
      <c r="BO121" s="1">
        <f>SUMIF('2018 high pe loads'!$N$3:$N$98,$AC121,'2018 high pe loads'!W$3:W$98)</f>
        <v>9062</v>
      </c>
      <c r="BP121" s="1">
        <f t="shared" si="591"/>
        <v>120492.18189271407</v>
      </c>
      <c r="BQ121" s="15">
        <f t="shared" si="592"/>
        <v>90564.131933744589</v>
      </c>
      <c r="BR121" s="1"/>
      <c r="BS121" t="s">
        <v>38</v>
      </c>
      <c r="BT121" s="1">
        <f t="shared" si="577"/>
        <v>4848.1450763783396</v>
      </c>
      <c r="BU121" s="1">
        <f t="shared" si="577"/>
        <v>2272.7166252394013</v>
      </c>
      <c r="BV121" s="1">
        <f t="shared" si="577"/>
        <v>4155.8486609690026</v>
      </c>
      <c r="BW121" s="1">
        <f t="shared" si="577"/>
        <v>6604.5154173794417</v>
      </c>
      <c r="BX121" s="1">
        <f t="shared" si="577"/>
        <v>8940.6784289246789</v>
      </c>
      <c r="BY121" s="1">
        <f>BZ152-SUMIF('2017 high pe loads'!$N$3:$N$97,$AC121,'2017 high pe loads'!X$3:X$97)</f>
        <v>40080.377175344416</v>
      </c>
      <c r="BZ121" s="1">
        <f>SUMIF('2017 high pe loads'!$N$3:$N$97,$AC121,'2017 high pe loads'!T$3:T$97)</f>
        <v>14751</v>
      </c>
      <c r="CA121" s="1">
        <f>SUMIF('2017 high pe loads'!$N$3:$N$97,$AC121,'2017 high pe loads'!U$3:U$97)</f>
        <v>16558</v>
      </c>
      <c r="CB121" s="1">
        <f>SUMIF('2017 high pe loads'!$N$3:$N$97,$AC121,'2017 high pe loads'!V$3:V$97)</f>
        <v>5166</v>
      </c>
      <c r="CC121" s="1">
        <f>SUMIF('2017 high pe loads'!$N$3:$N$97,$AC121,'2017 high pe loads'!W$3:W$97)</f>
        <v>10112</v>
      </c>
      <c r="CD121" s="1">
        <f t="shared" si="593"/>
        <v>113489.28138423528</v>
      </c>
      <c r="CE121" s="15">
        <f t="shared" si="594"/>
        <v>86667.377175344416</v>
      </c>
      <c r="CF121" s="1"/>
      <c r="CG121" t="s">
        <v>38</v>
      </c>
      <c r="CH121" s="1">
        <f t="shared" si="578"/>
        <v>4327.3505764998408</v>
      </c>
      <c r="CI121" s="1">
        <f t="shared" si="578"/>
        <v>2123.8457099739185</v>
      </c>
      <c r="CJ121" s="1">
        <f t="shared" si="578"/>
        <v>3585.154847598842</v>
      </c>
      <c r="CK121" s="1">
        <f t="shared" si="578"/>
        <v>5333.0540824287282</v>
      </c>
      <c r="CL121" s="1">
        <f t="shared" si="578"/>
        <v>6641.5260468814295</v>
      </c>
      <c r="CM121" s="1">
        <f>CN152-SUMIF('2013 high pe loads'!$N$3:$N$96,BS121,'2013 high pe loads'!$X$3:$X$96)</f>
        <v>44765.484694439074</v>
      </c>
      <c r="CN121" s="1">
        <f>SUMIF('2013 high pe loads'!$N$3:$N$96,$AC121,'2013 high pe loads'!T$3:T$96)</f>
        <v>11901</v>
      </c>
      <c r="CO121" s="1">
        <f>SUMIF('2013 high pe loads'!$N$3:$N$96,$AC121,'2013 high pe loads'!U$3:U$96)</f>
        <v>12170</v>
      </c>
      <c r="CP121" s="1">
        <f>SUMIF('2013 high pe loads'!$N$3:$N$96,$AC121,'2013 high pe loads'!V$3:V$96)</f>
        <v>7662</v>
      </c>
      <c r="CQ121" s="1">
        <f>SUMIF('2013 high pe loads'!$N$3:$N$96,$AC121,'2013 high pe loads'!W$3:W$96)</f>
        <v>5142</v>
      </c>
      <c r="CR121" s="1">
        <f t="shared" si="579"/>
        <v>103651.41595782184</v>
      </c>
      <c r="CS121" s="15">
        <f t="shared" si="595"/>
        <v>81640.484694439074</v>
      </c>
      <c r="CT121" s="1"/>
      <c r="CU121" t="s">
        <v>38</v>
      </c>
      <c r="CV121" s="1">
        <f t="shared" si="580"/>
        <v>4199.0667386002124</v>
      </c>
      <c r="CW121" s="1">
        <f t="shared" si="580"/>
        <v>2066.5364586274432</v>
      </c>
      <c r="CX121" s="1">
        <f t="shared" si="580"/>
        <v>3390.8050180212576</v>
      </c>
      <c r="CY121" s="1">
        <f t="shared" si="580"/>
        <v>5424.867050009304</v>
      </c>
      <c r="CZ121" s="1">
        <f t="shared" si="580"/>
        <v>6963.5197622852957</v>
      </c>
      <c r="DA121" s="1">
        <f>DB152-SUMIF('2012 high pe loads'!$N$3:$N$93,CG121,'2012 high pe loads'!$X$3:$X$93)</f>
        <v>33794.729186702396</v>
      </c>
      <c r="DB121" s="1">
        <f>SUMIF('2012 high pe loads'!$N$3:$N$93,$AC121,'2012 high pe loads'!T$3:T$93)</f>
        <v>11173</v>
      </c>
      <c r="DC121" s="1">
        <f>SUMIF('2012 high pe loads'!$N$3:$N$93,$AC121,'2012 high pe loads'!U$3:U$93)</f>
        <v>8456</v>
      </c>
      <c r="DD121" s="1">
        <f>SUMIF('2012 high pe loads'!$N$3:$N$93,$AC121,'2012 high pe loads'!V$3:V$93)</f>
        <v>7130</v>
      </c>
      <c r="DE121" s="1">
        <f>SUMIF('2012 high pe loads'!$N$3:$N$93,$AC121,'2012 high pe loads'!W$3:W$93)</f>
        <v>4109</v>
      </c>
      <c r="DF121" s="1">
        <f t="shared" si="596"/>
        <v>86707.524214245903</v>
      </c>
      <c r="DG121" s="15">
        <f t="shared" si="597"/>
        <v>64662.729186702396</v>
      </c>
    </row>
    <row r="122" spans="1:111">
      <c r="A122" t="s">
        <v>60</v>
      </c>
      <c r="B122" s="1">
        <f t="shared" ref="B122:F122" si="600">B153+$AI153*B53/SUM($AD53:$AH53)</f>
        <v>7189.5065515780334</v>
      </c>
      <c r="C122" s="1">
        <f t="shared" si="600"/>
        <v>958.0832356546116</v>
      </c>
      <c r="D122" s="1">
        <f t="shared" si="600"/>
        <v>6119.319671305424</v>
      </c>
      <c r="E122" s="1">
        <f t="shared" si="600"/>
        <v>11294.257058653238</v>
      </c>
      <c r="F122" s="1">
        <f t="shared" si="600"/>
        <v>8672.229099640881</v>
      </c>
      <c r="G122" s="1">
        <f>H153-SUMIF('2022 high pe loads'!$N$3:$N$100,A122,'2022 high pe loads'!$X$3:$X$100)</f>
        <v>68923.848796228063</v>
      </c>
      <c r="H122" s="1">
        <f>SUMIF('2022 high pe loads'!$N$3:$N$100,$AC122,'2022 high pe loads'!T$3:T$100)</f>
        <v>12162.347576248707</v>
      </c>
      <c r="I122" s="1">
        <f>SUMIF('2022 high pe loads'!$N$3:$N$100,$AC122,'2022 high pe loads'!U$3:U$100)</f>
        <v>10911.307974068068</v>
      </c>
      <c r="J122" s="1">
        <f>SUMIF('2022 high pe loads'!$N$3:$N$100,$AC122,'2022 high pe loads'!V$3:V$100)</f>
        <v>0</v>
      </c>
      <c r="K122" s="1">
        <f>SUMIF('2022 high pe loads'!$N$3:$N$100,$AC122,'2022 high pe loads'!W$3:W$100)</f>
        <v>0</v>
      </c>
      <c r="L122" s="1">
        <f t="shared" si="582"/>
        <v>126230.89996337703</v>
      </c>
      <c r="M122" s="15">
        <f t="shared" si="583"/>
        <v>91997.50434654484</v>
      </c>
      <c r="O122" t="s">
        <v>60</v>
      </c>
      <c r="P122" s="1">
        <f t="shared" ref="P122:T122" si="601">P153+$AI153*P53/SUM($AD53:$AH53)</f>
        <v>2134.3687452222675</v>
      </c>
      <c r="Q122" s="1">
        <f t="shared" si="601"/>
        <v>1253.5148887547891</v>
      </c>
      <c r="R122" s="1">
        <f t="shared" si="601"/>
        <v>7246.4885980969921</v>
      </c>
      <c r="S122" s="1">
        <f t="shared" si="601"/>
        <v>11425.447491572913</v>
      </c>
      <c r="T122" s="1">
        <f t="shared" si="601"/>
        <v>9908.7537194405704</v>
      </c>
      <c r="U122" s="1">
        <f>V153-SUMIF('2021 high pe loads'!$N$3:$N$100,O122,'2021 high pe loads'!$X$3:$X$100)</f>
        <v>28871.7281267853</v>
      </c>
      <c r="V122" s="1">
        <f>SUMIF('2021 high pe loads'!$N$3:$N$100,$AC122,'2021 high pe loads'!T$3:T$100)</f>
        <v>7847.0741904834622</v>
      </c>
      <c r="W122" s="1">
        <f>SUMIF('2021 high pe loads'!$N$3:$N$100,$AC122,'2021 high pe loads'!U$3:U$100)</f>
        <v>8853.4017221415997</v>
      </c>
      <c r="X122" s="1">
        <f>SUMIF('2021 high pe loads'!$N$3:$N$100,$AC122,'2021 high pe loads'!V$3:V$100)</f>
        <v>0</v>
      </c>
      <c r="Y122" s="1">
        <f>SUMIF('2021 high pe loads'!$N$3:$N$100,$AC122,'2021 high pe loads'!W$3:W$100)</f>
        <v>0</v>
      </c>
      <c r="Z122" s="1">
        <f t="shared" si="585"/>
        <v>77540.777482497899</v>
      </c>
      <c r="AA122" s="15">
        <f t="shared" si="586"/>
        <v>45572.204039410361</v>
      </c>
      <c r="AC122" t="s">
        <v>60</v>
      </c>
      <c r="AD122" s="1">
        <f t="shared" si="574"/>
        <v>2407.4405763590717</v>
      </c>
      <c r="AE122" s="1">
        <f t="shared" si="574"/>
        <v>1008.1446050491896</v>
      </c>
      <c r="AF122" s="1">
        <f t="shared" si="574"/>
        <v>6367.0753534212363</v>
      </c>
      <c r="AG122" s="1">
        <f t="shared" si="574"/>
        <v>11742.714414081767</v>
      </c>
      <c r="AH122" s="1">
        <f t="shared" si="574"/>
        <v>9201.9614069282979</v>
      </c>
      <c r="AI122" s="1">
        <f>AJ153-SUMIF('2020 high pe loads'!$N$3:$N$100,AC122,'2020 high pe loads'!$X$3:$X$100)</f>
        <v>27490.285010393414</v>
      </c>
      <c r="AJ122" s="1">
        <f>SUMIF('2020 high pe loads'!$N$3:$N$100,$AC122,'2020 high pe loads'!T$3:T$100)</f>
        <v>7034.3241204095793</v>
      </c>
      <c r="AK122" s="1">
        <f>SUMIF('2020 high pe loads'!$N$3:$N$100,$AC122,'2020 high pe loads'!U$3:U$100)</f>
        <v>9484.6875048117654</v>
      </c>
      <c r="AL122" s="1">
        <f>SUMIF('2020 high pe loads'!$N$3:$N$100,$AC122,'2020 high pe loads'!V$3:V$100)</f>
        <v>0</v>
      </c>
      <c r="AM122" s="1">
        <f>SUMIF('2020 high pe loads'!$N$3:$N$100,$AC122,'2020 high pe loads'!W$3:W$100)</f>
        <v>0</v>
      </c>
      <c r="AN122" s="1">
        <f t="shared" si="587"/>
        <v>74736.632991454331</v>
      </c>
      <c r="AO122" s="15">
        <f t="shared" si="588"/>
        <v>44009.296635614759</v>
      </c>
      <c r="AP122" s="1"/>
      <c r="AQ122" t="s">
        <v>60</v>
      </c>
      <c r="AR122" s="1">
        <f t="shared" si="575"/>
        <v>2164.7538849544576</v>
      </c>
      <c r="AS122" s="1">
        <f t="shared" si="575"/>
        <v>1257.6916267752651</v>
      </c>
      <c r="AT122" s="1">
        <f t="shared" si="575"/>
        <v>6818.7808660984683</v>
      </c>
      <c r="AU122" s="1">
        <f t="shared" si="575"/>
        <v>10959.793259633756</v>
      </c>
      <c r="AV122" s="1">
        <f t="shared" si="575"/>
        <v>7956.1817964559941</v>
      </c>
      <c r="AW122" s="1">
        <f>AX153-SUMIF('2019 high pe loads'!$N$3:$N$101,AC122,'2019 high pe loads'!$X$3:$X$101)</f>
        <v>22087.209677419349</v>
      </c>
      <c r="AX122" s="1">
        <f>SUMIF('2019 high pe loads'!$N$3:$N$101,$AC122,'2019 high pe loads'!T$3:T$101)</f>
        <v>8001.8033197619779</v>
      </c>
      <c r="AY122" s="1">
        <f>SUMIF('2019 high pe loads'!$N$3:$N$101,$AC122,'2019 high pe loads'!U$3:U$101)</f>
        <v>9205.2071719386149</v>
      </c>
      <c r="AZ122" s="1">
        <f>SUMIF('2019 high pe loads'!$N$3:$N$101,$AC122,'2019 high pe loads'!V$3:V$101)</f>
        <v>0</v>
      </c>
      <c r="BA122" s="1">
        <f>SUMIF('2019 high pe loads'!$N$3:$N$101,$AC122,'2019 high pe loads'!W$3:W$101)</f>
        <v>0</v>
      </c>
      <c r="BB122" s="1">
        <f t="shared" si="589"/>
        <v>68451.421603037888</v>
      </c>
      <c r="BC122" s="15">
        <f t="shared" si="590"/>
        <v>39294.220169119944</v>
      </c>
      <c r="BD122" s="1"/>
      <c r="BE122" t="s">
        <v>60</v>
      </c>
      <c r="BF122" s="1">
        <f t="shared" si="576"/>
        <v>1915.493937454735</v>
      </c>
      <c r="BG122" s="1">
        <f t="shared" si="576"/>
        <v>1171.751860253426</v>
      </c>
      <c r="BH122" s="1">
        <f t="shared" si="576"/>
        <v>5977.4073549551358</v>
      </c>
      <c r="BI122" s="1">
        <f t="shared" si="576"/>
        <v>9550.817035894268</v>
      </c>
      <c r="BJ122" s="1">
        <f t="shared" si="576"/>
        <v>6583.5298114424331</v>
      </c>
      <c r="BK122" s="1">
        <f>BL153-SUMIF('2018 high pe loads'!$N$3:$N$98,$AC122,'2018 high pe loads'!X$3:X$98)</f>
        <v>22183</v>
      </c>
      <c r="BL122" s="1">
        <f>SUMIF('2018 high pe loads'!$N$3:$N$98,$AC122,'2018 high pe loads'!T$3:T$98)</f>
        <v>6697</v>
      </c>
      <c r="BM122" s="1">
        <f>SUMIF('2018 high pe loads'!$N$3:$N$98,$AC122,'2018 high pe loads'!U$3:U$98)</f>
        <v>6951</v>
      </c>
      <c r="BN122" s="1">
        <f>SUMIF('2018 high pe loads'!$N$3:$N$98,$AC122,'2018 high pe loads'!V$3:V$98)</f>
        <v>0</v>
      </c>
      <c r="BO122" s="1">
        <f>SUMIF('2018 high pe loads'!$N$3:$N$98,$AC122,'2018 high pe loads'!W$3:W$98)</f>
        <v>0</v>
      </c>
      <c r="BP122" s="1">
        <f t="shared" si="591"/>
        <v>61030</v>
      </c>
      <c r="BQ122" s="15">
        <f t="shared" si="592"/>
        <v>35831</v>
      </c>
      <c r="BR122" s="1"/>
      <c r="BS122" t="s">
        <v>60</v>
      </c>
      <c r="BT122" s="1">
        <f t="shared" si="577"/>
        <v>1081.396629288427</v>
      </c>
      <c r="BU122" s="1">
        <f t="shared" si="577"/>
        <v>935.07380269328553</v>
      </c>
      <c r="BV122" s="1">
        <f t="shared" si="577"/>
        <v>5433.8178629248177</v>
      </c>
      <c r="BW122" s="1">
        <f t="shared" si="577"/>
        <v>10581.167537737492</v>
      </c>
      <c r="BX122" s="1">
        <f t="shared" si="577"/>
        <v>7673.3262765065683</v>
      </c>
      <c r="BY122" s="1">
        <f>BZ153-SUMIF('2017 high pe loads'!$N$3:$N$97,$AC122,'2017 high pe loads'!X$3:X$97)</f>
        <v>25899.476241280259</v>
      </c>
      <c r="BZ122" s="1">
        <f>SUMIF('2017 high pe loads'!$N$3:$N$97,$AC122,'2017 high pe loads'!T$3:T$97)</f>
        <v>6856</v>
      </c>
      <c r="CA122" s="1">
        <f>SUMIF('2017 high pe loads'!$N$3:$N$97,$AC122,'2017 high pe loads'!U$3:U$97)</f>
        <v>7742</v>
      </c>
      <c r="CB122" s="1">
        <f>SUMIF('2017 high pe loads'!$N$3:$N$97,$AC122,'2017 high pe loads'!V$3:V$97)</f>
        <v>0</v>
      </c>
      <c r="CC122" s="1">
        <f>SUMIF('2017 high pe loads'!$N$3:$N$97,$AC122,'2017 high pe loads'!W$3:W$97)</f>
        <v>0</v>
      </c>
      <c r="CD122" s="1">
        <f t="shared" si="593"/>
        <v>66202.258350430842</v>
      </c>
      <c r="CE122" s="15">
        <f t="shared" si="594"/>
        <v>40497.476241280259</v>
      </c>
      <c r="CF122" s="1"/>
      <c r="CG122" t="s">
        <v>60</v>
      </c>
      <c r="CH122" s="1">
        <f t="shared" si="578"/>
        <v>922.71119066945573</v>
      </c>
      <c r="CI122" s="1">
        <f t="shared" si="578"/>
        <v>913.80813875357376</v>
      </c>
      <c r="CJ122" s="1">
        <f t="shared" si="578"/>
        <v>4507.4997345713646</v>
      </c>
      <c r="CK122" s="1">
        <f t="shared" si="578"/>
        <v>8163.3487116435936</v>
      </c>
      <c r="CL122" s="1">
        <f t="shared" si="578"/>
        <v>5301.5319655181829</v>
      </c>
      <c r="CM122" s="1">
        <f>CN153-SUMIF('2013 high pe loads'!$N$3:$N$96,BS122,'2013 high pe loads'!$X$3:$X$96)</f>
        <v>30359.340638481452</v>
      </c>
      <c r="CN122" s="1">
        <f>SUMIF('2013 high pe loads'!$N$3:$N$96,$AC122,'2013 high pe loads'!T$3:T$96)</f>
        <v>9852</v>
      </c>
      <c r="CO122" s="1">
        <f>SUMIF('2013 high pe loads'!$N$3:$N$96,$AC122,'2013 high pe loads'!U$3:U$96)</f>
        <v>2554</v>
      </c>
      <c r="CP122" s="1">
        <f>SUMIF('2013 high pe loads'!$N$3:$N$96,$AC122,'2013 high pe loads'!V$3:V$96)</f>
        <v>0</v>
      </c>
      <c r="CQ122" s="1">
        <f>SUMIF('2013 high pe loads'!$N$3:$N$96,$AC122,'2013 high pe loads'!W$3:W$96)</f>
        <v>0</v>
      </c>
      <c r="CR122" s="1">
        <f t="shared" si="579"/>
        <v>62574.240379637624</v>
      </c>
      <c r="CS122" s="15">
        <f t="shared" si="595"/>
        <v>42765.340638481452</v>
      </c>
      <c r="CT122" s="1"/>
      <c r="CU122" t="s">
        <v>60</v>
      </c>
      <c r="CV122" s="1">
        <f t="shared" si="580"/>
        <v>1109.826575399454</v>
      </c>
      <c r="CW122" s="1">
        <f t="shared" si="580"/>
        <v>1044.1731593974455</v>
      </c>
      <c r="CX122" s="1">
        <f t="shared" si="580"/>
        <v>5009.9065050714144</v>
      </c>
      <c r="CY122" s="1">
        <f t="shared" si="580"/>
        <v>9013.1660003233083</v>
      </c>
      <c r="CZ122" s="1">
        <f t="shared" si="580"/>
        <v>5451.2243048291366</v>
      </c>
      <c r="DA122" s="1">
        <f>DB153-SUMIF('2012 high pe loads'!$N$3:$N$93,CG122,'2012 high pe loads'!$X$3:$X$93)</f>
        <v>34154.727047804176</v>
      </c>
      <c r="DB122" s="1">
        <f>SUMIF('2012 high pe loads'!$N$3:$N$93,$AC122,'2012 high pe loads'!T$3:T$93)</f>
        <v>7249</v>
      </c>
      <c r="DC122" s="1">
        <f>SUMIF('2012 high pe loads'!$N$3:$N$93,$AC122,'2012 high pe loads'!U$3:U$93)</f>
        <v>4021</v>
      </c>
      <c r="DD122" s="1">
        <f>SUMIF('2012 high pe loads'!$N$3:$N$93,$AC122,'2012 high pe loads'!V$3:V$93)</f>
        <v>0</v>
      </c>
      <c r="DE122" s="1">
        <f>SUMIF('2012 high pe loads'!$N$3:$N$93,$AC122,'2012 high pe loads'!W$3:W$93)</f>
        <v>0</v>
      </c>
      <c r="DF122" s="1">
        <f t="shared" si="596"/>
        <v>67053.023592824931</v>
      </c>
      <c r="DG122" s="15">
        <f t="shared" si="597"/>
        <v>45424.727047804176</v>
      </c>
    </row>
    <row r="123" spans="1:111">
      <c r="A123" t="s">
        <v>142</v>
      </c>
      <c r="B123" s="1">
        <f t="shared" ref="B123:F123" si="602">B154+$AI154*B54/SUM($AD54:$AH54)</f>
        <v>4956.4018982532471</v>
      </c>
      <c r="C123" s="1">
        <f t="shared" si="602"/>
        <v>2415.6679418666049</v>
      </c>
      <c r="D123" s="1">
        <f t="shared" si="602"/>
        <v>8892.832004583719</v>
      </c>
      <c r="E123" s="1">
        <f t="shared" si="602"/>
        <v>18697.119448400426</v>
      </c>
      <c r="F123" s="1">
        <f t="shared" si="602"/>
        <v>20980.943411136912</v>
      </c>
      <c r="G123" s="1">
        <f>H154-SUMIF('2022 high pe loads'!$N$3:$N$100,A123,'2022 high pe loads'!$X$3:$X$100)</f>
        <v>17881.500580374246</v>
      </c>
      <c r="H123" s="1">
        <f>SUMIF('2022 high pe loads'!$N$3:$N$100,$AC123,'2022 high pe loads'!T$3:T$100)</f>
        <v>6600.3377044349481</v>
      </c>
      <c r="I123" s="1">
        <f>SUMIF('2022 high pe loads'!$N$3:$N$100,$AC123,'2022 high pe loads'!U$3:U$100)</f>
        <v>13689.896419625753</v>
      </c>
      <c r="J123" s="1">
        <f>SUMIF('2022 high pe loads'!$N$3:$N$100,$AC123,'2022 high pe loads'!V$3:V$100)</f>
        <v>8710.1608958302604</v>
      </c>
      <c r="K123" s="1">
        <f>SUMIF('2022 high pe loads'!$N$3:$N$100,$AC123,'2022 high pe loads'!W$3:W$100)</f>
        <v>9237.1560335936338</v>
      </c>
      <c r="L123" s="1">
        <f t="shared" si="582"/>
        <v>112062.01633809975</v>
      </c>
      <c r="M123" s="15">
        <f t="shared" si="583"/>
        <v>56119.051633858842</v>
      </c>
      <c r="O123" t="s">
        <v>142</v>
      </c>
      <c r="P123" s="1">
        <f t="shared" ref="P123:T123" si="603">P154+$AI154*P54/SUM($AD54:$AH54)</f>
        <v>4710.7069330948161</v>
      </c>
      <c r="Q123" s="1">
        <f t="shared" si="603"/>
        <v>2554.9537790720588</v>
      </c>
      <c r="R123" s="1">
        <f t="shared" si="603"/>
        <v>9430.8158464282442</v>
      </c>
      <c r="S123" s="1">
        <f t="shared" si="603"/>
        <v>18098.575256793185</v>
      </c>
      <c r="T123" s="1">
        <f t="shared" si="603"/>
        <v>20483.217444812384</v>
      </c>
      <c r="U123" s="1">
        <f>V154-SUMIF('2021 high pe loads'!$N$3:$N$100,O123,'2021 high pe loads'!$X$3:$X$100)</f>
        <v>18877.548627358123</v>
      </c>
      <c r="V123" s="1">
        <f>SUMIF('2021 high pe loads'!$N$3:$N$100,$AC123,'2021 high pe loads'!T$3:T$100)</f>
        <v>5539.9679217902685</v>
      </c>
      <c r="W123" s="1">
        <f>SUMIF('2021 high pe loads'!$N$3:$N$100,$AC123,'2021 high pe loads'!U$3:U$100)</f>
        <v>11927.168868861219</v>
      </c>
      <c r="X123" s="1">
        <f>SUMIF('2021 high pe loads'!$N$3:$N$100,$AC123,'2021 high pe loads'!V$3:V$100)</f>
        <v>7160.886122355455</v>
      </c>
      <c r="Y123" s="1">
        <f>SUMIF('2021 high pe loads'!$N$3:$N$100,$AC123,'2021 high pe loads'!W$3:W$100)</f>
        <v>8018.6259833498789</v>
      </c>
      <c r="Z123" s="1">
        <f t="shared" si="585"/>
        <v>106802.46678391563</v>
      </c>
      <c r="AA123" s="15">
        <f t="shared" si="586"/>
        <v>51524.197523714945</v>
      </c>
      <c r="AC123" t="s">
        <v>142</v>
      </c>
      <c r="AD123" s="1">
        <f t="shared" si="574"/>
        <v>4934.7350418637989</v>
      </c>
      <c r="AE123" s="1">
        <f t="shared" si="574"/>
        <v>2815.8398902023887</v>
      </c>
      <c r="AF123" s="1">
        <f t="shared" si="574"/>
        <v>8474.0337542431625</v>
      </c>
      <c r="AG123" s="1">
        <f t="shared" si="574"/>
        <v>16151.749253600778</v>
      </c>
      <c r="AH123" s="1">
        <f t="shared" si="574"/>
        <v>15948.02410642938</v>
      </c>
      <c r="AI123" s="1">
        <f>AJ154-SUMIF('2020 high pe loads'!$N$3:$N$100,AC123,'2020 high pe loads'!$X$3:$X$100)</f>
        <v>27699.711342682007</v>
      </c>
      <c r="AJ123" s="1">
        <f>SUMIF('2020 high pe loads'!$N$3:$N$100,$AC123,'2020 high pe loads'!T$3:T$100)</f>
        <v>7908.5598583416759</v>
      </c>
      <c r="AK123" s="1">
        <f>SUMIF('2020 high pe loads'!$N$3:$N$100,$AC123,'2020 high pe loads'!U$3:U$100)</f>
        <v>10408.02679190084</v>
      </c>
      <c r="AL123" s="1">
        <f>SUMIF('2020 high pe loads'!$N$3:$N$100,$AC123,'2020 high pe loads'!V$3:V$100)</f>
        <v>7750.6582492878606</v>
      </c>
      <c r="AM123" s="1">
        <f>SUMIF('2020 high pe loads'!$N$3:$N$100,$AC123,'2020 high pe loads'!W$3:W$100)</f>
        <v>8254.210331819233</v>
      </c>
      <c r="AN123" s="1">
        <f t="shared" si="587"/>
        <v>110345.54862037113</v>
      </c>
      <c r="AO123" s="15">
        <f t="shared" si="588"/>
        <v>62021.166574031617</v>
      </c>
      <c r="AP123" s="1"/>
      <c r="AQ123" t="s">
        <v>142</v>
      </c>
      <c r="AR123" s="1">
        <f t="shared" si="575"/>
        <v>6149.481389701742</v>
      </c>
      <c r="AS123" s="1">
        <f t="shared" si="575"/>
        <v>3166.9777359154727</v>
      </c>
      <c r="AT123" s="1">
        <f t="shared" si="575"/>
        <v>9598.1881854122203</v>
      </c>
      <c r="AU123" s="1">
        <f t="shared" si="575"/>
        <v>18379.387605799104</v>
      </c>
      <c r="AV123" s="1">
        <f t="shared" si="575"/>
        <v>17174.571241329922</v>
      </c>
      <c r="AW123" s="1">
        <f>AX154-SUMIF('2019 high pe loads'!$N$3:$N$101,AC123,'2019 high pe loads'!$X$3:$X$101)</f>
        <v>33133.858765580946</v>
      </c>
      <c r="AX123" s="1">
        <f>SUMIF('2019 high pe loads'!$N$3:$N$101,$AC123,'2019 high pe loads'!T$3:T$101)</f>
        <v>9500.9174757281544</v>
      </c>
      <c r="AY123" s="1">
        <f>SUMIF('2019 high pe loads'!$N$3:$N$101,$AC123,'2019 high pe loads'!U$3:U$101)</f>
        <v>11381.909176323205</v>
      </c>
      <c r="AZ123" s="1">
        <f>SUMIF('2019 high pe loads'!$N$3:$N$101,$AC123,'2019 high pe loads'!V$3:V$101)</f>
        <v>8345.4931099279675</v>
      </c>
      <c r="BA123" s="1">
        <f>SUMIF('2019 high pe loads'!$N$3:$N$101,$AC123,'2019 high pe loads'!W$3:W$101)</f>
        <v>8439.4937362981509</v>
      </c>
      <c r="BB123" s="1">
        <f t="shared" si="589"/>
        <v>125270.27842201688</v>
      </c>
      <c r="BC123" s="15">
        <f t="shared" si="590"/>
        <v>70801.672263858418</v>
      </c>
      <c r="BD123" s="1"/>
      <c r="BE123" t="s">
        <v>142</v>
      </c>
      <c r="BF123" s="1">
        <f t="shared" si="576"/>
        <v>4440.9075844470744</v>
      </c>
      <c r="BG123" s="1">
        <f t="shared" si="576"/>
        <v>2495.6174342002714</v>
      </c>
      <c r="BH123" s="1">
        <f t="shared" si="576"/>
        <v>7924.8987013441883</v>
      </c>
      <c r="BI123" s="1">
        <f t="shared" si="576"/>
        <v>14733.124924727459</v>
      </c>
      <c r="BJ123" s="1">
        <f t="shared" si="576"/>
        <v>14601.219355281009</v>
      </c>
      <c r="BK123" s="1">
        <f>BL154-SUMIF('2018 high pe loads'!$N$3:$N$98,$AC123,'2018 high pe loads'!X$3:X$98)</f>
        <v>33191.679268204869</v>
      </c>
      <c r="BL123" s="1">
        <f>SUMIF('2018 high pe loads'!$N$3:$N$98,$AC123,'2018 high pe loads'!T$3:T$98)</f>
        <v>8021</v>
      </c>
      <c r="BM123" s="1">
        <f>SUMIF('2018 high pe loads'!$N$3:$N$98,$AC123,'2018 high pe loads'!U$3:U$98)</f>
        <v>10317</v>
      </c>
      <c r="BN123" s="1">
        <f>SUMIF('2018 high pe loads'!$N$3:$N$98,$AC123,'2018 high pe loads'!V$3:V$98)</f>
        <v>7786</v>
      </c>
      <c r="BO123" s="1">
        <f>SUMIF('2018 high pe loads'!$N$3:$N$98,$AC123,'2018 high pe loads'!W$3:W$98)</f>
        <v>8648</v>
      </c>
      <c r="BP123" s="1">
        <f t="shared" si="591"/>
        <v>112159.44726820487</v>
      </c>
      <c r="BQ123" s="15">
        <f t="shared" si="592"/>
        <v>67963.679268204869</v>
      </c>
      <c r="BR123" s="1"/>
      <c r="BS123" t="s">
        <v>142</v>
      </c>
      <c r="BT123" s="1">
        <f t="shared" si="577"/>
        <v>4617.6653823839342</v>
      </c>
      <c r="BU123" s="1">
        <f t="shared" si="577"/>
        <v>2480.8296978792919</v>
      </c>
      <c r="BV123" s="1">
        <f t="shared" si="577"/>
        <v>7955.539030285634</v>
      </c>
      <c r="BW123" s="1">
        <f t="shared" si="577"/>
        <v>15147.42153145924</v>
      </c>
      <c r="BX123" s="1">
        <f t="shared" si="577"/>
        <v>14993.108782854311</v>
      </c>
      <c r="BY123" s="1">
        <f>BZ154-SUMIF('2017 high pe loads'!$N$3:$N$97,$AC123,'2017 high pe loads'!X$3:X$97)</f>
        <v>32069.731241830596</v>
      </c>
      <c r="BZ123" s="1">
        <f>SUMIF('2017 high pe loads'!$N$3:$N$97,$AC123,'2017 high pe loads'!T$3:T$97)</f>
        <v>6192</v>
      </c>
      <c r="CA123" s="1">
        <f>SUMIF('2017 high pe loads'!$N$3:$N$97,$AC123,'2017 high pe loads'!U$3:U$97)</f>
        <v>11404</v>
      </c>
      <c r="CB123" s="1">
        <f>SUMIF('2017 high pe loads'!$N$3:$N$97,$AC123,'2017 high pe loads'!V$3:V$97)</f>
        <v>7643</v>
      </c>
      <c r="CC123" s="1">
        <f>SUMIF('2017 high pe loads'!$N$3:$N$97,$AC123,'2017 high pe loads'!W$3:W$97)</f>
        <v>6878</v>
      </c>
      <c r="CD123" s="1">
        <f t="shared" si="593"/>
        <v>109381.29566669301</v>
      </c>
      <c r="CE123" s="15">
        <f t="shared" si="594"/>
        <v>64186.731241830596</v>
      </c>
      <c r="CF123" s="1"/>
      <c r="CG123" t="s">
        <v>142</v>
      </c>
      <c r="CH123" s="1">
        <f t="shared" si="578"/>
        <v>4301.1941044459954</v>
      </c>
      <c r="CI123" s="1">
        <f t="shared" si="578"/>
        <v>2458.6768848117267</v>
      </c>
      <c r="CJ123" s="1">
        <f t="shared" si="578"/>
        <v>7762.0106139183563</v>
      </c>
      <c r="CK123" s="1">
        <f t="shared" si="578"/>
        <v>16110.672488727854</v>
      </c>
      <c r="CL123" s="1">
        <f t="shared" si="578"/>
        <v>13760.393744206562</v>
      </c>
      <c r="CM123" s="1">
        <f>CN154-SUMIF('2013 high pe loads'!$N$3:$N$96,BS123,'2013 high pe loads'!$X$3:$X$96)</f>
        <v>44413.167483271129</v>
      </c>
      <c r="CN123" s="1">
        <f>SUMIF('2013 high pe loads'!$N$3:$N$96,$AC123,'2013 high pe loads'!T$3:T$96)</f>
        <v>3699</v>
      </c>
      <c r="CO123" s="1">
        <f>SUMIF('2013 high pe loads'!$N$3:$N$96,$AC123,'2013 high pe loads'!U$3:U$96)</f>
        <v>8293</v>
      </c>
      <c r="CP123" s="1">
        <f>SUMIF('2013 high pe loads'!$N$3:$N$96,$AC123,'2013 high pe loads'!V$3:V$96)</f>
        <v>3717</v>
      </c>
      <c r="CQ123" s="1">
        <f>SUMIF('2013 high pe loads'!$N$3:$N$96,$AC123,'2013 high pe loads'!W$3:W$96)</f>
        <v>2433</v>
      </c>
      <c r="CR123" s="1">
        <f t="shared" si="579"/>
        <v>106948.11531938163</v>
      </c>
      <c r="CS123" s="15">
        <f t="shared" si="595"/>
        <v>62555.167483271129</v>
      </c>
      <c r="CT123" s="1"/>
      <c r="CU123" t="s">
        <v>142</v>
      </c>
      <c r="CV123" s="1">
        <f t="shared" si="580"/>
        <v>4113.1081688447666</v>
      </c>
      <c r="CW123" s="1">
        <f t="shared" si="580"/>
        <v>2472.6287392964591</v>
      </c>
      <c r="CX123" s="1">
        <f t="shared" si="580"/>
        <v>6362.4899212115397</v>
      </c>
      <c r="CY123" s="1">
        <f t="shared" si="580"/>
        <v>14336.208760494665</v>
      </c>
      <c r="CZ123" s="1">
        <f t="shared" si="580"/>
        <v>13253.466882392591</v>
      </c>
      <c r="DA123" s="1">
        <f>DB154-SUMIF('2012 high pe loads'!$N$3:$N$93,CG123,'2012 high pe loads'!$X$3:$X$93)</f>
        <v>44090.851170044465</v>
      </c>
      <c r="DB123" s="1">
        <f>SUMIF('2012 high pe loads'!$N$3:$N$93,$AC123,'2012 high pe loads'!T$3:T$93)</f>
        <v>3209</v>
      </c>
      <c r="DC123" s="1">
        <f>SUMIF('2012 high pe loads'!$N$3:$N$93,$AC123,'2012 high pe loads'!U$3:U$93)</f>
        <v>6736</v>
      </c>
      <c r="DD123" s="1">
        <f>SUMIF('2012 high pe loads'!$N$3:$N$93,$AC123,'2012 high pe loads'!V$3:V$93)</f>
        <v>2845</v>
      </c>
      <c r="DE123" s="1">
        <f>SUMIF('2012 high pe loads'!$N$3:$N$93,$AC123,'2012 high pe loads'!W$3:W$93)</f>
        <v>1628</v>
      </c>
      <c r="DF123" s="1">
        <f t="shared" si="596"/>
        <v>99046.753642284486</v>
      </c>
      <c r="DG123" s="15">
        <f t="shared" si="597"/>
        <v>58508.851170044465</v>
      </c>
    </row>
    <row r="124" spans="1:111">
      <c r="A124" t="s">
        <v>62</v>
      </c>
      <c r="B124" s="1">
        <f t="shared" ref="B124:F124" si="604">B155+$AI155*B55/SUM($AD55:$AH55)</f>
        <v>3496.8329586395043</v>
      </c>
      <c r="C124" s="1">
        <f t="shared" si="604"/>
        <v>2519.0968685070379</v>
      </c>
      <c r="D124" s="1">
        <f t="shared" si="604"/>
        <v>5310.8478659902803</v>
      </c>
      <c r="E124" s="1">
        <f t="shared" si="604"/>
        <v>7555.0779572067549</v>
      </c>
      <c r="F124" s="1">
        <f t="shared" si="604"/>
        <v>5586.6770033291386</v>
      </c>
      <c r="G124" s="1">
        <f>H155-SUMIF('2022 high pe loads'!$N$3:$N$100,A124,'2022 high pe loads'!$X$3:$X$100)</f>
        <v>16636.278326211876</v>
      </c>
      <c r="H124" s="1">
        <f>SUMIF('2022 high pe loads'!$N$3:$N$100,$AC124,'2022 high pe loads'!T$3:T$100)</f>
        <v>1500.8305584205095</v>
      </c>
      <c r="I124" s="1">
        <f>SUMIF('2022 high pe loads'!$N$3:$N$100,$AC124,'2022 high pe loads'!U$3:U$100)</f>
        <v>0</v>
      </c>
      <c r="J124" s="1">
        <f>SUMIF('2022 high pe loads'!$N$3:$N$100,$AC124,'2022 high pe loads'!V$3:V$100)</f>
        <v>0</v>
      </c>
      <c r="K124" s="1">
        <f>SUMIF('2022 high pe loads'!$N$3:$N$100,$AC124,'2022 high pe loads'!W$3:W$100)</f>
        <v>0</v>
      </c>
      <c r="L124" s="1">
        <f t="shared" si="582"/>
        <v>42605.641538305099</v>
      </c>
      <c r="M124" s="15">
        <f t="shared" si="583"/>
        <v>18137.108884632384</v>
      </c>
      <c r="O124" t="s">
        <v>62</v>
      </c>
      <c r="P124" s="1">
        <f t="shared" ref="P124:T124" si="605">P155+$AI155*P55/SUM($AD55:$AH55)</f>
        <v>3095.727135840767</v>
      </c>
      <c r="Q124" s="1">
        <f t="shared" si="605"/>
        <v>2609.7688950916863</v>
      </c>
      <c r="R124" s="1">
        <f t="shared" si="605"/>
        <v>5962.7431832995562</v>
      </c>
      <c r="S124" s="1">
        <f t="shared" si="605"/>
        <v>8434.837903248359</v>
      </c>
      <c r="T124" s="1">
        <f t="shared" si="605"/>
        <v>6403.6604957535919</v>
      </c>
      <c r="U124" s="1">
        <f>V155-SUMIF('2021 high pe loads'!$N$3:$N$100,O124,'2021 high pe loads'!$X$3:$X$100)</f>
        <v>14704.644203620252</v>
      </c>
      <c r="V124" s="1">
        <f>SUMIF('2021 high pe loads'!$N$3:$N$100,$AC124,'2021 high pe loads'!T$3:T$100)</f>
        <v>1344.7536651645914</v>
      </c>
      <c r="W124" s="1">
        <f>SUMIF('2021 high pe loads'!$N$3:$N$100,$AC124,'2021 high pe loads'!U$3:U$100)</f>
        <v>0</v>
      </c>
      <c r="X124" s="1">
        <f>SUMIF('2021 high pe loads'!$N$3:$N$100,$AC124,'2021 high pe loads'!V$3:V$100)</f>
        <v>0</v>
      </c>
      <c r="Y124" s="1">
        <f>SUMIF('2021 high pe loads'!$N$3:$N$100,$AC124,'2021 high pe loads'!W$3:W$100)</f>
        <v>0</v>
      </c>
      <c r="Z124" s="1">
        <f t="shared" si="585"/>
        <v>42556.135482018806</v>
      </c>
      <c r="AA124" s="15">
        <f t="shared" si="586"/>
        <v>16049.397868784843</v>
      </c>
      <c r="AC124" t="s">
        <v>62</v>
      </c>
      <c r="AD124" s="1">
        <f t="shared" si="574"/>
        <v>2981.3781095174641</v>
      </c>
      <c r="AE124" s="1">
        <f t="shared" si="574"/>
        <v>2621.4328049679561</v>
      </c>
      <c r="AF124" s="1">
        <f t="shared" si="574"/>
        <v>5521.7861644789782</v>
      </c>
      <c r="AG124" s="1">
        <f t="shared" si="574"/>
        <v>7757.3109866818058</v>
      </c>
      <c r="AH124" s="1">
        <f t="shared" si="574"/>
        <v>5746.15417193945</v>
      </c>
      <c r="AI124" s="1">
        <f>AJ155-SUMIF('2020 high pe loads'!$N$3:$N$100,AC124,'2020 high pe loads'!$X$3:$X$100)</f>
        <v>11016.52567557164</v>
      </c>
      <c r="AJ124" s="1">
        <f>SUMIF('2020 high pe loads'!$N$3:$N$100,$AC124,'2020 high pe loads'!T$3:T$100)</f>
        <v>3493.0916929709765</v>
      </c>
      <c r="AK124" s="1">
        <f>SUMIF('2020 high pe loads'!$N$3:$N$100,$AC124,'2020 high pe loads'!U$3:U$100)</f>
        <v>0</v>
      </c>
      <c r="AL124" s="1">
        <f>SUMIF('2020 high pe loads'!$N$3:$N$100,$AC124,'2020 high pe loads'!V$3:V$100)</f>
        <v>0</v>
      </c>
      <c r="AM124" s="1">
        <f>SUMIF('2020 high pe loads'!$N$3:$N$100,$AC124,'2020 high pe loads'!W$3:W$100)</f>
        <v>0</v>
      </c>
      <c r="AN124" s="1">
        <f t="shared" si="587"/>
        <v>39137.679606128273</v>
      </c>
      <c r="AO124" s="15">
        <f t="shared" si="588"/>
        <v>14509.617368542617</v>
      </c>
      <c r="AP124" s="1"/>
      <c r="AQ124" t="s">
        <v>62</v>
      </c>
      <c r="AR124" s="1">
        <f t="shared" si="575"/>
        <v>2937.9411818840481</v>
      </c>
      <c r="AS124" s="1">
        <f t="shared" si="575"/>
        <v>2312.6646534133688</v>
      </c>
      <c r="AT124" s="1">
        <f t="shared" si="575"/>
        <v>5216.1282486189884</v>
      </c>
      <c r="AU124" s="1">
        <f t="shared" si="575"/>
        <v>8712.375272211917</v>
      </c>
      <c r="AV124" s="1">
        <f t="shared" si="575"/>
        <v>5729.0552019675097</v>
      </c>
      <c r="AW124" s="1">
        <f>AX155-SUMIF('2019 high pe loads'!$N$3:$N$101,AC124,'2019 high pe loads'!$X$3:$X$101)</f>
        <v>12064.3928906984</v>
      </c>
      <c r="AX124" s="1">
        <f>SUMIF('2019 high pe loads'!$N$3:$N$101,$AC124,'2019 high pe loads'!T$3:T$101)</f>
        <v>3970.5472909489499</v>
      </c>
      <c r="AY124" s="1">
        <f>SUMIF('2019 high pe loads'!$N$3:$N$101,$AC124,'2019 high pe loads'!U$3:U$101)</f>
        <v>0</v>
      </c>
      <c r="AZ124" s="1">
        <f>SUMIF('2019 high pe loads'!$N$3:$N$101,$AC124,'2019 high pe loads'!V$3:V$101)</f>
        <v>0</v>
      </c>
      <c r="BA124" s="1">
        <f>SUMIF('2019 high pe loads'!$N$3:$N$101,$AC124,'2019 high pe loads'!W$3:W$101)</f>
        <v>0</v>
      </c>
      <c r="BB124" s="1">
        <f t="shared" si="589"/>
        <v>40943.104739743183</v>
      </c>
      <c r="BC124" s="15">
        <f t="shared" si="590"/>
        <v>16034.940181647351</v>
      </c>
      <c r="BD124" s="1"/>
      <c r="BE124" t="s">
        <v>62</v>
      </c>
      <c r="BF124" s="1">
        <f t="shared" si="576"/>
        <v>2434.7839014764918</v>
      </c>
      <c r="BG124" s="1">
        <f t="shared" si="576"/>
        <v>2125.5918668208933</v>
      </c>
      <c r="BH124" s="1">
        <f t="shared" si="576"/>
        <v>5303.1195482071171</v>
      </c>
      <c r="BI124" s="1">
        <f t="shared" si="576"/>
        <v>8461.0806740604658</v>
      </c>
      <c r="BJ124" s="1">
        <f t="shared" si="576"/>
        <v>5829.4240094350316</v>
      </c>
      <c r="BK124" s="1">
        <f>BL155-SUMIF('2018 high pe loads'!$N$3:$N$98,$AC124,'2018 high pe loads'!X$3:X$98)</f>
        <v>10246</v>
      </c>
      <c r="BL124" s="1">
        <f>SUMIF('2018 high pe loads'!$N$3:$N$98,$AC124,'2018 high pe loads'!T$3:T$98)</f>
        <v>4184</v>
      </c>
      <c r="BM124" s="1">
        <f>SUMIF('2018 high pe loads'!$N$3:$N$98,$AC124,'2018 high pe loads'!U$3:U$98)</f>
        <v>0</v>
      </c>
      <c r="BN124" s="1">
        <f>SUMIF('2018 high pe loads'!$N$3:$N$98,$AC124,'2018 high pe loads'!V$3:V$98)</f>
        <v>0</v>
      </c>
      <c r="BO124" s="1">
        <f>SUMIF('2018 high pe loads'!$N$3:$N$98,$AC124,'2018 high pe loads'!W$3:W$98)</f>
        <v>0</v>
      </c>
      <c r="BP124" s="1">
        <f t="shared" si="591"/>
        <v>38584</v>
      </c>
      <c r="BQ124" s="15">
        <f t="shared" si="592"/>
        <v>14430</v>
      </c>
      <c r="BR124" s="1"/>
      <c r="BS124" t="s">
        <v>62</v>
      </c>
      <c r="BT124" s="1">
        <f t="shared" si="577"/>
        <v>2255.5058298307486</v>
      </c>
      <c r="BU124" s="1">
        <f t="shared" si="577"/>
        <v>1938.3038626107345</v>
      </c>
      <c r="BV124" s="1">
        <f t="shared" si="577"/>
        <v>4633.5840315305895</v>
      </c>
      <c r="BW124" s="1">
        <f t="shared" si="577"/>
        <v>8073.016512487161</v>
      </c>
      <c r="BX124" s="1">
        <f t="shared" si="577"/>
        <v>5807.4477856991562</v>
      </c>
      <c r="BY124" s="1">
        <f>BZ155-SUMIF('2017 high pe loads'!$N$3:$N$97,$AC124,'2017 high pe loads'!X$3:X$97)</f>
        <v>12603.028723840784</v>
      </c>
      <c r="BZ124" s="1">
        <f>SUMIF('2017 high pe loads'!$N$3:$N$97,$AC124,'2017 high pe loads'!T$3:T$97)</f>
        <v>3839</v>
      </c>
      <c r="CA124" s="1">
        <f>SUMIF('2017 high pe loads'!$N$3:$N$97,$AC124,'2017 high pe loads'!U$3:U$97)</f>
        <v>0</v>
      </c>
      <c r="CB124" s="1">
        <f>SUMIF('2017 high pe loads'!$N$3:$N$97,$AC124,'2017 high pe loads'!V$3:V$97)</f>
        <v>0</v>
      </c>
      <c r="CC124" s="1">
        <f>SUMIF('2017 high pe loads'!$N$3:$N$97,$AC124,'2017 high pe loads'!W$3:W$97)</f>
        <v>0</v>
      </c>
      <c r="CD124" s="1">
        <f t="shared" si="593"/>
        <v>39149.886745999174</v>
      </c>
      <c r="CE124" s="15">
        <f t="shared" si="594"/>
        <v>16442.028723840784</v>
      </c>
      <c r="CF124" s="1"/>
      <c r="CG124" t="s">
        <v>62</v>
      </c>
      <c r="CH124" s="1">
        <f t="shared" si="578"/>
        <v>1834.788341609046</v>
      </c>
      <c r="CI124" s="1">
        <f t="shared" si="578"/>
        <v>1661.5117308511576</v>
      </c>
      <c r="CJ124" s="1">
        <f t="shared" si="578"/>
        <v>4406.7469596118181</v>
      </c>
      <c r="CK124" s="1">
        <f t="shared" si="578"/>
        <v>7265.2050570133624</v>
      </c>
      <c r="CL124" s="1">
        <f t="shared" si="578"/>
        <v>5432.6583509491302</v>
      </c>
      <c r="CM124" s="1">
        <f>CN155-SUMIF('2013 high pe loads'!$N$3:$N$96,BS124,'2013 high pe loads'!$X$3:$X$96)</f>
        <v>10724.357204486627</v>
      </c>
      <c r="CN124" s="1">
        <f>SUMIF('2013 high pe loads'!$N$3:$N$96,$AC124,'2013 high pe loads'!T$3:T$96)</f>
        <v>3616</v>
      </c>
      <c r="CO124" s="1">
        <f>SUMIF('2013 high pe loads'!$N$3:$N$96,$AC124,'2013 high pe loads'!U$3:U$96)</f>
        <v>0</v>
      </c>
      <c r="CP124" s="1">
        <f>SUMIF('2013 high pe loads'!$N$3:$N$96,$AC124,'2013 high pe loads'!V$3:V$96)</f>
        <v>0</v>
      </c>
      <c r="CQ124" s="1">
        <f>SUMIF('2013 high pe loads'!$N$3:$N$96,$AC124,'2013 high pe loads'!W$3:W$96)</f>
        <v>0</v>
      </c>
      <c r="CR124" s="1">
        <f t="shared" si="579"/>
        <v>34941.26764452114</v>
      </c>
      <c r="CS124" s="15">
        <f t="shared" si="595"/>
        <v>14340.357204486627</v>
      </c>
      <c r="CT124" s="1"/>
      <c r="CU124" t="s">
        <v>62</v>
      </c>
      <c r="CV124" s="1">
        <f t="shared" si="580"/>
        <v>1907.456135067886</v>
      </c>
      <c r="CW124" s="1">
        <f t="shared" si="580"/>
        <v>1565.2137912746464</v>
      </c>
      <c r="CX124" s="1">
        <f t="shared" si="580"/>
        <v>4226.6016277829131</v>
      </c>
      <c r="CY124" s="1">
        <f t="shared" si="580"/>
        <v>6938.1987186673095</v>
      </c>
      <c r="CZ124" s="1">
        <f t="shared" si="580"/>
        <v>4438.1303280731936</v>
      </c>
      <c r="DA124" s="1">
        <f>DB155-SUMIF('2012 high pe loads'!$N$3:$N$93,CG124,'2012 high pe loads'!$X$3:$X$93)</f>
        <v>11382.916232217014</v>
      </c>
      <c r="DB124" s="1">
        <f>SUMIF('2012 high pe loads'!$N$3:$N$93,$AC124,'2012 high pe loads'!T$3:T$93)</f>
        <v>3331</v>
      </c>
      <c r="DC124" s="1">
        <f>SUMIF('2012 high pe loads'!$N$3:$N$93,$AC124,'2012 high pe loads'!U$3:U$93)</f>
        <v>0</v>
      </c>
      <c r="DD124" s="1">
        <f>SUMIF('2012 high pe loads'!$N$3:$N$93,$AC124,'2012 high pe loads'!V$3:V$93)</f>
        <v>0</v>
      </c>
      <c r="DE124" s="1">
        <f>SUMIF('2012 high pe loads'!$N$3:$N$93,$AC124,'2012 high pe loads'!W$3:W$93)</f>
        <v>0</v>
      </c>
      <c r="DF124" s="1">
        <f t="shared" si="596"/>
        <v>33789.516833082962</v>
      </c>
      <c r="DG124" s="15">
        <f t="shared" si="597"/>
        <v>14713.916232217014</v>
      </c>
    </row>
    <row r="125" spans="1:111">
      <c r="A125" t="s">
        <v>63</v>
      </c>
      <c r="B125" s="1">
        <f t="shared" ref="B125:F125" si="606">B156+$AI156*B56/SUM($AD56:$AH56)</f>
        <v>991.70037043132174</v>
      </c>
      <c r="C125" s="1">
        <f t="shared" si="606"/>
        <v>1462.0719696061328</v>
      </c>
      <c r="D125" s="1">
        <f t="shared" si="606"/>
        <v>3613.5678497559593</v>
      </c>
      <c r="E125" s="1">
        <f t="shared" si="606"/>
        <v>9463.424059050747</v>
      </c>
      <c r="F125" s="1">
        <f t="shared" si="606"/>
        <v>8242.3072628114169</v>
      </c>
      <c r="G125" s="1">
        <f>H156-SUMIF('2022 high pe loads'!$N$3:$N$100,A125,'2022 high pe loads'!$X$3:$X$100)</f>
        <v>38138.048475025775</v>
      </c>
      <c r="H125" s="1">
        <f>SUMIF('2022 high pe loads'!$N$3:$N$100,$AC125,'2022 high pe loads'!T$3:T$100)</f>
        <v>31259.472078974508</v>
      </c>
      <c r="I125" s="1">
        <f>SUMIF('2022 high pe loads'!$N$3:$N$100,$AC125,'2022 high pe loads'!U$3:U$100)</f>
        <v>18477.997347870925</v>
      </c>
      <c r="J125" s="1">
        <f>SUMIF('2022 high pe loads'!$N$3:$N$100,$AC125,'2022 high pe loads'!V$3:V$100)</f>
        <v>16154.427876823336</v>
      </c>
      <c r="K125" s="1">
        <f>SUMIF('2022 high pe loads'!$N$3:$N$100,$AC125,'2022 high pe loads'!W$3:W$100)</f>
        <v>81460.365551790164</v>
      </c>
      <c r="L125" s="1">
        <f t="shared" si="582"/>
        <v>209263.38284214027</v>
      </c>
      <c r="M125" s="15">
        <f t="shared" si="583"/>
        <v>185490.31133048472</v>
      </c>
      <c r="O125" t="s">
        <v>63</v>
      </c>
      <c r="P125" s="1">
        <f t="shared" ref="P125:T125" si="607">P156+$AI156*P56/SUM($AD56:$AH56)</f>
        <v>1015.0142302969722</v>
      </c>
      <c r="Q125" s="1">
        <f t="shared" si="607"/>
        <v>1226.8374106318292</v>
      </c>
      <c r="R125" s="1">
        <f t="shared" si="607"/>
        <v>3885.0775507877361</v>
      </c>
      <c r="S125" s="1">
        <f t="shared" si="607"/>
        <v>9491.1532791005429</v>
      </c>
      <c r="T125" s="1">
        <f t="shared" si="607"/>
        <v>9167.1787571612367</v>
      </c>
      <c r="U125" s="1">
        <f>V156-SUMIF('2021 high pe loads'!$N$3:$N$100,O125,'2021 high pe loads'!$X$3:$X$100)</f>
        <v>31140.350721759693</v>
      </c>
      <c r="V125" s="1">
        <f>SUMIF('2021 high pe loads'!$N$3:$N$100,$AC125,'2021 high pe loads'!T$3:T$100)</f>
        <v>28130.619873214688</v>
      </c>
      <c r="W125" s="1">
        <f>SUMIF('2021 high pe loads'!$N$3:$N$100,$AC125,'2021 high pe loads'!U$3:U$100)</f>
        <v>14263.507064843805</v>
      </c>
      <c r="X125" s="1">
        <f>SUMIF('2021 high pe loads'!$N$3:$N$100,$AC125,'2021 high pe loads'!V$3:V$100)</f>
        <v>10370.246849461542</v>
      </c>
      <c r="Y125" s="1">
        <f>SUMIF('2021 high pe loads'!$N$3:$N$100,$AC125,'2021 high pe loads'!W$3:W$100)</f>
        <v>61435.378752004879</v>
      </c>
      <c r="Z125" s="1">
        <f t="shared" si="585"/>
        <v>170125.36448926292</v>
      </c>
      <c r="AA125" s="15">
        <f t="shared" si="586"/>
        <v>145340.10326128462</v>
      </c>
      <c r="AC125" t="s">
        <v>63</v>
      </c>
      <c r="AD125" s="1">
        <f t="shared" si="574"/>
        <v>1777.3818650565936</v>
      </c>
      <c r="AE125" s="1">
        <f t="shared" si="574"/>
        <v>1526.2675237061299</v>
      </c>
      <c r="AF125" s="1">
        <f t="shared" si="574"/>
        <v>3752.5698166556595</v>
      </c>
      <c r="AG125" s="1">
        <f t="shared" si="574"/>
        <v>9892.6975389751005</v>
      </c>
      <c r="AH125" s="1">
        <f t="shared" si="574"/>
        <v>8496.9997657304739</v>
      </c>
      <c r="AI125" s="1">
        <f>AJ156-SUMIF('2020 high pe loads'!$N$3:$N$100,AC125,'2020 high pe loads'!$X$3:$X$100)</f>
        <v>32779.986988066856</v>
      </c>
      <c r="AJ125" s="1">
        <f>SUMIF('2020 high pe loads'!$N$3:$N$100,$AC125,'2020 high pe loads'!T$3:T$100)</f>
        <v>26603.532681499739</v>
      </c>
      <c r="AK125" s="1">
        <f>SUMIF('2020 high pe loads'!$N$3:$N$100,$AC125,'2020 high pe loads'!U$3:U$100)</f>
        <v>15551.382862422051</v>
      </c>
      <c r="AL125" s="1">
        <f>SUMIF('2020 high pe loads'!$N$3:$N$100,$AC125,'2020 high pe loads'!V$3:V$100)</f>
        <v>17233.42012472092</v>
      </c>
      <c r="AM125" s="1">
        <f>SUMIF('2020 high pe loads'!$N$3:$N$100,$AC125,'2020 high pe loads'!W$3:W$100)</f>
        <v>55963.60381861576</v>
      </c>
      <c r="AN125" s="1">
        <f t="shared" si="587"/>
        <v>173577.84298544927</v>
      </c>
      <c r="AO125" s="15">
        <f t="shared" si="588"/>
        <v>148131.92647532531</v>
      </c>
      <c r="AP125" s="1"/>
      <c r="AQ125" t="s">
        <v>63</v>
      </c>
      <c r="AR125" s="1">
        <f t="shared" si="575"/>
        <v>1526.1821023361615</v>
      </c>
      <c r="AS125" s="1">
        <f t="shared" si="575"/>
        <v>1578.6173018616721</v>
      </c>
      <c r="AT125" s="1">
        <f t="shared" si="575"/>
        <v>3339.8128105648898</v>
      </c>
      <c r="AU125" s="1">
        <f t="shared" si="575"/>
        <v>9954.2347571897262</v>
      </c>
      <c r="AV125" s="1">
        <f t="shared" si="575"/>
        <v>8982.2347374117799</v>
      </c>
      <c r="AW125" s="1">
        <f>AX156-SUMIF('2019 high pe loads'!$N$3:$N$101,AC125,'2019 high pe loads'!$X$3:$X$101)</f>
        <v>37356.054920927621</v>
      </c>
      <c r="AX125" s="1">
        <f>SUMIF('2019 high pe loads'!$N$3:$N$101,$AC125,'2019 high pe loads'!T$3:T$101)</f>
        <v>25377.231600375813</v>
      </c>
      <c r="AY125" s="1">
        <f>SUMIF('2019 high pe loads'!$N$3:$N$101,$AC125,'2019 high pe loads'!U$3:U$101)</f>
        <v>15819.522079549011</v>
      </c>
      <c r="AZ125" s="1">
        <f>SUMIF('2019 high pe loads'!$N$3:$N$101,$AC125,'2019 high pe loads'!V$3:V$101)</f>
        <v>18700.249608518632</v>
      </c>
      <c r="BA125" s="1">
        <f>SUMIF('2019 high pe loads'!$N$3:$N$101,$AC125,'2019 high pe loads'!W$3:W$101)</f>
        <v>59170.456780457243</v>
      </c>
      <c r="BB125" s="1">
        <f t="shared" si="589"/>
        <v>181804.59669919254</v>
      </c>
      <c r="BC125" s="15">
        <f t="shared" si="590"/>
        <v>156423.51498982834</v>
      </c>
      <c r="BD125" s="1"/>
      <c r="BE125" t="s">
        <v>63</v>
      </c>
      <c r="BF125" s="1">
        <f t="shared" si="576"/>
        <v>745.89590554008737</v>
      </c>
      <c r="BG125" s="1">
        <f t="shared" si="576"/>
        <v>870.39022892178457</v>
      </c>
      <c r="BH125" s="1">
        <f t="shared" si="576"/>
        <v>2654.135120474245</v>
      </c>
      <c r="BI125" s="1">
        <f t="shared" si="576"/>
        <v>8305.4049538419786</v>
      </c>
      <c r="BJ125" s="1">
        <f t="shared" si="576"/>
        <v>9456.1352785059626</v>
      </c>
      <c r="BK125" s="1">
        <f>BL156-SUMIF('2018 high pe loads'!$N$3:$N$98,$AC125,'2018 high pe loads'!X$3:X$98)</f>
        <v>34950.051345323503</v>
      </c>
      <c r="BL125" s="1">
        <f>SUMIF('2018 high pe loads'!$N$3:$N$98,$AC125,'2018 high pe loads'!T$3:T$98)</f>
        <v>26249</v>
      </c>
      <c r="BM125" s="1">
        <f>SUMIF('2018 high pe loads'!$N$3:$N$98,$AC125,'2018 high pe loads'!U$3:U$98)</f>
        <v>16857</v>
      </c>
      <c r="BN125" s="1">
        <f>SUMIF('2018 high pe loads'!$N$3:$N$98,$AC125,'2018 high pe loads'!V$3:V$98)</f>
        <v>18986</v>
      </c>
      <c r="BO125" s="1">
        <f>SUMIF('2018 high pe loads'!$N$3:$N$98,$AC125,'2018 high pe loads'!W$3:W$98)</f>
        <v>54491</v>
      </c>
      <c r="BP125" s="1">
        <f t="shared" si="591"/>
        <v>173565.01283260755</v>
      </c>
      <c r="BQ125" s="15">
        <f t="shared" si="592"/>
        <v>151533.0513453235</v>
      </c>
      <c r="BR125" s="1"/>
      <c r="BS125" t="s">
        <v>63</v>
      </c>
      <c r="BT125" s="1">
        <f t="shared" si="577"/>
        <v>644.2945144515744</v>
      </c>
      <c r="BU125" s="1">
        <f t="shared" si="577"/>
        <v>867.98728509415741</v>
      </c>
      <c r="BV125" s="1">
        <f t="shared" si="577"/>
        <v>2739.9607924166889</v>
      </c>
      <c r="BW125" s="1">
        <f t="shared" si="577"/>
        <v>7421.1699267679514</v>
      </c>
      <c r="BX125" s="1">
        <f t="shared" si="577"/>
        <v>7944.2968072726917</v>
      </c>
      <c r="BY125" s="1">
        <f>BZ156-SUMIF('2017 high pe loads'!$N$3:$N$97,$AC125,'2017 high pe loads'!X$3:X$97)</f>
        <v>37104.384715107182</v>
      </c>
      <c r="BZ125" s="1">
        <f>SUMIF('2017 high pe loads'!$N$3:$N$97,$AC125,'2017 high pe loads'!T$3:T$97)</f>
        <v>26448</v>
      </c>
      <c r="CA125" s="1">
        <f>SUMIF('2017 high pe loads'!$N$3:$N$97,$AC125,'2017 high pe loads'!U$3:U$97)</f>
        <v>17257</v>
      </c>
      <c r="CB125" s="1">
        <f>SUMIF('2017 high pe loads'!$N$3:$N$97,$AC125,'2017 high pe loads'!V$3:V$97)</f>
        <v>20462</v>
      </c>
      <c r="CC125" s="1">
        <f>SUMIF('2017 high pe loads'!$N$3:$N$97,$AC125,'2017 high pe loads'!W$3:W$97)</f>
        <v>51137</v>
      </c>
      <c r="CD125" s="1">
        <f t="shared" si="593"/>
        <v>172026.09404111025</v>
      </c>
      <c r="CE125" s="15">
        <f t="shared" si="594"/>
        <v>152408.38471510718</v>
      </c>
      <c r="CF125" s="1"/>
      <c r="CG125" t="s">
        <v>63</v>
      </c>
      <c r="CH125" s="1">
        <f t="shared" si="578"/>
        <v>421.29869507305892</v>
      </c>
      <c r="CI125" s="1">
        <f t="shared" si="578"/>
        <v>795.6758212824966</v>
      </c>
      <c r="CJ125" s="1">
        <f t="shared" si="578"/>
        <v>1763.6979945515816</v>
      </c>
      <c r="CK125" s="1">
        <f t="shared" si="578"/>
        <v>5418.9827456834919</v>
      </c>
      <c r="CL125" s="1">
        <f t="shared" si="578"/>
        <v>4857.4087333374137</v>
      </c>
      <c r="CM125" s="1">
        <f>CN156-SUMIF('2013 high pe loads'!$N$3:$N$96,BS125,'2013 high pe loads'!$X$3:$X$96)</f>
        <v>34896.755998407083</v>
      </c>
      <c r="CN125" s="1">
        <f>SUMIF('2013 high pe loads'!$N$3:$N$96,$AC125,'2013 high pe loads'!T$3:T$96)</f>
        <v>14509</v>
      </c>
      <c r="CO125" s="1">
        <f>SUMIF('2013 high pe loads'!$N$3:$N$96,$AC125,'2013 high pe loads'!U$3:U$96)</f>
        <v>15784</v>
      </c>
      <c r="CP125" s="1">
        <f>SUMIF('2013 high pe loads'!$N$3:$N$96,$AC125,'2013 high pe loads'!V$3:V$96)</f>
        <v>12382</v>
      </c>
      <c r="CQ125" s="1">
        <f>SUMIF('2013 high pe loads'!$N$3:$N$96,$AC125,'2013 high pe loads'!W$3:W$96)</f>
        <v>29832</v>
      </c>
      <c r="CR125" s="1">
        <f t="shared" si="579"/>
        <v>120660.81998833513</v>
      </c>
      <c r="CS125" s="15">
        <f t="shared" si="595"/>
        <v>107403.75599840708</v>
      </c>
      <c r="CT125" s="1"/>
      <c r="CU125" t="s">
        <v>63</v>
      </c>
      <c r="CV125" s="1">
        <f t="shared" si="580"/>
        <v>407.26190392597772</v>
      </c>
      <c r="CW125" s="1">
        <f t="shared" si="580"/>
        <v>476.48624715826361</v>
      </c>
      <c r="CX125" s="1">
        <f t="shared" si="580"/>
        <v>1555.9164742835655</v>
      </c>
      <c r="CY125" s="1">
        <f t="shared" si="580"/>
        <v>4324.8197655994727</v>
      </c>
      <c r="CZ125" s="1">
        <f t="shared" si="580"/>
        <v>4204.9666595483368</v>
      </c>
      <c r="DA125" s="1">
        <f>DB156-SUMIF('2012 high pe loads'!$N$3:$N$93,CG125,'2012 high pe loads'!$X$3:$X$93)</f>
        <v>23229.21171850407</v>
      </c>
      <c r="DB125" s="1">
        <f>SUMIF('2012 high pe loads'!$N$3:$N$93,$AC125,'2012 high pe loads'!T$3:T$93)</f>
        <v>12765</v>
      </c>
      <c r="DC125" s="1">
        <f>SUMIF('2012 high pe loads'!$N$3:$N$93,$AC125,'2012 high pe loads'!U$3:U$93)</f>
        <v>13292</v>
      </c>
      <c r="DD125" s="1">
        <f>SUMIF('2012 high pe loads'!$N$3:$N$93,$AC125,'2012 high pe loads'!V$3:V$93)</f>
        <v>7223</v>
      </c>
      <c r="DE125" s="1">
        <f>SUMIF('2012 high pe loads'!$N$3:$N$93,$AC125,'2012 high pe loads'!W$3:W$93)</f>
        <v>30310</v>
      </c>
      <c r="DF125" s="1">
        <f t="shared" si="596"/>
        <v>97788.662769019691</v>
      </c>
      <c r="DG125" s="15">
        <f t="shared" si="597"/>
        <v>86819.21171850407</v>
      </c>
    </row>
    <row r="126" spans="1:111">
      <c r="A126" t="s">
        <v>64</v>
      </c>
      <c r="B126" s="1">
        <f t="shared" ref="B126:F126" si="608">B157+$AI157*B57/SUM($AD57:$AH57)</f>
        <v>5981.6615927773155</v>
      </c>
      <c r="C126" s="1">
        <f t="shared" si="608"/>
        <v>3643.3532494739211</v>
      </c>
      <c r="D126" s="1">
        <f t="shared" si="608"/>
        <v>5396.08276814277</v>
      </c>
      <c r="E126" s="1">
        <f t="shared" si="608"/>
        <v>8137.6462326648179</v>
      </c>
      <c r="F126" s="1">
        <f t="shared" si="608"/>
        <v>8403.1473974011642</v>
      </c>
      <c r="G126" s="1">
        <f>H157-SUMIF('2022 high pe loads'!$N$3:$N$100,A126,'2022 high pe loads'!$X$3:$X$100)</f>
        <v>14873.371795933395</v>
      </c>
      <c r="H126" s="1">
        <f>SUMIF('2022 high pe loads'!$N$3:$N$100,$AC126,'2022 high pe loads'!T$3:T$100)</f>
        <v>10164.004125534108</v>
      </c>
      <c r="I126" s="1">
        <f>SUMIF('2022 high pe loads'!$N$3:$N$100,$AC126,'2022 high pe loads'!U$3:U$100)</f>
        <v>890.91660527478984</v>
      </c>
      <c r="J126" s="1">
        <f>SUMIF('2022 high pe loads'!$N$3:$N$100,$AC126,'2022 high pe loads'!V$3:V$100)</f>
        <v>7927.9600707234404</v>
      </c>
      <c r="K126" s="1">
        <f>SUMIF('2022 high pe loads'!$N$3:$N$100,$AC126,'2022 high pe loads'!W$3:W$100)</f>
        <v>0</v>
      </c>
      <c r="L126" s="1">
        <f t="shared" si="582"/>
        <v>65418.143837925723</v>
      </c>
      <c r="M126" s="15">
        <f t="shared" si="583"/>
        <v>33856.252597465733</v>
      </c>
      <c r="O126" t="s">
        <v>64</v>
      </c>
      <c r="P126" s="1">
        <f t="shared" ref="P126:T126" si="609">P157+$AI157*P57/SUM($AD57:$AH57)</f>
        <v>7197.4388288670198</v>
      </c>
      <c r="Q126" s="1">
        <f t="shared" si="609"/>
        <v>2432.6764611847098</v>
      </c>
      <c r="R126" s="1">
        <f t="shared" si="609"/>
        <v>5822.328089874527</v>
      </c>
      <c r="S126" s="1">
        <f t="shared" si="609"/>
        <v>8944.7444728920182</v>
      </c>
      <c r="T126" s="1">
        <f t="shared" si="609"/>
        <v>8461.7896412272185</v>
      </c>
      <c r="U126" s="1">
        <f>V157-SUMIF('2021 high pe loads'!$N$3:$N$100,O126,'2021 high pe loads'!$X$3:$X$100)</f>
        <v>10825.278800885972</v>
      </c>
      <c r="V126" s="1">
        <f>SUMIF('2021 high pe loads'!$N$3:$N$100,$AC126,'2021 high pe loads'!T$3:T$100)</f>
        <v>8043.7936755518185</v>
      </c>
      <c r="W126" s="1">
        <f>SUMIF('2021 high pe loads'!$N$3:$N$100,$AC126,'2021 high pe loads'!U$3:U$100)</f>
        <v>812.19654884289287</v>
      </c>
      <c r="X126" s="1">
        <f>SUMIF('2021 high pe loads'!$N$3:$N$100,$AC126,'2021 high pe loads'!V$3:V$100)</f>
        <v>6125.6791199877789</v>
      </c>
      <c r="Y126" s="1">
        <f>SUMIF('2021 high pe loads'!$N$3:$N$100,$AC126,'2021 high pe loads'!W$3:W$100)</f>
        <v>0</v>
      </c>
      <c r="Z126" s="1">
        <f t="shared" si="585"/>
        <v>58665.925639313951</v>
      </c>
      <c r="AA126" s="15">
        <f t="shared" si="586"/>
        <v>25806.948145268463</v>
      </c>
      <c r="AC126" t="s">
        <v>64</v>
      </c>
      <c r="AD126" s="1">
        <f t="shared" si="574"/>
        <v>4365.8113618559701</v>
      </c>
      <c r="AE126" s="1">
        <f t="shared" si="574"/>
        <v>3796.9802240878303</v>
      </c>
      <c r="AF126" s="1">
        <f t="shared" si="574"/>
        <v>5620.0062945354048</v>
      </c>
      <c r="AG126" s="1">
        <f t="shared" si="574"/>
        <v>8567.6670583873856</v>
      </c>
      <c r="AH126" s="1">
        <f t="shared" si="574"/>
        <v>8892.829366776652</v>
      </c>
      <c r="AI126" s="1">
        <f>AJ157-SUMIF('2020 high pe loads'!$N$3:$N$100,AC126,'2020 high pe loads'!$X$3:$X$100)</f>
        <v>9231.6963914081207</v>
      </c>
      <c r="AJ126" s="1">
        <f>SUMIF('2020 high pe loads'!$N$3:$N$100,$AC126,'2020 high pe loads'!T$3:T$100)</f>
        <v>9174.661174840252</v>
      </c>
      <c r="AK126" s="1">
        <f>SUMIF('2020 high pe loads'!$N$3:$N$100,$AC126,'2020 high pe loads'!U$3:U$100)</f>
        <v>1284.3947955962742</v>
      </c>
      <c r="AL126" s="1">
        <f>SUMIF('2020 high pe loads'!$N$3:$N$100,$AC126,'2020 high pe loads'!V$3:V$100)</f>
        <v>4802.5196704904156</v>
      </c>
      <c r="AM126" s="1">
        <f>SUMIF('2020 high pe loads'!$N$3:$N$100,$AC126,'2020 high pe loads'!W$3:W$100)</f>
        <v>0</v>
      </c>
      <c r="AN126" s="1">
        <f t="shared" si="587"/>
        <v>55736.5663379783</v>
      </c>
      <c r="AO126" s="15">
        <f t="shared" si="588"/>
        <v>24493.272032335062</v>
      </c>
      <c r="AP126" s="1"/>
      <c r="AQ126" t="s">
        <v>64</v>
      </c>
      <c r="AR126" s="1">
        <f t="shared" si="575"/>
        <v>4752.4777576669776</v>
      </c>
      <c r="AS126" s="1">
        <f t="shared" si="575"/>
        <v>2410.7263549954296</v>
      </c>
      <c r="AT126" s="1">
        <f t="shared" si="575"/>
        <v>5407.5475972278473</v>
      </c>
      <c r="AU126" s="1">
        <f t="shared" si="575"/>
        <v>8157.2402399385301</v>
      </c>
      <c r="AV126" s="1">
        <f t="shared" si="575"/>
        <v>7908.7231200114893</v>
      </c>
      <c r="AW126" s="1">
        <f>AX157-SUMIF('2019 high pe loads'!$N$3:$N$101,AC126,'2019 high pe loads'!$X$3:$X$101)</f>
        <v>13027.899310992798</v>
      </c>
      <c r="AX126" s="1">
        <f>SUMIF('2019 high pe loads'!$N$3:$N$101,$AC126,'2019 high pe loads'!T$3:T$101)</f>
        <v>9002.5183213279033</v>
      </c>
      <c r="AY126" s="1">
        <f>SUMIF('2019 high pe loads'!$N$3:$N$101,$AC126,'2019 high pe loads'!U$3:U$101)</f>
        <v>1136.820075164422</v>
      </c>
      <c r="AZ126" s="1">
        <f>SUMIF('2019 high pe loads'!$N$3:$N$101,$AC126,'2019 high pe loads'!V$3:V$101)</f>
        <v>4586.4472283119312</v>
      </c>
      <c r="BA126" s="1">
        <f>SUMIF('2019 high pe loads'!$N$3:$N$101,$AC126,'2019 high pe loads'!W$3:W$101)</f>
        <v>0</v>
      </c>
      <c r="BB126" s="1">
        <f t="shared" si="589"/>
        <v>56390.400005637333</v>
      </c>
      <c r="BC126" s="15">
        <f t="shared" si="590"/>
        <v>27753.684935797053</v>
      </c>
      <c r="BD126" s="1"/>
      <c r="BE126" t="s">
        <v>64</v>
      </c>
      <c r="BF126" s="1">
        <f t="shared" si="576"/>
        <v>4518.5885381085545</v>
      </c>
      <c r="BG126" s="1">
        <f t="shared" si="576"/>
        <v>2489.7912136240207</v>
      </c>
      <c r="BH126" s="1">
        <f t="shared" si="576"/>
        <v>5226.9802416749917</v>
      </c>
      <c r="BI126" s="1">
        <f t="shared" si="576"/>
        <v>8282.7078375455822</v>
      </c>
      <c r="BJ126" s="1">
        <f t="shared" si="576"/>
        <v>7966.9321690468523</v>
      </c>
      <c r="BK126" s="1">
        <f>BL157-SUMIF('2018 high pe loads'!$N$3:$N$98,$AC126,'2018 high pe loads'!X$3:X$98)</f>
        <v>12858</v>
      </c>
      <c r="BL126" s="1">
        <f>SUMIF('2018 high pe loads'!$N$3:$N$98,$AC126,'2018 high pe loads'!T$3:T$98)</f>
        <v>8862</v>
      </c>
      <c r="BM126" s="1">
        <f>SUMIF('2018 high pe loads'!$N$3:$N$98,$AC126,'2018 high pe loads'!U$3:U$98)</f>
        <v>1269</v>
      </c>
      <c r="BN126" s="1">
        <f>SUMIF('2018 high pe loads'!$N$3:$N$98,$AC126,'2018 high pe loads'!V$3:V$98)</f>
        <v>5099</v>
      </c>
      <c r="BO126" s="1">
        <f>SUMIF('2018 high pe loads'!$N$3:$N$98,$AC126,'2018 high pe loads'!W$3:W$98)</f>
        <v>0</v>
      </c>
      <c r="BP126" s="1">
        <f t="shared" si="591"/>
        <v>56573</v>
      </c>
      <c r="BQ126" s="15">
        <f t="shared" si="592"/>
        <v>28088</v>
      </c>
      <c r="BR126" s="1"/>
      <c r="BS126" t="s">
        <v>64</v>
      </c>
      <c r="BT126" s="1">
        <f t="shared" si="577"/>
        <v>4631.6573933176023</v>
      </c>
      <c r="BU126" s="1">
        <f t="shared" si="577"/>
        <v>2290.8357029575773</v>
      </c>
      <c r="BV126" s="1">
        <f t="shared" si="577"/>
        <v>4762.4597975061333</v>
      </c>
      <c r="BW126" s="1">
        <f t="shared" si="577"/>
        <v>7563.9951403919003</v>
      </c>
      <c r="BX126" s="1">
        <f t="shared" si="577"/>
        <v>7893.7418304143885</v>
      </c>
      <c r="BY126" s="1">
        <f>BZ157-SUMIF('2017 high pe loads'!$N$3:$N$97,$AC126,'2017 high pe loads'!X$3:X$97)</f>
        <v>10267.59671136643</v>
      </c>
      <c r="BZ126" s="1">
        <f>SUMIF('2017 high pe loads'!$N$3:$N$97,$AC126,'2017 high pe loads'!T$3:T$97)</f>
        <v>10235</v>
      </c>
      <c r="CA126" s="1">
        <f>SUMIF('2017 high pe loads'!$N$3:$N$97,$AC126,'2017 high pe loads'!U$3:U$97)</f>
        <v>1513</v>
      </c>
      <c r="CB126" s="1">
        <f>SUMIF('2017 high pe loads'!$N$3:$N$97,$AC126,'2017 high pe loads'!V$3:V$97)</f>
        <v>6020</v>
      </c>
      <c r="CC126" s="1">
        <f>SUMIF('2017 high pe loads'!$N$3:$N$97,$AC126,'2017 high pe loads'!W$3:W$97)</f>
        <v>0</v>
      </c>
      <c r="CD126" s="1">
        <f t="shared" si="593"/>
        <v>55178.286575954029</v>
      </c>
      <c r="CE126" s="15">
        <f t="shared" si="594"/>
        <v>28035.59671136643</v>
      </c>
      <c r="CF126" s="1"/>
      <c r="CG126" t="s">
        <v>64</v>
      </c>
      <c r="CH126" s="1">
        <f t="shared" si="578"/>
        <v>3938.8786259999029</v>
      </c>
      <c r="CI126" s="1">
        <f t="shared" si="578"/>
        <v>2686.1906270970198</v>
      </c>
      <c r="CJ126" s="1">
        <f t="shared" si="578"/>
        <v>5496.1552244065342</v>
      </c>
      <c r="CK126" s="1">
        <f t="shared" si="578"/>
        <v>7001.5261114389759</v>
      </c>
      <c r="CL126" s="1">
        <f t="shared" si="578"/>
        <v>10151.432327364731</v>
      </c>
      <c r="CM126" s="1">
        <f>CN157-SUMIF('2013 high pe loads'!$N$3:$N$96,BS126,'2013 high pe loads'!$X$3:$X$96)</f>
        <v>15360.609836065578</v>
      </c>
      <c r="CN126" s="1">
        <f>SUMIF('2013 high pe loads'!$N$3:$N$96,$AC126,'2013 high pe loads'!T$3:T$96)</f>
        <v>6173</v>
      </c>
      <c r="CO126" s="1">
        <f>SUMIF('2013 high pe loads'!$N$3:$N$96,$AC126,'2013 high pe loads'!U$3:U$96)</f>
        <v>1640</v>
      </c>
      <c r="CP126" s="1">
        <f>SUMIF('2013 high pe loads'!$N$3:$N$96,$AC126,'2013 high pe loads'!V$3:V$96)</f>
        <v>3212</v>
      </c>
      <c r="CQ126" s="1">
        <f>SUMIF('2013 high pe loads'!$N$3:$N$96,$AC126,'2013 high pe loads'!W$3:W$96)</f>
        <v>0</v>
      </c>
      <c r="CR126" s="1">
        <f t="shared" si="579"/>
        <v>55659.792752372741</v>
      </c>
      <c r="CS126" s="15">
        <f t="shared" si="595"/>
        <v>26385.609836065578</v>
      </c>
      <c r="CT126" s="1"/>
      <c r="CU126" t="s">
        <v>64</v>
      </c>
      <c r="CV126" s="1">
        <f t="shared" si="580"/>
        <v>4047.4280433796157</v>
      </c>
      <c r="CW126" s="1">
        <f t="shared" si="580"/>
        <v>2195.5564482928598</v>
      </c>
      <c r="CX126" s="1">
        <f t="shared" si="580"/>
        <v>4973.0889749690596</v>
      </c>
      <c r="CY126" s="1">
        <f t="shared" si="580"/>
        <v>6755.9228769603587</v>
      </c>
      <c r="CZ126" s="1">
        <f t="shared" si="580"/>
        <v>9202.6122982643174</v>
      </c>
      <c r="DA126" s="1">
        <f>DB157-SUMIF('2012 high pe loads'!$N$3:$N$93,CG126,'2012 high pe loads'!$X$3:$X$93)</f>
        <v>15669.384819298397</v>
      </c>
      <c r="DB126" s="1">
        <f>SUMIF('2012 high pe loads'!$N$3:$N$93,$AC126,'2012 high pe loads'!T$3:T$93)</f>
        <v>5201</v>
      </c>
      <c r="DC126" s="1">
        <f>SUMIF('2012 high pe loads'!$N$3:$N$93,$AC126,'2012 high pe loads'!U$3:U$93)</f>
        <v>1477</v>
      </c>
      <c r="DD126" s="1">
        <f>SUMIF('2012 high pe loads'!$N$3:$N$93,$AC126,'2012 high pe loads'!V$3:V$93)</f>
        <v>2574</v>
      </c>
      <c r="DE126" s="1">
        <f>SUMIF('2012 high pe loads'!$N$3:$N$93,$AC126,'2012 high pe loads'!W$3:W$93)</f>
        <v>0</v>
      </c>
      <c r="DF126" s="1">
        <f t="shared" si="596"/>
        <v>52095.993461164609</v>
      </c>
      <c r="DG126" s="15">
        <f t="shared" si="597"/>
        <v>24921.384819298397</v>
      </c>
    </row>
    <row r="127" spans="1:111">
      <c r="A127" t="s">
        <v>65</v>
      </c>
      <c r="B127" s="1">
        <f t="shared" ref="B127:F127" si="610">B158+$AI158*B58/SUM($AD58:$AH58)</f>
        <v>1576.4583170522128</v>
      </c>
      <c r="C127" s="1">
        <f t="shared" si="610"/>
        <v>870.31838757532694</v>
      </c>
      <c r="D127" s="1">
        <f t="shared" si="610"/>
        <v>5047.9996672814577</v>
      </c>
      <c r="E127" s="1">
        <f t="shared" si="610"/>
        <v>7981.7521186669155</v>
      </c>
      <c r="F127" s="1">
        <f t="shared" si="610"/>
        <v>9231.6415536231762</v>
      </c>
      <c r="G127" s="1">
        <f>H158-SUMIF('2022 high pe loads'!$N$3:$N$100,A127,'2022 high pe loads'!$X$3:$X$100)</f>
        <v>20639.898161927202</v>
      </c>
      <c r="H127" s="1">
        <f>SUMIF('2022 high pe loads'!$N$3:$N$100,$AC127,'2022 high pe loads'!T$3:T$100)</f>
        <v>6520.1828495653444</v>
      </c>
      <c r="I127" s="1">
        <f>SUMIF('2022 high pe loads'!$N$3:$N$100,$AC127,'2022 high pe loads'!U$3:U$100)</f>
        <v>0</v>
      </c>
      <c r="J127" s="1">
        <f>SUMIF('2022 high pe loads'!$N$3:$N$100,$AC127,'2022 high pe loads'!V$3:V$100)</f>
        <v>5251.5249742154101</v>
      </c>
      <c r="K127" s="1">
        <f>SUMIF('2022 high pe loads'!$N$3:$N$100,$AC127,'2022 high pe loads'!W$3:W$100)</f>
        <v>0</v>
      </c>
      <c r="L127" s="1">
        <f t="shared" si="582"/>
        <v>57119.776029907051</v>
      </c>
      <c r="M127" s="15">
        <f t="shared" si="583"/>
        <v>32411.605985707956</v>
      </c>
      <c r="O127" t="s">
        <v>65</v>
      </c>
      <c r="P127" s="1">
        <f t="shared" ref="P127:T127" si="611">P158+$AI158*P58/SUM($AD58:$AH58)</f>
        <v>1513.1716097686945</v>
      </c>
      <c r="Q127" s="1">
        <f t="shared" si="611"/>
        <v>1061.024242922452</v>
      </c>
      <c r="R127" s="1">
        <f t="shared" si="611"/>
        <v>5853.4886065220835</v>
      </c>
      <c r="S127" s="1">
        <f t="shared" si="611"/>
        <v>8775.3306684199633</v>
      </c>
      <c r="T127" s="1">
        <f t="shared" si="611"/>
        <v>10802.8643117147</v>
      </c>
      <c r="U127" s="1">
        <f>V158-SUMIF('2021 high pe loads'!$N$3:$N$100,O127,'2021 high pe loads'!$X$3:$X$100)</f>
        <v>21689.348839227059</v>
      </c>
      <c r="V127" s="1">
        <f>SUMIF('2021 high pe loads'!$N$3:$N$100,$AC127,'2021 high pe loads'!T$3:T$100)</f>
        <v>5747.2391354158699</v>
      </c>
      <c r="W127" s="1">
        <f>SUMIF('2021 high pe loads'!$N$3:$N$100,$AC127,'2021 high pe loads'!U$3:U$100)</f>
        <v>0</v>
      </c>
      <c r="X127" s="1">
        <f>SUMIF('2021 high pe loads'!$N$3:$N$100,$AC127,'2021 high pe loads'!V$3:V$100)</f>
        <v>5776.8493087909555</v>
      </c>
      <c r="Y127" s="1">
        <f>SUMIF('2021 high pe loads'!$N$3:$N$100,$AC127,'2021 high pe loads'!W$3:W$100)</f>
        <v>0</v>
      </c>
      <c r="Z127" s="1">
        <f t="shared" si="585"/>
        <v>61219.316722781776</v>
      </c>
      <c r="AA127" s="15">
        <f t="shared" si="586"/>
        <v>33213.437283433886</v>
      </c>
      <c r="AC127" t="s">
        <v>65</v>
      </c>
      <c r="AD127" s="1">
        <f t="shared" si="574"/>
        <v>1703.1773707520138</v>
      </c>
      <c r="AE127" s="1">
        <f t="shared" si="574"/>
        <v>907.10288597888245</v>
      </c>
      <c r="AF127" s="1">
        <f t="shared" si="574"/>
        <v>5264.6628242116967</v>
      </c>
      <c r="AG127" s="1">
        <f t="shared" si="574"/>
        <v>8327.9660771135277</v>
      </c>
      <c r="AH127" s="1">
        <f t="shared" si="574"/>
        <v>9542.6439414544038</v>
      </c>
      <c r="AI127" s="1">
        <f>AJ158-SUMIF('2020 high pe loads'!$N$3:$N$100,AC127,'2020 high pe loads'!$X$3:$X$100)</f>
        <v>21104.034810458168</v>
      </c>
      <c r="AJ127" s="1">
        <f>SUMIF('2020 high pe loads'!$N$3:$N$100,$AC127,'2020 high pe loads'!T$3:T$100)</f>
        <v>4912.2805450766036</v>
      </c>
      <c r="AK127" s="1">
        <f>SUMIF('2020 high pe loads'!$N$3:$N$100,$AC127,'2020 high pe loads'!U$3:U$100)</f>
        <v>0</v>
      </c>
      <c r="AL127" s="1">
        <f>SUMIF('2020 high pe loads'!$N$3:$N$100,$AC127,'2020 high pe loads'!V$3:V$100)</f>
        <v>6041.6621756871209</v>
      </c>
      <c r="AM127" s="1">
        <f>SUMIF('2020 high pe loads'!$N$3:$N$100,$AC127,'2020 high pe loads'!W$3:W$100)</f>
        <v>0</v>
      </c>
      <c r="AN127" s="1">
        <f t="shared" si="587"/>
        <v>57803.530630732421</v>
      </c>
      <c r="AO127" s="15">
        <f t="shared" si="588"/>
        <v>32057.977531221892</v>
      </c>
      <c r="AP127" s="1"/>
      <c r="AQ127" t="s">
        <v>65</v>
      </c>
      <c r="AR127" s="1">
        <f t="shared" si="575"/>
        <v>1613.9943879122752</v>
      </c>
      <c r="AS127" s="1">
        <f t="shared" si="575"/>
        <v>942.89881383307193</v>
      </c>
      <c r="AT127" s="1">
        <f t="shared" si="575"/>
        <v>5265.5409387939026</v>
      </c>
      <c r="AU127" s="1">
        <f t="shared" si="575"/>
        <v>7672.5915047303251</v>
      </c>
      <c r="AV127" s="1">
        <f t="shared" si="575"/>
        <v>9927.8117826929392</v>
      </c>
      <c r="AW127" s="1">
        <f>AX158-SUMIF('2019 high pe loads'!$N$3:$N$101,AC127,'2019 high pe loads'!$X$3:$X$101)</f>
        <v>20775.375442438984</v>
      </c>
      <c r="AX127" s="1">
        <f>SUMIF('2019 high pe loads'!$N$3:$N$101,$AC127,'2019 high pe loads'!T$3:T$101)</f>
        <v>4777.3860006263694</v>
      </c>
      <c r="AY127" s="1">
        <f>SUMIF('2019 high pe loads'!$N$3:$N$101,$AC127,'2019 high pe loads'!U$3:U$101)</f>
        <v>0</v>
      </c>
      <c r="AZ127" s="1">
        <f>SUMIF('2019 high pe loads'!$N$3:$N$101,$AC127,'2019 high pe loads'!V$3:V$101)</f>
        <v>8416.9727528969615</v>
      </c>
      <c r="BA127" s="1">
        <f>SUMIF('2019 high pe loads'!$N$3:$N$101,$AC127,'2019 high pe loads'!W$3:W$101)</f>
        <v>0</v>
      </c>
      <c r="BB127" s="1">
        <f t="shared" si="589"/>
        <v>59392.571623924829</v>
      </c>
      <c r="BC127" s="15">
        <f t="shared" si="590"/>
        <v>33969.734195962315</v>
      </c>
      <c r="BD127" s="1"/>
      <c r="BE127" t="s">
        <v>65</v>
      </c>
      <c r="BF127" s="1">
        <f t="shared" si="576"/>
        <v>1680.7193706977832</v>
      </c>
      <c r="BG127" s="1">
        <f t="shared" si="576"/>
        <v>931.96969676163008</v>
      </c>
      <c r="BH127" s="1">
        <f t="shared" si="576"/>
        <v>5021.0577857344024</v>
      </c>
      <c r="BI127" s="1">
        <f t="shared" si="576"/>
        <v>7559.5167571503689</v>
      </c>
      <c r="BJ127" s="1">
        <f t="shared" si="576"/>
        <v>9868.9559748608353</v>
      </c>
      <c r="BK127" s="1">
        <f>BL158-SUMIF('2018 high pe loads'!$N$3:$N$98,$AC127,'2018 high pe loads'!X$3:X$98)</f>
        <v>18022.753638797953</v>
      </c>
      <c r="BL127" s="1">
        <f>SUMIF('2018 high pe loads'!$N$3:$N$98,$AC127,'2018 high pe loads'!T$3:T$98)</f>
        <v>4744</v>
      </c>
      <c r="BM127" s="1">
        <f>SUMIF('2018 high pe loads'!$N$3:$N$98,$AC127,'2018 high pe loads'!U$3:U$98)</f>
        <v>0</v>
      </c>
      <c r="BN127" s="1">
        <f>SUMIF('2018 high pe loads'!$N$3:$N$98,$AC127,'2018 high pe loads'!V$3:V$98)</f>
        <v>8231</v>
      </c>
      <c r="BO127" s="1">
        <f>SUMIF('2018 high pe loads'!$N$3:$N$98,$AC127,'2018 high pe loads'!W$3:W$98)</f>
        <v>0</v>
      </c>
      <c r="BP127" s="1">
        <f t="shared" si="591"/>
        <v>56059.97322400297</v>
      </c>
      <c r="BQ127" s="15">
        <f t="shared" si="592"/>
        <v>30997.753638797953</v>
      </c>
      <c r="BR127" s="1"/>
      <c r="BS127" t="s">
        <v>65</v>
      </c>
      <c r="BT127" s="1">
        <f t="shared" si="577"/>
        <v>1575.1015944955768</v>
      </c>
      <c r="BU127" s="1">
        <f t="shared" si="577"/>
        <v>996.7975115977722</v>
      </c>
      <c r="BV127" s="1">
        <f t="shared" si="577"/>
        <v>5159.3752631383559</v>
      </c>
      <c r="BW127" s="1">
        <f t="shared" si="577"/>
        <v>7152.9158542539944</v>
      </c>
      <c r="BX127" s="1">
        <f t="shared" si="577"/>
        <v>9407.3802993778882</v>
      </c>
      <c r="BY127" s="1">
        <f>BZ158-SUMIF('2017 high pe loads'!$N$3:$N$97,$AC127,'2017 high pe loads'!X$3:X$97)</f>
        <v>20167.002626179725</v>
      </c>
      <c r="BZ127" s="1">
        <f>SUMIF('2017 high pe loads'!$N$3:$N$97,$AC127,'2017 high pe loads'!T$3:T$97)</f>
        <v>5379</v>
      </c>
      <c r="CA127" s="1">
        <f>SUMIF('2017 high pe loads'!$N$3:$N$97,$AC127,'2017 high pe loads'!U$3:U$97)</f>
        <v>0</v>
      </c>
      <c r="CB127" s="1">
        <f>SUMIF('2017 high pe loads'!$N$3:$N$97,$AC127,'2017 high pe loads'!V$3:V$97)</f>
        <v>7258</v>
      </c>
      <c r="CC127" s="1">
        <f>SUMIF('2017 high pe loads'!$N$3:$N$97,$AC127,'2017 high pe loads'!W$3:W$97)</f>
        <v>0</v>
      </c>
      <c r="CD127" s="1">
        <f t="shared" si="593"/>
        <v>57095.57314904331</v>
      </c>
      <c r="CE127" s="15">
        <f t="shared" si="594"/>
        <v>32804.002626179725</v>
      </c>
      <c r="CF127" s="1"/>
      <c r="CG127" t="s">
        <v>65</v>
      </c>
      <c r="CH127" s="1">
        <f t="shared" si="578"/>
        <v>1318.7905534368922</v>
      </c>
      <c r="CI127" s="1">
        <f t="shared" si="578"/>
        <v>779.22093325774335</v>
      </c>
      <c r="CJ127" s="1">
        <f t="shared" si="578"/>
        <v>4520.1018326846579</v>
      </c>
      <c r="CK127" s="1">
        <f t="shared" si="578"/>
        <v>6263.7249950134028</v>
      </c>
      <c r="CL127" s="1">
        <f t="shared" si="578"/>
        <v>9241.0403720542054</v>
      </c>
      <c r="CM127" s="1">
        <f>CN158-SUMIF('2013 high pe loads'!$N$3:$N$96,BS127,'2013 high pe loads'!$X$3:$X$96)</f>
        <v>25432.435190295557</v>
      </c>
      <c r="CN127" s="1">
        <f>SUMIF('2013 high pe loads'!$N$3:$N$96,$AC127,'2013 high pe loads'!T$3:T$96)</f>
        <v>3819</v>
      </c>
      <c r="CO127" s="1">
        <f>SUMIF('2013 high pe loads'!$N$3:$N$96,$AC127,'2013 high pe loads'!U$3:U$96)</f>
        <v>0</v>
      </c>
      <c r="CP127" s="1">
        <f>SUMIF('2013 high pe loads'!$N$3:$N$96,$AC127,'2013 high pe loads'!V$3:V$96)</f>
        <v>2799</v>
      </c>
      <c r="CQ127" s="1">
        <f>SUMIF('2013 high pe loads'!$N$3:$N$96,$AC127,'2013 high pe loads'!W$3:W$96)</f>
        <v>0</v>
      </c>
      <c r="CR127" s="1">
        <f t="shared" si="579"/>
        <v>54173.313876742453</v>
      </c>
      <c r="CS127" s="15">
        <f t="shared" si="595"/>
        <v>32050.435190295557</v>
      </c>
      <c r="CT127" s="1"/>
      <c r="CU127" t="s">
        <v>65</v>
      </c>
      <c r="CV127" s="1">
        <f t="shared" si="580"/>
        <v>1343.2811113840942</v>
      </c>
      <c r="CW127" s="1">
        <f t="shared" si="580"/>
        <v>821.87885932105587</v>
      </c>
      <c r="CX127" s="1">
        <f t="shared" si="580"/>
        <v>4620.1871625901658</v>
      </c>
      <c r="CY127" s="1">
        <f t="shared" si="580"/>
        <v>6348.590108890322</v>
      </c>
      <c r="CZ127" s="1">
        <f t="shared" si="580"/>
        <v>9374.8453964391756</v>
      </c>
      <c r="DA127" s="1">
        <f>DB158-SUMIF('2012 high pe loads'!$N$3:$N$93,CG127,'2012 high pe loads'!$X$3:$X$93)</f>
        <v>25427.076680944818</v>
      </c>
      <c r="DB127" s="1">
        <f>SUMIF('2012 high pe loads'!$N$3:$N$93,$AC127,'2012 high pe loads'!T$3:T$93)</f>
        <v>3460</v>
      </c>
      <c r="DC127" s="1">
        <f>SUMIF('2012 high pe loads'!$N$3:$N$93,$AC127,'2012 high pe loads'!U$3:U$93)</f>
        <v>0</v>
      </c>
      <c r="DD127" s="1">
        <f>SUMIF('2012 high pe loads'!$N$3:$N$93,$AC127,'2012 high pe loads'!V$3:V$93)</f>
        <v>2253</v>
      </c>
      <c r="DE127" s="1">
        <f>SUMIF('2012 high pe loads'!$N$3:$N$93,$AC127,'2012 high pe loads'!W$3:W$93)</f>
        <v>0</v>
      </c>
      <c r="DF127" s="1">
        <f t="shared" si="596"/>
        <v>53648.85931956963</v>
      </c>
      <c r="DG127" s="15">
        <f t="shared" si="597"/>
        <v>31140.076680944818</v>
      </c>
    </row>
    <row r="128" spans="1:111">
      <c r="A128" t="s">
        <v>66</v>
      </c>
      <c r="B128" s="1">
        <f t="shared" ref="B128:F128" si="612">B159+$AI159*B59/SUM($AD59:$AH59)</f>
        <v>2078.5367339304689</v>
      </c>
      <c r="C128" s="1">
        <f t="shared" si="612"/>
        <v>1272.520854294122</v>
      </c>
      <c r="D128" s="1">
        <f t="shared" si="612"/>
        <v>3223.5642068545171</v>
      </c>
      <c r="E128" s="1">
        <f t="shared" si="612"/>
        <v>5600.9916138919516</v>
      </c>
      <c r="F128" s="1">
        <f t="shared" si="612"/>
        <v>9588.9494614553423</v>
      </c>
      <c r="G128" s="1">
        <f>H159-SUMIF('2022 high pe loads'!$N$3:$N$100,A128,'2022 high pe loads'!$X$3:$X$100)</f>
        <v>29650.847060556949</v>
      </c>
      <c r="H128" s="1">
        <f>SUMIF('2022 high pe loads'!$N$3:$N$100,$AC128,'2022 high pe loads'!T$3:T$100)</f>
        <v>3896.2630027994687</v>
      </c>
      <c r="I128" s="1">
        <f>SUMIF('2022 high pe loads'!$N$3:$N$100,$AC128,'2022 high pe loads'!U$3:U$100)</f>
        <v>8813.3487549727415</v>
      </c>
      <c r="J128" s="1">
        <f>SUMIF('2022 high pe loads'!$N$3:$N$100,$AC128,'2022 high pe loads'!V$3:V$100)</f>
        <v>19292.444378959772</v>
      </c>
      <c r="K128" s="1">
        <f>SUMIF('2022 high pe loads'!$N$3:$N$100,$AC128,'2022 high pe loads'!W$3:W$100)</f>
        <v>0</v>
      </c>
      <c r="L128" s="1">
        <f t="shared" si="582"/>
        <v>83417.466067715344</v>
      </c>
      <c r="M128" s="15">
        <f t="shared" si="583"/>
        <v>61652.903197288928</v>
      </c>
      <c r="O128" t="s">
        <v>66</v>
      </c>
      <c r="P128" s="1">
        <f t="shared" ref="P128:T128" si="613">P159+$AI159*P59/SUM($AD59:$AH59)</f>
        <v>2693.0236938538455</v>
      </c>
      <c r="Q128" s="1">
        <f t="shared" si="613"/>
        <v>1409.2716998628434</v>
      </c>
      <c r="R128" s="1">
        <f t="shared" si="613"/>
        <v>4371.718603166305</v>
      </c>
      <c r="S128" s="1">
        <f t="shared" si="613"/>
        <v>5649.4621056764418</v>
      </c>
      <c r="T128" s="1">
        <f t="shared" si="613"/>
        <v>10608.904946845896</v>
      </c>
      <c r="U128" s="1">
        <f>V159-SUMIF('2021 high pe loads'!$N$3:$N$100,O128,'2021 high pe loads'!$X$3:$X$100)</f>
        <v>19711.778965859619</v>
      </c>
      <c r="V128" s="1">
        <f>SUMIF('2021 high pe loads'!$N$3:$N$100,$AC128,'2021 high pe loads'!T$3:T$100)</f>
        <v>5749.1494691820035</v>
      </c>
      <c r="W128" s="1">
        <f>SUMIF('2021 high pe loads'!$N$3:$N$100,$AC128,'2021 high pe loads'!U$3:U$100)</f>
        <v>15747.836401130371</v>
      </c>
      <c r="X128" s="1">
        <f>SUMIF('2021 high pe loads'!$N$3:$N$100,$AC128,'2021 high pe loads'!V$3:V$100)</f>
        <v>10066.503780646144</v>
      </c>
      <c r="Y128" s="1">
        <f>SUMIF('2021 high pe loads'!$N$3:$N$100,$AC128,'2021 high pe loads'!W$3:W$100)</f>
        <v>0</v>
      </c>
      <c r="Z128" s="1">
        <f t="shared" si="585"/>
        <v>76007.649666223471</v>
      </c>
      <c r="AA128" s="15">
        <f t="shared" si="586"/>
        <v>51275.268616818139</v>
      </c>
      <c r="AC128" t="s">
        <v>66</v>
      </c>
      <c r="AD128" s="1">
        <f t="shared" si="574"/>
        <v>3152.7400576948385</v>
      </c>
      <c r="AE128" s="1">
        <f t="shared" si="574"/>
        <v>1325.9022163254206</v>
      </c>
      <c r="AF128" s="1">
        <f t="shared" si="574"/>
        <v>3373.5292403306266</v>
      </c>
      <c r="AG128" s="1">
        <f t="shared" si="574"/>
        <v>5867.6913560950079</v>
      </c>
      <c r="AH128" s="1">
        <f t="shared" si="574"/>
        <v>10009.834530277802</v>
      </c>
      <c r="AI128" s="1">
        <f>AJ159-SUMIF('2020 high pe loads'!$N$3:$N$100,AC128,'2020 high pe loads'!$X$3:$X$100)</f>
        <v>21010.542151050897</v>
      </c>
      <c r="AJ128" s="1">
        <f>SUMIF('2020 high pe loads'!$N$3:$N$100,$AC128,'2020 high pe loads'!T$3:T$100)</f>
        <v>5745.1152513665429</v>
      </c>
      <c r="AK128" s="1">
        <f>SUMIF('2020 high pe loads'!$N$3:$N$100,$AC128,'2020 high pe loads'!U$3:U$100)</f>
        <v>16690.392639926096</v>
      </c>
      <c r="AL128" s="1">
        <f>SUMIF('2020 high pe loads'!$N$3:$N$100,$AC128,'2020 high pe loads'!V$3:V$100)</f>
        <v>11647.169297097545</v>
      </c>
      <c r="AM128" s="1">
        <f>SUMIF('2020 high pe loads'!$N$3:$N$100,$AC128,'2020 high pe loads'!W$3:W$100)</f>
        <v>0</v>
      </c>
      <c r="AN128" s="1">
        <f t="shared" si="587"/>
        <v>78822.916740164772</v>
      </c>
      <c r="AO128" s="15">
        <f t="shared" si="588"/>
        <v>55093.219339441079</v>
      </c>
      <c r="AP128" s="1"/>
      <c r="AQ128" t="s">
        <v>66</v>
      </c>
      <c r="AR128" s="1">
        <f t="shared" si="575"/>
        <v>2998.3369585387163</v>
      </c>
      <c r="AS128" s="1">
        <f t="shared" si="575"/>
        <v>2004.9615816482587</v>
      </c>
      <c r="AT128" s="1">
        <f t="shared" si="575"/>
        <v>4807.6439181958167</v>
      </c>
      <c r="AU128" s="1">
        <f t="shared" si="575"/>
        <v>7462.9860170100001</v>
      </c>
      <c r="AV128" s="1">
        <f t="shared" si="575"/>
        <v>10533.232045903789</v>
      </c>
      <c r="AW128" s="1">
        <f>AX159-SUMIF('2019 high pe loads'!$N$3:$N$101,AC128,'2019 high pe loads'!$X$3:$X$101)</f>
        <v>22827.801882187225</v>
      </c>
      <c r="AX128" s="1">
        <f>SUMIF('2019 high pe loads'!$N$3:$N$101,$AC128,'2019 high pe loads'!T$3:T$101)</f>
        <v>6338.1880676479796</v>
      </c>
      <c r="AY128" s="1">
        <f>SUMIF('2019 high pe loads'!$N$3:$N$101,$AC128,'2019 high pe loads'!U$3:U$101)</f>
        <v>14770.827591606636</v>
      </c>
      <c r="AZ128" s="1">
        <f>SUMIF('2019 high pe loads'!$N$3:$N$101,$AC128,'2019 high pe loads'!V$3:V$101)</f>
        <v>12498.16661446915</v>
      </c>
      <c r="BA128" s="1">
        <f>SUMIF('2019 high pe loads'!$N$3:$N$101,$AC128,'2019 high pe loads'!W$3:W$101)</f>
        <v>0</v>
      </c>
      <c r="BB128" s="1">
        <f t="shared" si="589"/>
        <v>84242.144677207572</v>
      </c>
      <c r="BC128" s="15">
        <f t="shared" si="590"/>
        <v>56434.984155910992</v>
      </c>
      <c r="BD128" s="1"/>
      <c r="BE128" t="s">
        <v>66</v>
      </c>
      <c r="BF128" s="1">
        <f t="shared" si="576"/>
        <v>3156.1398346684118</v>
      </c>
      <c r="BG128" s="1">
        <f t="shared" si="576"/>
        <v>1389.7479191269581</v>
      </c>
      <c r="BH128" s="1">
        <f t="shared" si="576"/>
        <v>4883.2452797973901</v>
      </c>
      <c r="BI128" s="1">
        <f t="shared" si="576"/>
        <v>4831.9032625243653</v>
      </c>
      <c r="BJ128" s="1">
        <f t="shared" si="576"/>
        <v>10099.963703882873</v>
      </c>
      <c r="BK128" s="1">
        <f>BL159-SUMIF('2018 high pe loads'!$N$3:$N$98,$AC128,'2018 high pe loads'!X$3:X$98)</f>
        <v>18526.000000000007</v>
      </c>
      <c r="BL128" s="1">
        <f>SUMIF('2018 high pe loads'!$N$3:$N$98,$AC128,'2018 high pe loads'!T$3:T$98)</f>
        <v>4559</v>
      </c>
      <c r="BM128" s="1">
        <f>SUMIF('2018 high pe loads'!$N$3:$N$98,$AC128,'2018 high pe loads'!U$3:U$98)</f>
        <v>14350</v>
      </c>
      <c r="BN128" s="1">
        <f>SUMIF('2018 high pe loads'!$N$3:$N$98,$AC128,'2018 high pe loads'!V$3:V$98)</f>
        <v>8539</v>
      </c>
      <c r="BO128" s="1">
        <f>SUMIF('2018 high pe loads'!$N$3:$N$98,$AC128,'2018 high pe loads'!W$3:W$98)</f>
        <v>0</v>
      </c>
      <c r="BP128" s="1">
        <f t="shared" si="591"/>
        <v>70335</v>
      </c>
      <c r="BQ128" s="15">
        <f t="shared" si="592"/>
        <v>45974.000000000007</v>
      </c>
      <c r="BR128" s="1"/>
      <c r="BS128" t="s">
        <v>66</v>
      </c>
      <c r="BT128" s="1">
        <f t="shared" si="577"/>
        <v>791.43226767641931</v>
      </c>
      <c r="BU128" s="1">
        <f t="shared" si="577"/>
        <v>673.20192686742109</v>
      </c>
      <c r="BV128" s="1">
        <f t="shared" si="577"/>
        <v>2750.0630347943643</v>
      </c>
      <c r="BW128" s="1">
        <f t="shared" si="577"/>
        <v>9056.7503845668343</v>
      </c>
      <c r="BX128" s="1">
        <f t="shared" si="577"/>
        <v>14200.698631478626</v>
      </c>
      <c r="BY128" s="1">
        <f>BZ159-SUMIF('2017 high pe loads'!$N$3:$N$97,$AC128,'2017 high pe loads'!X$3:X$97)</f>
        <v>24512.437601878977</v>
      </c>
      <c r="BZ128" s="1">
        <f>SUMIF('2017 high pe loads'!$N$3:$N$97,$AC128,'2017 high pe loads'!T$3:T$97)</f>
        <v>11467</v>
      </c>
      <c r="CA128" s="1">
        <f>SUMIF('2017 high pe loads'!$N$3:$N$97,$AC128,'2017 high pe loads'!U$3:U$97)</f>
        <v>12162</v>
      </c>
      <c r="CB128" s="1">
        <f>SUMIF('2017 high pe loads'!$N$3:$N$97,$AC128,'2017 high pe loads'!V$3:V$97)</f>
        <v>25978</v>
      </c>
      <c r="CC128" s="1">
        <f>SUMIF('2017 high pe loads'!$N$3:$N$97,$AC128,'2017 high pe loads'!W$3:W$97)</f>
        <v>0</v>
      </c>
      <c r="CD128" s="1">
        <f t="shared" si="593"/>
        <v>101591.58384726263</v>
      </c>
      <c r="CE128" s="15">
        <f t="shared" si="594"/>
        <v>74119.437601878977</v>
      </c>
      <c r="CF128" s="1"/>
      <c r="CG128" t="s">
        <v>66</v>
      </c>
      <c r="CH128" s="1">
        <f t="shared" si="578"/>
        <v>765.9242964230184</v>
      </c>
      <c r="CI128" s="1">
        <f t="shared" si="578"/>
        <v>590.86867447952523</v>
      </c>
      <c r="CJ128" s="1">
        <f t="shared" si="578"/>
        <v>2395.0877985590469</v>
      </c>
      <c r="CK128" s="1">
        <f t="shared" si="578"/>
        <v>8799.4720410455357</v>
      </c>
      <c r="CL128" s="1">
        <f t="shared" si="578"/>
        <v>13278.554695963971</v>
      </c>
      <c r="CM128" s="1">
        <f>CN159-SUMIF('2013 high pe loads'!$N$3:$N$96,BS128,'2013 high pe loads'!$X$3:$X$96)</f>
        <v>55875.540635944781</v>
      </c>
      <c r="CN128" s="1">
        <f>SUMIF('2013 high pe loads'!$N$3:$N$96,$AC128,'2013 high pe loads'!T$3:T$96)</f>
        <v>4825</v>
      </c>
      <c r="CO128" s="1">
        <f>SUMIF('2013 high pe loads'!$N$3:$N$96,$AC128,'2013 high pe loads'!U$3:U$96)</f>
        <v>3291</v>
      </c>
      <c r="CP128" s="1">
        <f>SUMIF('2013 high pe loads'!$N$3:$N$96,$AC128,'2013 high pe loads'!V$3:V$96)</f>
        <v>3350</v>
      </c>
      <c r="CQ128" s="1">
        <f>SUMIF('2013 high pe loads'!$N$3:$N$96,$AC128,'2013 high pe loads'!W$3:W$96)</f>
        <v>0</v>
      </c>
      <c r="CR128" s="1">
        <f t="shared" si="579"/>
        <v>93171.448142415873</v>
      </c>
      <c r="CS128" s="15">
        <f t="shared" si="595"/>
        <v>67341.540635944781</v>
      </c>
      <c r="CT128" s="1"/>
      <c r="CU128" t="s">
        <v>66</v>
      </c>
      <c r="CV128" s="1">
        <f t="shared" si="580"/>
        <v>703.05677650112887</v>
      </c>
      <c r="CW128" s="1">
        <f t="shared" si="580"/>
        <v>564.01048456023329</v>
      </c>
      <c r="CX128" s="1">
        <f t="shared" si="580"/>
        <v>2286.5856014639803</v>
      </c>
      <c r="CY128" s="1">
        <f t="shared" si="580"/>
        <v>7961.2233542516788</v>
      </c>
      <c r="CZ128" s="1">
        <f t="shared" si="580"/>
        <v>11850.579646084154</v>
      </c>
      <c r="DA128" s="1">
        <f>DB159-SUMIF('2012 high pe loads'!$N$3:$N$93,CG128,'2012 high pe loads'!$X$3:$X$93)</f>
        <v>48488.396321245891</v>
      </c>
      <c r="DB128" s="1">
        <f>SUMIF('2012 high pe loads'!$N$3:$N$93,$AC128,'2012 high pe loads'!T$3:T$93)</f>
        <v>4060</v>
      </c>
      <c r="DC128" s="1">
        <f>SUMIF('2012 high pe loads'!$N$3:$N$93,$AC128,'2012 high pe loads'!U$3:U$93)</f>
        <v>510</v>
      </c>
      <c r="DD128" s="1">
        <f>SUMIF('2012 high pe loads'!$N$3:$N$93,$AC128,'2012 high pe loads'!V$3:V$93)</f>
        <v>7543</v>
      </c>
      <c r="DE128" s="1">
        <f>SUMIF('2012 high pe loads'!$N$3:$N$93,$AC128,'2012 high pe loads'!W$3:W$93)</f>
        <v>0</v>
      </c>
      <c r="DF128" s="1">
        <f t="shared" si="596"/>
        <v>83966.852184107061</v>
      </c>
      <c r="DG128" s="15">
        <f t="shared" si="597"/>
        <v>60601.396321245891</v>
      </c>
    </row>
    <row r="129" spans="1:111">
      <c r="A129" t="s">
        <v>50</v>
      </c>
      <c r="B129" s="1">
        <f t="shared" ref="B129:F129" si="614">SUM(B119:B128)</f>
        <v>38942.336160167244</v>
      </c>
      <c r="C129" s="1">
        <f t="shared" si="614"/>
        <v>19267.875372540129</v>
      </c>
      <c r="D129" s="1">
        <f t="shared" si="614"/>
        <v>53870.887251440618</v>
      </c>
      <c r="E129" s="1">
        <f t="shared" si="614"/>
        <v>103005.85637710239</v>
      </c>
      <c r="F129" s="1">
        <f t="shared" si="614"/>
        <v>101174.09309501514</v>
      </c>
      <c r="G129" s="1">
        <f>SUM(G119:G128)</f>
        <v>275361.55810888455</v>
      </c>
      <c r="H129" s="1">
        <f t="shared" ref="H129:K129" si="615">SUM(H119:H128)</f>
        <v>107984.25195226166</v>
      </c>
      <c r="I129" s="1">
        <f t="shared" si="615"/>
        <v>77513.543129512283</v>
      </c>
      <c r="J129" s="1">
        <f t="shared" si="615"/>
        <v>84286.054515986427</v>
      </c>
      <c r="K129" s="1">
        <f t="shared" si="615"/>
        <v>98011.882422277864</v>
      </c>
      <c r="L129" s="1">
        <f t="shared" si="582"/>
        <v>959418.33838518837</v>
      </c>
      <c r="M129" s="1">
        <f>SUM(M119:M128)</f>
        <v>643157.2901289229</v>
      </c>
      <c r="O129" t="s">
        <v>50</v>
      </c>
      <c r="P129" s="1">
        <f t="shared" ref="P129:T129" si="616">SUM(P119:P128)</f>
        <v>33461.363203722547</v>
      </c>
      <c r="Q129" s="1">
        <f t="shared" si="616"/>
        <v>19415.223949019626</v>
      </c>
      <c r="R129" s="1">
        <f t="shared" si="616"/>
        <v>60315.537765189118</v>
      </c>
      <c r="S129" s="1">
        <f t="shared" si="616"/>
        <v>104838.14588262243</v>
      </c>
      <c r="T129" s="1">
        <f t="shared" si="616"/>
        <v>108403.21555562536</v>
      </c>
      <c r="U129" s="1">
        <f>SUM(U119:U128)</f>
        <v>222659.14219002513</v>
      </c>
      <c r="V129" s="1">
        <f t="shared" ref="V129:Y129" si="617">SUM(V119:V128)</f>
        <v>99058.08223539294</v>
      </c>
      <c r="W129" s="1">
        <f t="shared" si="617"/>
        <v>86375.050650118385</v>
      </c>
      <c r="X129" s="1">
        <f t="shared" si="617"/>
        <v>56106.696610249739</v>
      </c>
      <c r="Y129" s="1">
        <f t="shared" si="617"/>
        <v>76697.035209654001</v>
      </c>
      <c r="Z129" s="1">
        <f t="shared" si="585"/>
        <v>867329.49325161916</v>
      </c>
      <c r="AA129" s="1">
        <f>SUM(AA119:AA128)</f>
        <v>540896.00689544016</v>
      </c>
      <c r="AC129" t="s">
        <v>50</v>
      </c>
      <c r="AD129" s="1">
        <f t="shared" ref="AD129:AH129" si="618">SUM(AD119:AD128)</f>
        <v>32402.732707218103</v>
      </c>
      <c r="AE129" s="1">
        <f t="shared" si="618"/>
        <v>20356.385010046597</v>
      </c>
      <c r="AF129" s="1">
        <f t="shared" si="618"/>
        <v>55283.772873026377</v>
      </c>
      <c r="AG129" s="1">
        <f t="shared" si="618"/>
        <v>103934.83921987798</v>
      </c>
      <c r="AH129" s="1">
        <f t="shared" si="618"/>
        <v>99221.56323933824</v>
      </c>
      <c r="AI129" s="1">
        <f>SUM(AI119:AI128)</f>
        <v>224649.16679956196</v>
      </c>
      <c r="AJ129" s="1">
        <f t="shared" ref="AJ129:AM129" si="619">SUM(AJ119:AJ128)</f>
        <v>102148.86165216724</v>
      </c>
      <c r="AK129" s="1">
        <f t="shared" si="619"/>
        <v>84972.247594118118</v>
      </c>
      <c r="AL129" s="1">
        <f t="shared" si="619"/>
        <v>62853.505735622457</v>
      </c>
      <c r="AM129" s="1">
        <f t="shared" si="619"/>
        <v>71511.135422280408</v>
      </c>
      <c r="AN129" s="1">
        <f t="shared" si="587"/>
        <v>857334.21025325754</v>
      </c>
      <c r="AO129" s="1">
        <f>SUM(AO119:AO128)</f>
        <v>546134.91720375011</v>
      </c>
      <c r="AP129" s="1"/>
      <c r="AQ129" t="s">
        <v>50</v>
      </c>
      <c r="AR129" s="1">
        <f t="shared" ref="AR129:AV129" si="620">SUM(AR119:AR128)</f>
        <v>32214.46972965878</v>
      </c>
      <c r="AS129" s="1">
        <f t="shared" si="620"/>
        <v>19768.497834787428</v>
      </c>
      <c r="AT129" s="1">
        <f t="shared" si="620"/>
        <v>56710.920502841072</v>
      </c>
      <c r="AU129" s="1">
        <f t="shared" si="620"/>
        <v>105515.37415684364</v>
      </c>
      <c r="AV129" s="1">
        <f t="shared" si="620"/>
        <v>96633.950505838991</v>
      </c>
      <c r="AW129" s="1">
        <f>SUM(AW119:AW128)</f>
        <v>245550.26412694369</v>
      </c>
      <c r="AX129" s="1">
        <f t="shared" ref="AX129" si="621">SUM(AX119:AX128)</f>
        <v>101389.46727215784</v>
      </c>
      <c r="AY129" s="1">
        <f t="shared" ref="AY129:BA129" si="622">SUM(AY119:AY128)</f>
        <v>86397.346539304708</v>
      </c>
      <c r="AZ129" s="1">
        <f t="shared" si="622"/>
        <v>65316.726902599425</v>
      </c>
      <c r="BA129" s="1">
        <f t="shared" si="622"/>
        <v>72826.985280300651</v>
      </c>
      <c r="BB129" s="1">
        <f t="shared" si="589"/>
        <v>882324.00285127619</v>
      </c>
      <c r="BC129" s="1">
        <f>SUM(BC119:BC128)</f>
        <v>571480.79012130632</v>
      </c>
      <c r="BE129" t="s">
        <v>50</v>
      </c>
      <c r="BF129" s="1">
        <f t="shared" ref="BF129:BJ129" si="623">SUM(BF119:BF128)</f>
        <v>29139.778027084027</v>
      </c>
      <c r="BG129" s="1">
        <f t="shared" si="623"/>
        <v>17641.542754605416</v>
      </c>
      <c r="BH129" s="1">
        <f t="shared" si="623"/>
        <v>51853.406875799898</v>
      </c>
      <c r="BI129" s="1">
        <f t="shared" si="623"/>
        <v>92124.796695433019</v>
      </c>
      <c r="BJ129" s="1">
        <f t="shared" si="623"/>
        <v>92142.474678536208</v>
      </c>
      <c r="BK129" s="1">
        <f>SUM(BK119:BK128)</f>
        <v>227391.61618607093</v>
      </c>
      <c r="BL129" s="1">
        <f t="shared" ref="BL129:BO129" si="624">SUM(BL119:BL128)</f>
        <v>100473</v>
      </c>
      <c r="BM129" s="1">
        <f t="shared" si="624"/>
        <v>85610</v>
      </c>
      <c r="BN129" s="1">
        <f t="shared" si="624"/>
        <v>61788</v>
      </c>
      <c r="BO129" s="1">
        <f t="shared" si="624"/>
        <v>72201</v>
      </c>
      <c r="BP129" s="1">
        <f t="shared" si="591"/>
        <v>830365.61521752947</v>
      </c>
      <c r="BQ129" s="1">
        <f>SUM(BQ119:BQ128)</f>
        <v>547463.61618607095</v>
      </c>
      <c r="BS129" t="s">
        <v>50</v>
      </c>
      <c r="BT129" s="1">
        <f t="shared" ref="BT129:BX129" si="625">SUM(BT119:BT128)</f>
        <v>25793.585676237253</v>
      </c>
      <c r="BU129" s="1">
        <f t="shared" si="625"/>
        <v>16125.665269062605</v>
      </c>
      <c r="BV129" s="1">
        <f t="shared" si="625"/>
        <v>49171.35621302067</v>
      </c>
      <c r="BW129" s="1">
        <f t="shared" si="625"/>
        <v>97235.749639509348</v>
      </c>
      <c r="BX129" s="1">
        <f t="shared" si="625"/>
        <v>96592.040843591822</v>
      </c>
      <c r="BY129" s="1">
        <f>SUM(BY119:BY128)</f>
        <v>243858.77397814963</v>
      </c>
      <c r="BZ129" s="1">
        <f t="shared" ref="BZ129:CC129" si="626">SUM(BZ119:BZ128)</f>
        <v>108045</v>
      </c>
      <c r="CA129" s="1">
        <f t="shared" si="626"/>
        <v>86681</v>
      </c>
      <c r="CB129" s="1">
        <f t="shared" si="626"/>
        <v>79916</v>
      </c>
      <c r="CC129" s="1">
        <f t="shared" si="626"/>
        <v>68127</v>
      </c>
      <c r="CD129" s="1">
        <f t="shared" si="593"/>
        <v>871546.17161957128</v>
      </c>
      <c r="CE129" s="1">
        <f>SUM(CE119:CE128)</f>
        <v>586627.77397814975</v>
      </c>
      <c r="CG129" t="s">
        <v>50</v>
      </c>
      <c r="CH129" s="1">
        <f t="shared" ref="CH129:CL129" si="627">SUM(CH119:CH128)</f>
        <v>21979.298037442397</v>
      </c>
      <c r="CI129" s="1">
        <f t="shared" si="627"/>
        <v>15134.697340336121</v>
      </c>
      <c r="CJ129" s="1">
        <f t="shared" si="627"/>
        <v>45181.737137559656</v>
      </c>
      <c r="CK129" s="1">
        <f t="shared" si="627"/>
        <v>86878.685972614563</v>
      </c>
      <c r="CL129" s="1">
        <f t="shared" si="627"/>
        <v>87482.023995421943</v>
      </c>
      <c r="CM129" s="1">
        <f>SUM(CM119:CM128)</f>
        <v>298737.50824739644</v>
      </c>
      <c r="CN129" s="1">
        <f t="shared" ref="CN129:CQ129" si="628">SUM(CN119:CN128)</f>
        <v>76698</v>
      </c>
      <c r="CO129" s="1">
        <f t="shared" si="628"/>
        <v>52886</v>
      </c>
      <c r="CP129" s="1">
        <f t="shared" si="628"/>
        <v>37876</v>
      </c>
      <c r="CQ129" s="1">
        <f t="shared" si="628"/>
        <v>37407</v>
      </c>
      <c r="CR129" s="1">
        <f>SUM(CH129:CQ129)</f>
        <v>760260.95073077106</v>
      </c>
      <c r="CS129" s="1">
        <f>SUM(CS119:CS128)</f>
        <v>503604.50824739644</v>
      </c>
      <c r="CU129" t="s">
        <v>50</v>
      </c>
      <c r="CV129" s="1">
        <f t="shared" ref="CV129:CZ129" si="629">SUM(CV119:CV128)</f>
        <v>22359.175929972364</v>
      </c>
      <c r="CW129" s="1">
        <f t="shared" si="629"/>
        <v>14302.592375274869</v>
      </c>
      <c r="CX129" s="1">
        <f t="shared" si="629"/>
        <v>43501.033388317264</v>
      </c>
      <c r="CY129" s="1">
        <f t="shared" si="629"/>
        <v>82313.577332327492</v>
      </c>
      <c r="CZ129" s="1">
        <f t="shared" si="629"/>
        <v>82198.973829551323</v>
      </c>
      <c r="DA129" s="1">
        <f>SUM(DA119:DA128)</f>
        <v>276091.17583117494</v>
      </c>
      <c r="DB129" s="1">
        <f t="shared" ref="DB129:DE129" si="630">SUM(DB119:DB128)</f>
        <v>67471</v>
      </c>
      <c r="DC129" s="1">
        <f t="shared" si="630"/>
        <v>44644</v>
      </c>
      <c r="DD129" s="1">
        <f t="shared" si="630"/>
        <v>33861</v>
      </c>
      <c r="DE129" s="1">
        <f t="shared" si="630"/>
        <v>36047</v>
      </c>
      <c r="DF129" s="1">
        <f t="shared" si="596"/>
        <v>702789.5286866182</v>
      </c>
      <c r="DG129" s="1">
        <f>SUM(DG119:DG128)</f>
        <v>458114.17583117489</v>
      </c>
    </row>
    <row r="130" spans="1:111">
      <c r="B130" s="1"/>
      <c r="C130" s="1"/>
      <c r="D130" s="1"/>
      <c r="E130" s="1"/>
      <c r="F130" s="1"/>
      <c r="G130" s="1"/>
      <c r="H130" s="1"/>
      <c r="I130" s="1"/>
      <c r="J130" s="1"/>
      <c r="K130" s="1"/>
      <c r="L130" s="1"/>
      <c r="M130" s="1"/>
      <c r="P130" s="1"/>
      <c r="Q130" s="1"/>
      <c r="R130" s="1"/>
      <c r="S130" s="1"/>
      <c r="T130" s="1"/>
      <c r="U130" s="1"/>
      <c r="V130" s="1"/>
      <c r="W130" s="1"/>
      <c r="X130" s="1"/>
      <c r="Y130" s="1"/>
      <c r="Z130" s="1"/>
      <c r="AA130" s="1"/>
      <c r="AD130" s="1"/>
      <c r="AE130" s="1"/>
      <c r="AF130" s="1"/>
      <c r="AG130" s="1"/>
      <c r="AH130" s="1"/>
      <c r="AI130" s="1"/>
      <c r="AJ130" s="1"/>
      <c r="AK130" s="1"/>
      <c r="AL130" s="1"/>
      <c r="AM130" s="1"/>
      <c r="AN130" s="1"/>
      <c r="AO130" s="1"/>
      <c r="AR130" s="1"/>
      <c r="AS130" s="1"/>
      <c r="AT130" s="1"/>
      <c r="AU130" s="1"/>
      <c r="AV130" s="1"/>
      <c r="AW130" s="1"/>
      <c r="AX130" s="1"/>
      <c r="AY130" s="1"/>
      <c r="AZ130" s="1"/>
      <c r="BA130" s="1"/>
      <c r="BB130" s="1"/>
      <c r="BC130" s="1"/>
    </row>
    <row r="131" spans="1:111">
      <c r="A131" t="s">
        <v>195</v>
      </c>
      <c r="B131" s="12">
        <f>SUM(B129:F129)/L129</f>
        <v>0.32963831897206519</v>
      </c>
      <c r="O131" t="s">
        <v>195</v>
      </c>
      <c r="P131" s="12">
        <f>SUM(P129:T129)/Z129</f>
        <v>0.37636617790129523</v>
      </c>
      <c r="AC131" t="s">
        <v>195</v>
      </c>
      <c r="AD131" s="12">
        <f>SUM(AD129:AH129)/AN129</f>
        <v>0.36298480724054938</v>
      </c>
      <c r="AR131" s="12">
        <f>SUM(AR129:AV129)/BB129</f>
        <v>0.35230052874620182</v>
      </c>
      <c r="BF131" s="12">
        <f>SUM(BF129:BJ129)/BP129</f>
        <v>0.34069570541808519</v>
      </c>
      <c r="BT131" s="12">
        <f>SUM(BT129:BX129)/CD129</f>
        <v>0.32691142124113204</v>
      </c>
      <c r="CH131" s="12">
        <f>SUM(CH129:CL129)/CR129</f>
        <v>0.33758993176839308</v>
      </c>
      <c r="CV131" s="12">
        <f>SUM(CV129:CZ129)/DF129</f>
        <v>0.34814883100591387</v>
      </c>
    </row>
    <row r="146" spans="1:106">
      <c r="AD146" s="12"/>
      <c r="AE146" s="12"/>
      <c r="AF146" s="12"/>
      <c r="AG146" s="12"/>
      <c r="AH146" s="12"/>
      <c r="AI146" s="12"/>
      <c r="AJ146" s="12"/>
      <c r="AK146" s="12"/>
      <c r="AL146" s="12"/>
      <c r="AM146" s="12"/>
      <c r="AN146" s="12"/>
      <c r="AO146" s="12"/>
      <c r="AR146" s="12"/>
      <c r="AS146" s="12"/>
      <c r="AT146" s="12"/>
      <c r="AU146" s="12"/>
      <c r="AV146" s="12"/>
      <c r="AW146" s="12"/>
      <c r="AX146" s="12"/>
      <c r="AY146" s="12"/>
      <c r="AZ146" s="12"/>
      <c r="BA146" s="12"/>
      <c r="BB146" s="12"/>
      <c r="BC146" s="12"/>
    </row>
    <row r="148" spans="1:106">
      <c r="B148" s="8" t="s">
        <v>196</v>
      </c>
      <c r="C148" s="8"/>
      <c r="D148" s="8"/>
      <c r="E148" s="8"/>
      <c r="F148" s="8"/>
      <c r="G148" t="s">
        <v>197</v>
      </c>
      <c r="P148" s="8" t="s">
        <v>198</v>
      </c>
      <c r="Q148" s="8"/>
      <c r="R148" s="8"/>
      <c r="S148" s="8"/>
      <c r="T148" s="8"/>
      <c r="U148" t="s">
        <v>197</v>
      </c>
      <c r="AD148" s="8" t="s">
        <v>199</v>
      </c>
      <c r="AE148" s="8"/>
      <c r="AF148" s="8"/>
      <c r="AG148" s="8"/>
      <c r="AH148" s="8"/>
      <c r="AI148" t="s">
        <v>197</v>
      </c>
      <c r="AR148" s="8" t="s">
        <v>200</v>
      </c>
      <c r="AS148" s="8"/>
      <c r="AT148" s="8"/>
      <c r="AU148" s="8"/>
      <c r="AV148" s="8"/>
      <c r="AW148" t="s">
        <v>197</v>
      </c>
      <c r="BF148" s="8" t="s">
        <v>201</v>
      </c>
      <c r="BG148" s="8"/>
      <c r="BH148" s="8"/>
      <c r="BI148" s="8"/>
      <c r="BJ148" s="8"/>
      <c r="BK148" t="s">
        <v>197</v>
      </c>
      <c r="BT148" s="8" t="s">
        <v>202</v>
      </c>
      <c r="BU148" s="8"/>
      <c r="BV148" s="8"/>
      <c r="BW148" s="8"/>
      <c r="BX148" s="8"/>
      <c r="BY148" t="s">
        <v>197</v>
      </c>
      <c r="CH148" s="8" t="s">
        <v>203</v>
      </c>
      <c r="CI148" s="8"/>
      <c r="CJ148" s="8"/>
      <c r="CK148" s="8"/>
      <c r="CL148" s="8"/>
      <c r="CM148" t="s">
        <v>197</v>
      </c>
      <c r="CV148" s="8" t="s">
        <v>204</v>
      </c>
      <c r="CW148" s="8"/>
      <c r="CX148" s="8"/>
      <c r="CY148" s="8"/>
      <c r="CZ148" s="8"/>
      <c r="DA148" t="s">
        <v>197</v>
      </c>
    </row>
    <row r="149" spans="1:106">
      <c r="B149" t="s">
        <v>112</v>
      </c>
      <c r="C149" t="s">
        <v>113</v>
      </c>
      <c r="D149" t="s">
        <v>114</v>
      </c>
      <c r="E149" t="s">
        <v>115</v>
      </c>
      <c r="F149" t="s">
        <v>116</v>
      </c>
      <c r="G149" t="s">
        <v>205</v>
      </c>
      <c r="H149" t="s">
        <v>206</v>
      </c>
      <c r="P149" t="s">
        <v>112</v>
      </c>
      <c r="Q149" t="s">
        <v>113</v>
      </c>
      <c r="R149" t="s">
        <v>114</v>
      </c>
      <c r="S149" t="s">
        <v>115</v>
      </c>
      <c r="T149" t="s">
        <v>116</v>
      </c>
      <c r="U149" t="s">
        <v>205</v>
      </c>
      <c r="V149" t="s">
        <v>206</v>
      </c>
      <c r="AD149" t="s">
        <v>112</v>
      </c>
      <c r="AE149" t="s">
        <v>113</v>
      </c>
      <c r="AF149" t="s">
        <v>114</v>
      </c>
      <c r="AG149" t="s">
        <v>115</v>
      </c>
      <c r="AH149" t="s">
        <v>116</v>
      </c>
      <c r="AI149" t="s">
        <v>205</v>
      </c>
      <c r="AJ149" t="s">
        <v>206</v>
      </c>
      <c r="AQ149" t="s">
        <v>207</v>
      </c>
      <c r="AR149" t="s">
        <v>112</v>
      </c>
      <c r="AS149" t="s">
        <v>113</v>
      </c>
      <c r="AT149" t="s">
        <v>114</v>
      </c>
      <c r="AU149" t="s">
        <v>115</v>
      </c>
      <c r="AV149" t="s">
        <v>116</v>
      </c>
      <c r="AW149" t="s">
        <v>205</v>
      </c>
      <c r="AX149" t="s">
        <v>206</v>
      </c>
      <c r="BE149" t="s">
        <v>208</v>
      </c>
      <c r="BF149" t="s">
        <v>112</v>
      </c>
      <c r="BG149" t="s">
        <v>113</v>
      </c>
      <c r="BH149" t="s">
        <v>114</v>
      </c>
      <c r="BI149" t="s">
        <v>115</v>
      </c>
      <c r="BJ149" t="s">
        <v>116</v>
      </c>
      <c r="BK149" t="s">
        <v>205</v>
      </c>
      <c r="BL149" t="s">
        <v>206</v>
      </c>
      <c r="BS149" t="s">
        <v>209</v>
      </c>
      <c r="BT149" t="s">
        <v>112</v>
      </c>
      <c r="BU149" t="s">
        <v>113</v>
      </c>
      <c r="BV149" t="s">
        <v>114</v>
      </c>
      <c r="BW149" t="s">
        <v>115</v>
      </c>
      <c r="BX149" t="s">
        <v>116</v>
      </c>
      <c r="BY149" t="s">
        <v>205</v>
      </c>
      <c r="BZ149" t="s">
        <v>206</v>
      </c>
      <c r="CG149" t="s">
        <v>210</v>
      </c>
      <c r="CH149" t="s">
        <v>112</v>
      </c>
      <c r="CI149" t="s">
        <v>113</v>
      </c>
      <c r="CJ149" t="s">
        <v>114</v>
      </c>
      <c r="CK149" t="s">
        <v>115</v>
      </c>
      <c r="CL149" t="s">
        <v>116</v>
      </c>
      <c r="CM149" t="s">
        <v>205</v>
      </c>
      <c r="CN149" t="s">
        <v>206</v>
      </c>
      <c r="CU149" t="s">
        <v>211</v>
      </c>
      <c r="CV149" t="s">
        <v>112</v>
      </c>
      <c r="CW149" t="s">
        <v>113</v>
      </c>
      <c r="CX149" t="s">
        <v>114</v>
      </c>
      <c r="CY149" t="s">
        <v>115</v>
      </c>
      <c r="CZ149" t="s">
        <v>116</v>
      </c>
      <c r="DA149" t="s">
        <v>205</v>
      </c>
      <c r="DB149" t="s">
        <v>206</v>
      </c>
    </row>
    <row r="150" spans="1:106">
      <c r="A150" t="s">
        <v>57</v>
      </c>
      <c r="B150" s="29">
        <f>B170*Inflation!$B$26/Inflation!$B$30</f>
        <v>3637.3720347723583</v>
      </c>
      <c r="C150" s="29">
        <f>C170*Inflation!$B$26/Inflation!$B$30</f>
        <v>2872.6762929129213</v>
      </c>
      <c r="D150" s="29">
        <f>D170*Inflation!$B$26/Inflation!$B$30</f>
        <v>8827.1685575364645</v>
      </c>
      <c r="E150" s="29">
        <f>E170*Inflation!$B$26/Inflation!$B$30</f>
        <v>17719.750847207892</v>
      </c>
      <c r="F150" s="29">
        <f>F170*Inflation!$B$26/Inflation!$B$30</f>
        <v>12109.832326506554</v>
      </c>
      <c r="G150" s="29">
        <f>G170*Inflation!$B$26/Inflation!$B$30</f>
        <v>11760.651981729774</v>
      </c>
      <c r="H150" s="29">
        <f>H170*Inflation!$B$26/Inflation!$B$30</f>
        <v>45583.236776189769</v>
      </c>
      <c r="O150" t="s">
        <v>57</v>
      </c>
      <c r="P150" s="29">
        <f>P170*Inflation!$B$26/Inflation!$B$29</f>
        <v>3335.4427556709684</v>
      </c>
      <c r="Q150" s="29">
        <f>Q170*Inflation!$B$26/Inflation!$B$29</f>
        <v>2746.1047888184517</v>
      </c>
      <c r="R150" s="29">
        <f>R170*Inflation!$B$26/Inflation!$B$29</f>
        <v>9636.6786832658654</v>
      </c>
      <c r="S150" s="29">
        <f>S170*Inflation!$B$26/Inflation!$B$29</f>
        <v>17332.458260138999</v>
      </c>
      <c r="T150" s="29">
        <f>T170*Inflation!$B$26/Inflation!$B$29</f>
        <v>12931.04926296494</v>
      </c>
      <c r="U150" s="29">
        <f>U170*Inflation!$B$26/Inflation!$B$29</f>
        <v>8542.0574352707536</v>
      </c>
      <c r="V150" s="29">
        <f>V170*Inflation!$B$26/Inflation!$B$29</f>
        <v>49844.428625983332</v>
      </c>
      <c r="AC150" t="s">
        <v>57</v>
      </c>
      <c r="AD150" s="29">
        <f>AD170*Inflation!$B$26/Inflation!$B$28</f>
        <v>3789.638617291555</v>
      </c>
      <c r="AE150" s="29">
        <f>AE170*Inflation!$B$26/Inflation!$B$28</f>
        <v>3002.0562014011866</v>
      </c>
      <c r="AF150" s="29">
        <f>AF170*Inflation!$B$26/Inflation!$B$28</f>
        <v>9224.7275386865822</v>
      </c>
      <c r="AG150" s="29">
        <f>AG170*Inflation!$B$26/Inflation!$B$28</f>
        <v>18517.814920317196</v>
      </c>
      <c r="AH150" s="29">
        <f>AH170*Inflation!$B$26/Inflation!$B$28</f>
        <v>12655.236276849644</v>
      </c>
      <c r="AI150" s="29">
        <f>AI170*Inflation!$B$26/Inflation!$B$28</f>
        <v>12290.329509585035</v>
      </c>
      <c r="AJ150" s="29">
        <f>AJ170*Inflation!$B$26/Inflation!$B$28</f>
        <v>52436.813611517449</v>
      </c>
      <c r="AQ150" t="s">
        <v>57</v>
      </c>
      <c r="AR150" s="29">
        <f>AR170*Inflation!$B$26/Inflation!$B$27</f>
        <v>3602.3781709990599</v>
      </c>
      <c r="AS150" s="29">
        <f>AS170*Inflation!$B$26/Inflation!$B$27</f>
        <v>2984.5198872533665</v>
      </c>
      <c r="AT150" s="29">
        <f>AT170*Inflation!$B$26/Inflation!$B$27</f>
        <v>9251.2283119323511</v>
      </c>
      <c r="AU150" s="29">
        <f>AU170*Inflation!$B$26/Inflation!$B$27</f>
        <v>18194.996241778888</v>
      </c>
      <c r="AV150" s="29">
        <f>AV170*Inflation!$B$26/Inflation!$B$27</f>
        <v>12116.289069840273</v>
      </c>
      <c r="AW150" s="29">
        <f>AW170*Inflation!$B$26/Inflation!$B$27</f>
        <v>11138.095051675538</v>
      </c>
      <c r="AX150" s="29">
        <f>AX170*Inflation!$B$26/Inflation!$B$27</f>
        <v>55739.433917945498</v>
      </c>
      <c r="BE150" t="s">
        <v>57</v>
      </c>
      <c r="BF150" s="29">
        <f>BF170*Inflation!$B$26/Inflation!$B$26</f>
        <v>3543</v>
      </c>
      <c r="BG150" s="29">
        <f>BG170*Inflation!$B$26/Inflation!$B$26</f>
        <v>2989</v>
      </c>
      <c r="BH150" s="29">
        <f>BH170*Inflation!$B$26/Inflation!$B$26</f>
        <v>8245</v>
      </c>
      <c r="BI150" s="29">
        <f>BI170*Inflation!$B$26/Inflation!$B$26</f>
        <v>16306</v>
      </c>
      <c r="BJ150" s="29">
        <f>BJ170*Inflation!$B$26/Inflation!$B$26</f>
        <v>12447</v>
      </c>
      <c r="BK150" s="29">
        <f>BK170*Inflation!$B$26/Inflation!$B$26</f>
        <v>5579.9999999999991</v>
      </c>
      <c r="BL150" s="29">
        <f>BL170*Inflation!$B$26/Inflation!$B$26</f>
        <v>49983</v>
      </c>
      <c r="BS150" t="s">
        <v>57</v>
      </c>
      <c r="BT150" s="29">
        <f>BT170*Inflation!$B$26/Inflation!$B$25</f>
        <v>3658.9158801805493</v>
      </c>
      <c r="BU150" s="29">
        <f>BU170*Inflation!$B$26/Inflation!$B$25</f>
        <v>2933.2907673368891</v>
      </c>
      <c r="BV150" s="29">
        <f>BV170*Inflation!$B$26/Inflation!$B$25</f>
        <v>8671.5793188346306</v>
      </c>
      <c r="BW150" s="29">
        <f>BW170*Inflation!$B$26/Inflation!$B$25</f>
        <v>17357.527451784979</v>
      </c>
      <c r="BX150" s="29">
        <f>BX170*Inflation!$B$26/Inflation!$B$25</f>
        <v>12639.424702503075</v>
      </c>
      <c r="BY150" s="29">
        <f>BY170*Inflation!$B$26/Inflation!$B$25</f>
        <v>9812.8736971686485</v>
      </c>
      <c r="BZ150" s="29">
        <f>BZ170*Inflation!$B$26/Inflation!$B$25</f>
        <v>58686.342224045948</v>
      </c>
      <c r="CG150" t="s">
        <v>57</v>
      </c>
      <c r="CH150" s="29">
        <f>CH170*Inflation!$B$26/Inflation!$B$21</f>
        <v>3016.978084555652</v>
      </c>
      <c r="CI150" s="29">
        <f>CI170*Inflation!$B$26/Inflation!$B$21</f>
        <v>2543.2823123382227</v>
      </c>
      <c r="CJ150" s="29">
        <f>CJ170*Inflation!$B$26/Inflation!$B$21</f>
        <v>8049.5910267471963</v>
      </c>
      <c r="CK150" s="29">
        <f>CK170*Inflation!$B$26/Inflation!$B$21</f>
        <v>15667.568593615186</v>
      </c>
      <c r="CL150" s="29">
        <f>CL170*Inflation!$B$26/Inflation!$B$21</f>
        <v>11507.893874029336</v>
      </c>
      <c r="CM150" s="29">
        <f>CM170*Inflation!$B$26/Inflation!$B$21</f>
        <v>9236.5280414150129</v>
      </c>
      <c r="CN150" s="29">
        <f>CN170*Inflation!$B$26/Inflation!$B$21</f>
        <v>46101.712683347716</v>
      </c>
      <c r="CU150" t="s">
        <v>57</v>
      </c>
      <c r="CV150" s="29">
        <f>CV170*Inflation!$B$26/Inflation!$B$20</f>
        <v>3216.8389149067762</v>
      </c>
      <c r="CW150" s="29">
        <f>CW170*Inflation!$B$26/Inflation!$B$20</f>
        <v>2467.6060793496504</v>
      </c>
      <c r="CX150" s="29">
        <f>CX170*Inflation!$B$26/Inflation!$B$20</f>
        <v>8336.5966245471391</v>
      </c>
      <c r="CY150" s="29">
        <f>CY170*Inflation!$B$26/Inflation!$B$20</f>
        <v>14601.199787929658</v>
      </c>
      <c r="CZ150" s="29">
        <f>CZ170*Inflation!$B$26/Inflation!$B$20</f>
        <v>10441.741981090392</v>
      </c>
      <c r="DA150" s="29">
        <f>DA170*Inflation!$B$26/Inflation!$B$20</f>
        <v>8103.428293717413</v>
      </c>
      <c r="DB150" s="29">
        <f>DB170*Inflation!$B$26/Inflation!$B$20</f>
        <v>46508.794026685508</v>
      </c>
    </row>
    <row r="151" spans="1:106">
      <c r="A151" t="s">
        <v>58</v>
      </c>
      <c r="B151" s="29">
        <f>B171*Inflation!$B$26/Inflation!$B$30</f>
        <v>2007.6395712391334</v>
      </c>
      <c r="C151" s="29">
        <f>C171*Inflation!$B$26/Inflation!$B$30</f>
        <v>495.77712509208772</v>
      </c>
      <c r="D151" s="29">
        <f>D171*Inflation!$B$26/Inflation!$B$30</f>
        <v>1286.8318370414024</v>
      </c>
      <c r="E151" s="29">
        <f>E171*Inflation!$B$26/Inflation!$B$30</f>
        <v>3353.9942192426693</v>
      </c>
      <c r="F151" s="29">
        <f>F171*Inflation!$B$26/Inflation!$B$30</f>
        <v>1848.066917636658</v>
      </c>
      <c r="G151" s="29">
        <f>G171*Inflation!$B$26/Inflation!$B$30</f>
        <v>2233.7776071902163</v>
      </c>
      <c r="H151" s="29">
        <f>H171*Inflation!$B$26/Inflation!$B$30</f>
        <v>37846.91130101664</v>
      </c>
      <c r="O151" t="s">
        <v>58</v>
      </c>
      <c r="P151" s="29">
        <f>P171*Inflation!$B$26/Inflation!$B$29</f>
        <v>1409.1328682502096</v>
      </c>
      <c r="Q151" s="29">
        <f>Q171*Inflation!$B$26/Inflation!$B$29</f>
        <v>591.80325257771312</v>
      </c>
      <c r="R151" s="29">
        <f>R171*Inflation!$B$26/Inflation!$B$29</f>
        <v>1476.1808076071181</v>
      </c>
      <c r="S151" s="29">
        <f>S171*Inflation!$B$26/Inflation!$B$29</f>
        <v>3323.5681209806758</v>
      </c>
      <c r="T151" s="29">
        <f>T171*Inflation!$B$26/Inflation!$B$29</f>
        <v>2258.7958380814171</v>
      </c>
      <c r="U151" s="29">
        <f>U171*Inflation!$B$26/Inflation!$B$29</f>
        <v>2684.6503067287858</v>
      </c>
      <c r="V151" s="29">
        <f>V171*Inflation!$B$26/Inflation!$B$29</f>
        <v>34571.310165737406</v>
      </c>
      <c r="AC151" t="s">
        <v>58</v>
      </c>
      <c r="AD151" s="29">
        <f>AD171*Inflation!$B$26/Inflation!$B$28</f>
        <v>1384.9569386403882</v>
      </c>
      <c r="AE151" s="29">
        <f>AE171*Inflation!$B$26/Inflation!$B$28</f>
        <v>518.10598937562565</v>
      </c>
      <c r="AF151" s="29">
        <f>AF171*Inflation!$B$26/Inflation!$B$28</f>
        <v>1344.7883098006007</v>
      </c>
      <c r="AG151" s="29">
        <f>AG171*Inflation!$B$26/Inflation!$B$28</f>
        <v>3505.0517770421134</v>
      </c>
      <c r="AH151" s="29">
        <f>AH171*Inflation!$B$26/Inflation!$B$28</f>
        <v>1931.3003572253451</v>
      </c>
      <c r="AI151" s="29">
        <f>AI171*Inflation!$B$26/Inflation!$B$28</f>
        <v>2334.3827269227813</v>
      </c>
      <c r="AJ151" s="29">
        <f>AJ171*Inflation!$B$26/Inflation!$B$28</f>
        <v>31994.567269015548</v>
      </c>
      <c r="AQ151" t="s">
        <v>58</v>
      </c>
      <c r="AR151" s="29">
        <f>AR171*Inflation!$B$26/Inflation!$B$27</f>
        <v>1434.9283740995927</v>
      </c>
      <c r="AS151" s="29">
        <f>AS171*Inflation!$B$26/Inflation!$B$27</f>
        <v>634.12137128092695</v>
      </c>
      <c r="AT151" s="29">
        <f>AT171*Inflation!$B$26/Inflation!$B$27</f>
        <v>1599.2179688380829</v>
      </c>
      <c r="AU151" s="29">
        <f>AU171*Inflation!$B$26/Inflation!$B$27</f>
        <v>3717.6973560914494</v>
      </c>
      <c r="AV151" s="29">
        <f>AV171*Inflation!$B$26/Inflation!$B$27</f>
        <v>1734.9891443783274</v>
      </c>
      <c r="AW151" s="29">
        <f>AW171*Inflation!$B$26/Inflation!$B$27</f>
        <v>2412.7894733792668</v>
      </c>
      <c r="AX151" s="29">
        <f>AX171*Inflation!$B$26/Inflation!$B$27</f>
        <v>32807.197776385838</v>
      </c>
      <c r="BE151" t="s">
        <v>58</v>
      </c>
      <c r="BF151" s="29">
        <f>BF171*Inflation!$B$26/Inflation!$B$26</f>
        <v>1189</v>
      </c>
      <c r="BG151" s="29">
        <f>BG171*Inflation!$B$26/Inflation!$B$26</f>
        <v>519</v>
      </c>
      <c r="BH151" s="29">
        <f>BH171*Inflation!$B$26/Inflation!$B$26</f>
        <v>1357.0000000000002</v>
      </c>
      <c r="BI151" s="29">
        <f>BI171*Inflation!$B$26/Inflation!$B$26</f>
        <v>3106</v>
      </c>
      <c r="BJ151" s="29">
        <f>BJ171*Inflation!$B$26/Inflation!$B$26</f>
        <v>1971.0000000000002</v>
      </c>
      <c r="BK151" s="29">
        <f>BK171*Inflation!$B$26/Inflation!$B$26</f>
        <v>2233</v>
      </c>
      <c r="BL151" s="29">
        <f>BL171*Inflation!$B$26/Inflation!$B$26</f>
        <v>32098.999999999996</v>
      </c>
      <c r="BS151" t="s">
        <v>58</v>
      </c>
      <c r="BT151" s="29">
        <f>BT171*Inflation!$B$26/Inflation!$B$25</f>
        <v>1428.6706606483378</v>
      </c>
      <c r="BU151" s="29">
        <f>BU171*Inflation!$B$26/Inflation!$B$25</f>
        <v>481.35527287648739</v>
      </c>
      <c r="BV151" s="29">
        <f>BV171*Inflation!$B$26/Inflation!$B$25</f>
        <v>1525.1469839967169</v>
      </c>
      <c r="BW151" s="29">
        <f>BW171*Inflation!$B$26/Inflation!$B$25</f>
        <v>3187.8240459581448</v>
      </c>
      <c r="BX151" s="29">
        <f>BX171*Inflation!$B$26/Inflation!$B$25</f>
        <v>2085.5307345096426</v>
      </c>
      <c r="BY151" s="29">
        <f>BY171*Inflation!$B$26/Inflation!$B$25</f>
        <v>2183.03340172343</v>
      </c>
      <c r="BZ151" s="29">
        <f>BZ171*Inflation!$B$26/Inflation!$B$25</f>
        <v>32780.396717275333</v>
      </c>
      <c r="CG151" t="s">
        <v>58</v>
      </c>
      <c r="CH151" s="29">
        <f>CH171*Inflation!$B$26/Inflation!$B$21</f>
        <v>905.30923209663513</v>
      </c>
      <c r="CI151" s="29">
        <f>CI171*Inflation!$B$26/Inflation!$B$21</f>
        <v>328.02622950819671</v>
      </c>
      <c r="CJ151" s="29">
        <f>CJ171*Inflation!$B$26/Inflation!$B$21</f>
        <v>1385.4792062122519</v>
      </c>
      <c r="CK151" s="29">
        <f>CK171*Inflation!$B$26/Inflation!$B$21</f>
        <v>2273.5238999137187</v>
      </c>
      <c r="CL151" s="29">
        <f>CL171*Inflation!$B$26/Inflation!$B$21</f>
        <v>2258.4174288179465</v>
      </c>
      <c r="CM151" s="29">
        <f>CM171*Inflation!$B$26/Inflation!$B$21</f>
        <v>2186.1221742881798</v>
      </c>
      <c r="CN151" s="29">
        <f>CN171*Inflation!$B$26/Inflation!$B$21</f>
        <v>23020.103882657462</v>
      </c>
      <c r="CU151" t="s">
        <v>58</v>
      </c>
      <c r="CV151" s="29">
        <f>CV171*Inflation!$B$26/Inflation!$B$20</f>
        <v>1086.2771052399044</v>
      </c>
      <c r="CW151" s="29">
        <f>CW171*Inflation!$B$26/Inflation!$B$20</f>
        <v>391.19236546788005</v>
      </c>
      <c r="CX151" s="29">
        <f>CX171*Inflation!$B$26/Inflation!$B$20</f>
        <v>1500.675797472828</v>
      </c>
      <c r="CY151" s="29">
        <f>CY171*Inflation!$B$26/Inflation!$B$20</f>
        <v>2291.9010338428907</v>
      </c>
      <c r="CZ151" s="29">
        <f>CZ171*Inflation!$B$26/Inflation!$B$20</f>
        <v>2298.5314129186172</v>
      </c>
      <c r="DA151" s="29">
        <f>DA171*Inflation!$B$26/Inflation!$B$20</f>
        <v>2634.4706194221076</v>
      </c>
      <c r="DB151" s="29">
        <f>DB171*Inflation!$B$26/Inflation!$B$20</f>
        <v>24813.08862772819</v>
      </c>
    </row>
    <row r="152" spans="1:106">
      <c r="A152" t="s">
        <v>38</v>
      </c>
      <c r="B152" s="29">
        <f>B172*Inflation!$B$26/Inflation!$B$30</f>
        <v>6459.5019391483702</v>
      </c>
      <c r="C152" s="29">
        <f>C172*Inflation!$B$26/Inflation!$B$30</f>
        <v>2269.7809568292319</v>
      </c>
      <c r="D152" s="29">
        <f>D172*Inflation!$B$26/Inflation!$B$30</f>
        <v>3961.1607956387202</v>
      </c>
      <c r="E152" s="29">
        <f>E172*Inflation!$B$26/Inflation!$B$30</f>
        <v>5594.8659917489304</v>
      </c>
      <c r="F152" s="29">
        <f>F172*Inflation!$B$26/Inflation!$B$30</f>
        <v>6221.0191342271974</v>
      </c>
      <c r="G152" s="29">
        <f>G172*Inflation!$B$26/Inflation!$B$30</f>
        <v>6299.2975524240246</v>
      </c>
      <c r="H152" s="29">
        <f>H172*Inflation!$B$26/Inflation!$B$30</f>
        <v>80062.404075733008</v>
      </c>
      <c r="O152" t="s">
        <v>38</v>
      </c>
      <c r="P152" s="29">
        <f>P172*Inflation!$B$26/Inflation!$B$29</f>
        <v>5809.1731112808357</v>
      </c>
      <c r="Q152" s="29">
        <f>Q172*Inflation!$B$26/Inflation!$B$29</f>
        <v>3018.3397676621084</v>
      </c>
      <c r="R152" s="29">
        <f>R172*Inflation!$B$26/Inflation!$B$29</f>
        <v>4476.6876095623602</v>
      </c>
      <c r="S152" s="29">
        <f>S172*Inflation!$B$26/Inflation!$B$29</f>
        <v>5903.0612400519349</v>
      </c>
      <c r="T152" s="29">
        <f>T172*Inflation!$B$26/Inflation!$B$29</f>
        <v>7056.4730096998383</v>
      </c>
      <c r="U152" s="29">
        <f>U172*Inflation!$B$26/Inflation!$B$29</f>
        <v>8508.1690694264107</v>
      </c>
      <c r="V152" s="29">
        <f>V172*Inflation!$B$26/Inflation!$B$29</f>
        <v>87698.711365004172</v>
      </c>
      <c r="AC152" t="s">
        <v>38</v>
      </c>
      <c r="AD152" s="29">
        <f>AD172*Inflation!$B$26/Inflation!$B$28</f>
        <v>5414.0340897682654</v>
      </c>
      <c r="AE152" s="29">
        <f>AE172*Inflation!$B$26/Inflation!$B$28</f>
        <v>2372.0075993532996</v>
      </c>
      <c r="AF152" s="29">
        <f>AF172*Inflation!$B$26/Inflation!$B$28</f>
        <v>4139.5639879898381</v>
      </c>
      <c r="AG152" s="29">
        <f>AG172*Inflation!$B$26/Inflation!$B$28</f>
        <v>5846.8481770729086</v>
      </c>
      <c r="AH152" s="29">
        <f>AH172*Inflation!$B$26/Inflation!$B$28</f>
        <v>6501.2020731388111</v>
      </c>
      <c r="AI152" s="29">
        <f>AI172*Inflation!$B$26/Inflation!$B$28</f>
        <v>6583.0060032799865</v>
      </c>
      <c r="AJ152" s="29">
        <f>AJ172*Inflation!$B$26/Inflation!$B$28</f>
        <v>81387.060366704827</v>
      </c>
      <c r="AQ152" t="s">
        <v>38</v>
      </c>
      <c r="AR152" s="29">
        <f>AR172*Inflation!$B$26/Inflation!$B$27</f>
        <v>4567.748937049796</v>
      </c>
      <c r="AS152" s="29">
        <f>AS172*Inflation!$B$26/Inflation!$B$27</f>
        <v>2043.6881805512057</v>
      </c>
      <c r="AT152" s="29">
        <f>AT172*Inflation!$B$26/Inflation!$B$27</f>
        <v>3406.8118261822733</v>
      </c>
      <c r="AU152" s="29">
        <f>AU172*Inflation!$B$26/Inflation!$B$27</f>
        <v>5032.5017422486681</v>
      </c>
      <c r="AV152" s="29">
        <f>AV172*Inflation!$B$26/Inflation!$B$27</f>
        <v>5255.6641251174433</v>
      </c>
      <c r="AW152" s="29">
        <f>AW172*Inflation!$B$26/Inflation!$B$27</f>
        <v>5933.7806186375665</v>
      </c>
      <c r="AX152" s="29">
        <f>AX172*Inflation!$B$26/Inflation!$B$27</f>
        <v>82221.407534850572</v>
      </c>
      <c r="BE152" t="s">
        <v>38</v>
      </c>
      <c r="BF152" s="29">
        <f>BF172*Inflation!$B$26/Inflation!$B$26</f>
        <v>5091.9669999999996</v>
      </c>
      <c r="BG152" s="29">
        <f>BG172*Inflation!$B$26/Inflation!$B$26</f>
        <v>2278.8249999999998</v>
      </c>
      <c r="BH152" s="29">
        <f>BH172*Inflation!$B$26/Inflation!$B$26</f>
        <v>3798.7680000000005</v>
      </c>
      <c r="BI152" s="29">
        <f>BI172*Inflation!$B$26/Inflation!$B$26</f>
        <v>5345.1239999999998</v>
      </c>
      <c r="BJ152" s="29">
        <f>BJ172*Inflation!$B$26/Inflation!$B$26</f>
        <v>5707.0060000000012</v>
      </c>
      <c r="BK152" s="29">
        <f>BK172*Inflation!$B$26/Inflation!$B$26</f>
        <v>7706.3599589694804</v>
      </c>
      <c r="BL152" s="29">
        <f>BL172*Inflation!$B$26/Inflation!$B$26</f>
        <v>90564.131933744589</v>
      </c>
      <c r="BS152" t="s">
        <v>38</v>
      </c>
      <c r="BT152" s="29">
        <f>BT172*Inflation!$B$26/Inflation!$B$25</f>
        <v>4667.6756746434221</v>
      </c>
      <c r="BU152" s="29">
        <f>BU172*Inflation!$B$26/Inflation!$B$25</f>
        <v>2094.9676083920695</v>
      </c>
      <c r="BV152" s="29">
        <f>BV172*Inflation!$B$26/Inflation!$B$25</f>
        <v>3660.0397190684494</v>
      </c>
      <c r="BW152" s="29">
        <f>BW172*Inflation!$B$26/Inflation!$B$25</f>
        <v>4806.6673277503296</v>
      </c>
      <c r="BX152" s="29">
        <f>BX172*Inflation!$B$26/Inflation!$B$25</f>
        <v>5324.3928891516462</v>
      </c>
      <c r="BY152" s="29">
        <f>BY172*Inflation!$B$26/Inflation!$B$25</f>
        <v>6268.1609898849483</v>
      </c>
      <c r="BZ152" s="29">
        <f>BZ172*Inflation!$B$26/Inflation!$B$25</f>
        <v>86667.377175344416</v>
      </c>
      <c r="CG152" t="s">
        <v>38</v>
      </c>
      <c r="CH152" s="29">
        <f>CH172*Inflation!$B$26/Inflation!$B$21</f>
        <v>4235.3928855934701</v>
      </c>
      <c r="CI152" s="29">
        <f>CI172*Inflation!$B$26/Inflation!$B$21</f>
        <v>2035.1621246233594</v>
      </c>
      <c r="CJ152" s="29">
        <f>CJ172*Inflation!$B$26/Inflation!$B$21</f>
        <v>3323.49784303754</v>
      </c>
      <c r="CK152" s="29">
        <f>CK172*Inflation!$B$26/Inflation!$B$21</f>
        <v>4417.5541285199852</v>
      </c>
      <c r="CL152" s="29">
        <f>CL172*Inflation!$B$26/Inflation!$B$21</f>
        <v>4804.1212359913152</v>
      </c>
      <c r="CM152" s="29">
        <f>CM172*Inflation!$B$26/Inflation!$B$21</f>
        <v>3195.2030456170887</v>
      </c>
      <c r="CN152" s="29">
        <f>CN172*Inflation!$B$26/Inflation!$B$21</f>
        <v>81640.484694439074</v>
      </c>
      <c r="CU152" t="s">
        <v>38</v>
      </c>
      <c r="CV152" s="29">
        <f>CV172*Inflation!$B$26/Inflation!$B$20</f>
        <v>4055.131170184271</v>
      </c>
      <c r="CW152" s="29">
        <f>CW172*Inflation!$B$26/Inflation!$B$20</f>
        <v>1929.3298734867785</v>
      </c>
      <c r="CX152" s="29">
        <f>CX172*Inflation!$B$26/Inflation!$B$20</f>
        <v>3038.4758705364488</v>
      </c>
      <c r="CY152" s="29">
        <f>CY172*Inflation!$B$26/Inflation!$B$20</f>
        <v>4064.02898247039</v>
      </c>
      <c r="CZ152" s="29">
        <f>CZ172*Inflation!$B$26/Inflation!$B$20</f>
        <v>4327.0537292665094</v>
      </c>
      <c r="DA152" s="29">
        <f>DA172*Inflation!$B$26/Inflation!$B$20</f>
        <v>4630.775401599114</v>
      </c>
      <c r="DB152" s="29">
        <f>DB172*Inflation!$B$26/Inflation!$B$20</f>
        <v>64662.729186702396</v>
      </c>
    </row>
    <row r="153" spans="1:106">
      <c r="A153" t="s">
        <v>60</v>
      </c>
      <c r="B153" s="29">
        <f>B173*Inflation!$B$26/Inflation!$B$30</f>
        <v>7094.9023721821113</v>
      </c>
      <c r="C153" s="29">
        <f>C173*Inflation!$B$26/Inflation!$B$30</f>
        <v>868.80492117283018</v>
      </c>
      <c r="D153" s="29">
        <f>D173*Inflation!$B$26/Inflation!$B$30</f>
        <v>5264.5183525858247</v>
      </c>
      <c r="E153" s="29">
        <f>E173*Inflation!$B$26/Inflation!$B$30</f>
        <v>8385.774198172976</v>
      </c>
      <c r="F153" s="29">
        <f>F173*Inflation!$B$26/Inflation!$B$30</f>
        <v>5618.9668060998956</v>
      </c>
      <c r="G153" s="29">
        <f>G173*Inflation!$B$26/Inflation!$B$30</f>
        <v>7048.9026986886684</v>
      </c>
      <c r="H153" s="29">
        <f>H173*Inflation!$B$26/Inflation!$B$30</f>
        <v>91997.50434654484</v>
      </c>
      <c r="O153" t="s">
        <v>60</v>
      </c>
      <c r="P153" s="29">
        <f>P173*Inflation!$B$26/Inflation!$B$29</f>
        <v>2045.5108937600237</v>
      </c>
      <c r="Q153" s="29">
        <f>Q173*Inflation!$B$26/Inflation!$B$29</f>
        <v>1153.1643814251886</v>
      </c>
      <c r="R153" s="29">
        <f>R173*Inflation!$B$26/Inflation!$B$29</f>
        <v>6366.4594982051467</v>
      </c>
      <c r="S153" s="29">
        <f>S173*Inflation!$B$26/Inflation!$B$29</f>
        <v>8554.9464571908647</v>
      </c>
      <c r="T153" s="29">
        <f>T173*Inflation!$B$26/Inflation!$B$29</f>
        <v>6423.675904834643</v>
      </c>
      <c r="U153" s="29">
        <f>U173*Inflation!$B$26/Inflation!$B$29</f>
        <v>7147.6284060184817</v>
      </c>
      <c r="V153" s="29">
        <f>V173*Inflation!$B$26/Inflation!$B$29</f>
        <v>45572.204039410361</v>
      </c>
      <c r="AC153" t="s">
        <v>60</v>
      </c>
      <c r="AD153" s="29">
        <f>AD173*Inflation!$B$26/Inflation!$B$28</f>
        <v>2315.9197924397572</v>
      </c>
      <c r="AE153" s="29">
        <f>AE173*Inflation!$B$26/Inflation!$B$28</f>
        <v>907.93425205943504</v>
      </c>
      <c r="AF153" s="29">
        <f>AF173*Inflation!$B$26/Inflation!$B$28</f>
        <v>5501.6223048733555</v>
      </c>
      <c r="AG153" s="29">
        <f>AG173*Inflation!$B$26/Inflation!$B$28</f>
        <v>8763.4536119793702</v>
      </c>
      <c r="AH153" s="29">
        <f>AH173*Inflation!$B$26/Inflation!$B$28</f>
        <v>5872.0344465316812</v>
      </c>
      <c r="AI153" s="29">
        <f>AI173*Inflation!$B$26/Inflation!$B$28</f>
        <v>7366.3719479559641</v>
      </c>
      <c r="AJ153" s="29">
        <f>AJ173*Inflation!$B$26/Inflation!$B$28</f>
        <v>44009.296635614759</v>
      </c>
      <c r="AQ153" t="s">
        <v>60</v>
      </c>
      <c r="AR153" s="29">
        <f>AR173*Inflation!$B$26/Inflation!$B$27</f>
        <v>2093.8061811775756</v>
      </c>
      <c r="AS153" s="29">
        <f>AS173*Inflation!$B$26/Inflation!$B$27</f>
        <v>1172.7851064829313</v>
      </c>
      <c r="AT153" s="29">
        <f>AT173*Inflation!$B$26/Inflation!$B$27</f>
        <v>6122.1090236454738</v>
      </c>
      <c r="AU153" s="29">
        <f>AU173*Inflation!$B$26/Inflation!$B$27</f>
        <v>8467.625382085811</v>
      </c>
      <c r="AV153" s="29">
        <f>AV173*Inflation!$B$26/Inflation!$B$27</f>
        <v>5292.5858086439075</v>
      </c>
      <c r="AW153" s="29">
        <f>AW173*Inflation!$B$26/Inflation!$B$27</f>
        <v>6008.2899318822419</v>
      </c>
      <c r="AX153" s="29">
        <f>AX173*Inflation!$B$26/Inflation!$B$27</f>
        <v>39294.220169119944</v>
      </c>
      <c r="BE153" t="s">
        <v>60</v>
      </c>
      <c r="BF153" s="29">
        <f>BF173*Inflation!$B$26/Inflation!$B$26</f>
        <v>1847.9999999999998</v>
      </c>
      <c r="BG153" s="29">
        <f>BG173*Inflation!$B$26/Inflation!$B$26</f>
        <v>1088</v>
      </c>
      <c r="BH153" s="29">
        <f>BH173*Inflation!$B$26/Inflation!$B$26</f>
        <v>5294.9999999999991</v>
      </c>
      <c r="BI153" s="29">
        <f>BI173*Inflation!$B$26/Inflation!$B$26</f>
        <v>7040</v>
      </c>
      <c r="BJ153" s="29">
        <f>BJ173*Inflation!$B$26/Inflation!$B$26</f>
        <v>4318</v>
      </c>
      <c r="BK153" s="29">
        <f>BK173*Inflation!$B$26/Inflation!$B$26</f>
        <v>5610</v>
      </c>
      <c r="BL153" s="29">
        <f>BL173*Inflation!$B$26/Inflation!$B$26</f>
        <v>35831</v>
      </c>
      <c r="BS153" t="s">
        <v>60</v>
      </c>
      <c r="BT153" s="29">
        <f>BT173*Inflation!$B$26/Inflation!$B$25</f>
        <v>1034.5546163315551</v>
      </c>
      <c r="BU153" s="29">
        <f>BU173*Inflation!$B$26/Inflation!$B$25</f>
        <v>878.55034878949516</v>
      </c>
      <c r="BV153" s="29">
        <f>BV173*Inflation!$B$26/Inflation!$B$25</f>
        <v>4941.8457119409104</v>
      </c>
      <c r="BW153" s="29">
        <f>BW173*Inflation!$B$26/Inflation!$B$25</f>
        <v>8925.086253590478</v>
      </c>
      <c r="BX153" s="29">
        <f>BX173*Inflation!$B$26/Inflation!$B$25</f>
        <v>5959.9788264259323</v>
      </c>
      <c r="BY153" s="29">
        <f>BY173*Inflation!$B$26/Inflation!$B$25</f>
        <v>3964.7663520722194</v>
      </c>
      <c r="BZ153" s="29">
        <f>BZ173*Inflation!$B$26/Inflation!$B$25</f>
        <v>40497.476241280259</v>
      </c>
      <c r="CG153" t="s">
        <v>60</v>
      </c>
      <c r="CH153" s="29">
        <f>CH173*Inflation!$B$26/Inflation!$B$21</f>
        <v>907.46729939603119</v>
      </c>
      <c r="CI153" s="29">
        <f>CI173*Inflation!$B$26/Inflation!$B$21</f>
        <v>897.75599654874907</v>
      </c>
      <c r="CJ153" s="29">
        <f>CJ173*Inflation!$B$26/Inflation!$B$21</f>
        <v>4365.7701466781709</v>
      </c>
      <c r="CK153" s="29">
        <f>CK173*Inflation!$B$26/Inflation!$B$21</f>
        <v>7569.4210526315801</v>
      </c>
      <c r="CL153" s="29">
        <f>CL173*Inflation!$B$26/Inflation!$B$21</f>
        <v>4872.9159620362389</v>
      </c>
      <c r="CM153" s="29">
        <f>CM173*Inflation!$B$26/Inflation!$B$21</f>
        <v>1195.5692838654013</v>
      </c>
      <c r="CN153" s="29">
        <f>CN173*Inflation!$B$26/Inflation!$B$21</f>
        <v>42765.340638481452</v>
      </c>
      <c r="CU153" t="s">
        <v>60</v>
      </c>
      <c r="CV153" s="29">
        <f>CV173*Inflation!$B$26/Inflation!$B$20</f>
        <v>1074.1214102677386</v>
      </c>
      <c r="CW153" s="29">
        <f>CW173*Inflation!$B$26/Inflation!$B$20</f>
        <v>1002.2923036140317</v>
      </c>
      <c r="CX153" s="29">
        <f>CX173*Inflation!$B$26/Inflation!$B$20</f>
        <v>4678.8375011045318</v>
      </c>
      <c r="CY153" s="29">
        <f>CY173*Inflation!$B$26/Inflation!$B$20</f>
        <v>7622.7258107272219</v>
      </c>
      <c r="CZ153" s="29">
        <f>CZ173*Inflation!$B$26/Inflation!$B$20</f>
        <v>4481.0311920120157</v>
      </c>
      <c r="DA153" s="29">
        <f>DA173*Inflation!$B$26/Inflation!$B$20</f>
        <v>2769.288327295219</v>
      </c>
      <c r="DB153" s="29">
        <f>DB173*Inflation!$B$26/Inflation!$B$20</f>
        <v>45424.727047804176</v>
      </c>
    </row>
    <row r="154" spans="1:106">
      <c r="A154" t="s">
        <v>142</v>
      </c>
      <c r="B154" s="29">
        <f>B174*Inflation!$B$26/Inflation!$B$30</f>
        <v>4742.1473207602749</v>
      </c>
      <c r="C154" s="29">
        <f>C174*Inflation!$B$26/Inflation!$B$30</f>
        <v>2187.7263397672018</v>
      </c>
      <c r="D154" s="29">
        <f>D174*Inflation!$B$26/Inflation!$B$30</f>
        <v>7735.5414317076738</v>
      </c>
      <c r="E154" s="29">
        <f>E174*Inflation!$B$26/Inflation!$B$30</f>
        <v>14639.443076617059</v>
      </c>
      <c r="F154" s="29">
        <f>F174*Inflation!$B$26/Inflation!$B$30</f>
        <v>15279.560668925884</v>
      </c>
      <c r="G154" s="29">
        <f>G174*Inflation!$B$26/Inflation!$B$30</f>
        <v>13502.070561661998</v>
      </c>
      <c r="H154" s="29">
        <f>H174*Inflation!$B$26/Inflation!$B$30</f>
        <v>56119.051633858842</v>
      </c>
      <c r="O154" t="s">
        <v>142</v>
      </c>
      <c r="P154" s="29">
        <f>P174*Inflation!$B$26/Inflation!$B$29</f>
        <v>4496.2417859925145</v>
      </c>
      <c r="Q154" s="29">
        <f>Q174*Inflation!$B$26/Inflation!$B$29</f>
        <v>2329.2231578706173</v>
      </c>
      <c r="R154" s="29">
        <f>R174*Inflation!$B$26/Inflation!$B$29</f>
        <v>8234.6751806308694</v>
      </c>
      <c r="S154" s="29">
        <f>S174*Inflation!$B$26/Inflation!$B$29</f>
        <v>14079.854262735809</v>
      </c>
      <c r="T154" s="29">
        <f>T174*Inflation!$B$26/Inflation!$B$29</f>
        <v>14780.15014572672</v>
      </c>
      <c r="U154" s="29">
        <f>U174*Inflation!$B$26/Inflation!$B$29</f>
        <v>11129.206216909797</v>
      </c>
      <c r="V154" s="29">
        <f>V174*Inflation!$B$26/Inflation!$B$29</f>
        <v>51524.197523714945</v>
      </c>
      <c r="AC154" t="s">
        <v>142</v>
      </c>
      <c r="AD154" s="29">
        <f>AD174*Inflation!$B$26/Inflation!$B$28</f>
        <v>4722.5334890616068</v>
      </c>
      <c r="AE154" s="29">
        <f>AE174*Inflation!$B$26/Inflation!$B$28</f>
        <v>2573.1737517819242</v>
      </c>
      <c r="AF154" s="29">
        <f>AF174*Inflation!$B$26/Inflation!$B$28</f>
        <v>7291.3769691489142</v>
      </c>
      <c r="AG154" s="29">
        <f>AG174*Inflation!$B$26/Inflation!$B$28</f>
        <v>12056.85696901353</v>
      </c>
      <c r="AH154" s="29">
        <f>AH174*Inflation!$B$26/Inflation!$B$28</f>
        <v>10532.636100526306</v>
      </c>
      <c r="AI154" s="29">
        <f>AI174*Inflation!$B$26/Inflation!$B$28</f>
        <v>11147.804766807225</v>
      </c>
      <c r="AJ154" s="29">
        <f>AJ174*Inflation!$B$26/Inflation!$B$28</f>
        <v>62021.166574031617</v>
      </c>
      <c r="AQ154" t="s">
        <v>142</v>
      </c>
      <c r="AR154" s="29">
        <f>AR174*Inflation!$B$26/Inflation!$B$27</f>
        <v>5985.0424019730644</v>
      </c>
      <c r="AS154" s="29">
        <f>AS174*Inflation!$B$26/Inflation!$B$27</f>
        <v>2999.5296331036634</v>
      </c>
      <c r="AT154" s="29">
        <f>AT174*Inflation!$B$26/Inflation!$B$27</f>
        <v>8746.7298877231424</v>
      </c>
      <c r="AU154" s="29">
        <f>AU174*Inflation!$B$26/Inflation!$B$27</f>
        <v>15358.432361259001</v>
      </c>
      <c r="AV154" s="29">
        <f>AV174*Inflation!$B$26/Inflation!$B$27</f>
        <v>13201.253111963668</v>
      </c>
      <c r="AW154" s="29">
        <f>AW174*Inflation!$B$26/Inflation!$B$27</f>
        <v>8177.6187621359222</v>
      </c>
      <c r="AX154" s="29">
        <f>AX174*Inflation!$B$26/Inflation!$B$27</f>
        <v>70801.672263858418</v>
      </c>
      <c r="BE154" t="s">
        <v>142</v>
      </c>
      <c r="BF154" s="29">
        <f>BF174*Inflation!$B$26/Inflation!$B$26</f>
        <v>4331.9250000000002</v>
      </c>
      <c r="BG154" s="29">
        <f>BG174*Inflation!$B$26/Inflation!$B$26</f>
        <v>2389.482</v>
      </c>
      <c r="BH154" s="29">
        <f>BH174*Inflation!$B$26/Inflation!$B$26</f>
        <v>7332.5860000000011</v>
      </c>
      <c r="BI154" s="29">
        <f>BI174*Inflation!$B$26/Inflation!$B$26</f>
        <v>12717.448</v>
      </c>
      <c r="BJ154" s="29">
        <f>BJ174*Inflation!$B$26/Inflation!$B$26</f>
        <v>11944.67</v>
      </c>
      <c r="BK154" s="29">
        <f>BK174*Inflation!$B$26/Inflation!$B$26</f>
        <v>5479.6570000000002</v>
      </c>
      <c r="BL154" s="29">
        <f>BL174*Inflation!$B$26/Inflation!$B$26</f>
        <v>67963.679268204869</v>
      </c>
      <c r="BS154" t="s">
        <v>142</v>
      </c>
      <c r="BT154" s="29">
        <f>BT174*Inflation!$B$26/Inflation!$B$25</f>
        <v>4495.8617396813452</v>
      </c>
      <c r="BU154" s="29">
        <f>BU174*Inflation!$B$26/Inflation!$B$25</f>
        <v>2362.528356554114</v>
      </c>
      <c r="BV154" s="29">
        <f>BV174*Inflation!$B$26/Inflation!$B$25</f>
        <v>7318.1267826853473</v>
      </c>
      <c r="BW154" s="29">
        <f>BW174*Inflation!$B$26/Inflation!$B$25</f>
        <v>12911.048667054045</v>
      </c>
      <c r="BX154" s="29">
        <f>BX174*Inflation!$B$26/Inflation!$B$25</f>
        <v>11906.660467323587</v>
      </c>
      <c r="BY154" s="29">
        <f>BY174*Inflation!$B$26/Inflation!$B$25</f>
        <v>6200.3384115639738</v>
      </c>
      <c r="BZ154" s="29">
        <f>BZ174*Inflation!$B$26/Inflation!$B$25</f>
        <v>64186.731241830596</v>
      </c>
      <c r="CG154" t="s">
        <v>142</v>
      </c>
      <c r="CH154" s="29">
        <f>CH174*Inflation!$B$26/Inflation!$B$21</f>
        <v>4185.3037146983861</v>
      </c>
      <c r="CI154" s="29">
        <f>CI174*Inflation!$B$26/Inflation!$B$21</f>
        <v>2340.645636466842</v>
      </c>
      <c r="CJ154" s="29">
        <f>CJ174*Inflation!$B$26/Inflation!$B$21</f>
        <v>7200.9464595305817</v>
      </c>
      <c r="CK154" s="29">
        <f>CK174*Inflation!$B$26/Inflation!$B$21</f>
        <v>13963.747636715309</v>
      </c>
      <c r="CL154" s="29">
        <f>CL174*Inflation!$B$26/Inflation!$B$21</f>
        <v>11253.804478951324</v>
      </c>
      <c r="CM154" s="29">
        <f>CM174*Inflation!$B$26/Inflation!$B$21</f>
        <v>5448.4999097480513</v>
      </c>
      <c r="CN154" s="29">
        <f>CN174*Inflation!$B$26/Inflation!$B$21</f>
        <v>62555.167483271129</v>
      </c>
      <c r="CU154" t="s">
        <v>142</v>
      </c>
      <c r="CV154" s="29">
        <f>CV174*Inflation!$B$26/Inflation!$B$20</f>
        <v>4003.7146571615049</v>
      </c>
      <c r="CW154" s="29">
        <f>CW174*Inflation!$B$26/Inflation!$B$20</f>
        <v>2364.4061728923207</v>
      </c>
      <c r="CX154" s="29">
        <f>CX174*Inflation!$B$26/Inflation!$B$20</f>
        <v>5854.381524367961</v>
      </c>
      <c r="CY154" s="29">
        <f>CY174*Inflation!$B$26/Inflation!$B$20</f>
        <v>12420.406543696126</v>
      </c>
      <c r="CZ154" s="29">
        <f>CZ174*Inflation!$B$26/Inflation!$B$20</f>
        <v>10900.343200494826</v>
      </c>
      <c r="DA154" s="29">
        <f>DA174*Inflation!$B$26/Inflation!$B$20</f>
        <v>4994.6503736272807</v>
      </c>
      <c r="DB154" s="29">
        <f>DB174*Inflation!$B$26/Inflation!$B$20</f>
        <v>58508.851170044465</v>
      </c>
    </row>
    <row r="155" spans="1:106">
      <c r="A155" t="s">
        <v>62</v>
      </c>
      <c r="B155" s="29">
        <f>B175*Inflation!$B$26/Inflation!$B$30</f>
        <v>3339.1121345218789</v>
      </c>
      <c r="C155" s="29">
        <f>C175*Inflation!$B$26/Inflation!$B$30</f>
        <v>2364.4106729040809</v>
      </c>
      <c r="D155" s="29">
        <f>D175*Inflation!$B$26/Inflation!$B$30</f>
        <v>4727.8797565934874</v>
      </c>
      <c r="E155" s="29">
        <f>E175*Inflation!$B$26/Inflation!$B$30</f>
        <v>6242.1219727420057</v>
      </c>
      <c r="F155" s="29">
        <f>F175*Inflation!$B$26/Inflation!$B$30</f>
        <v>4368.9923824959478</v>
      </c>
      <c r="G155" s="29">
        <f>G175*Inflation!$B$26/Inflation!$B$30</f>
        <v>3161.2171866804174</v>
      </c>
      <c r="H155" s="29">
        <f>H175*Inflation!$B$26/Inflation!$B$30</f>
        <v>18137.108884632384</v>
      </c>
      <c r="O155" t="s">
        <v>62</v>
      </c>
      <c r="P155" s="29">
        <f>P175*Inflation!$B$26/Inflation!$B$29</f>
        <v>2939.2041913999842</v>
      </c>
      <c r="Q155" s="29">
        <f>Q175*Inflation!$B$26/Inflation!$B$29</f>
        <v>2454.2841130375004</v>
      </c>
      <c r="R155" s="29">
        <f>R175*Inflation!$B$26/Inflation!$B$29</f>
        <v>5378.5771942259207</v>
      </c>
      <c r="S155" s="29">
        <f>S175*Inflation!$B$26/Inflation!$B$29</f>
        <v>7144.2423394180078</v>
      </c>
      <c r="T155" s="29">
        <f>T175*Inflation!$B$26/Inflation!$B$29</f>
        <v>5205.7808189108673</v>
      </c>
      <c r="U155" s="29">
        <f>U175*Inflation!$B$26/Inflation!$B$29</f>
        <v>3901.1995625143195</v>
      </c>
      <c r="V155" s="29">
        <f>V175*Inflation!$B$26/Inflation!$B$29</f>
        <v>16049.397868784843</v>
      </c>
      <c r="AC155" t="s">
        <v>62</v>
      </c>
      <c r="AD155" s="29">
        <f>AD175*Inflation!$B$26/Inflation!$B$28</f>
        <v>2823.7371440449615</v>
      </c>
      <c r="AE155" s="29">
        <f>AE175*Inflation!$B$26/Inflation!$B$28</f>
        <v>2470.8992589113873</v>
      </c>
      <c r="AF155" s="29">
        <f>AF175*Inflation!$B$26/Inflation!$B$28</f>
        <v>4940.8145212102563</v>
      </c>
      <c r="AG155" s="29">
        <f>AG175*Inflation!$B$26/Inflation!$B$28</f>
        <v>6523.255343598431</v>
      </c>
      <c r="AH155" s="29">
        <f>AH175*Inflation!$B$26/Inflation!$B$28</f>
        <v>4565.7635383786292</v>
      </c>
      <c r="AI155" s="29">
        <f>AI175*Inflation!$B$26/Inflation!$B$28</f>
        <v>3303.5924314419894</v>
      </c>
      <c r="AJ155" s="29">
        <f>AJ175*Inflation!$B$26/Inflation!$B$28</f>
        <v>14509.617368542617</v>
      </c>
      <c r="AQ155" t="s">
        <v>62</v>
      </c>
      <c r="AR155" s="29">
        <f>AR175*Inflation!$B$26/Inflation!$B$27</f>
        <v>2784.2721154087058</v>
      </c>
      <c r="AS155" s="29">
        <f>AS175*Inflation!$B$26/Inflation!$B$27</f>
        <v>2168.3574904478542</v>
      </c>
      <c r="AT155" s="29">
        <f>AT175*Inflation!$B$26/Inflation!$B$27</f>
        <v>4667.8880001565922</v>
      </c>
      <c r="AU155" s="29">
        <f>AU175*Inflation!$B$26/Inflation!$B$27</f>
        <v>7410.3004616348253</v>
      </c>
      <c r="AV155" s="29">
        <f>AV175*Inflation!$B$26/Inflation!$B$27</f>
        <v>4525.6072812402126</v>
      </c>
      <c r="AW155" s="29">
        <f>AW175*Inflation!$B$26/Inflation!$B$27</f>
        <v>3351.7392092076416</v>
      </c>
      <c r="AX155" s="29">
        <f>AX175*Inflation!$B$26/Inflation!$B$27</f>
        <v>16034.940181647351</v>
      </c>
      <c r="BE155" t="s">
        <v>62</v>
      </c>
      <c r="BF155" s="29">
        <f>BF175*Inflation!$B$26/Inflation!$B$26</f>
        <v>2287</v>
      </c>
      <c r="BG155" s="29">
        <f>BG175*Inflation!$B$26/Inflation!$B$26</f>
        <v>1993</v>
      </c>
      <c r="BH155" s="29">
        <f>BH175*Inflation!$B$26/Inflation!$B$26</f>
        <v>4772</v>
      </c>
      <c r="BI155" s="29">
        <f>BI175*Inflation!$B$26/Inflation!$B$26</f>
        <v>7176</v>
      </c>
      <c r="BJ155" s="29">
        <f>BJ175*Inflation!$B$26/Inflation!$B$26</f>
        <v>4610</v>
      </c>
      <c r="BK155" s="29">
        <f>BK175*Inflation!$B$26/Inflation!$B$26</f>
        <v>3316</v>
      </c>
      <c r="BL155" s="29">
        <f>BL175*Inflation!$B$26/Inflation!$B$26</f>
        <v>14430</v>
      </c>
      <c r="BS155" t="s">
        <v>62</v>
      </c>
      <c r="BT155" s="29">
        <f>BT175*Inflation!$B$26/Inflation!$B$25</f>
        <v>2129.6635207221993</v>
      </c>
      <c r="BU155" s="29">
        <f>BU175*Inflation!$B$26/Inflation!$B$25</f>
        <v>1816.628641772671</v>
      </c>
      <c r="BV155" s="29">
        <f>BV175*Inflation!$B$26/Inflation!$B$25</f>
        <v>4199.7990972507178</v>
      </c>
      <c r="BW155" s="29">
        <f>BW175*Inflation!$B$26/Inflation!$B$25</f>
        <v>6980.1646286417717</v>
      </c>
      <c r="BX155" s="29">
        <f>BX175*Inflation!$B$26/Inflation!$B$25</f>
        <v>4703.7339351661876</v>
      </c>
      <c r="BY155" s="29">
        <f>BY175*Inflation!$B$26/Inflation!$B$25</f>
        <v>2877.8681986048418</v>
      </c>
      <c r="BZ155" s="29">
        <f>BZ175*Inflation!$B$26/Inflation!$B$25</f>
        <v>16442.028723840784</v>
      </c>
      <c r="CG155" t="s">
        <v>62</v>
      </c>
      <c r="CH155" s="29">
        <f>CH175*Inflation!$B$26/Inflation!$B$21</f>
        <v>1723.2167385677308</v>
      </c>
      <c r="CI155" s="29">
        <f>CI175*Inflation!$B$26/Inflation!$B$21</f>
        <v>1548.4132873166525</v>
      </c>
      <c r="CJ155" s="29">
        <f>CJ175*Inflation!$B$26/Inflation!$B$21</f>
        <v>3975.1599654874894</v>
      </c>
      <c r="CK155" s="29">
        <f>CK175*Inflation!$B$26/Inflation!$B$21</f>
        <v>6272.4226056945654</v>
      </c>
      <c r="CL155" s="29">
        <f>CL175*Inflation!$B$26/Inflation!$B$21</f>
        <v>4488.7799827437448</v>
      </c>
      <c r="CM155" s="29">
        <f>CM175*Inflation!$B$26/Inflation!$B$21</f>
        <v>2592.9178602243314</v>
      </c>
      <c r="CN155" s="29">
        <f>CN175*Inflation!$B$26/Inflation!$B$21</f>
        <v>14340.357204486627</v>
      </c>
      <c r="CU155" t="s">
        <v>62</v>
      </c>
      <c r="CV155" s="29">
        <f>CV175*Inflation!$B$26/Inflation!$B$20</f>
        <v>1814.5137403905621</v>
      </c>
      <c r="CW155" s="29">
        <f>CW175*Inflation!$B$26/Inflation!$B$20</f>
        <v>1479.6795970663597</v>
      </c>
      <c r="CX155" s="29">
        <f>CX175*Inflation!$B$26/Inflation!$B$20</f>
        <v>3910.8185914995124</v>
      </c>
      <c r="CY155" s="29">
        <f>CY175*Inflation!$B$26/Inflation!$B$20</f>
        <v>6138.6259609437111</v>
      </c>
      <c r="CZ155" s="29">
        <f>CZ175*Inflation!$B$26/Inflation!$B$20</f>
        <v>3782.6312627021284</v>
      </c>
      <c r="DA155" s="29">
        <f>DA175*Inflation!$B$26/Inflation!$B$20</f>
        <v>1949.3314482636736</v>
      </c>
      <c r="DB155" s="29">
        <f>DB175*Inflation!$B$26/Inflation!$B$20</f>
        <v>14713.916232217014</v>
      </c>
    </row>
    <row r="156" spans="1:106">
      <c r="A156" t="s">
        <v>63</v>
      </c>
      <c r="B156" s="29">
        <f>B176*Inflation!$B$26/Inflation!$B$30</f>
        <v>959.45545542949753</v>
      </c>
      <c r="C156" s="29">
        <f>C176*Inflation!$B$26/Inflation!$B$30</f>
        <v>1397.7145622513626</v>
      </c>
      <c r="D156" s="29">
        <f>D176*Inflation!$B$26/Inflation!$B$30</f>
        <v>3284.6962012671279</v>
      </c>
      <c r="E156" s="29">
        <f>E176*Inflation!$B$26/Inflation!$B$30</f>
        <v>7990.2883016060105</v>
      </c>
      <c r="F156" s="29">
        <f>F176*Inflation!$B$26/Inflation!$B$30</f>
        <v>6431.9572299985257</v>
      </c>
      <c r="G156" s="29">
        <f>G176*Inflation!$B$26/Inflation!$B$30</f>
        <v>3581.4202607926914</v>
      </c>
      <c r="H156" s="29">
        <f>H176*Inflation!$B$26/Inflation!$B$30</f>
        <v>185490.31133048472</v>
      </c>
      <c r="O156" t="s">
        <v>63</v>
      </c>
      <c r="P156" s="29">
        <f>P176*Inflation!$B$26/Inflation!$B$29</f>
        <v>981.31266615748859</v>
      </c>
      <c r="Q156" s="29">
        <f>Q176*Inflation!$B$26/Inflation!$B$29</f>
        <v>1164.9960336057434</v>
      </c>
      <c r="R156" s="29">
        <f>R176*Inflation!$B$26/Inflation!$B$29</f>
        <v>3550.9752076682184</v>
      </c>
      <c r="S156" s="29">
        <f>S176*Inflation!$B$26/Inflation!$B$29</f>
        <v>7974.4504701749011</v>
      </c>
      <c r="T156" s="29">
        <f>T176*Inflation!$B$26/Inflation!$B$29</f>
        <v>7471.6391609256834</v>
      </c>
      <c r="U156" s="29">
        <f>U176*Inflation!$B$26/Inflation!$B$29</f>
        <v>3607.0759793782927</v>
      </c>
      <c r="V156" s="29">
        <f>V176*Inflation!$B$26/Inflation!$B$29</f>
        <v>145340.10326128462</v>
      </c>
      <c r="AC156" t="s">
        <v>63</v>
      </c>
      <c r="AD156" s="29">
        <f>AD176*Inflation!$B$26/Inflation!$B$28</f>
        <v>1738.1019616598664</v>
      </c>
      <c r="AE156" s="29">
        <f>AE176*Inflation!$B$26/Inflation!$B$28</f>
        <v>1460.6649832935564</v>
      </c>
      <c r="AF156" s="29">
        <f>AF176*Inflation!$B$26/Inflation!$B$28</f>
        <v>3432.6327073677735</v>
      </c>
      <c r="AG156" s="29">
        <f>AG176*Inflation!$B$26/Inflation!$B$28</f>
        <v>8350.155778427903</v>
      </c>
      <c r="AH156" s="29">
        <f>AH176*Inflation!$B$26/Inflation!$B$28</f>
        <v>6721.6404218954513</v>
      </c>
      <c r="AI156" s="29">
        <f>AI176*Inflation!$B$26/Inflation!$B$28</f>
        <v>3742.7206574794063</v>
      </c>
      <c r="AJ156" s="29">
        <f>AJ176*Inflation!$B$26/Inflation!$B$28</f>
        <v>148131.92647532531</v>
      </c>
      <c r="AQ156" t="s">
        <v>63</v>
      </c>
      <c r="AR156" s="29">
        <f>AR176*Inflation!$B$26/Inflation!$B$27</f>
        <v>1493.040344660194</v>
      </c>
      <c r="AS156" s="29">
        <f>AS176*Inflation!$B$26/Inflation!$B$27</f>
        <v>1509.4973084873159</v>
      </c>
      <c r="AT156" s="29">
        <f>AT176*Inflation!$B$26/Inflation!$B$27</f>
        <v>3020.4437932978385</v>
      </c>
      <c r="AU156" s="29">
        <f>AU176*Inflation!$B$26/Inflation!$B$27</f>
        <v>8480.1636948011255</v>
      </c>
      <c r="AV156" s="29">
        <f>AV176*Inflation!$B$26/Inflation!$B$27</f>
        <v>7192.8398042593162</v>
      </c>
      <c r="AW156" s="29">
        <f>AW176*Inflation!$B$26/Inflation!$B$27</f>
        <v>3685.0967638584398</v>
      </c>
      <c r="AX156" s="29">
        <f>AX176*Inflation!$B$26/Inflation!$B$27</f>
        <v>156423.51498982834</v>
      </c>
      <c r="BE156" t="s">
        <v>63</v>
      </c>
      <c r="BF156" s="29">
        <f>BF176*Inflation!$B$26/Inflation!$B$26</f>
        <v>721.79737407838604</v>
      </c>
      <c r="BG156" s="29">
        <f>BG176*Inflation!$B$26/Inflation!$B$26</f>
        <v>815.011393053353</v>
      </c>
      <c r="BH156" s="29">
        <f>BH176*Inflation!$B$26/Inflation!$B$26</f>
        <v>2395.1839687879401</v>
      </c>
      <c r="BI156" s="29">
        <f>BI176*Inflation!$B$26/Inflation!$B$26</f>
        <v>7207.2976442695599</v>
      </c>
      <c r="BJ156" s="29">
        <f>BJ176*Inflation!$B$26/Inflation!$B$26</f>
        <v>7996.0232120686696</v>
      </c>
      <c r="BK156" s="29">
        <f>BK176*Inflation!$B$26/Inflation!$B$26</f>
        <v>2896.6478950261499</v>
      </c>
      <c r="BL156" s="29">
        <f>BL176*Inflation!$B$26/Inflation!$B$26</f>
        <v>151533.0513453235</v>
      </c>
      <c r="BS156" t="s">
        <v>63</v>
      </c>
      <c r="BT156" s="29">
        <f>BT176*Inflation!$B$26/Inflation!$B$25</f>
        <v>624.14240508718183</v>
      </c>
      <c r="BU156" s="29">
        <f>BU176*Inflation!$B$26/Inflation!$B$25</f>
        <v>822.75682345638597</v>
      </c>
      <c r="BV156" s="29">
        <f>BV176*Inflation!$B$26/Inflation!$B$25</f>
        <v>2532.8670547506772</v>
      </c>
      <c r="BW156" s="29">
        <f>BW176*Inflation!$B$26/Inflation!$B$25</f>
        <v>6539.0887990354076</v>
      </c>
      <c r="BX156" s="29">
        <f>BX176*Inflation!$B$26/Inflation!$B$25</f>
        <v>6729.9203553891311</v>
      </c>
      <c r="BY156" s="29">
        <f>BY176*Inflation!$B$26/Inflation!$B$25</f>
        <v>2368.9338882842799</v>
      </c>
      <c r="BZ156" s="29">
        <f>BZ176*Inflation!$B$26/Inflation!$B$25</f>
        <v>152408.38471510718</v>
      </c>
      <c r="CG156" t="s">
        <v>63</v>
      </c>
      <c r="CH156" s="29">
        <f>CH176*Inflation!$B$26/Inflation!$B$21</f>
        <v>406.84853633533481</v>
      </c>
      <c r="CI156" s="29">
        <f>CI176*Inflation!$B$26/Inflation!$B$21</f>
        <v>766.05072979993145</v>
      </c>
      <c r="CJ156" s="29">
        <f>CJ176*Inflation!$B$26/Inflation!$B$21</f>
        <v>1609.2042963848996</v>
      </c>
      <c r="CK156" s="29">
        <f>CK176*Inflation!$B$26/Inflation!$B$21</f>
        <v>4717.4151707679493</v>
      </c>
      <c r="CL156" s="29">
        <f>CL176*Inflation!$B$26/Inflation!$B$21</f>
        <v>3956.136742302831</v>
      </c>
      <c r="CM156" s="29">
        <f>CM176*Inflation!$B$26/Inflation!$B$21</f>
        <v>1801.4085143370964</v>
      </c>
      <c r="CN156" s="29">
        <f>CN176*Inflation!$B$26/Inflation!$B$21</f>
        <v>107403.75599840708</v>
      </c>
      <c r="CU156" t="s">
        <v>63</v>
      </c>
      <c r="CV156" s="29">
        <f>CV176*Inflation!$B$26/Inflation!$B$20</f>
        <v>396.67422304445302</v>
      </c>
      <c r="CW156" s="29">
        <f>CW176*Inflation!$B$26/Inflation!$B$20</f>
        <v>454.18280129615567</v>
      </c>
      <c r="CX156" s="29">
        <f>CX176*Inflation!$B$26/Inflation!$B$20</f>
        <v>1454.2937657454906</v>
      </c>
      <c r="CY156" s="29">
        <f>CY176*Inflation!$B$26/Inflation!$B$20</f>
        <v>3817.9294466309689</v>
      </c>
      <c r="CZ156" s="29">
        <f>CZ176*Inflation!$B$26/Inflation!$B$20</f>
        <v>3599.8786584629956</v>
      </c>
      <c r="DA156" s="29">
        <f>DA176*Inflation!$B$26/Inflation!$B$20</f>
        <v>1246.492155335553</v>
      </c>
      <c r="DB156" s="29">
        <f>DB176*Inflation!$B$26/Inflation!$B$20</f>
        <v>86819.21171850407</v>
      </c>
    </row>
    <row r="157" spans="1:106">
      <c r="A157" t="s">
        <v>64</v>
      </c>
      <c r="B157" s="29">
        <f>B177*Inflation!$B$26/Inflation!$B$30</f>
        <v>5754.848632827463</v>
      </c>
      <c r="C157" s="29">
        <f>C177*Inflation!$B$26/Inflation!$B$30</f>
        <v>3418.0361056431407</v>
      </c>
      <c r="D157" s="29">
        <f>D177*Inflation!$B$26/Inflation!$B$30</f>
        <v>4674.7057629291285</v>
      </c>
      <c r="E157" s="29">
        <f>E177*Inflation!$B$26/Inflation!$B$30</f>
        <v>6586.7998258435236</v>
      </c>
      <c r="F157" s="29">
        <f>F177*Inflation!$B$26/Inflation!$B$30</f>
        <v>6168.7130241638424</v>
      </c>
      <c r="G157" s="29">
        <f>G177*Inflation!$B$26/Inflation!$B$30</f>
        <v>5078.6585918668034</v>
      </c>
      <c r="H157" s="29">
        <f>H177*Inflation!$B$26/Inflation!$B$30</f>
        <v>33856.252597465733</v>
      </c>
      <c r="O157" t="s">
        <v>64</v>
      </c>
      <c r="P157" s="29">
        <f>P177*Inflation!$B$26/Inflation!$B$29</f>
        <v>7010.6192683113095</v>
      </c>
      <c r="Q157" s="29">
        <f>Q177*Inflation!$B$26/Inflation!$B$29</f>
        <v>2242.5503597342085</v>
      </c>
      <c r="R157" s="29">
        <f>R177*Inflation!$B$26/Inflation!$B$29</f>
        <v>5180.9378834491708</v>
      </c>
      <c r="S157" s="29">
        <f>S177*Inflation!$B$26/Inflation!$B$29</f>
        <v>7482.6235800809573</v>
      </c>
      <c r="T157" s="29">
        <f>T177*Inflation!$B$26/Inflation!$B$29</f>
        <v>6382.6839628809275</v>
      </c>
      <c r="U157" s="29">
        <f>U177*Inflation!$B$26/Inflation!$B$29</f>
        <v>5930.3656405712964</v>
      </c>
      <c r="V157" s="29">
        <f>V177*Inflation!$B$26/Inflation!$B$29</f>
        <v>25806.948145268463</v>
      </c>
      <c r="AC157" t="s">
        <v>64</v>
      </c>
      <c r="AD157" s="29">
        <f>AD177*Inflation!$B$26/Inflation!$B$28</f>
        <v>4148.6818430980065</v>
      </c>
      <c r="AE157" s="29">
        <f>AE177*Inflation!$B$26/Inflation!$B$28</f>
        <v>3571.9779889136967</v>
      </c>
      <c r="AF157" s="29">
        <f>AF177*Inflation!$B$26/Inflation!$B$28</f>
        <v>4885.2456714142745</v>
      </c>
      <c r="AG157" s="29">
        <f>AG177*Inflation!$B$26/Inflation!$B$28</f>
        <v>6883.4568354761741</v>
      </c>
      <c r="AH157" s="29">
        <f>AH177*Inflation!$B$26/Inflation!$B$28</f>
        <v>6446.5401947802002</v>
      </c>
      <c r="AI157" s="29">
        <f>AI177*Inflation!$B$26/Inflation!$B$28</f>
        <v>5307.3917719608908</v>
      </c>
      <c r="AJ157" s="29">
        <f>AJ177*Inflation!$B$26/Inflation!$B$28</f>
        <v>24493.272032335062</v>
      </c>
      <c r="AQ157" t="s">
        <v>64</v>
      </c>
      <c r="AR157" s="29">
        <f>AR177*Inflation!$B$26/Inflation!$B$27</f>
        <v>4538.8927031005323</v>
      </c>
      <c r="AS157" s="29">
        <f>AS177*Inflation!$B$26/Inflation!$B$27</f>
        <v>2194.4955396179139</v>
      </c>
      <c r="AT157" s="29">
        <f>AT177*Inflation!$B$26/Inflation!$B$27</f>
        <v>4688.7825768869398</v>
      </c>
      <c r="AU157" s="29">
        <f>AU177*Inflation!$B$26/Inflation!$B$27</f>
        <v>6544.208065455683</v>
      </c>
      <c r="AV157" s="29">
        <f>AV177*Inflation!$B$26/Inflation!$B$27</f>
        <v>5655.6573529595989</v>
      </c>
      <c r="AW157" s="29">
        <f>AW177*Inflation!$B$26/Inflation!$B$27</f>
        <v>5014.678831819605</v>
      </c>
      <c r="AX157" s="29">
        <f>AX177*Inflation!$B$26/Inflation!$B$27</f>
        <v>27753.684935797053</v>
      </c>
      <c r="BE157" t="s">
        <v>64</v>
      </c>
      <c r="BF157" s="29">
        <f>BF177*Inflation!$B$26/Inflation!$B$26</f>
        <v>4267</v>
      </c>
      <c r="BG157" s="29">
        <f>BG177*Inflation!$B$26/Inflation!$B$26</f>
        <v>2226</v>
      </c>
      <c r="BH157" s="29">
        <f>BH177*Inflation!$B$26/Inflation!$B$26</f>
        <v>4397</v>
      </c>
      <c r="BI157" s="29">
        <f>BI177*Inflation!$B$26/Inflation!$B$26</f>
        <v>6424</v>
      </c>
      <c r="BJ157" s="29">
        <f>BJ177*Inflation!$B$26/Inflation!$B$26</f>
        <v>5626</v>
      </c>
      <c r="BK157" s="29">
        <f>BK177*Inflation!$B$26/Inflation!$B$26</f>
        <v>5545</v>
      </c>
      <c r="BL157" s="29">
        <f>BL177*Inflation!$B$26/Inflation!$B$26</f>
        <v>28088</v>
      </c>
      <c r="BS157" t="s">
        <v>64</v>
      </c>
      <c r="BT157" s="29">
        <f>BT177*Inflation!$B$26/Inflation!$B$25</f>
        <v>4394.8044316782925</v>
      </c>
      <c r="BU157" s="29">
        <f>BU177*Inflation!$B$26/Inflation!$B$25</f>
        <v>2045.5033237587195</v>
      </c>
      <c r="BV157" s="29">
        <f>BV177*Inflation!$B$26/Inflation!$B$25</f>
        <v>3972.9771029954854</v>
      </c>
      <c r="BW157" s="29">
        <f>BW177*Inflation!$B$26/Inflation!$B$25</f>
        <v>5852.2127205580618</v>
      </c>
      <c r="BX157" s="29">
        <f>BX177*Inflation!$B$26/Inflation!$B$25</f>
        <v>5495.0450553959772</v>
      </c>
      <c r="BY157" s="29">
        <f>BY177*Inflation!$B$26/Inflation!$B$25</f>
        <v>5382.1472302010661</v>
      </c>
      <c r="BZ157" s="29">
        <f>BZ177*Inflation!$B$26/Inflation!$B$25</f>
        <v>28035.59671136643</v>
      </c>
      <c r="CG157" t="s">
        <v>64</v>
      </c>
      <c r="CH157" s="29">
        <f>CH177*Inflation!$B$26/Inflation!$B$21</f>
        <v>3659.003106125971</v>
      </c>
      <c r="CI157" s="29">
        <f>CI177*Inflation!$B$26/Inflation!$B$21</f>
        <v>2414.877308024159</v>
      </c>
      <c r="CJ157" s="29">
        <f>CJ177*Inflation!$B$26/Inflation!$B$21</f>
        <v>4592.367213114755</v>
      </c>
      <c r="CK157" s="29">
        <f>CK177*Inflation!$B$26/Inflation!$B$21</f>
        <v>5208.4954270923208</v>
      </c>
      <c r="CL157" s="29">
        <f>CL177*Inflation!$B$26/Inflation!$B$21</f>
        <v>7412.9611734253667</v>
      </c>
      <c r="CM157" s="29">
        <f>CM177*Inflation!$B$26/Inflation!$B$21</f>
        <v>5986.4786885245912</v>
      </c>
      <c r="CN157" s="29">
        <f>CN177*Inflation!$B$26/Inflation!$B$21</f>
        <v>26385.609836065578</v>
      </c>
      <c r="CU157" t="s">
        <v>64</v>
      </c>
      <c r="CV157" s="29">
        <f>CV177*Inflation!$B$26/Inflation!$B$20</f>
        <v>3766.0553150128117</v>
      </c>
      <c r="CW157" s="29">
        <f>CW177*Inflation!$B$26/Inflation!$B$20</f>
        <v>1890.7630997614203</v>
      </c>
      <c r="CX157" s="29">
        <f>CX177*Inflation!$B$26/Inflation!$B$20</f>
        <v>3945.0755500574342</v>
      </c>
      <c r="CY157" s="29">
        <f>CY177*Inflation!$B$26/Inflation!$B$20</f>
        <v>4703.1488910488633</v>
      </c>
      <c r="CZ157" s="29">
        <f>CZ177*Inflation!$B$26/Inflation!$B$20</f>
        <v>6000.4930635327364</v>
      </c>
      <c r="DA157" s="29">
        <f>DA177*Inflation!$B$26/Inflation!$B$20</f>
        <v>6869.0727224529446</v>
      </c>
      <c r="DB157" s="29">
        <f>DB177*Inflation!$B$26/Inflation!$B$20</f>
        <v>24921.384819298397</v>
      </c>
    </row>
    <row r="158" spans="1:106">
      <c r="A158" t="s">
        <v>65</v>
      </c>
      <c r="B158" s="29">
        <f>B178*Inflation!$B$26/Inflation!$B$30</f>
        <v>1560.3588973036685</v>
      </c>
      <c r="C158" s="29">
        <f>C178*Inflation!$B$26/Inflation!$B$30</f>
        <v>850.08606309267657</v>
      </c>
      <c r="D158" s="29">
        <f>D178*Inflation!$B$26/Inflation!$B$30</f>
        <v>4858.318248700456</v>
      </c>
      <c r="E158" s="29">
        <f>E178*Inflation!$B$26/Inflation!$B$30</f>
        <v>7488.8829697878264</v>
      </c>
      <c r="F158" s="29">
        <f>F178*Inflation!$B$26/Inflation!$B$30</f>
        <v>8474.5906511522044</v>
      </c>
      <c r="G158" s="29">
        <f>G178*Inflation!$B$26/Inflation!$B$30</f>
        <v>1351.2518170680776</v>
      </c>
      <c r="H158" s="29">
        <f>H178*Inflation!$B$26/Inflation!$B$30</f>
        <v>32411.605985707956</v>
      </c>
      <c r="O158" t="s">
        <v>65</v>
      </c>
      <c r="P158" s="29">
        <f>P178*Inflation!$B$26/Inflation!$B$29</f>
        <v>1496.2077916443895</v>
      </c>
      <c r="Q158" s="29">
        <f>Q178*Inflation!$B$26/Inflation!$B$29</f>
        <v>1042.5207151913232</v>
      </c>
      <c r="R158" s="29">
        <f>R178*Inflation!$B$26/Inflation!$B$29</f>
        <v>5660.0524574963702</v>
      </c>
      <c r="S158" s="29">
        <f>S178*Inflation!$B$26/Inflation!$B$29</f>
        <v>8273.9525980294784</v>
      </c>
      <c r="T158" s="29">
        <f>T178*Inflation!$B$26/Inflation!$B$29</f>
        <v>10061.858804093788</v>
      </c>
      <c r="U158" s="29">
        <f>U178*Inflation!$B$26/Inflation!$B$29</f>
        <v>1173.8609374474906</v>
      </c>
      <c r="V158" s="29">
        <f>V178*Inflation!$B$26/Inflation!$B$29</f>
        <v>33213.437283433886</v>
      </c>
      <c r="AC158" t="s">
        <v>65</v>
      </c>
      <c r="AD158" s="29">
        <f>AD178*Inflation!$B$26/Inflation!$B$28</f>
        <v>1685.5051186188327</v>
      </c>
      <c r="AE158" s="29">
        <f>AE178*Inflation!$B$26/Inflation!$B$28</f>
        <v>888.37233200554294</v>
      </c>
      <c r="AF158" s="29">
        <f>AF178*Inflation!$B$26/Inflation!$B$28</f>
        <v>5077.1277163646173</v>
      </c>
      <c r="AG158" s="29">
        <f>AG178*Inflation!$B$26/Inflation!$B$28</f>
        <v>7826.1680985372241</v>
      </c>
      <c r="AH158" s="29">
        <f>AH178*Inflation!$B$26/Inflation!$B$28</f>
        <v>8856.2701900639058</v>
      </c>
      <c r="AI158" s="29">
        <f>AI178*Inflation!$B$26/Inflation!$B$28</f>
        <v>1412.1096439204014</v>
      </c>
      <c r="AJ158" s="29">
        <f>AJ178*Inflation!$B$26/Inflation!$B$28</f>
        <v>32057.977531221892</v>
      </c>
      <c r="AQ158" t="s">
        <v>65</v>
      </c>
      <c r="AR158" s="29">
        <f>AR178*Inflation!$B$26/Inflation!$B$27</f>
        <v>1597.3614760507357</v>
      </c>
      <c r="AS158" s="29">
        <f>AS178*Inflation!$B$26/Inflation!$B$27</f>
        <v>923.88494086125888</v>
      </c>
      <c r="AT158" s="29">
        <f>AT178*Inflation!$B$26/Inflation!$B$27</f>
        <v>5076.6901246132156</v>
      </c>
      <c r="AU158" s="29">
        <f>AU178*Inflation!$B$26/Inflation!$B$27</f>
        <v>7186.2813609740042</v>
      </c>
      <c r="AV158" s="29">
        <f>AV178*Inflation!$B$26/Inflation!$B$27</f>
        <v>9184.185978322892</v>
      </c>
      <c r="AW158" s="29">
        <f>AW178*Inflation!$B$26/Inflation!$B$27</f>
        <v>1454.4335471404074</v>
      </c>
      <c r="AX158" s="29">
        <f>AX178*Inflation!$B$26/Inflation!$B$27</f>
        <v>33969.734195962315</v>
      </c>
      <c r="BE158" t="s">
        <v>65</v>
      </c>
      <c r="BF158" s="29">
        <f>BF178*Inflation!$B$26/Inflation!$B$26</f>
        <v>1665.8268199999998</v>
      </c>
      <c r="BG158" s="29">
        <f>BG178*Inflation!$B$26/Inflation!$B$26</f>
        <v>916.35699</v>
      </c>
      <c r="BH158" s="29">
        <f>BH178*Inflation!$B$26/Inflation!$B$26</f>
        <v>4860.1661400000003</v>
      </c>
      <c r="BI158" s="29">
        <f>BI178*Inflation!$B$26/Inflation!$B$26</f>
        <v>7108.3564299999998</v>
      </c>
      <c r="BJ158" s="29">
        <f>BJ178*Inflation!$B$26/Inflation!$B$26</f>
        <v>9227.3306699999994</v>
      </c>
      <c r="BK158" s="29">
        <f>BK178*Inflation!$B$26/Inflation!$B$26</f>
        <v>1284.1825352050203</v>
      </c>
      <c r="BL158" s="29">
        <f>BL178*Inflation!$B$26/Inflation!$B$26</f>
        <v>30997.753638797953</v>
      </c>
      <c r="BS158" t="s">
        <v>65</v>
      </c>
      <c r="BT158" s="29">
        <f>BT178*Inflation!$B$26/Inflation!$B$25</f>
        <v>1557.8911302486661</v>
      </c>
      <c r="BU158" s="29">
        <f>BU178*Inflation!$B$26/Inflation!$B$25</f>
        <v>977.86710957570767</v>
      </c>
      <c r="BV158" s="29">
        <f>BV178*Inflation!$B$26/Inflation!$B$25</f>
        <v>4977.6510006155095</v>
      </c>
      <c r="BW158" s="29">
        <f>BW178*Inflation!$B$26/Inflation!$B$25</f>
        <v>6667.6919705982755</v>
      </c>
      <c r="BX158" s="29">
        <f>BX178*Inflation!$B$26/Inflation!$B$25</f>
        <v>8733.9398489355735</v>
      </c>
      <c r="BY158" s="29">
        <f>BY178*Inflation!$B$26/Inflation!$B$25</f>
        <v>1376.5294628898557</v>
      </c>
      <c r="BZ158" s="29">
        <f>BZ178*Inflation!$B$26/Inflation!$B$25</f>
        <v>32804.002626179725</v>
      </c>
      <c r="CG158" t="s">
        <v>65</v>
      </c>
      <c r="CH158" s="29">
        <f>CH178*Inflation!$B$26/Inflation!$B$21</f>
        <v>1304.9587910905952</v>
      </c>
      <c r="CI158" s="29">
        <f>CI178*Inflation!$B$26/Inflation!$B$21</f>
        <v>761.28785933563427</v>
      </c>
      <c r="CJ158" s="29">
        <f>CJ178*Inflation!$B$26/Inflation!$B$21</f>
        <v>4368.0652296704056</v>
      </c>
      <c r="CK158" s="29">
        <f>CK178*Inflation!$B$26/Inflation!$B$21</f>
        <v>5868.1873802864538</v>
      </c>
      <c r="CL158" s="29">
        <f>CL178*Inflation!$B$26/Inflation!$B$21</f>
        <v>8580.4608859603104</v>
      </c>
      <c r="CM158" s="29">
        <f>CM178*Inflation!$B$26/Inflation!$B$21</f>
        <v>1239.9185401035015</v>
      </c>
      <c r="CN158" s="29">
        <f>CN178*Inflation!$B$26/Inflation!$B$21</f>
        <v>32050.435190295557</v>
      </c>
      <c r="CU158" t="s">
        <v>65</v>
      </c>
      <c r="CV158" s="29">
        <f>CV178*Inflation!$B$26/Inflation!$B$20</f>
        <v>1326.2444146346202</v>
      </c>
      <c r="CW158" s="29">
        <f>CW178*Inflation!$B$26/Inflation!$B$20</f>
        <v>803.61285095166534</v>
      </c>
      <c r="CX158" s="29">
        <f>CX178*Inflation!$B$26/Inflation!$B$20</f>
        <v>4432.9286206150027</v>
      </c>
      <c r="CY158" s="29">
        <f>CY178*Inflation!$B$26/Inflation!$B$20</f>
        <v>5876.913914496773</v>
      </c>
      <c r="CZ158" s="29">
        <f>CZ178*Inflation!$B$26/Inflation!$B$20</f>
        <v>8565.5078873393977</v>
      </c>
      <c r="DA158" s="29">
        <f>DA178*Inflation!$B$26/Inflation!$B$20</f>
        <v>1503.574950587355</v>
      </c>
      <c r="DB158" s="29">
        <f>DB178*Inflation!$B$26/Inflation!$B$20</f>
        <v>31140.076680944818</v>
      </c>
    </row>
    <row r="159" spans="1:106">
      <c r="A159" t="s">
        <v>66</v>
      </c>
      <c r="B159" s="29">
        <f>B179*Inflation!$B$26/Inflation!$B$30</f>
        <v>2020.4016982466478</v>
      </c>
      <c r="C159" s="29">
        <f>C179*Inflation!$B$26/Inflation!$B$30</f>
        <v>1220.092325180492</v>
      </c>
      <c r="D159" s="29">
        <f>D179*Inflation!$B$26/Inflation!$B$30</f>
        <v>3034.3578483866208</v>
      </c>
      <c r="E159" s="29">
        <f>E179*Inflation!$B$26/Inflation!$B$30</f>
        <v>4864.4599440106076</v>
      </c>
      <c r="F159" s="29">
        <f>F179*Inflation!$B$26/Inflation!$B$30</f>
        <v>8058.2504053337243</v>
      </c>
      <c r="G159" s="29">
        <f>G179*Inflation!$B$26/Inflation!$B$30</f>
        <v>2571.1447847355234</v>
      </c>
      <c r="H159" s="29">
        <f>H179*Inflation!$B$26/Inflation!$B$30</f>
        <v>61652.903197288928</v>
      </c>
      <c r="O159" t="s">
        <v>66</v>
      </c>
      <c r="P159" s="29">
        <f>P179*Inflation!$B$26/Inflation!$B$29</f>
        <v>2633.0340435347125</v>
      </c>
      <c r="Q159" s="29">
        <f>Q179*Inflation!$B$26/Inflation!$B$29</f>
        <v>1358.9474450469713</v>
      </c>
      <c r="R159" s="29">
        <f>R179*Inflation!$B$26/Inflation!$B$29</f>
        <v>4170.6712435652626</v>
      </c>
      <c r="S159" s="29">
        <f>S179*Inflation!$B$26/Inflation!$B$29</f>
        <v>4879.6543693576714</v>
      </c>
      <c r="T159" s="29">
        <f>T179*Inflation!$B$26/Inflation!$B$29</f>
        <v>9084.3047196211701</v>
      </c>
      <c r="U159" s="29">
        <f>U179*Inflation!$B$26/Inflation!$B$29</f>
        <v>4080.3544837699524</v>
      </c>
      <c r="V159" s="29">
        <f>V179*Inflation!$B$26/Inflation!$B$29</f>
        <v>51275.268616818139</v>
      </c>
      <c r="AC159" t="s">
        <v>66</v>
      </c>
      <c r="AD159" s="29">
        <f>AD179*Inflation!$B$26/Inflation!$B$28</f>
        <v>3091.9657627223041</v>
      </c>
      <c r="AE159" s="29">
        <f>AE179*Inflation!$B$26/Inflation!$B$28</f>
        <v>1275.0429765185929</v>
      </c>
      <c r="AF159" s="29">
        <f>AF179*Inflation!$B$26/Inflation!$B$28</f>
        <v>3171.0195884209725</v>
      </c>
      <c r="AG159" s="29">
        <f>AG179*Inflation!$B$26/Inflation!$B$28</f>
        <v>5083.5460220186324</v>
      </c>
      <c r="AH159" s="29">
        <f>AH179*Inflation!$B$26/Inflation!$B$28</f>
        <v>8421.1787668026809</v>
      </c>
      <c r="AI159" s="29">
        <f>AI179*Inflation!$B$26/Inflation!$B$28</f>
        <v>2686.9442842405119</v>
      </c>
      <c r="AJ159" s="29">
        <f>AJ179*Inflation!$B$26/Inflation!$B$28</f>
        <v>55093.219339441079</v>
      </c>
      <c r="AQ159" t="s">
        <v>66</v>
      </c>
      <c r="AR159" s="29">
        <f>AR179*Inflation!$B$26/Inflation!$B$27</f>
        <v>2921.9810746946441</v>
      </c>
      <c r="AS159" s="29">
        <f>AS179*Inflation!$B$26/Inflation!$B$27</f>
        <v>1938.2909574068271</v>
      </c>
      <c r="AT159" s="29">
        <f>AT179*Inflation!$B$26/Inflation!$B$27</f>
        <v>4550.7818239899771</v>
      </c>
      <c r="AU159" s="29">
        <f>AU179*Inflation!$B$26/Inflation!$B$27</f>
        <v>6441.8443208581266</v>
      </c>
      <c r="AV159" s="29">
        <f>AV179*Inflation!$B$26/Inflation!$B$27</f>
        <v>8626.2720017225165</v>
      </c>
      <c r="AW159" s="29">
        <f>AW179*Inflation!$B$26/Inflation!$B$27</f>
        <v>3327.9903426244905</v>
      </c>
      <c r="AX159" s="29">
        <f>AX179*Inflation!$B$26/Inflation!$B$27</f>
        <v>56434.984155910992</v>
      </c>
      <c r="BE159" t="s">
        <v>66</v>
      </c>
      <c r="BF159" s="29">
        <f>BF179*Inflation!$B$26/Inflation!$B$26</f>
        <v>3086</v>
      </c>
      <c r="BG159" s="29">
        <f>BG179*Inflation!$B$26/Inflation!$B$26</f>
        <v>1325</v>
      </c>
      <c r="BH159" s="29">
        <f>BH179*Inflation!$B$26/Inflation!$B$26</f>
        <v>4650</v>
      </c>
      <c r="BI159" s="29">
        <f>BI179*Inflation!$B$26/Inflation!$B$26</f>
        <v>3857</v>
      </c>
      <c r="BJ159" s="29">
        <f>BJ179*Inflation!$B$26/Inflation!$B$26</f>
        <v>8285</v>
      </c>
      <c r="BK159" s="29">
        <f>BK179*Inflation!$B$26/Inflation!$B$26</f>
        <v>3158</v>
      </c>
      <c r="BL159" s="29">
        <f>BL179*Inflation!$B$26/Inflation!$B$26</f>
        <v>45974.000000000007</v>
      </c>
      <c r="BS159" t="s">
        <v>66</v>
      </c>
      <c r="BT159" s="29">
        <f>BT179*Inflation!$B$26/Inflation!$B$25</f>
        <v>726.65145670906838</v>
      </c>
      <c r="BU159" s="29">
        <f>BU179*Inflation!$B$26/Inflation!$B$25</f>
        <v>617.85900697578984</v>
      </c>
      <c r="BV159" s="29">
        <f>BV179*Inflation!$B$26/Inflation!$B$25</f>
        <v>2538.148379154698</v>
      </c>
      <c r="BW159" s="29">
        <f>BW179*Inflation!$B$26/Inflation!$B$25</f>
        <v>8214.8562987279438</v>
      </c>
      <c r="BX159" s="29">
        <f>BX179*Inflation!$B$26/Inflation!$B$25</f>
        <v>12596.318260155927</v>
      </c>
      <c r="BY159" s="29">
        <f>BY179*Inflation!$B$26/Inflation!$B$25</f>
        <v>2778.3128436602374</v>
      </c>
      <c r="BZ159" s="29">
        <f>BZ179*Inflation!$B$26/Inflation!$B$25</f>
        <v>74119.437601878977</v>
      </c>
      <c r="CG159" t="s">
        <v>66</v>
      </c>
      <c r="CH159" s="29">
        <f>CH179*Inflation!$B$26/Inflation!$B$21</f>
        <v>704.60897325280416</v>
      </c>
      <c r="CI159" s="29">
        <f>CI179*Inflation!$B$26/Inflation!$B$21</f>
        <v>543.83295944779991</v>
      </c>
      <c r="CJ159" s="29">
        <f>CJ179*Inflation!$B$26/Inflation!$B$21</f>
        <v>2203.3867126833479</v>
      </c>
      <c r="CK159" s="29">
        <f>CK179*Inflation!$B$26/Inflation!$B$21</f>
        <v>8026.9313201035375</v>
      </c>
      <c r="CL159" s="29">
        <f>CL179*Inflation!$B$26/Inflation!$B$21</f>
        <v>11812.181363244177</v>
      </c>
      <c r="CM159" s="29">
        <f>CM179*Inflation!$B$26/Inflation!$B$21</f>
        <v>2538.9661777394308</v>
      </c>
      <c r="CN159" s="29">
        <f>CN179*Inflation!$B$26/Inflation!$B$21</f>
        <v>67341.540635944781</v>
      </c>
      <c r="CU159" t="s">
        <v>66</v>
      </c>
      <c r="CV159" s="29">
        <f>CV179*Inflation!$B$26/Inflation!$B$20</f>
        <v>654.19740213837576</v>
      </c>
      <c r="CW159" s="29">
        <f>CW179*Inflation!$B$26/Inflation!$B$20</f>
        <v>524.90501016170356</v>
      </c>
      <c r="CX159" s="29">
        <f>CX179*Inflation!$B$26/Inflation!$B$20</f>
        <v>2127.246620129009</v>
      </c>
      <c r="CY159" s="29">
        <f>CY179*Inflation!$B$26/Inflation!$B$20</f>
        <v>7345.3549527259847</v>
      </c>
      <c r="CZ159" s="29">
        <f>CZ179*Inflation!$B$26/Inflation!$B$20</f>
        <v>10626.287532031454</v>
      </c>
      <c r="DA159" s="29">
        <f>DA179*Inflation!$B$26/Inflation!$B$20</f>
        <v>2087.464345674648</v>
      </c>
      <c r="DB159" s="29">
        <f>DB179*Inflation!$B$26/Inflation!$B$20</f>
        <v>60601.396321245891</v>
      </c>
    </row>
    <row r="160" spans="1:106">
      <c r="A160" t="s">
        <v>50</v>
      </c>
      <c r="B160" s="29">
        <f>SUM(B150:B159)</f>
        <v>37575.740056431408</v>
      </c>
      <c r="C160" s="29">
        <f t="shared" ref="C160:G160" si="631">SUM(C150:C159)</f>
        <v>17945.105364846029</v>
      </c>
      <c r="D160" s="29">
        <f t="shared" si="631"/>
        <v>47655.178792386905</v>
      </c>
      <c r="E160" s="29">
        <f t="shared" si="631"/>
        <v>82866.381346979484</v>
      </c>
      <c r="F160" s="29">
        <f t="shared" si="631"/>
        <v>74579.949546540432</v>
      </c>
      <c r="G160" s="29">
        <f t="shared" si="631"/>
        <v>56588.393042838201</v>
      </c>
      <c r="H160" s="29">
        <f>SUM(H150:H159)</f>
        <v>643157.2901289229</v>
      </c>
      <c r="O160" t="s">
        <v>50</v>
      </c>
      <c r="P160" s="29">
        <f>SUM(P150:P159)</f>
        <v>32155.879376002438</v>
      </c>
      <c r="Q160" s="29">
        <f t="shared" ref="Q160:U160" si="632">SUM(Q150:Q159)</f>
        <v>18101.934014969826</v>
      </c>
      <c r="R160" s="29">
        <f t="shared" si="632"/>
        <v>54131.895765676309</v>
      </c>
      <c r="S160" s="29">
        <f t="shared" si="632"/>
        <v>84948.811698159305</v>
      </c>
      <c r="T160" s="29">
        <f t="shared" si="632"/>
        <v>81656.411627739988</v>
      </c>
      <c r="U160" s="29">
        <f t="shared" si="632"/>
        <v>56704.568038035577</v>
      </c>
      <c r="V160" s="29">
        <f>SUM(V150:V159)</f>
        <v>540896.00689544016</v>
      </c>
      <c r="AC160" t="s">
        <v>50</v>
      </c>
      <c r="AD160" s="29">
        <f>SUM(AD150:AD159)</f>
        <v>31115.074757345545</v>
      </c>
      <c r="AE160" s="29">
        <f t="shared" ref="AE160:AI160" si="633">SUM(AE150:AE159)</f>
        <v>19040.235333614248</v>
      </c>
      <c r="AF160" s="29">
        <f t="shared" si="633"/>
        <v>49008.919315277184</v>
      </c>
      <c r="AG160" s="29">
        <f t="shared" si="633"/>
        <v>83356.607533483475</v>
      </c>
      <c r="AH160" s="29">
        <f t="shared" si="633"/>
        <v>72503.802366192656</v>
      </c>
      <c r="AI160" s="29">
        <f t="shared" si="633"/>
        <v>56174.653743594194</v>
      </c>
      <c r="AJ160" s="29">
        <f>SUM(AJ150:AJ159)</f>
        <v>546134.91720375011</v>
      </c>
      <c r="AQ160" t="s">
        <v>50</v>
      </c>
      <c r="AR160" s="29">
        <f>SUM(AR150:AR159)</f>
        <v>31019.451779213901</v>
      </c>
      <c r="AS160" s="29">
        <f t="shared" ref="AS160:AW160" si="634">SUM(AS150:AS159)</f>
        <v>18569.170415493267</v>
      </c>
      <c r="AT160" s="29">
        <f t="shared" si="634"/>
        <v>51130.683337265888</v>
      </c>
      <c r="AU160" s="29">
        <f t="shared" si="634"/>
        <v>86834.050987187569</v>
      </c>
      <c r="AV160" s="29">
        <f t="shared" si="634"/>
        <v>72785.34367844816</v>
      </c>
      <c r="AW160" s="29">
        <f t="shared" si="634"/>
        <v>50504.512532361121</v>
      </c>
      <c r="AX160" s="29">
        <f>SUM(AX150:AX159)</f>
        <v>571480.79012130632</v>
      </c>
      <c r="BE160" t="s">
        <v>50</v>
      </c>
      <c r="BF160" s="29">
        <f>SUM(BF150:BF159)</f>
        <v>28031.516194078384</v>
      </c>
      <c r="BG160" s="29">
        <f t="shared" ref="BG160:BK160" si="635">SUM(BG150:BG159)</f>
        <v>16539.675383053356</v>
      </c>
      <c r="BH160" s="29">
        <f t="shared" si="635"/>
        <v>47102.704108787941</v>
      </c>
      <c r="BI160" s="29">
        <f t="shared" si="635"/>
        <v>76287.226074269565</v>
      </c>
      <c r="BJ160" s="29">
        <f t="shared" si="635"/>
        <v>72132.029882068673</v>
      </c>
      <c r="BK160" s="29">
        <f t="shared" si="635"/>
        <v>42808.847389200651</v>
      </c>
      <c r="BL160" s="29">
        <f>SUM(BL150:BL159)</f>
        <v>547463.61618607095</v>
      </c>
      <c r="BS160" t="s">
        <v>50</v>
      </c>
      <c r="BT160" s="29">
        <f>SUM(BT150:BT159)</f>
        <v>24718.831515930618</v>
      </c>
      <c r="BU160" s="29">
        <f t="shared" ref="BU160:BY160" si="636">SUM(BU150:BU159)</f>
        <v>15031.307259488329</v>
      </c>
      <c r="BV160" s="29">
        <f t="shared" si="636"/>
        <v>44338.181151293145</v>
      </c>
      <c r="BW160" s="29">
        <f t="shared" si="636"/>
        <v>81442.168163699447</v>
      </c>
      <c r="BX160" s="29">
        <f t="shared" si="636"/>
        <v>76174.945074956675</v>
      </c>
      <c r="BY160" s="29">
        <f t="shared" si="636"/>
        <v>43212.964476053501</v>
      </c>
      <c r="BZ160" s="29">
        <f>SUM(BZ150:BZ159)</f>
        <v>586627.77397814975</v>
      </c>
      <c r="CG160" t="s">
        <v>50</v>
      </c>
      <c r="CH160" s="29">
        <f>SUM(CH150:CH159)</f>
        <v>21049.087361712613</v>
      </c>
      <c r="CI160" s="29">
        <f t="shared" ref="CI160:CM160" si="637">SUM(CI150:CI159)</f>
        <v>14179.334443409547</v>
      </c>
      <c r="CJ160" s="29">
        <f t="shared" si="637"/>
        <v>41073.468099546641</v>
      </c>
      <c r="CK160" s="29">
        <f t="shared" si="637"/>
        <v>73985.267215340602</v>
      </c>
      <c r="CL160" s="29">
        <f t="shared" si="637"/>
        <v>70947.673127502581</v>
      </c>
      <c r="CM160" s="29">
        <f t="shared" si="637"/>
        <v>35421.612235862682</v>
      </c>
      <c r="CN160" s="29">
        <f>SUM(CN150:CN159)</f>
        <v>503604.50824739644</v>
      </c>
      <c r="CU160" t="s">
        <v>50</v>
      </c>
      <c r="CV160" s="29">
        <f>SUM(CV150:CV159)</f>
        <v>21393.76835298102</v>
      </c>
      <c r="CW160" s="29">
        <f t="shared" ref="CW160:DA160" si="638">SUM(CW150:CW159)</f>
        <v>13307.970154047965</v>
      </c>
      <c r="CX160" s="29">
        <f t="shared" si="638"/>
        <v>39279.330466075349</v>
      </c>
      <c r="CY160" s="29">
        <f t="shared" si="638"/>
        <v>68882.235324512585</v>
      </c>
      <c r="CZ160" s="29">
        <f t="shared" si="638"/>
        <v>65023.49991985107</v>
      </c>
      <c r="DA160" s="29">
        <f t="shared" si="638"/>
        <v>36788.548637975306</v>
      </c>
      <c r="DB160" s="29">
        <f>SUM(DB150:DB159)</f>
        <v>458114.17583117489</v>
      </c>
    </row>
    <row r="168" spans="1:106">
      <c r="B168" s="8" t="s">
        <v>212</v>
      </c>
      <c r="C168" s="8"/>
      <c r="D168" s="8"/>
      <c r="E168" s="8"/>
      <c r="F168" s="8"/>
      <c r="G168" t="s">
        <v>197</v>
      </c>
      <c r="P168" s="8" t="s">
        <v>213</v>
      </c>
      <c r="Q168" s="8"/>
      <c r="R168" s="8"/>
      <c r="S168" s="8"/>
      <c r="T168" s="8"/>
      <c r="U168" t="s">
        <v>197</v>
      </c>
      <c r="AD168" s="8" t="s">
        <v>214</v>
      </c>
      <c r="AE168" s="8"/>
      <c r="AF168" s="8"/>
      <c r="AG168" s="8"/>
      <c r="AH168" s="8"/>
      <c r="AI168" t="s">
        <v>197</v>
      </c>
      <c r="AR168" s="8" t="s">
        <v>215</v>
      </c>
      <c r="AS168" s="8"/>
      <c r="AT168" s="8"/>
      <c r="AU168" s="8"/>
      <c r="AV168" s="8"/>
      <c r="AW168" t="s">
        <v>197</v>
      </c>
      <c r="BF168" s="8" t="s">
        <v>216</v>
      </c>
      <c r="BG168" s="8"/>
      <c r="BH168" s="8"/>
      <c r="BI168" s="8"/>
      <c r="BJ168" s="8"/>
      <c r="BK168" t="s">
        <v>197</v>
      </c>
      <c r="BT168" s="8" t="s">
        <v>217</v>
      </c>
      <c r="BU168" s="8"/>
      <c r="BV168" s="8"/>
      <c r="BW168" s="8"/>
      <c r="BX168" s="8"/>
      <c r="BY168" t="s">
        <v>197</v>
      </c>
      <c r="CH168" s="8" t="s">
        <v>218</v>
      </c>
      <c r="CI168" s="8"/>
      <c r="CJ168" s="8"/>
      <c r="CK168" s="8"/>
      <c r="CL168" s="8"/>
      <c r="CM168" t="s">
        <v>197</v>
      </c>
      <c r="CV168" s="8" t="s">
        <v>218</v>
      </c>
      <c r="CW168" s="8"/>
      <c r="CX168" s="8"/>
      <c r="CY168" s="8"/>
      <c r="CZ168" s="8"/>
      <c r="DA168" t="s">
        <v>197</v>
      </c>
    </row>
    <row r="169" spans="1:106">
      <c r="B169" t="s">
        <v>112</v>
      </c>
      <c r="C169" t="s">
        <v>113</v>
      </c>
      <c r="D169" t="s">
        <v>114</v>
      </c>
      <c r="E169" t="s">
        <v>115</v>
      </c>
      <c r="F169" t="s">
        <v>116</v>
      </c>
      <c r="G169" t="s">
        <v>205</v>
      </c>
      <c r="H169" t="s">
        <v>206</v>
      </c>
      <c r="P169" t="s">
        <v>112</v>
      </c>
      <c r="Q169" t="s">
        <v>113</v>
      </c>
      <c r="R169" t="s">
        <v>114</v>
      </c>
      <c r="S169" t="s">
        <v>115</v>
      </c>
      <c r="T169" t="s">
        <v>116</v>
      </c>
      <c r="U169" t="s">
        <v>205</v>
      </c>
      <c r="V169" t="s">
        <v>206</v>
      </c>
      <c r="AC169" t="s">
        <v>219</v>
      </c>
      <c r="AD169" t="s">
        <v>112</v>
      </c>
      <c r="AE169" t="s">
        <v>113</v>
      </c>
      <c r="AF169" t="s">
        <v>114</v>
      </c>
      <c r="AG169" t="s">
        <v>115</v>
      </c>
      <c r="AH169" t="s">
        <v>116</v>
      </c>
      <c r="AI169" t="s">
        <v>205</v>
      </c>
      <c r="AJ169" t="s">
        <v>206</v>
      </c>
      <c r="AQ169" t="s">
        <v>207</v>
      </c>
      <c r="AR169" t="s">
        <v>112</v>
      </c>
      <c r="AS169" t="s">
        <v>113</v>
      </c>
      <c r="AT169" t="s">
        <v>114</v>
      </c>
      <c r="AU169" t="s">
        <v>115</v>
      </c>
      <c r="AV169" t="s">
        <v>116</v>
      </c>
      <c r="AW169" t="s">
        <v>205</v>
      </c>
      <c r="AX169" t="s">
        <v>206</v>
      </c>
      <c r="BE169" t="s">
        <v>208</v>
      </c>
      <c r="BF169" t="s">
        <v>112</v>
      </c>
      <c r="BG169" t="s">
        <v>113</v>
      </c>
      <c r="BH169" t="s">
        <v>114</v>
      </c>
      <c r="BI169" t="s">
        <v>115</v>
      </c>
      <c r="BJ169" t="s">
        <v>116</v>
      </c>
      <c r="BK169" t="s">
        <v>205</v>
      </c>
      <c r="BL169" t="s">
        <v>206</v>
      </c>
      <c r="BS169" t="s">
        <v>209</v>
      </c>
      <c r="BT169" t="s">
        <v>112</v>
      </c>
      <c r="BU169" t="s">
        <v>113</v>
      </c>
      <c r="BV169" t="s">
        <v>114</v>
      </c>
      <c r="BW169" t="s">
        <v>115</v>
      </c>
      <c r="BX169" t="s">
        <v>116</v>
      </c>
      <c r="BY169" t="s">
        <v>205</v>
      </c>
      <c r="BZ169" t="s">
        <v>206</v>
      </c>
      <c r="CG169" t="s">
        <v>210</v>
      </c>
      <c r="CH169" t="s">
        <v>112</v>
      </c>
      <c r="CI169" t="s">
        <v>113</v>
      </c>
      <c r="CJ169" t="s">
        <v>114</v>
      </c>
      <c r="CK169" t="s">
        <v>115</v>
      </c>
      <c r="CL169" t="s">
        <v>116</v>
      </c>
      <c r="CM169" t="s">
        <v>205</v>
      </c>
      <c r="CN169" t="s">
        <v>206</v>
      </c>
      <c r="CU169" t="s">
        <v>211</v>
      </c>
      <c r="CV169" t="s">
        <v>112</v>
      </c>
      <c r="CW169" t="s">
        <v>113</v>
      </c>
      <c r="CX169" t="s">
        <v>114</v>
      </c>
      <c r="CY169" t="s">
        <v>115</v>
      </c>
      <c r="CZ169" t="s">
        <v>116</v>
      </c>
      <c r="DA169" t="s">
        <v>205</v>
      </c>
      <c r="DB169" t="s">
        <v>206</v>
      </c>
    </row>
    <row r="170" spans="1:106">
      <c r="A170" t="s">
        <v>57</v>
      </c>
      <c r="B170" s="29">
        <f>'Expanded data table'!$Z14</f>
        <v>3948</v>
      </c>
      <c r="C170" s="29">
        <f>'Expanded data table'!$AA12</f>
        <v>3118</v>
      </c>
      <c r="D170" s="29">
        <f>'Expanded data table'!$AB12</f>
        <v>9581</v>
      </c>
      <c r="E170" s="29">
        <f>'Expanded data table'!$AC12</f>
        <v>19233</v>
      </c>
      <c r="F170" s="29">
        <f>'Expanded data table'!$AD12</f>
        <v>13144</v>
      </c>
      <c r="G170" s="29">
        <f>'Expanded data table'!$AE12</f>
        <v>12765</v>
      </c>
      <c r="H170" s="29">
        <f>SUM('Expanded data table'!$AF14:AI14)</f>
        <v>49476</v>
      </c>
      <c r="O170" t="s">
        <v>57</v>
      </c>
      <c r="P170" s="29">
        <f>'Expanded data table'!$Z13</f>
        <v>3492</v>
      </c>
      <c r="Q170" s="29">
        <f>'Expanded data table'!$AA13</f>
        <v>2875</v>
      </c>
      <c r="R170" s="29">
        <f>'Expanded data table'!$AB13</f>
        <v>10089</v>
      </c>
      <c r="S170" s="29">
        <f>'Expanded data table'!$AC13</f>
        <v>18146</v>
      </c>
      <c r="T170" s="29">
        <f>'Expanded data table'!$AD13</f>
        <v>13538</v>
      </c>
      <c r="U170" s="29">
        <f>'Expanded data table'!$AE13</f>
        <v>8943</v>
      </c>
      <c r="V170" s="29">
        <f>SUM('Expanded data table'!$AF13:AI13)</f>
        <v>52184</v>
      </c>
      <c r="AC170" t="s">
        <v>57</v>
      </c>
      <c r="AD170" s="29">
        <f>'Expanded data table'!$Z12</f>
        <v>3936</v>
      </c>
      <c r="AE170" s="29">
        <f>'Expanded data table'!$AA12</f>
        <v>3118</v>
      </c>
      <c r="AF170" s="29">
        <f>'Expanded data table'!$AB12</f>
        <v>9581</v>
      </c>
      <c r="AG170" s="29">
        <f>'Expanded data table'!$AC12</f>
        <v>19233</v>
      </c>
      <c r="AH170" s="29">
        <f>'Expanded data table'!$AD12</f>
        <v>13144</v>
      </c>
      <c r="AI170" s="29">
        <f>'Expanded data table'!$AE12</f>
        <v>12765</v>
      </c>
      <c r="AJ170" s="29">
        <f>SUM('Expanded data table'!$AF12:AI12)</f>
        <v>54462</v>
      </c>
      <c r="AQ170" t="s">
        <v>57</v>
      </c>
      <c r="AR170" s="29">
        <f>'Expanded data table'!$Z11</f>
        <v>3679</v>
      </c>
      <c r="AS170" s="29">
        <f>'Expanded data table'!$AA11</f>
        <v>3048</v>
      </c>
      <c r="AT170" s="29">
        <f>'Expanded data table'!$AB11</f>
        <v>9448</v>
      </c>
      <c r="AU170" s="29">
        <f>'Expanded data table'!$AC11</f>
        <v>18582</v>
      </c>
      <c r="AV170" s="29">
        <f>'Expanded data table'!$AD11</f>
        <v>12374</v>
      </c>
      <c r="AW170" s="29">
        <f>'Expanded data table'!$AE11</f>
        <v>11375</v>
      </c>
      <c r="AX170" s="29">
        <f>SUM('Expanded data table'!$AF11:AI11)</f>
        <v>56925</v>
      </c>
      <c r="BE170" t="s">
        <v>57</v>
      </c>
      <c r="BF170" s="29">
        <f>'Expanded data table'!$Z10</f>
        <v>3543</v>
      </c>
      <c r="BG170" s="29">
        <f>'Expanded data table'!$AA10</f>
        <v>2989</v>
      </c>
      <c r="BH170" s="29">
        <f>'Expanded data table'!$AB10</f>
        <v>8245</v>
      </c>
      <c r="BI170" s="29">
        <f>'Expanded data table'!$AC10</f>
        <v>16306</v>
      </c>
      <c r="BJ170" s="29">
        <f>'Expanded data table'!$AD10</f>
        <v>12447</v>
      </c>
      <c r="BK170" s="29">
        <f>'Expanded data table'!$AE10</f>
        <v>5580</v>
      </c>
      <c r="BL170" s="29">
        <f>SUM('Expanded data table'!$AF10:AI10)</f>
        <v>49983</v>
      </c>
      <c r="BS170" t="s">
        <v>57</v>
      </c>
      <c r="BT170" s="29">
        <f>'Expanded data table'!$Z9</f>
        <v>3565</v>
      </c>
      <c r="BU170" s="29">
        <f>'Expanded data table'!$AA9</f>
        <v>2858</v>
      </c>
      <c r="BV170" s="29">
        <f>'Expanded data table'!$AB9</f>
        <v>8449</v>
      </c>
      <c r="BW170" s="29">
        <f>'Expanded data table'!$AC9</f>
        <v>16912</v>
      </c>
      <c r="BX170" s="29">
        <f>'Expanded data table'!$AD9</f>
        <v>12315</v>
      </c>
      <c r="BY170" s="29">
        <f>'Expanded data table'!$AE9</f>
        <v>9561</v>
      </c>
      <c r="BZ170" s="29">
        <f>SUM('Expanded data table'!$AF9:AI9)</f>
        <v>57180</v>
      </c>
      <c r="CG170" t="s">
        <v>57</v>
      </c>
      <c r="CH170" s="29">
        <f>'Expanded data table'!$Z5</f>
        <v>2796</v>
      </c>
      <c r="CI170" s="29">
        <f>'Expanded data table'!$AA5</f>
        <v>2357</v>
      </c>
      <c r="CJ170" s="29">
        <f>'Expanded data table'!$AB5</f>
        <v>7460</v>
      </c>
      <c r="CK170" s="29">
        <f>'Expanded data table'!$AC5</f>
        <v>14520</v>
      </c>
      <c r="CL170" s="29">
        <f>'Expanded data table'!$AD5</f>
        <v>10665</v>
      </c>
      <c r="CM170" s="29">
        <f>'Expanded data table'!$AE5</f>
        <v>8560</v>
      </c>
      <c r="CN170" s="29">
        <f>SUM('Expanded data table'!$AF5:AI5)</f>
        <v>42725</v>
      </c>
      <c r="CU170" t="s">
        <v>57</v>
      </c>
      <c r="CV170" s="29">
        <f>'Expanded data table'!$Z4</f>
        <v>2911</v>
      </c>
      <c r="CW170" s="29">
        <f>'Expanded data table'!$AA4</f>
        <v>2233</v>
      </c>
      <c r="CX170" s="29">
        <f>'Expanded data table'!$AB4</f>
        <v>7544</v>
      </c>
      <c r="CY170" s="29">
        <f>'Expanded data table'!$AC4</f>
        <v>13213</v>
      </c>
      <c r="CZ170" s="29">
        <f>'Expanded data table'!$AD4</f>
        <v>9449</v>
      </c>
      <c r="DA170" s="29">
        <f>'Expanded data table'!$AE4</f>
        <v>7333</v>
      </c>
      <c r="DB170" s="29">
        <f>SUM('Expanded data table'!$AF4:AI4)</f>
        <v>42087</v>
      </c>
    </row>
    <row r="171" spans="1:106">
      <c r="A171" t="s">
        <v>58</v>
      </c>
      <c r="B171" s="29">
        <f>'Expanded data table'!$Z28</f>
        <v>2179.09</v>
      </c>
      <c r="C171" s="29">
        <f>'Expanded data table'!$AA26</f>
        <v>538.11599999999999</v>
      </c>
      <c r="D171" s="29">
        <f>'Expanded data table'!$AB26</f>
        <v>1396.7260000000001</v>
      </c>
      <c r="E171" s="29">
        <f>'Expanded data table'!$AC26</f>
        <v>3640.422</v>
      </c>
      <c r="F171" s="29">
        <f>'Expanded data table'!$AD26</f>
        <v>2005.89</v>
      </c>
      <c r="G171" s="29">
        <f>'Expanded data table'!$AE26</f>
        <v>2424.54</v>
      </c>
      <c r="H171" s="29">
        <f>SUM('Expanded data table'!$AF28:AI28)</f>
        <v>41079</v>
      </c>
      <c r="O171" t="s">
        <v>58</v>
      </c>
      <c r="P171" s="29">
        <f>'Expanded data table'!$Z27</f>
        <v>1475.2739999999999</v>
      </c>
      <c r="Q171" s="29">
        <f>'Expanded data table'!$AA27</f>
        <v>619.58100000000002</v>
      </c>
      <c r="R171" s="29">
        <f>'Expanded data table'!$AB27</f>
        <v>1545.4690000000001</v>
      </c>
      <c r="S171" s="29">
        <f>'Expanded data table'!$AC27</f>
        <v>3479.5680000000002</v>
      </c>
      <c r="T171" s="29">
        <f>'Expanded data table'!$AD27</f>
        <v>2364.8180000000002</v>
      </c>
      <c r="U171" s="29">
        <f>'Expanded data table'!$AE27</f>
        <v>2810.6610000000001</v>
      </c>
      <c r="V171" s="29">
        <f>SUM('Expanded data table'!$AF27:AI27)</f>
        <v>36194</v>
      </c>
      <c r="AC171" t="s">
        <v>58</v>
      </c>
      <c r="AD171" s="29">
        <f>'Expanded data table'!$Z26</f>
        <v>1438.4459999999999</v>
      </c>
      <c r="AE171" s="29">
        <f>'Expanded data table'!$AA26</f>
        <v>538.11599999999999</v>
      </c>
      <c r="AF171" s="29">
        <f>'Expanded data table'!$AB26</f>
        <v>1396.7260000000001</v>
      </c>
      <c r="AG171" s="29">
        <f>'Expanded data table'!$AC26</f>
        <v>3640.422</v>
      </c>
      <c r="AH171" s="29">
        <f>'Expanded data table'!$AD26</f>
        <v>2005.89</v>
      </c>
      <c r="AI171" s="29">
        <f>'Expanded data table'!$AE26</f>
        <v>2424.54</v>
      </c>
      <c r="AJ171" s="29">
        <f>SUM('Expanded data table'!$AF26:AI26)</f>
        <v>33230.244223352223</v>
      </c>
      <c r="AQ171" t="s">
        <v>58</v>
      </c>
      <c r="AR171" s="29">
        <f>'Expanded data table'!$Z25</f>
        <v>1465.4490000000001</v>
      </c>
      <c r="AS171" s="29">
        <f>'Expanded data table'!$AA25</f>
        <v>647.60900000000004</v>
      </c>
      <c r="AT171" s="29">
        <f>'Expanded data table'!$AB25</f>
        <v>1633.2329999999999</v>
      </c>
      <c r="AU171" s="29">
        <f>'Expanded data table'!$AC25</f>
        <v>3796.7719999999999</v>
      </c>
      <c r="AV171" s="29">
        <f>'Expanded data table'!$AD25</f>
        <v>1771.8920000000001</v>
      </c>
      <c r="AW171" s="29">
        <f>'Expanded data table'!$AE25</f>
        <v>2464.1089999999999</v>
      </c>
      <c r="AX171" s="29">
        <f>SUM('Expanded data table'!$AF25:AI25)</f>
        <v>33505</v>
      </c>
      <c r="BE171" t="s">
        <v>58</v>
      </c>
      <c r="BF171" s="29">
        <f>'Expanded data table'!$Z24</f>
        <v>1189</v>
      </c>
      <c r="BG171" s="29">
        <f>'Expanded data table'!$AA24</f>
        <v>519</v>
      </c>
      <c r="BH171" s="29">
        <f>'Expanded data table'!$AB24</f>
        <v>1357</v>
      </c>
      <c r="BI171" s="29">
        <f>'Expanded data table'!$AC24</f>
        <v>3106</v>
      </c>
      <c r="BJ171" s="29">
        <f>'Expanded data table'!$AD24</f>
        <v>1971</v>
      </c>
      <c r="BK171" s="29">
        <f>'Expanded data table'!$AE24</f>
        <v>2233</v>
      </c>
      <c r="BL171" s="29">
        <f>SUM('Expanded data table'!$AF24:AI24)</f>
        <v>32099</v>
      </c>
      <c r="BS171" t="s">
        <v>58</v>
      </c>
      <c r="BT171" s="29">
        <f>'Expanded data table'!$Z23</f>
        <v>1392</v>
      </c>
      <c r="BU171" s="29">
        <f>'Expanded data table'!$AA23</f>
        <v>469</v>
      </c>
      <c r="BV171" s="29">
        <f>'Expanded data table'!$AB23</f>
        <v>1486</v>
      </c>
      <c r="BW171" s="29">
        <f>'Expanded data table'!$AC23</f>
        <v>3106</v>
      </c>
      <c r="BX171" s="29">
        <f>'Expanded data table'!$AD23</f>
        <v>2032</v>
      </c>
      <c r="BY171" s="29">
        <f>'Expanded data table'!$AE23</f>
        <v>2127</v>
      </c>
      <c r="BZ171" s="29">
        <f>SUM('Expanded data table'!$AF23:AI23)</f>
        <v>31939</v>
      </c>
      <c r="CG171" t="s">
        <v>58</v>
      </c>
      <c r="CH171" s="29">
        <f>'Expanded data table'!$Z19</f>
        <v>839</v>
      </c>
      <c r="CI171" s="29">
        <f>'Expanded data table'!$AA19</f>
        <v>304</v>
      </c>
      <c r="CJ171" s="29">
        <f>'Expanded data table'!$AB19</f>
        <v>1284</v>
      </c>
      <c r="CK171" s="29">
        <f>'Expanded data table'!$AC19</f>
        <v>2107</v>
      </c>
      <c r="CL171" s="29">
        <f>'Expanded data table'!$AD19</f>
        <v>2093</v>
      </c>
      <c r="CM171" s="29">
        <f>'Expanded data table'!$AE19</f>
        <v>2026</v>
      </c>
      <c r="CN171" s="29">
        <f>SUM('Expanded data table'!$AF19:AI19)</f>
        <v>21334</v>
      </c>
      <c r="CU171" t="s">
        <v>58</v>
      </c>
      <c r="CV171" s="29">
        <f>'Expanded data table'!$Z18</f>
        <v>983</v>
      </c>
      <c r="CW171" s="29">
        <f>'Expanded data table'!$AA18</f>
        <v>354</v>
      </c>
      <c r="CX171" s="29">
        <f>'Expanded data table'!$AB18</f>
        <v>1358</v>
      </c>
      <c r="CY171" s="29">
        <f>'Expanded data table'!$AC18</f>
        <v>2074</v>
      </c>
      <c r="CZ171" s="29">
        <f>'Expanded data table'!$AD18</f>
        <v>2080</v>
      </c>
      <c r="DA171" s="29">
        <f>'Expanded data table'!$AE18</f>
        <v>2384</v>
      </c>
      <c r="DB171" s="29">
        <f>SUM('Expanded data table'!$AF18:AI18)</f>
        <v>22454</v>
      </c>
    </row>
    <row r="172" spans="1:106">
      <c r="A172" t="s">
        <v>38</v>
      </c>
      <c r="B172" s="29">
        <f>'Expanded data table'!$Z42</f>
        <v>7011.1369999999997</v>
      </c>
      <c r="C172" s="29">
        <f>'Expanded data table'!$AA40</f>
        <v>2463.6179999999999</v>
      </c>
      <c r="D172" s="29">
        <f>'Expanded data table'!$AB40</f>
        <v>4299.4399999999996</v>
      </c>
      <c r="E172" s="29">
        <f>'Expanded data table'!$AC40</f>
        <v>6072.6620000000003</v>
      </c>
      <c r="F172" s="29">
        <f>'Expanded data table'!$AD40</f>
        <v>6752.2879999999996</v>
      </c>
      <c r="G172" s="29">
        <f>'Expanded data table'!$AE40</f>
        <v>6837.2513174959004</v>
      </c>
      <c r="H172" s="29">
        <f>SUM('Expanded data table'!$AF42:AI42)</f>
        <v>86899.653999999995</v>
      </c>
      <c r="O172" t="s">
        <v>38</v>
      </c>
      <c r="P172" s="29">
        <f>'Expanded data table'!$Z41</f>
        <v>6081.8410000000003</v>
      </c>
      <c r="Q172" s="29">
        <f>'Expanded data table'!$AA41</f>
        <v>3160.0129999999999</v>
      </c>
      <c r="R172" s="29">
        <f>'Expanded data table'!$AB41</f>
        <v>4686.8119999999999</v>
      </c>
      <c r="S172" s="29">
        <f>'Expanded data table'!$AC41</f>
        <v>6180.1360000000004</v>
      </c>
      <c r="T172" s="29">
        <f>'Expanded data table'!$AD41</f>
        <v>7387.6859999999997</v>
      </c>
      <c r="U172" s="29">
        <f>'Expanded data table'!$AE41</f>
        <v>8907.5210000000006</v>
      </c>
      <c r="V172" s="29">
        <f>SUM('Expanded data table'!$AF41:AI41)</f>
        <v>91815.066999999995</v>
      </c>
      <c r="AC172" t="s">
        <v>38</v>
      </c>
      <c r="AD172" s="29">
        <f>'Expanded data table'!$Z40</f>
        <v>5623.1319999999996</v>
      </c>
      <c r="AE172" s="29">
        <f>'Expanded data table'!$AA40</f>
        <v>2463.6179999999999</v>
      </c>
      <c r="AF172" s="29">
        <f>'Expanded data table'!$AB40</f>
        <v>4299.4399999999996</v>
      </c>
      <c r="AG172" s="29">
        <f>'Expanded data table'!$AC40</f>
        <v>6072.6620000000003</v>
      </c>
      <c r="AH172" s="29">
        <f>'Expanded data table'!$AD40</f>
        <v>6752.2879999999996</v>
      </c>
      <c r="AI172" s="29">
        <f>'Expanded data table'!$AE40</f>
        <v>6837.2513174959004</v>
      </c>
      <c r="AJ172" s="29">
        <f>SUM('Expanded data table'!$AF40:AI40)</f>
        <v>84530.347601401634</v>
      </c>
      <c r="AQ172" t="s">
        <v>38</v>
      </c>
      <c r="AR172" s="29">
        <f>'Expanded data table'!$Z39</f>
        <v>4664.9040000000005</v>
      </c>
      <c r="AS172" s="29">
        <f>'Expanded data table'!$AA39</f>
        <v>2087.1570000000002</v>
      </c>
      <c r="AT172" s="29">
        <f>'Expanded data table'!$AB39</f>
        <v>3479.2739999999999</v>
      </c>
      <c r="AU172" s="29">
        <f>'Expanded data table'!$AC39</f>
        <v>5139.5420000000004</v>
      </c>
      <c r="AV172" s="29">
        <f>'Expanded data table'!$AD39</f>
        <v>5367.451</v>
      </c>
      <c r="AW172" s="29">
        <f>'Expanded data table'!$AE39</f>
        <v>6059.9908892722697</v>
      </c>
      <c r="AX172" s="29">
        <f>SUM('Expanded data table'!$AF39:AI39)</f>
        <v>83970.239647778013</v>
      </c>
      <c r="BE172" t="s">
        <v>38</v>
      </c>
      <c r="BF172" s="29">
        <f>'Expanded data table'!$Z38</f>
        <v>5091.9669999999996</v>
      </c>
      <c r="BG172" s="29">
        <f>'Expanded data table'!$AA38</f>
        <v>2278.8249999999998</v>
      </c>
      <c r="BH172" s="29">
        <f>'Expanded data table'!$AB38</f>
        <v>3798.768</v>
      </c>
      <c r="BI172" s="29">
        <f>'Expanded data table'!$AC38</f>
        <v>5345.1239999999998</v>
      </c>
      <c r="BJ172" s="29">
        <f>'Expanded data table'!$AD38</f>
        <v>5707.0060000000003</v>
      </c>
      <c r="BK172" s="29">
        <f>'Expanded data table'!$AE38</f>
        <v>7706.3599589694804</v>
      </c>
      <c r="BL172" s="29">
        <f>SUM('Expanded data table'!$AF38:AI38)</f>
        <v>90564.131933744589</v>
      </c>
      <c r="BS172" t="s">
        <v>38</v>
      </c>
      <c r="BT172" s="29">
        <f>'Expanded data table'!$Z37</f>
        <v>4547.8672713521601</v>
      </c>
      <c r="BU172" s="29">
        <f>'Expanded data table'!$AA37</f>
        <v>2041.1946512280001</v>
      </c>
      <c r="BV172" s="29">
        <f>'Expanded data table'!$AB37</f>
        <v>3566.0949925515001</v>
      </c>
      <c r="BW172" s="29">
        <f>'Expanded data table'!$AC37</f>
        <v>4683.2913312520204</v>
      </c>
      <c r="BX172" s="29">
        <f>'Expanded data table'!$AD37</f>
        <v>5187.7280788671696</v>
      </c>
      <c r="BY172" s="29">
        <f>'Expanded data table'!$AE37</f>
        <v>6107.2718424554696</v>
      </c>
      <c r="BZ172" s="29">
        <f>SUM('Expanded data table'!$AF37:AI37)</f>
        <v>84442.82671370318</v>
      </c>
      <c r="CG172" t="s">
        <v>38</v>
      </c>
      <c r="CH172" s="29">
        <f>'Expanded data table'!$Z33</f>
        <v>3925.1722008658498</v>
      </c>
      <c r="CI172" s="29">
        <f>'Expanded data table'!$AA33</f>
        <v>1886.09699539299</v>
      </c>
      <c r="CJ172" s="29">
        <f>'Expanded data table'!$AB33</f>
        <v>3080.0687670562202</v>
      </c>
      <c r="CK172" s="29">
        <f>'Expanded data table'!$AC33</f>
        <v>4093.9910722490499</v>
      </c>
      <c r="CL172" s="29">
        <f>'Expanded data table'!$AD33</f>
        <v>4452.2441328273899</v>
      </c>
      <c r="CM172" s="29">
        <f>'Expanded data table'!$AE33</f>
        <v>2961.17090186327</v>
      </c>
      <c r="CN172" s="29">
        <f>SUM('Expanded data table'!$AF33:AI33)</f>
        <v>75660.740253362295</v>
      </c>
      <c r="CU172" t="s">
        <v>38</v>
      </c>
      <c r="CV172" s="29">
        <f>'Expanded data table'!$Z32</f>
        <v>3669.5921520050701</v>
      </c>
      <c r="CW172" s="29">
        <f>'Expanded data table'!$AA32</f>
        <v>1745.9000622301201</v>
      </c>
      <c r="CX172" s="29">
        <f>'Expanded data table'!$AB32</f>
        <v>2749.5947086887099</v>
      </c>
      <c r="CY172" s="29">
        <f>'Expanded data table'!$AC32</f>
        <v>3677.64401044438</v>
      </c>
      <c r="CZ172" s="29">
        <f>'Expanded data table'!$AD32</f>
        <v>3915.6618466423402</v>
      </c>
      <c r="DA172" s="29">
        <f>'Expanded data table'!$AE32</f>
        <v>4190.5073740522303</v>
      </c>
      <c r="DB172" s="29">
        <f>SUM('Expanded data table'!$AF32:AI32)</f>
        <v>58514.961315041684</v>
      </c>
    </row>
    <row r="173" spans="1:106">
      <c r="A173" t="s">
        <v>60</v>
      </c>
      <c r="B173" s="29">
        <f>'Expanded data table'!$Z56</f>
        <v>7700.8</v>
      </c>
      <c r="C173" s="29">
        <f>'Expanded data table'!$AA54</f>
        <v>943</v>
      </c>
      <c r="D173" s="29">
        <f>'Expanded data table'!$AB54</f>
        <v>5714.1030000000001</v>
      </c>
      <c r="E173" s="29">
        <f>'Expanded data table'!$AC54</f>
        <v>9101.9110000000001</v>
      </c>
      <c r="F173" s="29">
        <f>'Expanded data table'!$AD54</f>
        <v>6098.8209999999999</v>
      </c>
      <c r="G173" s="29">
        <f>'Expanded data table'!$AE54</f>
        <v>7650.8720000000003</v>
      </c>
      <c r="H173" s="29">
        <f>SUM('Expanded data table'!$AF56:AI56)</f>
        <v>99854</v>
      </c>
      <c r="O173" t="s">
        <v>60</v>
      </c>
      <c r="P173" s="29">
        <f>'Expanded data table'!$Z55</f>
        <v>2141.5219999999999</v>
      </c>
      <c r="Q173" s="29">
        <f>'Expanded data table'!$AA55</f>
        <v>1207.2909999999999</v>
      </c>
      <c r="R173" s="29">
        <f>'Expanded data table'!$AB55</f>
        <v>6665.2849999999999</v>
      </c>
      <c r="S173" s="29">
        <f>'Expanded data table'!$AC55</f>
        <v>8956.4940000000006</v>
      </c>
      <c r="T173" s="29">
        <f>'Expanded data table'!$AD55</f>
        <v>6725.1869999999999</v>
      </c>
      <c r="U173" s="29">
        <f>'Expanded data table'!$AE55</f>
        <v>7483.12</v>
      </c>
      <c r="V173" s="29">
        <f>SUM('Expanded data table'!$AF55:AI55)</f>
        <v>47711.248</v>
      </c>
      <c r="AC173" t="s">
        <v>60</v>
      </c>
      <c r="AD173" s="29">
        <f>'Expanded data table'!$Z54</f>
        <v>2405.364</v>
      </c>
      <c r="AE173" s="29">
        <f>'Expanded data table'!$AA54</f>
        <v>943</v>
      </c>
      <c r="AF173" s="29">
        <f>'Expanded data table'!$AB54</f>
        <v>5714.1030000000001</v>
      </c>
      <c r="AG173" s="29">
        <f>'Expanded data table'!$AC54</f>
        <v>9101.9110000000001</v>
      </c>
      <c r="AH173" s="29">
        <f>'Expanded data table'!$AD54</f>
        <v>6098.8209999999999</v>
      </c>
      <c r="AI173" s="29">
        <f>'Expanded data table'!$AE54</f>
        <v>7650.8720000000003</v>
      </c>
      <c r="AJ173" s="29">
        <f>SUM('Expanded data table'!$AF54:AI54)</f>
        <v>45709</v>
      </c>
      <c r="AQ173" t="s">
        <v>60</v>
      </c>
      <c r="AR173" s="29">
        <f>'Expanded data table'!$Z53</f>
        <v>2138.3409999999999</v>
      </c>
      <c r="AS173" s="29">
        <f>'Expanded data table'!$AA53</f>
        <v>1197.73</v>
      </c>
      <c r="AT173" s="29">
        <f>'Expanded data table'!$AB53</f>
        <v>6252.3249999999998</v>
      </c>
      <c r="AU173" s="29">
        <f>'Expanded data table'!$AC53</f>
        <v>8647.73</v>
      </c>
      <c r="AV173" s="29">
        <f>'Expanded data table'!$AD53</f>
        <v>5405.1580000000004</v>
      </c>
      <c r="AW173" s="29">
        <f>'Expanded data table'!$AE53</f>
        <v>6136.085</v>
      </c>
      <c r="AX173" s="29">
        <f>SUM('Expanded data table'!$AF53:AI53)</f>
        <v>40130</v>
      </c>
      <c r="BE173" t="s">
        <v>60</v>
      </c>
      <c r="BF173" s="29">
        <f>'Expanded data table'!$Z52</f>
        <v>1848</v>
      </c>
      <c r="BG173" s="29">
        <f>'Expanded data table'!$AA52</f>
        <v>1088</v>
      </c>
      <c r="BH173" s="29">
        <f>'Expanded data table'!$AB52</f>
        <v>5295</v>
      </c>
      <c r="BI173" s="29">
        <f>'Expanded data table'!$AC52</f>
        <v>7040</v>
      </c>
      <c r="BJ173" s="29">
        <f>'Expanded data table'!$AD52</f>
        <v>4318</v>
      </c>
      <c r="BK173" s="29">
        <f>'Expanded data table'!$AE52</f>
        <v>5610</v>
      </c>
      <c r="BL173" s="29">
        <f>SUM('Expanded data table'!$AF52:AI52)</f>
        <v>35831</v>
      </c>
      <c r="BS173" t="s">
        <v>60</v>
      </c>
      <c r="BT173" s="29">
        <f>'Expanded data table'!$Z51</f>
        <v>1008</v>
      </c>
      <c r="BU173" s="29">
        <f>'Expanded data table'!$AA51</f>
        <v>856</v>
      </c>
      <c r="BV173" s="29">
        <f>'Expanded data table'!$AB51</f>
        <v>4815</v>
      </c>
      <c r="BW173" s="29">
        <f>'Expanded data table'!$AC51</f>
        <v>8696</v>
      </c>
      <c r="BX173" s="29">
        <f>'Expanded data table'!$AD51</f>
        <v>5807</v>
      </c>
      <c r="BY173" s="29">
        <f>'Expanded data table'!$AE51</f>
        <v>3863</v>
      </c>
      <c r="BZ173" s="29">
        <f>SUM('Expanded data table'!$AF51:AI51)</f>
        <v>39458</v>
      </c>
      <c r="CG173" t="s">
        <v>60</v>
      </c>
      <c r="CH173" s="29">
        <f>'Expanded data table'!$Z47</f>
        <v>841</v>
      </c>
      <c r="CI173" s="29">
        <f>'Expanded data table'!$AA47</f>
        <v>832</v>
      </c>
      <c r="CJ173" s="29">
        <f>'Expanded data table'!$AB47</f>
        <v>4046</v>
      </c>
      <c r="CK173" s="29">
        <f>'Expanded data table'!$AC47</f>
        <v>7015</v>
      </c>
      <c r="CL173" s="29">
        <f>'Expanded data table'!$AD47</f>
        <v>4516</v>
      </c>
      <c r="CM173" s="29">
        <f>'Expanded data table'!$AE47</f>
        <v>1108</v>
      </c>
      <c r="CN173" s="29">
        <f>SUM('Expanded data table'!$AF47:AI47)</f>
        <v>39633</v>
      </c>
      <c r="CU173" t="s">
        <v>60</v>
      </c>
      <c r="CV173" s="29">
        <f>'Expanded data table'!$Z46</f>
        <v>972</v>
      </c>
      <c r="CW173" s="29">
        <f>'Expanded data table'!$AA46</f>
        <v>907</v>
      </c>
      <c r="CX173" s="29">
        <f>'Expanded data table'!$AB46</f>
        <v>4234</v>
      </c>
      <c r="CY173" s="29">
        <f>'Expanded data table'!$AC46</f>
        <v>6898</v>
      </c>
      <c r="CZ173" s="29">
        <f>'Expanded data table'!$AD46</f>
        <v>4055</v>
      </c>
      <c r="DA173" s="29">
        <f>'Expanded data table'!$AE46</f>
        <v>2506</v>
      </c>
      <c r="DB173" s="29">
        <f>SUM('Expanded data table'!$AF46:AI46)</f>
        <v>41106</v>
      </c>
    </row>
    <row r="174" spans="1:106">
      <c r="A174" t="s">
        <v>142</v>
      </c>
      <c r="B174" s="29">
        <f>'Expanded data table'!Z154+'Expanded data table'!Z168</f>
        <v>5147.1219999999994</v>
      </c>
      <c r="C174" s="29">
        <f>'Expanded data table'!AA154+'Expanded data table'!AA168</f>
        <v>2374.556</v>
      </c>
      <c r="D174" s="29">
        <f>'Expanded data table'!AB154+'Expanded data table'!AB168</f>
        <v>8396.1489999999994</v>
      </c>
      <c r="E174" s="29">
        <f>'Expanded data table'!AC154+'Expanded data table'!AC168</f>
        <v>15889.637000000001</v>
      </c>
      <c r="F174" s="29">
        <f>'Expanded data table'!AD154+'Expanded data table'!AD168</f>
        <v>16584.419999999998</v>
      </c>
      <c r="G174" s="29">
        <f>'Expanded data table'!AE154+'Expanded data table'!AE168</f>
        <v>14655.134</v>
      </c>
      <c r="H174" s="29">
        <f>'Expanded data table'!AF154+'Expanded data table'!AF168</f>
        <v>60911.563000000002</v>
      </c>
      <c r="O174" t="s">
        <v>142</v>
      </c>
      <c r="P174" s="29">
        <f>'Expanded data table'!$Z153+'Expanded data table'!$Z167</f>
        <v>4707.2840000000006</v>
      </c>
      <c r="Q174" s="29">
        <f>'Expanded data table'!AA153+'Expanded data table'!AA167</f>
        <v>2438.5509999999999</v>
      </c>
      <c r="R174" s="29">
        <f>'Expanded data table'!AB153+'Expanded data table'!AB167</f>
        <v>8621.19</v>
      </c>
      <c r="S174" s="29">
        <f>'Expanded data table'!AC153+'Expanded data table'!AC167</f>
        <v>14740.727000000001</v>
      </c>
      <c r="T174" s="29">
        <f>'Expanded data table'!AD153+'Expanded data table'!AD167</f>
        <v>15473.893</v>
      </c>
      <c r="U174" s="29">
        <f>'Expanded data table'!AE153+'Expanded data table'!AE167</f>
        <v>11651.583000000001</v>
      </c>
      <c r="V174" s="29">
        <f>'Expanded data table'!AF153+'Expanded data table'!AF167</f>
        <v>53942.612999999998</v>
      </c>
      <c r="AC174" t="s">
        <v>142</v>
      </c>
      <c r="AD174" s="29">
        <f>'Expanded data table'!$Z68</f>
        <v>4904.9246353287381</v>
      </c>
      <c r="AE174" s="29">
        <f>'Expanded data table'!$AA68</f>
        <v>2672.5534832796584</v>
      </c>
      <c r="AF174" s="29">
        <f>'Expanded data table'!$AB68</f>
        <v>7572.9806054913824</v>
      </c>
      <c r="AG174" s="29">
        <f>'Expanded data table'!$AC68</f>
        <v>12522.510408645187</v>
      </c>
      <c r="AH174" s="29">
        <f>'Expanded data table'!$AD68</f>
        <v>10939.421902265805</v>
      </c>
      <c r="AI174" s="29">
        <f>'Expanded data table'!$AE68</f>
        <v>11578.34928162954</v>
      </c>
      <c r="AJ174" s="29">
        <f>SUM('Expanded data table'!$AF68:AI68)</f>
        <v>64416.51468335971</v>
      </c>
      <c r="AQ174" t="s">
        <v>142</v>
      </c>
      <c r="AR174" s="29">
        <f>'Expanded data table'!$Z67</f>
        <v>6112.3429999999998</v>
      </c>
      <c r="AS174" s="29">
        <f>'Expanded data table'!$AA67</f>
        <v>3063.3289999999997</v>
      </c>
      <c r="AT174" s="29">
        <f>'Expanded data table'!$AB67</f>
        <v>8932.7709999999988</v>
      </c>
      <c r="AU174" s="29">
        <f>'Expanded data table'!$AC67</f>
        <v>15685.102999999999</v>
      </c>
      <c r="AV174" s="29">
        <f>'Expanded data table'!$AD67</f>
        <v>13482.040999999999</v>
      </c>
      <c r="AW174" s="29">
        <f>'Expanded data table'!$AE67</f>
        <v>8351.5550000000003</v>
      </c>
      <c r="AX174" s="29">
        <f>SUM('Expanded data table'!$AF67:AI67)</f>
        <v>72307.608999999997</v>
      </c>
      <c r="BE174" t="s">
        <v>142</v>
      </c>
      <c r="BF174" s="29">
        <f>'Expanded data table'!$Z66</f>
        <v>4331.9250000000002</v>
      </c>
      <c r="BG174" s="29">
        <f>'Expanded data table'!$AA66</f>
        <v>2389.482</v>
      </c>
      <c r="BH174" s="29">
        <f>'Expanded data table'!$AB66</f>
        <v>7332.5860000000002</v>
      </c>
      <c r="BI174" s="29">
        <f>'Expanded data table'!$AC66</f>
        <v>12717.448</v>
      </c>
      <c r="BJ174" s="29">
        <f>'Expanded data table'!$AD66</f>
        <v>11944.67</v>
      </c>
      <c r="BK174" s="29">
        <f>'Expanded data table'!$AE66</f>
        <v>5479.6570000000002</v>
      </c>
      <c r="BL174" s="29">
        <f>SUM('Expanded data table'!$AF66:AI66)</f>
        <v>67963.679268204869</v>
      </c>
      <c r="BS174" t="s">
        <v>142</v>
      </c>
      <c r="BT174" s="29">
        <f>'Expanded data table'!$Z65</f>
        <v>4380.4634014086996</v>
      </c>
      <c r="BU174" s="29">
        <f>'Expanded data table'!$AA65</f>
        <v>2301.8877358557402</v>
      </c>
      <c r="BV174" s="29">
        <f>'Expanded data table'!$AB65</f>
        <v>7130.2874497857802</v>
      </c>
      <c r="BW174" s="29">
        <f>'Expanded data table'!$AC65</f>
        <v>12579.652007680599</v>
      </c>
      <c r="BX174" s="29">
        <f>'Expanded data table'!$AD65</f>
        <v>11601.044122368299</v>
      </c>
      <c r="BY174" s="29">
        <f>'Expanded data table'!$AE65</f>
        <v>6041.1901123386397</v>
      </c>
      <c r="BZ174" s="29">
        <f>SUM('Expanded data table'!$AF65:AI65)</f>
        <v>62539.206795274738</v>
      </c>
      <c r="CG174" t="s">
        <v>142</v>
      </c>
      <c r="CH174" s="29">
        <f>'Expanded data table'!$Z61</f>
        <v>3878.7518034027098</v>
      </c>
      <c r="CI174" s="29">
        <f>'Expanded data table'!$AA61</f>
        <v>2169.2054155326</v>
      </c>
      <c r="CJ174" s="29">
        <f>'Expanded data table'!$AB61</f>
        <v>6673.5142704269501</v>
      </c>
      <c r="CK174" s="29">
        <f>'Expanded data table'!$AC61</f>
        <v>12940.9751406949</v>
      </c>
      <c r="CL174" s="29">
        <f>'Expanded data table'!$AD61</f>
        <v>10429.5213426392</v>
      </c>
      <c r="CM174" s="29">
        <f>'Expanded data table'!$AE61</f>
        <v>5049.4253921301697</v>
      </c>
      <c r="CN174" s="29">
        <f>SUM('Expanded data table'!$AF61:AI61)</f>
        <v>57973.324094923424</v>
      </c>
      <c r="CU174" t="s">
        <v>142</v>
      </c>
      <c r="CV174" s="29">
        <f>'Expanded data table'!$Z60</f>
        <v>3623.0640312727301</v>
      </c>
      <c r="CW174" s="29">
        <f>'Expanded data table'!$AA60</f>
        <v>2139.6117590454501</v>
      </c>
      <c r="CX174" s="29">
        <f>'Expanded data table'!$AB60</f>
        <v>5297.7799225389599</v>
      </c>
      <c r="CY174" s="29">
        <f>'Expanded data table'!$AC60</f>
        <v>11239.5442871429</v>
      </c>
      <c r="CZ174" s="29">
        <f>'Expanded data table'!$AD60</f>
        <v>9864</v>
      </c>
      <c r="DA174" s="29">
        <f>'Expanded data table'!$AE60</f>
        <v>4519.7871644282704</v>
      </c>
      <c r="DB174" s="29">
        <f>SUM('Expanded data table'!$AF60:AI60)</f>
        <v>52946.159338828838</v>
      </c>
    </row>
    <row r="175" spans="1:106">
      <c r="A175" t="s">
        <v>62</v>
      </c>
      <c r="B175" s="29">
        <f>'Expanded data table'!$Z84</f>
        <v>3624.2689999999998</v>
      </c>
      <c r="C175" s="29">
        <f>'Expanded data table'!$AA82</f>
        <v>2566.3290000000002</v>
      </c>
      <c r="D175" s="29">
        <f>'Expanded data table'!$AB82</f>
        <v>5131.6360000000004</v>
      </c>
      <c r="E175" s="29">
        <f>'Expanded data table'!$AC82</f>
        <v>6775.1930000000002</v>
      </c>
      <c r="F175" s="29">
        <f>'Expanded data table'!$AD82</f>
        <v>4742.1000000000004</v>
      </c>
      <c r="G175" s="29">
        <f>'Expanded data table'!$AE82</f>
        <v>3431.1819999999998</v>
      </c>
      <c r="H175" s="29">
        <f>SUM('Expanded data table'!$AF84:AI84)</f>
        <v>19686</v>
      </c>
      <c r="O175" t="s">
        <v>62</v>
      </c>
      <c r="P175" s="29">
        <f>'Expanded data table'!$Z83</f>
        <v>3077.163</v>
      </c>
      <c r="Q175" s="29">
        <f>'Expanded data table'!$AA83</f>
        <v>2569.482</v>
      </c>
      <c r="R175" s="29">
        <f>'Expanded data table'!$AB83</f>
        <v>5631.0339999999997</v>
      </c>
      <c r="S175" s="29">
        <f>'Expanded data table'!$AC83</f>
        <v>7479.5749999999998</v>
      </c>
      <c r="T175" s="29">
        <f>'Expanded data table'!$AD83</f>
        <v>5450.1270000000004</v>
      </c>
      <c r="U175" s="29">
        <f>'Expanded data table'!$AE83</f>
        <v>4084.3119999999999</v>
      </c>
      <c r="V175" s="29">
        <f>SUM('Expanded data table'!$AF83:AI83)</f>
        <v>16802.716</v>
      </c>
      <c r="AC175" t="s">
        <v>62</v>
      </c>
      <c r="AD175" s="29">
        <f>'Expanded data table'!$Z82</f>
        <v>2932.7939999999999</v>
      </c>
      <c r="AE175" s="29">
        <f>'Expanded data table'!$AA82</f>
        <v>2566.3290000000002</v>
      </c>
      <c r="AF175" s="29">
        <f>'Expanded data table'!$AB82</f>
        <v>5131.6360000000004</v>
      </c>
      <c r="AG175" s="29">
        <f>'Expanded data table'!$AC82</f>
        <v>6775.1930000000002</v>
      </c>
      <c r="AH175" s="29">
        <f>'Expanded data table'!$AD82</f>
        <v>4742.1000000000004</v>
      </c>
      <c r="AI175" s="29">
        <f>'Expanded data table'!$AE82</f>
        <v>3431.1819999999998</v>
      </c>
      <c r="AJ175" s="29">
        <f>SUM('Expanded data table'!$AF82:AI82)</f>
        <v>15070</v>
      </c>
      <c r="AQ175" t="s">
        <v>62</v>
      </c>
      <c r="AR175" s="29">
        <f>'Expanded data table'!$Z81</f>
        <v>2843.4929999999999</v>
      </c>
      <c r="AS175" s="29">
        <f>'Expanded data table'!$AA81</f>
        <v>2214.4780000000001</v>
      </c>
      <c r="AT175" s="29">
        <f>'Expanded data table'!$AB81</f>
        <v>4767.1729999999998</v>
      </c>
      <c r="AU175" s="29">
        <f>'Expanded data table'!$AC81</f>
        <v>7567.9160000000002</v>
      </c>
      <c r="AV175" s="29">
        <f>'Expanded data table'!$AD81</f>
        <v>4621.866</v>
      </c>
      <c r="AW175" s="29">
        <f>'Expanded data table'!$AE81</f>
        <v>3423.03</v>
      </c>
      <c r="AX175" s="29">
        <f>SUM('Expanded data table'!$AF81:AI81)</f>
        <v>16376</v>
      </c>
      <c r="BE175" t="s">
        <v>62</v>
      </c>
      <c r="BF175" s="29">
        <f>'Expanded data table'!$Z80</f>
        <v>2287</v>
      </c>
      <c r="BG175" s="29">
        <f>'Expanded data table'!$AA80</f>
        <v>1993</v>
      </c>
      <c r="BH175" s="29">
        <f>'Expanded data table'!$AB80</f>
        <v>4772</v>
      </c>
      <c r="BI175" s="29">
        <f>'Expanded data table'!$AC80</f>
        <v>7176</v>
      </c>
      <c r="BJ175" s="29">
        <f>'Expanded data table'!$AD80</f>
        <v>4610</v>
      </c>
      <c r="BK175" s="29">
        <f>'Expanded data table'!$AE80</f>
        <v>3316</v>
      </c>
      <c r="BL175" s="29">
        <f>SUM('Expanded data table'!$AF80:AI80)</f>
        <v>14430</v>
      </c>
      <c r="BS175" t="s">
        <v>62</v>
      </c>
      <c r="BT175" s="29">
        <f>'Expanded data table'!$Z79</f>
        <v>2075</v>
      </c>
      <c r="BU175" s="29">
        <f>'Expanded data table'!$AA79</f>
        <v>1770</v>
      </c>
      <c r="BV175" s="29">
        <f>'Expanded data table'!$AB79</f>
        <v>4092</v>
      </c>
      <c r="BW175" s="29">
        <f>'Expanded data table'!$AC79</f>
        <v>6801</v>
      </c>
      <c r="BX175" s="29">
        <f>'Expanded data table'!$AD79</f>
        <v>4583</v>
      </c>
      <c r="BY175" s="29">
        <f>'Expanded data table'!$AE79</f>
        <v>2804</v>
      </c>
      <c r="BZ175" s="29">
        <f>SUM('Expanded data table'!$AF79:AI79)</f>
        <v>16020</v>
      </c>
      <c r="CG175" t="s">
        <v>62</v>
      </c>
      <c r="CH175" s="29">
        <f>'Expanded data table'!$Z75</f>
        <v>1597</v>
      </c>
      <c r="CI175" s="29">
        <f>'Expanded data table'!$AA75</f>
        <v>1435</v>
      </c>
      <c r="CJ175" s="29">
        <f>'Expanded data table'!$AB75</f>
        <v>3684</v>
      </c>
      <c r="CK175" s="29">
        <f>'Expanded data table'!$AC75</f>
        <v>5813</v>
      </c>
      <c r="CL175" s="29">
        <f>'Expanded data table'!$AD75</f>
        <v>4160</v>
      </c>
      <c r="CM175" s="29">
        <f>'Expanded data table'!$AE75</f>
        <v>2403</v>
      </c>
      <c r="CN175" s="29">
        <f>SUM('Expanded data table'!$AF75:AI75)</f>
        <v>13290</v>
      </c>
      <c r="CU175" t="s">
        <v>62</v>
      </c>
      <c r="CV175" s="29">
        <f>'Expanded data table'!$Z74</f>
        <v>1642</v>
      </c>
      <c r="CW175" s="29">
        <f>'Expanded data table'!$AA74</f>
        <v>1339</v>
      </c>
      <c r="CX175" s="29">
        <f>'Expanded data table'!$AB74</f>
        <v>3539</v>
      </c>
      <c r="CY175" s="29">
        <f>'Expanded data table'!$AC74</f>
        <v>5555</v>
      </c>
      <c r="CZ175" s="29">
        <f>'Expanded data table'!$AD74</f>
        <v>3423</v>
      </c>
      <c r="DA175" s="29">
        <f>'Expanded data table'!$AE74</f>
        <v>1764</v>
      </c>
      <c r="DB175" s="29">
        <f>SUM('Expanded data table'!$AF74:AI74)</f>
        <v>13315</v>
      </c>
    </row>
    <row r="176" spans="1:106">
      <c r="A176" t="s">
        <v>63</v>
      </c>
      <c r="B176" s="29">
        <f>'Expanded data table'!$Z98</f>
        <v>1041.3920000000001</v>
      </c>
      <c r="C176" s="29">
        <f>'Expanded data table'!$AA96</f>
        <v>1517.078</v>
      </c>
      <c r="D176" s="29">
        <f>'Expanded data table'!$AB96</f>
        <v>3565.2060000000001</v>
      </c>
      <c r="E176" s="29">
        <f>'Expanded data table'!$AC96</f>
        <v>8672.6509999999998</v>
      </c>
      <c r="F176" s="29">
        <f>'Expanded data table'!$AD96</f>
        <v>6981.24</v>
      </c>
      <c r="G176" s="29">
        <f>'Expanded data table'!$AE96</f>
        <v>3887.27</v>
      </c>
      <c r="H176" s="29">
        <f>SUM('Expanded data table'!$AF98:AI98)</f>
        <v>201331</v>
      </c>
      <c r="O176" t="s">
        <v>63</v>
      </c>
      <c r="P176" s="29">
        <f>'Expanded data table'!$Z97</f>
        <v>1027.373</v>
      </c>
      <c r="Q176" s="29">
        <f>'Expanded data table'!$AA97</f>
        <v>1219.6780000000001</v>
      </c>
      <c r="R176" s="29">
        <f>'Expanded data table'!$AB97</f>
        <v>3717.6489999999999</v>
      </c>
      <c r="S176" s="29">
        <f>'Expanded data table'!$AC97</f>
        <v>8348.7510000000002</v>
      </c>
      <c r="T176" s="29">
        <f>'Expanded data table'!$AD97</f>
        <v>7822.3389999999999</v>
      </c>
      <c r="U176" s="29">
        <f>'Expanded data table'!$AE97</f>
        <v>3776.3829999999998</v>
      </c>
      <c r="V176" s="29">
        <f>SUM('Expanded data table'!$AF97:AI97)</f>
        <v>152162</v>
      </c>
      <c r="AC176" t="s">
        <v>63</v>
      </c>
      <c r="AD176" s="29">
        <f>'Expanded data table'!$Z96</f>
        <v>1805.23</v>
      </c>
      <c r="AE176" s="29">
        <f>'Expanded data table'!$AA96</f>
        <v>1517.078</v>
      </c>
      <c r="AF176" s="29">
        <f>'Expanded data table'!$AB96</f>
        <v>3565.2060000000001</v>
      </c>
      <c r="AG176" s="29">
        <f>'Expanded data table'!$AC96</f>
        <v>8672.6509999999998</v>
      </c>
      <c r="AH176" s="29">
        <f>'Expanded data table'!$AD96</f>
        <v>6981.24</v>
      </c>
      <c r="AI176" s="29">
        <f>'Expanded data table'!$AE96</f>
        <v>3887.27</v>
      </c>
      <c r="AJ176" s="29">
        <f>SUM('Expanded data table'!$AF96:AI96)</f>
        <v>153852.99799999999</v>
      </c>
      <c r="AQ176" t="s">
        <v>63</v>
      </c>
      <c r="AR176" s="29">
        <f>'Expanded data table'!$Z95</f>
        <v>1524.797</v>
      </c>
      <c r="AS176" s="29">
        <f>'Expanded data table'!$AA95</f>
        <v>1541.604</v>
      </c>
      <c r="AT176" s="29">
        <f>'Expanded data table'!$AB95</f>
        <v>3084.6880000000001</v>
      </c>
      <c r="AU176" s="29">
        <f>'Expanded data table'!$AC95</f>
        <v>8660.5349999999999</v>
      </c>
      <c r="AV176" s="29">
        <f>'Expanded data table'!$AD95</f>
        <v>7345.83</v>
      </c>
      <c r="AW176" s="29">
        <f>'Expanded data table'!$AE95</f>
        <v>3763.4780000000001</v>
      </c>
      <c r="AX176" s="29">
        <f>SUM('Expanded data table'!$AF95:AI95)</f>
        <v>159750.61038302319</v>
      </c>
      <c r="BE176" t="s">
        <v>63</v>
      </c>
      <c r="BF176" s="29">
        <f>'Expanded data table'!$Z94</f>
        <v>721.79737407838604</v>
      </c>
      <c r="BG176" s="29">
        <f>'Expanded data table'!$AA94</f>
        <v>815.011393053353</v>
      </c>
      <c r="BH176" s="29">
        <f>'Expanded data table'!$AB94</f>
        <v>2395.1839687879401</v>
      </c>
      <c r="BI176" s="29">
        <f>'Expanded data table'!$AC94</f>
        <v>7207.2976442695599</v>
      </c>
      <c r="BJ176" s="29">
        <f>'Expanded data table'!$AD94</f>
        <v>7996.0232120686696</v>
      </c>
      <c r="BK176" s="29">
        <f>'Expanded data table'!$AE94</f>
        <v>2896.6478950261499</v>
      </c>
      <c r="BL176" s="29">
        <f>SUM('Expanded data table'!$AF94:AI94)</f>
        <v>151533.0513453235</v>
      </c>
      <c r="BS176" t="s">
        <v>63</v>
      </c>
      <c r="BT176" s="29">
        <f>'Expanded data table'!$Z93</f>
        <v>608.12211786241096</v>
      </c>
      <c r="BU176" s="29">
        <f>'Expanded data table'!$AA93</f>
        <v>801.63856499408803</v>
      </c>
      <c r="BV176" s="29">
        <f>'Expanded data table'!$AB93</f>
        <v>2467.8542349381901</v>
      </c>
      <c r="BW176" s="29">
        <f>'Expanded data table'!$AC93</f>
        <v>6371.2455634292701</v>
      </c>
      <c r="BX176" s="29">
        <f>'Expanded data table'!$AD93</f>
        <v>6557.1789165533801</v>
      </c>
      <c r="BY176" s="29">
        <f>'Expanded data table'!$AE93</f>
        <v>2308.1288524503402</v>
      </c>
      <c r="BZ176" s="29">
        <f>SUM('Expanded data table'!$AF93:AI93)</f>
        <v>148496.41514101884</v>
      </c>
      <c r="CG176" t="s">
        <v>63</v>
      </c>
      <c r="CH176" s="29">
        <f>'Expanded data table'!$Z89</f>
        <v>377.04897938002</v>
      </c>
      <c r="CI176" s="29">
        <f>'Expanded data table'!$AA89</f>
        <v>709.94146476740798</v>
      </c>
      <c r="CJ176" s="29">
        <f>'Expanded data table'!$AB89</f>
        <v>1491.3383811851099</v>
      </c>
      <c r="CK176" s="29">
        <f>'Expanded data table'!$AC89</f>
        <v>4371.8888396929897</v>
      </c>
      <c r="CL176" s="29">
        <f>'Expanded data table'!$AD89</f>
        <v>3666.37012980088</v>
      </c>
      <c r="CM176" s="29">
        <f>'Expanded data table'!$AE89</f>
        <v>1669.46463147025</v>
      </c>
      <c r="CN176" s="29">
        <f>SUM('Expanded data table'!$AF89:AI89)</f>
        <v>99536.984809014713</v>
      </c>
      <c r="CU176" t="s">
        <v>63</v>
      </c>
      <c r="CV176" s="29">
        <f>'Expanded data table'!$Z88</f>
        <v>358.96067345226902</v>
      </c>
      <c r="CW176" s="29">
        <f>'Expanded data table'!$AA88</f>
        <v>411.00166018459902</v>
      </c>
      <c r="CX176" s="29">
        <f>'Expanded data table'!$AB88</f>
        <v>1316.02771045432</v>
      </c>
      <c r="CY176" s="29">
        <f>'Expanded data table'!$AC88</f>
        <v>3454.9422315306801</v>
      </c>
      <c r="CZ176" s="29">
        <f>'Expanded data table'!$AD88</f>
        <v>3257.6224834340101</v>
      </c>
      <c r="DA176" s="29">
        <f>'Expanded data table'!$AE88</f>
        <v>1127.98270605569</v>
      </c>
      <c r="DB176" s="29">
        <f>SUM('Expanded data table'!$AF88:AI88)</f>
        <v>78564.930354894517</v>
      </c>
    </row>
    <row r="177" spans="1:106">
      <c r="A177" t="s">
        <v>64</v>
      </c>
      <c r="B177" s="29">
        <f>'Expanded data table'!$Z112</f>
        <v>6246.3069999999998</v>
      </c>
      <c r="C177" s="29">
        <f>'Expanded data table'!$AA110</f>
        <v>3709.933</v>
      </c>
      <c r="D177" s="29">
        <f>'Expanded data table'!$AB110</f>
        <v>5073.9210000000003</v>
      </c>
      <c r="E177" s="29">
        <f>'Expanded data table'!$AC110</f>
        <v>7149.3059999999996</v>
      </c>
      <c r="F177" s="29">
        <f>'Expanded data table'!$AD110</f>
        <v>6695.5150000000003</v>
      </c>
      <c r="G177" s="29">
        <f>'Expanded data table'!$AE110</f>
        <v>5512.3710000000001</v>
      </c>
      <c r="H177" s="29">
        <f>SUM('Expanded data table'!$AF112:AI112)</f>
        <v>36747.542999999998</v>
      </c>
      <c r="O177" t="s">
        <v>64</v>
      </c>
      <c r="P177" s="29">
        <f>'Expanded data table'!$Z111</f>
        <v>7339.68</v>
      </c>
      <c r="Q177" s="29">
        <f>'Expanded data table'!$AA111</f>
        <v>2347.81</v>
      </c>
      <c r="R177" s="29">
        <f>'Expanded data table'!$AB111</f>
        <v>5424.1180000000004</v>
      </c>
      <c r="S177" s="29">
        <f>'Expanded data table'!$AC111</f>
        <v>7833.8389999999999</v>
      </c>
      <c r="T177" s="29">
        <f>'Expanded data table'!$AD111</f>
        <v>6682.2709999999997</v>
      </c>
      <c r="U177" s="29">
        <f>'Expanded data table'!$AE111</f>
        <v>6208.7219999999998</v>
      </c>
      <c r="V177" s="29">
        <f>SUM('Expanded data table'!$AF111:AI111)</f>
        <v>27018.261000000002</v>
      </c>
      <c r="AC177" t="s">
        <v>64</v>
      </c>
      <c r="AD177" s="29">
        <f>'Expanded data table'!$Z110</f>
        <v>4308.91</v>
      </c>
      <c r="AE177" s="29">
        <f>'Expanded data table'!$AA110</f>
        <v>3709.933</v>
      </c>
      <c r="AF177" s="29">
        <f>'Expanded data table'!$AB110</f>
        <v>5073.9210000000003</v>
      </c>
      <c r="AG177" s="29">
        <f>'Expanded data table'!$AC110</f>
        <v>7149.3059999999996</v>
      </c>
      <c r="AH177" s="29">
        <f>'Expanded data table'!$AD110</f>
        <v>6695.5150000000003</v>
      </c>
      <c r="AI177" s="29">
        <f>'Expanded data table'!$AE110</f>
        <v>5512.3710000000001</v>
      </c>
      <c r="AJ177" s="29">
        <f>SUM('Expanded data table'!$AF110:AI110)</f>
        <v>25439.238000000001</v>
      </c>
      <c r="AQ177" t="s">
        <v>64</v>
      </c>
      <c r="AR177" s="29">
        <f>'Expanded data table'!$Z109</f>
        <v>4635.4340000000002</v>
      </c>
      <c r="AS177" s="29">
        <f>'Expanded data table'!$AA109</f>
        <v>2241.172</v>
      </c>
      <c r="AT177" s="29">
        <f>'Expanded data table'!$AB109</f>
        <v>4788.5119999999997</v>
      </c>
      <c r="AU177" s="29">
        <f>'Expanded data table'!$AC109</f>
        <v>6683.402</v>
      </c>
      <c r="AV177" s="29">
        <f>'Expanded data table'!$AD109</f>
        <v>5775.9520000000002</v>
      </c>
      <c r="AW177" s="29">
        <f>'Expanded data table'!$AE109</f>
        <v>5121.34</v>
      </c>
      <c r="AX177" s="29">
        <f>SUM('Expanded data table'!$AF109:AI109)</f>
        <v>28344</v>
      </c>
      <c r="BE177" t="s">
        <v>64</v>
      </c>
      <c r="BF177" s="29">
        <f>'Expanded data table'!$Z108</f>
        <v>4267</v>
      </c>
      <c r="BG177" s="29">
        <f>'Expanded data table'!$AA108</f>
        <v>2226</v>
      </c>
      <c r="BH177" s="29">
        <f>'Expanded data table'!$AB108</f>
        <v>4397</v>
      </c>
      <c r="BI177" s="29">
        <f>'Expanded data table'!$AC108</f>
        <v>6424</v>
      </c>
      <c r="BJ177" s="29">
        <f>'Expanded data table'!$AD108</f>
        <v>5626</v>
      </c>
      <c r="BK177" s="29">
        <f>'Expanded data table'!$AE108</f>
        <v>5545</v>
      </c>
      <c r="BL177" s="29">
        <f>SUM('Expanded data table'!$AF108:AI108)</f>
        <v>28088</v>
      </c>
      <c r="BS177" t="s">
        <v>64</v>
      </c>
      <c r="BT177" s="29">
        <f>'Expanded data table'!$Z107</f>
        <v>4282</v>
      </c>
      <c r="BU177" s="29">
        <f>'Expanded data table'!$AA107</f>
        <v>1993</v>
      </c>
      <c r="BV177" s="29">
        <f>'Expanded data table'!$AB107</f>
        <v>3871</v>
      </c>
      <c r="BW177" s="29">
        <f>'Expanded data table'!$AC107</f>
        <v>5702</v>
      </c>
      <c r="BX177" s="29">
        <f>'Expanded data table'!$AD107</f>
        <v>5354</v>
      </c>
      <c r="BY177" s="29">
        <f>'Expanded data table'!$AE107</f>
        <v>5244</v>
      </c>
      <c r="BZ177" s="29">
        <f>SUM('Expanded data table'!$AF107:AI107)</f>
        <v>27315.988000000001</v>
      </c>
      <c r="CG177" t="s">
        <v>64</v>
      </c>
      <c r="CH177" s="29">
        <f>'Expanded data table'!$Z103</f>
        <v>3391</v>
      </c>
      <c r="CI177" s="29">
        <f>'Expanded data table'!$AA103</f>
        <v>2238</v>
      </c>
      <c r="CJ177" s="29">
        <f>'Expanded data table'!$AB103</f>
        <v>4256</v>
      </c>
      <c r="CK177" s="29">
        <f>'Expanded data table'!$AC103</f>
        <v>4827</v>
      </c>
      <c r="CL177" s="29">
        <f>'Expanded data table'!$AD103</f>
        <v>6870</v>
      </c>
      <c r="CM177" s="29">
        <f>'Expanded data table'!$AE103</f>
        <v>5548</v>
      </c>
      <c r="CN177" s="29">
        <f>SUM('Expanded data table'!$AF103:AI103)</f>
        <v>24453</v>
      </c>
      <c r="CU177" t="s">
        <v>64</v>
      </c>
      <c r="CV177" s="29">
        <f>'Expanded data table'!$Z102</f>
        <v>3408</v>
      </c>
      <c r="CW177" s="29">
        <f>'Expanded data table'!$AA102</f>
        <v>1711</v>
      </c>
      <c r="CX177" s="29">
        <f>'Expanded data table'!$AB102</f>
        <v>3570</v>
      </c>
      <c r="CY177" s="29">
        <f>'Expanded data table'!$AC102</f>
        <v>4256</v>
      </c>
      <c r="CZ177" s="29">
        <f>'Expanded data table'!$AD102</f>
        <v>5430</v>
      </c>
      <c r="DA177" s="29">
        <f>'Expanded data table'!$AE102</f>
        <v>6216</v>
      </c>
      <c r="DB177" s="29">
        <f>SUM('Expanded data table'!$AF102:AI102)</f>
        <v>22552</v>
      </c>
    </row>
    <row r="178" spans="1:106">
      <c r="A178" t="s">
        <v>65</v>
      </c>
      <c r="B178" s="29">
        <f>'Expanded data table'!$Z126</f>
        <v>1693.6120000000001</v>
      </c>
      <c r="C178" s="29">
        <f>'Expanded data table'!$AA124</f>
        <v>922.6825699999996</v>
      </c>
      <c r="D178" s="29">
        <f>'Expanded data table'!$AB124</f>
        <v>5273.2138100000002</v>
      </c>
      <c r="E178" s="29">
        <f>'Expanded data table'!$AC124</f>
        <v>8128.4261499999984</v>
      </c>
      <c r="F178" s="29">
        <f>'Expanded data table'!$AD124</f>
        <v>9198.3122900000035</v>
      </c>
      <c r="G178" s="29">
        <f>'Expanded data table'!$AE124</f>
        <v>1466.6473824469927</v>
      </c>
      <c r="H178" s="29">
        <f>SUM('Expanded data table'!$AF126:AI126)</f>
        <v>35179.524999999994</v>
      </c>
      <c r="O178" t="s">
        <v>65</v>
      </c>
      <c r="P178" s="29">
        <f>'Expanded data table'!$Z125</f>
        <v>1566.4359999999999</v>
      </c>
      <c r="Q178" s="29">
        <f>'Expanded data table'!$AA125</f>
        <v>1091.454</v>
      </c>
      <c r="R178" s="29">
        <f>'Expanded data table'!$AB125</f>
        <v>5925.7209999999995</v>
      </c>
      <c r="S178" s="29">
        <f>'Expanded data table'!$AC125</f>
        <v>8662.3109999999997</v>
      </c>
      <c r="T178" s="29">
        <f>'Expanded data table'!$AD125</f>
        <v>10534.137000000001</v>
      </c>
      <c r="U178" s="29">
        <f>'Expanded data table'!$AE125</f>
        <v>1228.9590000000001</v>
      </c>
      <c r="V178" s="29">
        <f>SUM('Expanded data table'!$AF125:AI125)</f>
        <v>34772.392</v>
      </c>
      <c r="AC178" t="s">
        <v>65</v>
      </c>
      <c r="AD178" s="29">
        <f>'Expanded data table'!$Z124</f>
        <v>1750.6017900000011</v>
      </c>
      <c r="AE178" s="29">
        <f>'Expanded data table'!$AA124</f>
        <v>922.6825699999996</v>
      </c>
      <c r="AF178" s="29">
        <f>'Expanded data table'!$AB124</f>
        <v>5273.2138100000002</v>
      </c>
      <c r="AG178" s="29">
        <f>'Expanded data table'!$AC124</f>
        <v>8128.4261499999984</v>
      </c>
      <c r="AH178" s="29">
        <f>'Expanded data table'!$AD124</f>
        <v>9198.3122900000035</v>
      </c>
      <c r="AI178" s="29">
        <f>'Expanded data table'!$AE124</f>
        <v>1466.6473824469927</v>
      </c>
      <c r="AJ178" s="29">
        <f>SUM('Expanded data table'!$AF124:AI124)</f>
        <v>33296.103482571649</v>
      </c>
      <c r="AQ178" t="s">
        <v>65</v>
      </c>
      <c r="AR178" s="29">
        <f>'Expanded data table'!$Z123</f>
        <v>1631.3370199999999</v>
      </c>
      <c r="AS178" s="29">
        <f>'Expanded data table'!$AA123</f>
        <v>943.53578000000005</v>
      </c>
      <c r="AT178" s="29">
        <f>'Expanded data table'!$AB123</f>
        <v>5184.6702599999999</v>
      </c>
      <c r="AU178" s="29">
        <f>'Expanded data table'!$AC123</f>
        <v>7339.1320599999999</v>
      </c>
      <c r="AV178" s="29">
        <f>'Expanded data table'!$AD123</f>
        <v>9379.5316899999998</v>
      </c>
      <c r="AW178" s="29">
        <f>'Expanded data table'!$AE123</f>
        <v>1485.36904398507</v>
      </c>
      <c r="AX178" s="29">
        <f>SUM('Expanded data table'!$AF123:AI123)</f>
        <v>34692.263325670137</v>
      </c>
      <c r="BE178" t="s">
        <v>65</v>
      </c>
      <c r="BF178" s="29">
        <f>'Expanded data table'!$Z122</f>
        <v>1665.82682</v>
      </c>
      <c r="BG178" s="29">
        <f>'Expanded data table'!$AA122</f>
        <v>916.35699</v>
      </c>
      <c r="BH178" s="29">
        <f>'Expanded data table'!$AB122</f>
        <v>4860.1661400000003</v>
      </c>
      <c r="BI178" s="29">
        <f>'Expanded data table'!$AC122</f>
        <v>7108.3564299999998</v>
      </c>
      <c r="BJ178" s="29">
        <f>'Expanded data table'!$AD122</f>
        <v>9227.3306699999994</v>
      </c>
      <c r="BK178" s="29">
        <f>'Expanded data table'!$AE122</f>
        <v>1284.18253520502</v>
      </c>
      <c r="BL178" s="29">
        <f>SUM('Expanded data table'!$AF122:AI122)</f>
        <v>30997.753638797953</v>
      </c>
      <c r="BS178" t="s">
        <v>65</v>
      </c>
      <c r="BT178" s="29">
        <f>'Expanded data table'!$Z121</f>
        <v>1517.9036799999999</v>
      </c>
      <c r="BU178" s="29">
        <f>'Expanded data table'!$AA121</f>
        <v>952.76752999999997</v>
      </c>
      <c r="BV178" s="29">
        <f>'Expanded data table'!$AB121</f>
        <v>4849.8862499999996</v>
      </c>
      <c r="BW178" s="29">
        <f>'Expanded data table'!$AC121</f>
        <v>6496.5477899999996</v>
      </c>
      <c r="BX178" s="29">
        <f>'Expanded data table'!$AD121</f>
        <v>8509.7598799999996</v>
      </c>
      <c r="BY178" s="29">
        <f>'Expanded data table'!$AE121</f>
        <v>1341.1971457950499</v>
      </c>
      <c r="BZ178" s="29">
        <f>SUM('Expanded data table'!$AF121:AI121)</f>
        <v>31962</v>
      </c>
      <c r="CG178" t="s">
        <v>65</v>
      </c>
      <c r="CH178" s="29">
        <f>'Expanded data table'!$Z117</f>
        <v>1209.3772899999999</v>
      </c>
      <c r="CI178" s="29">
        <f>'Expanded data table'!$AA117</f>
        <v>705.52745000000004</v>
      </c>
      <c r="CJ178" s="29">
        <f>'Expanded data table'!$AB117</f>
        <v>4048.12698</v>
      </c>
      <c r="CK178" s="29">
        <f>'Expanded data table'!$AC117</f>
        <v>5438.3729199999998</v>
      </c>
      <c r="CL178" s="29">
        <f>'Expanded data table'!$AD117</f>
        <v>7951.9863800000003</v>
      </c>
      <c r="CM178" s="29">
        <f>'Expanded data table'!$AE117</f>
        <v>1149.10090195103</v>
      </c>
      <c r="CN178" s="29">
        <f>SUM('Expanded data table'!$AF117:AI117)</f>
        <v>29702.906113507554</v>
      </c>
      <c r="CU178" t="s">
        <v>65</v>
      </c>
      <c r="CV178" s="29">
        <f>'Expanded data table'!$Z116</f>
        <v>1200.15257</v>
      </c>
      <c r="CW178" s="29">
        <f>'Expanded data table'!$AA116</f>
        <v>727.20987000000002</v>
      </c>
      <c r="CX178" s="29">
        <f>'Expanded data table'!$AB116</f>
        <v>4011.47075</v>
      </c>
      <c r="CY178" s="29">
        <f>'Expanded data table'!$AC116</f>
        <v>5318.1700600000004</v>
      </c>
      <c r="CZ178" s="29">
        <f>'Expanded data table'!$AD116</f>
        <v>7751.1476700000003</v>
      </c>
      <c r="DA178" s="29">
        <f>'Expanded data table'!$AE116</f>
        <v>1360.62351797514</v>
      </c>
      <c r="DB178" s="29">
        <f>SUM('Expanded data table'!$AF116:AI116)</f>
        <v>28179.453686090885</v>
      </c>
    </row>
    <row r="179" spans="1:106">
      <c r="A179" t="s">
        <v>66</v>
      </c>
      <c r="B179" s="29">
        <f>'Expanded data table'!$Z140</f>
        <v>2192.942</v>
      </c>
      <c r="C179" s="29">
        <f>'Expanded data table'!$AA138</f>
        <v>1324.287</v>
      </c>
      <c r="D179" s="29">
        <f>'Expanded data table'!$AB138</f>
        <v>3293.489</v>
      </c>
      <c r="E179" s="29">
        <f>'Expanded data table'!$AC138</f>
        <v>5279.88</v>
      </c>
      <c r="F179" s="29">
        <f>'Expanded data table'!$AD138</f>
        <v>8746.4169999999995</v>
      </c>
      <c r="G179" s="29">
        <f>'Expanded data table'!$AE138</f>
        <v>2790.7179999999998</v>
      </c>
      <c r="H179" s="29">
        <f>SUM('Expanded data table'!$AF140:AI140)</f>
        <v>66918</v>
      </c>
      <c r="O179" t="s">
        <v>66</v>
      </c>
      <c r="P179" s="29">
        <f>'Expanded data table'!$Z139</f>
        <v>2756.6219999999998</v>
      </c>
      <c r="Q179" s="29">
        <f>'Expanded data table'!$AA139</f>
        <v>1422.7329999999999</v>
      </c>
      <c r="R179" s="29">
        <f>'Expanded data table'!$AB139</f>
        <v>4366.4319999999998</v>
      </c>
      <c r="S179" s="29">
        <f>'Expanded data table'!$AC139</f>
        <v>5108.6930000000002</v>
      </c>
      <c r="T179" s="29">
        <f>'Expanded data table'!$AD139</f>
        <v>9510.6990000000005</v>
      </c>
      <c r="U179" s="29">
        <f>'Expanded data table'!$AE139</f>
        <v>4271.8760000000002</v>
      </c>
      <c r="V179" s="29">
        <f>SUM('Expanded data table'!$AF139:AI139)</f>
        <v>53682</v>
      </c>
      <c r="AC179" t="s">
        <v>66</v>
      </c>
      <c r="AD179" s="29">
        <f>'Expanded data table'!$Z138</f>
        <v>3211.3820000000001</v>
      </c>
      <c r="AE179" s="29">
        <f>'Expanded data table'!$AA138</f>
        <v>1324.287</v>
      </c>
      <c r="AF179" s="29">
        <f>'Expanded data table'!$AB138</f>
        <v>3293.489</v>
      </c>
      <c r="AG179" s="29">
        <f>'Expanded data table'!$AC138</f>
        <v>5279.88</v>
      </c>
      <c r="AH179" s="29">
        <f>'Expanded data table'!$AD138</f>
        <v>8746.4169999999995</v>
      </c>
      <c r="AI179" s="29">
        <f>'Expanded data table'!$AE138</f>
        <v>2790.7179999999998</v>
      </c>
      <c r="AJ179" s="29">
        <f>SUM('Expanded data table'!$AF138:AI138)</f>
        <v>57221</v>
      </c>
      <c r="AQ179" t="s">
        <v>66</v>
      </c>
      <c r="AR179" s="29">
        <f>'Expanded data table'!$Z137</f>
        <v>2984.1309999999999</v>
      </c>
      <c r="AS179" s="29">
        <f>'Expanded data table'!$AA137</f>
        <v>1979.518</v>
      </c>
      <c r="AT179" s="29">
        <f>'Expanded data table'!$AB137</f>
        <v>4647.576</v>
      </c>
      <c r="AU179" s="29">
        <f>'Expanded data table'!$AC137</f>
        <v>6578.8609999999999</v>
      </c>
      <c r="AV179" s="29">
        <f>'Expanded data table'!$AD137</f>
        <v>8809.7510000000002</v>
      </c>
      <c r="AW179" s="29">
        <f>'Expanded data table'!$AE137</f>
        <v>3398.7759999999998</v>
      </c>
      <c r="AX179" s="29">
        <f>SUM('Expanded data table'!$AF137:AI137)</f>
        <v>57635.344445809635</v>
      </c>
      <c r="BE179" t="s">
        <v>66</v>
      </c>
      <c r="BF179" s="29">
        <f>'Expanded data table'!$Z136</f>
        <v>3086</v>
      </c>
      <c r="BG179" s="29">
        <f>'Expanded data table'!$AA136</f>
        <v>1325</v>
      </c>
      <c r="BH179" s="29">
        <f>'Expanded data table'!$AB136</f>
        <v>4650</v>
      </c>
      <c r="BI179" s="29">
        <f>'Expanded data table'!$AC136</f>
        <v>3857</v>
      </c>
      <c r="BJ179" s="29">
        <f>'Expanded data table'!$AD136</f>
        <v>8285</v>
      </c>
      <c r="BK179" s="29">
        <f>'Expanded data table'!$AE136</f>
        <v>3158</v>
      </c>
      <c r="BL179" s="29">
        <f>SUM('Expanded data table'!$AF136:AI136)</f>
        <v>45974</v>
      </c>
      <c r="BS179" t="s">
        <v>66</v>
      </c>
      <c r="BT179" s="29">
        <f>'Expanded data table'!$Z135</f>
        <v>708</v>
      </c>
      <c r="BU179" s="29">
        <f>'Expanded data table'!$AA135</f>
        <v>602</v>
      </c>
      <c r="BV179" s="29">
        <f>'Expanded data table'!$AB135</f>
        <v>2473</v>
      </c>
      <c r="BW179" s="29">
        <f>'Expanded data table'!$AC135</f>
        <v>8004</v>
      </c>
      <c r="BX179" s="29">
        <f>'Expanded data table'!$AD135</f>
        <v>12273</v>
      </c>
      <c r="BY179" s="29">
        <f>'Expanded data table'!$AE135</f>
        <v>2707</v>
      </c>
      <c r="BZ179" s="29">
        <f>SUM('Expanded data table'!$AF135:AI135)</f>
        <v>72216.963631768391</v>
      </c>
      <c r="CG179" t="s">
        <v>66</v>
      </c>
      <c r="CH179" s="29">
        <f>'Expanded data table'!$Z131</f>
        <v>653</v>
      </c>
      <c r="CI179" s="29">
        <f>'Expanded data table'!$AA131</f>
        <v>504</v>
      </c>
      <c r="CJ179" s="29">
        <f>'Expanded data table'!$AB131</f>
        <v>2042</v>
      </c>
      <c r="CK179" s="29">
        <f>'Expanded data table'!$AC131</f>
        <v>7439</v>
      </c>
      <c r="CL179" s="29">
        <f>'Expanded data table'!$AD131</f>
        <v>10947</v>
      </c>
      <c r="CM179" s="29">
        <f>'Expanded data table'!$AE131</f>
        <v>2353</v>
      </c>
      <c r="CN179" s="29">
        <f>SUM('Expanded data table'!$AF131:AI131)</f>
        <v>62409.1201</v>
      </c>
      <c r="CU179" t="s">
        <v>66</v>
      </c>
      <c r="CV179" s="29">
        <f>'Expanded data table'!$Z130</f>
        <v>592</v>
      </c>
      <c r="CW179" s="29">
        <f>'Expanded data table'!$AA130</f>
        <v>475</v>
      </c>
      <c r="CX179" s="29">
        <f>'Expanded data table'!$AB130</f>
        <v>1925</v>
      </c>
      <c r="CY179" s="29">
        <f>'Expanded data table'!$AC130</f>
        <v>6647</v>
      </c>
      <c r="CZ179" s="29">
        <f>'Expanded data table'!$AD130</f>
        <v>9616</v>
      </c>
      <c r="DA179" s="29">
        <f>'Expanded data table'!$AE130</f>
        <v>1889</v>
      </c>
      <c r="DB179" s="29">
        <f>SUM('Expanded data table'!$AF130:AI130)</f>
        <v>54839.757089999999</v>
      </c>
    </row>
    <row r="180" spans="1:106">
      <c r="A180" t="s">
        <v>50</v>
      </c>
      <c r="B180" s="29">
        <f>SUM(B170:B179)</f>
        <v>40784.671000000002</v>
      </c>
      <c r="C180" s="29">
        <f t="shared" ref="C180:G180" si="639">SUM(C170:C179)</f>
        <v>19477.599570000002</v>
      </c>
      <c r="D180" s="29">
        <f t="shared" si="639"/>
        <v>51724.883809999999</v>
      </c>
      <c r="E180" s="29">
        <f t="shared" si="639"/>
        <v>89943.088149999996</v>
      </c>
      <c r="F180" s="29">
        <f t="shared" si="639"/>
        <v>80949.003289999993</v>
      </c>
      <c r="G180" s="29">
        <f t="shared" si="639"/>
        <v>61420.985699942896</v>
      </c>
      <c r="H180" s="29">
        <f>SUM(H170:H179)</f>
        <v>698082.28499999992</v>
      </c>
      <c r="O180" t="s">
        <v>50</v>
      </c>
      <c r="P180" s="29">
        <f>SUM(P170:P179)</f>
        <v>33665.195</v>
      </c>
      <c r="Q180" s="29">
        <f t="shared" ref="Q180:U180" si="640">SUM(Q170:Q179)</f>
        <v>18951.593000000001</v>
      </c>
      <c r="R180" s="29">
        <f t="shared" si="640"/>
        <v>56672.71</v>
      </c>
      <c r="S180" s="29">
        <f t="shared" si="640"/>
        <v>88936.093999999997</v>
      </c>
      <c r="T180" s="29">
        <f t="shared" si="640"/>
        <v>85489.157000000007</v>
      </c>
      <c r="U180" s="29">
        <f t="shared" si="640"/>
        <v>59366.137000000002</v>
      </c>
      <c r="V180" s="29">
        <f>SUM(V170:V179)</f>
        <v>566284.29700000002</v>
      </c>
      <c r="AC180" t="s">
        <v>50</v>
      </c>
      <c r="AD180" s="29">
        <f>SUM(AD170:AD179)</f>
        <v>32316.784425328737</v>
      </c>
      <c r="AE180" s="29">
        <f t="shared" ref="AE180:AI180" si="641">SUM(AE170:AE179)</f>
        <v>19775.59705327966</v>
      </c>
      <c r="AF180" s="29">
        <f t="shared" si="641"/>
        <v>50901.715415491388</v>
      </c>
      <c r="AG180" s="29">
        <f t="shared" si="641"/>
        <v>86575.961558645184</v>
      </c>
      <c r="AH180" s="29">
        <f t="shared" si="641"/>
        <v>75304.005192265802</v>
      </c>
      <c r="AI180" s="29">
        <f t="shared" si="641"/>
        <v>58344.200981572438</v>
      </c>
      <c r="AJ180" s="29">
        <f>SUM(AJ170:AJ179)</f>
        <v>567227.44599068526</v>
      </c>
      <c r="AQ180" t="s">
        <v>50</v>
      </c>
      <c r="AR180" s="29">
        <f>SUM(AR170:AR179)</f>
        <v>31679.229019999999</v>
      </c>
      <c r="AS180" s="29">
        <f t="shared" ref="AS180:AW180" si="642">SUM(AS170:AS179)</f>
        <v>18964.13278</v>
      </c>
      <c r="AT180" s="29">
        <f t="shared" si="642"/>
        <v>52218.222260000002</v>
      </c>
      <c r="AU180" s="29">
        <f t="shared" si="642"/>
        <v>88680.993060000008</v>
      </c>
      <c r="AV180" s="29">
        <f t="shared" si="642"/>
        <v>74333.47269000001</v>
      </c>
      <c r="AW180" s="29">
        <f t="shared" si="642"/>
        <v>51578.732933257335</v>
      </c>
      <c r="AX180" s="29">
        <f>SUM(AX170:AX179)</f>
        <v>583636.06680228096</v>
      </c>
      <c r="BE180" t="s">
        <v>50</v>
      </c>
      <c r="BF180" s="29">
        <f>SUM(BF170:BF179)</f>
        <v>28031.516194078384</v>
      </c>
      <c r="BG180" s="29">
        <f t="shared" ref="BG180:BK180" si="643">SUM(BG170:BG179)</f>
        <v>16539.675383053356</v>
      </c>
      <c r="BH180" s="29">
        <f t="shared" si="643"/>
        <v>47102.704108787941</v>
      </c>
      <c r="BI180" s="29">
        <f t="shared" si="643"/>
        <v>76287.226074269565</v>
      </c>
      <c r="BJ180" s="29">
        <f t="shared" si="643"/>
        <v>72132.029882068673</v>
      </c>
      <c r="BK180" s="29">
        <f t="shared" si="643"/>
        <v>42808.847389200651</v>
      </c>
      <c r="BL180" s="29">
        <f>SUM(BL170:BL179)</f>
        <v>547463.61618607095</v>
      </c>
      <c r="BS180" t="s">
        <v>50</v>
      </c>
      <c r="BT180" s="29">
        <f>SUM(BT170:BT179)</f>
        <v>24084.356470623268</v>
      </c>
      <c r="BU180" s="29">
        <f t="shared" ref="BU180:BY180" si="644">SUM(BU170:BU179)</f>
        <v>14645.488482077828</v>
      </c>
      <c r="BV180" s="29">
        <f t="shared" si="644"/>
        <v>43200.122927275472</v>
      </c>
      <c r="BW180" s="29">
        <f t="shared" si="644"/>
        <v>79351.736692361897</v>
      </c>
      <c r="BX180" s="29">
        <f t="shared" si="644"/>
        <v>74219.710997788847</v>
      </c>
      <c r="BY180" s="29">
        <f t="shared" si="644"/>
        <v>42103.7879530395</v>
      </c>
      <c r="BZ180" s="29">
        <f>SUM(BZ170:BZ179)</f>
        <v>571570.40028176515</v>
      </c>
      <c r="CG180" t="s">
        <v>50</v>
      </c>
      <c r="CH180" s="29">
        <f>SUM(CH170:CH179)</f>
        <v>19507.350273648579</v>
      </c>
      <c r="CI180" s="29">
        <f t="shared" ref="CI180:CM180" si="645">SUM(CI170:CI179)</f>
        <v>13140.771325692996</v>
      </c>
      <c r="CJ180" s="29">
        <f t="shared" si="645"/>
        <v>38065.048398668281</v>
      </c>
      <c r="CK180" s="29">
        <f t="shared" si="645"/>
        <v>68566.227972636945</v>
      </c>
      <c r="CL180" s="29">
        <f t="shared" si="645"/>
        <v>65751.121985267469</v>
      </c>
      <c r="CM180" s="29">
        <f t="shared" si="645"/>
        <v>32827.161827414719</v>
      </c>
      <c r="CN180" s="29">
        <f>SUM(CN170:CN179)</f>
        <v>466718.07537080796</v>
      </c>
      <c r="CU180" t="s">
        <v>50</v>
      </c>
      <c r="CV180" s="29">
        <f>SUM(CV170:CV179)</f>
        <v>19359.769426730069</v>
      </c>
      <c r="CW180" s="29">
        <f t="shared" ref="CW180:DA180" si="646">SUM(CW170:CW179)</f>
        <v>12042.723351460168</v>
      </c>
      <c r="CX180" s="29">
        <f t="shared" si="646"/>
        <v>35544.873091681991</v>
      </c>
      <c r="CY180" s="29">
        <f t="shared" si="646"/>
        <v>62333.300589117964</v>
      </c>
      <c r="CZ180" s="29">
        <f t="shared" si="646"/>
        <v>58841.432000076347</v>
      </c>
      <c r="DA180" s="29">
        <f t="shared" si="646"/>
        <v>33290.90076251133</v>
      </c>
      <c r="DB180" s="29">
        <f>SUM(DB170:DB179)</f>
        <v>414559.26178485597</v>
      </c>
    </row>
  </sheetData>
  <mergeCells count="8">
    <mergeCell ref="B117:G117"/>
    <mergeCell ref="P117:U117"/>
    <mergeCell ref="CV117:DA117"/>
    <mergeCell ref="AD117:AI117"/>
    <mergeCell ref="AR117:AW117"/>
    <mergeCell ref="BF117:BK117"/>
    <mergeCell ref="BT117:BY117"/>
    <mergeCell ref="CH117:CM117"/>
  </mergeCells>
  <conditionalFormatting sqref="B4:B14 B16">
    <cfRule type="top10" dxfId="95" priority="2" bottom="1" rank="1"/>
  </conditionalFormatting>
  <conditionalFormatting sqref="C4:C14">
    <cfRule type="top10" dxfId="94" priority="3" bottom="1" rank="1"/>
  </conditionalFormatting>
  <conditionalFormatting sqref="D4:D14">
    <cfRule type="top10" dxfId="93" priority="4" bottom="1" rank="1"/>
  </conditionalFormatting>
  <conditionalFormatting sqref="E4:E14">
    <cfRule type="top10" dxfId="92" priority="5" bottom="1" rank="1"/>
  </conditionalFormatting>
  <conditionalFormatting sqref="F4:F14">
    <cfRule type="top10" dxfId="91" priority="6" bottom="1" rank="1"/>
  </conditionalFormatting>
  <conditionalFormatting sqref="G4:G14">
    <cfRule type="top10" dxfId="90" priority="7" bottom="1" rank="1"/>
  </conditionalFormatting>
  <conditionalFormatting sqref="H4:H14">
    <cfRule type="top10" dxfId="89" priority="8" bottom="1" rank="1"/>
  </conditionalFormatting>
  <conditionalFormatting sqref="I4:I14">
    <cfRule type="top10" dxfId="88" priority="9" bottom="1" rank="1"/>
  </conditionalFormatting>
  <conditionalFormatting sqref="J4:J14">
    <cfRule type="top10" dxfId="87" priority="10" bottom="1" rank="1"/>
  </conditionalFormatting>
  <conditionalFormatting sqref="K4:K14">
    <cfRule type="top10" dxfId="86" priority="11" bottom="1" rank="1"/>
  </conditionalFormatting>
  <conditionalFormatting sqref="L4:L14">
    <cfRule type="top10" dxfId="85" priority="12" bottom="1" rank="1"/>
  </conditionalFormatting>
  <conditionalFormatting sqref="M4:M14">
    <cfRule type="top10" dxfId="84" priority="13" bottom="1" rank="1"/>
  </conditionalFormatting>
  <conditionalFormatting sqref="P4:P14">
    <cfRule type="top10" dxfId="83" priority="14" bottom="1" rank="1"/>
  </conditionalFormatting>
  <conditionalFormatting sqref="Q4:Q14">
    <cfRule type="top10" dxfId="82" priority="15" bottom="1" rank="1"/>
  </conditionalFormatting>
  <conditionalFormatting sqref="R4:R14">
    <cfRule type="top10" dxfId="81" priority="16" bottom="1" rank="1"/>
  </conditionalFormatting>
  <conditionalFormatting sqref="S4:S14">
    <cfRule type="top10" dxfId="80" priority="17" bottom="1" rank="1"/>
  </conditionalFormatting>
  <conditionalFormatting sqref="T4:T14">
    <cfRule type="top10" dxfId="79" priority="18" bottom="1" rank="1"/>
  </conditionalFormatting>
  <conditionalFormatting sqref="U4:U14">
    <cfRule type="top10" dxfId="78" priority="19" bottom="1" rank="1"/>
  </conditionalFormatting>
  <conditionalFormatting sqref="V4:V14">
    <cfRule type="top10" dxfId="77" priority="20" bottom="1" rank="1"/>
  </conditionalFormatting>
  <conditionalFormatting sqref="W4:W14">
    <cfRule type="top10" dxfId="76" priority="21" bottom="1" rank="1"/>
  </conditionalFormatting>
  <conditionalFormatting sqref="X4:X14">
    <cfRule type="top10" dxfId="75" priority="22" bottom="1" rank="1"/>
  </conditionalFormatting>
  <conditionalFormatting sqref="Y4:Y14">
    <cfRule type="top10" dxfId="74" priority="23" bottom="1" rank="1"/>
  </conditionalFormatting>
  <conditionalFormatting sqref="Z4:Z14">
    <cfRule type="top10" dxfId="73" priority="24" bottom="1" rank="1"/>
  </conditionalFormatting>
  <conditionalFormatting sqref="AA4:AA14">
    <cfRule type="top10" dxfId="72" priority="25" bottom="1" rank="1"/>
  </conditionalFormatting>
  <conditionalFormatting sqref="AD4:AD14">
    <cfRule type="top10" dxfId="71" priority="41" bottom="1" rank="1"/>
  </conditionalFormatting>
  <conditionalFormatting sqref="AE4:AE14">
    <cfRule type="top10" dxfId="70" priority="42" bottom="1" rank="1"/>
  </conditionalFormatting>
  <conditionalFormatting sqref="AF4:AF14">
    <cfRule type="top10" dxfId="69" priority="43" bottom="1" rank="1"/>
  </conditionalFormatting>
  <conditionalFormatting sqref="AG4:AG14">
    <cfRule type="top10" dxfId="68" priority="44" bottom="1" rank="1"/>
  </conditionalFormatting>
  <conditionalFormatting sqref="AH4:AH14">
    <cfRule type="top10" dxfId="67" priority="45" bottom="1" rank="1"/>
  </conditionalFormatting>
  <conditionalFormatting sqref="AI4:AI14">
    <cfRule type="top10" dxfId="66" priority="46" bottom="1" rank="1"/>
  </conditionalFormatting>
  <conditionalFormatting sqref="AJ4:AJ14">
    <cfRule type="top10" dxfId="65" priority="47" bottom="1" rank="1"/>
  </conditionalFormatting>
  <conditionalFormatting sqref="AK4:AK14">
    <cfRule type="top10" dxfId="64" priority="48" bottom="1" rank="1"/>
  </conditionalFormatting>
  <conditionalFormatting sqref="AL4:AL14">
    <cfRule type="top10" dxfId="63" priority="49" bottom="1" rank="1"/>
  </conditionalFormatting>
  <conditionalFormatting sqref="AM4:AM14">
    <cfRule type="top10" dxfId="62" priority="50" bottom="1" rank="1"/>
  </conditionalFormatting>
  <conditionalFormatting sqref="AN4:AN14">
    <cfRule type="top10" dxfId="61" priority="51" bottom="1" rank="1"/>
  </conditionalFormatting>
  <conditionalFormatting sqref="AO4:AO14">
    <cfRule type="top10" dxfId="60" priority="52" bottom="1" rank="1"/>
  </conditionalFormatting>
  <conditionalFormatting sqref="AR4:AR14">
    <cfRule type="top10" dxfId="59" priority="53" bottom="1" rank="1"/>
  </conditionalFormatting>
  <conditionalFormatting sqref="AS4:AS14">
    <cfRule type="top10" dxfId="58" priority="54" bottom="1" rank="1"/>
  </conditionalFormatting>
  <conditionalFormatting sqref="AT4:AT14">
    <cfRule type="top10" dxfId="57" priority="55" bottom="1" rank="1"/>
  </conditionalFormatting>
  <conditionalFormatting sqref="AU4:AU14">
    <cfRule type="top10" dxfId="56" priority="56" bottom="1" rank="1"/>
  </conditionalFormatting>
  <conditionalFormatting sqref="AV4:AV14">
    <cfRule type="top10" dxfId="55" priority="57" bottom="1" rank="1"/>
  </conditionalFormatting>
  <conditionalFormatting sqref="AW4:AW14">
    <cfRule type="top10" dxfId="54" priority="58" bottom="1" rank="1"/>
  </conditionalFormatting>
  <conditionalFormatting sqref="AX4:AX14">
    <cfRule type="top10" dxfId="53" priority="59" bottom="1" rank="1"/>
  </conditionalFormatting>
  <conditionalFormatting sqref="AY4:AY14">
    <cfRule type="top10" dxfId="52" priority="60" bottom="1" rank="1"/>
  </conditionalFormatting>
  <conditionalFormatting sqref="AZ4:AZ14">
    <cfRule type="top10" dxfId="51" priority="61" bottom="1" rank="1"/>
  </conditionalFormatting>
  <conditionalFormatting sqref="BA4:BA14">
    <cfRule type="top10" dxfId="50" priority="62" bottom="1" rank="1"/>
  </conditionalFormatting>
  <conditionalFormatting sqref="BB4:BB14">
    <cfRule type="top10" dxfId="49" priority="63" bottom="1" rank="1"/>
  </conditionalFormatting>
  <conditionalFormatting sqref="BC4:BC14">
    <cfRule type="top10" dxfId="48" priority="64" bottom="1" rank="1"/>
  </conditionalFormatting>
  <conditionalFormatting sqref="BF4:BF14">
    <cfRule type="top10" dxfId="47" priority="65" bottom="1" rank="1"/>
  </conditionalFormatting>
  <conditionalFormatting sqref="BG4:BG14">
    <cfRule type="top10" dxfId="46" priority="66" bottom="1" rank="1"/>
  </conditionalFormatting>
  <conditionalFormatting sqref="BH4:BH14">
    <cfRule type="top10" dxfId="45" priority="67" bottom="1" rank="1"/>
  </conditionalFormatting>
  <conditionalFormatting sqref="BI4:BI14">
    <cfRule type="top10" dxfId="44" priority="68" bottom="1" rank="1"/>
  </conditionalFormatting>
  <conditionalFormatting sqref="BJ4:BJ14">
    <cfRule type="top10" dxfId="43" priority="69" bottom="1" rank="1"/>
  </conditionalFormatting>
  <conditionalFormatting sqref="BK4:BK14">
    <cfRule type="top10" dxfId="42" priority="70" bottom="1" rank="1"/>
  </conditionalFormatting>
  <conditionalFormatting sqref="BL4:BL14">
    <cfRule type="top10" dxfId="41" priority="71" bottom="1" rank="1"/>
  </conditionalFormatting>
  <conditionalFormatting sqref="BM4:BM14">
    <cfRule type="top10" dxfId="40" priority="72" bottom="1" rank="1"/>
  </conditionalFormatting>
  <conditionalFormatting sqref="BN4:BN14">
    <cfRule type="top10" dxfId="39" priority="73" bottom="1" rank="1"/>
  </conditionalFormatting>
  <conditionalFormatting sqref="BO4:BO14">
    <cfRule type="top10" dxfId="38" priority="74" bottom="1" rank="1"/>
  </conditionalFormatting>
  <conditionalFormatting sqref="BP4:BP14">
    <cfRule type="top10" dxfId="37" priority="75" bottom="1" rank="1"/>
  </conditionalFormatting>
  <conditionalFormatting sqref="BQ4:BQ14">
    <cfRule type="top10" dxfId="36" priority="76" bottom="1" rank="1"/>
  </conditionalFormatting>
  <conditionalFormatting sqref="BT4:BT14">
    <cfRule type="top10" dxfId="35" priority="77" bottom="1" rank="1"/>
  </conditionalFormatting>
  <conditionalFormatting sqref="BU4:BU14">
    <cfRule type="top10" dxfId="34" priority="78" bottom="1" rank="1"/>
  </conditionalFormatting>
  <conditionalFormatting sqref="BV4:BV14">
    <cfRule type="top10" dxfId="33" priority="79" bottom="1" rank="1"/>
  </conditionalFormatting>
  <conditionalFormatting sqref="BW4:BW14">
    <cfRule type="top10" dxfId="32" priority="80" bottom="1" rank="1"/>
  </conditionalFormatting>
  <conditionalFormatting sqref="BX4:BX14">
    <cfRule type="top10" dxfId="31" priority="81" bottom="1" rank="1"/>
  </conditionalFormatting>
  <conditionalFormatting sqref="BY4:BY14">
    <cfRule type="top10" dxfId="30" priority="82" bottom="1" rank="1"/>
  </conditionalFormatting>
  <conditionalFormatting sqref="BZ4:BZ14">
    <cfRule type="top10" dxfId="29" priority="83" bottom="1" rank="1"/>
  </conditionalFormatting>
  <conditionalFormatting sqref="CA4:CA14">
    <cfRule type="top10" dxfId="28" priority="84" bottom="1" rank="1"/>
  </conditionalFormatting>
  <conditionalFormatting sqref="CB4:CB14">
    <cfRule type="top10" dxfId="27" priority="85" bottom="1" rank="1"/>
  </conditionalFormatting>
  <conditionalFormatting sqref="CC4:CC14">
    <cfRule type="top10" dxfId="26" priority="86" bottom="1" rank="1"/>
  </conditionalFormatting>
  <conditionalFormatting sqref="CD4:CD14">
    <cfRule type="top10" dxfId="25" priority="87" bottom="1" rank="1"/>
  </conditionalFormatting>
  <conditionalFormatting sqref="CE4:CE14">
    <cfRule type="top10" dxfId="24" priority="88" bottom="1" rank="1"/>
  </conditionalFormatting>
  <conditionalFormatting sqref="CH4:CH14">
    <cfRule type="top10" dxfId="23" priority="100" bottom="1" rank="1"/>
  </conditionalFormatting>
  <conditionalFormatting sqref="CI4:CI14">
    <cfRule type="top10" dxfId="22" priority="99" bottom="1" rank="1"/>
  </conditionalFormatting>
  <conditionalFormatting sqref="CJ4:CJ14">
    <cfRule type="top10" dxfId="21" priority="98" bottom="1" rank="1"/>
  </conditionalFormatting>
  <conditionalFormatting sqref="CK4:CK14">
    <cfRule type="top10" dxfId="20" priority="97" bottom="1" rank="1"/>
  </conditionalFormatting>
  <conditionalFormatting sqref="CL4:CL14">
    <cfRule type="top10" dxfId="19" priority="96" bottom="1" rank="1"/>
  </conditionalFormatting>
  <conditionalFormatting sqref="CM4:CM14">
    <cfRule type="top10" dxfId="18" priority="95" bottom="1" rank="1"/>
  </conditionalFormatting>
  <conditionalFormatting sqref="CN4:CN14">
    <cfRule type="top10" dxfId="17" priority="94" bottom="1" rank="1"/>
  </conditionalFormatting>
  <conditionalFormatting sqref="CO4:CO14">
    <cfRule type="top10" dxfId="16" priority="93" bottom="1" rank="1"/>
  </conditionalFormatting>
  <conditionalFormatting sqref="CP4:CP14">
    <cfRule type="top10" dxfId="15" priority="92" bottom="1" rank="1"/>
  </conditionalFormatting>
  <conditionalFormatting sqref="CQ4:CQ14">
    <cfRule type="top10" dxfId="14" priority="91" bottom="1" rank="1"/>
  </conditionalFormatting>
  <conditionalFormatting sqref="CR4:CR14">
    <cfRule type="top10" dxfId="13" priority="90" bottom="1" rank="1"/>
  </conditionalFormatting>
  <conditionalFormatting sqref="CS4:CS14">
    <cfRule type="top10" dxfId="12" priority="89" bottom="1" rank="1"/>
  </conditionalFormatting>
  <conditionalFormatting sqref="CV4:CV14">
    <cfRule type="top10" dxfId="11" priority="40" bottom="1" rank="1"/>
  </conditionalFormatting>
  <conditionalFormatting sqref="CW4:CW14">
    <cfRule type="top10" dxfId="10" priority="39" bottom="1" rank="1"/>
  </conditionalFormatting>
  <conditionalFormatting sqref="CX4:CX14">
    <cfRule type="top10" dxfId="9" priority="38" bottom="1" rank="1"/>
  </conditionalFormatting>
  <conditionalFormatting sqref="CY4:CY14">
    <cfRule type="top10" dxfId="8" priority="37" bottom="1" rank="1"/>
  </conditionalFormatting>
  <conditionalFormatting sqref="CZ4:CZ14">
    <cfRule type="top10" dxfId="7" priority="36" bottom="1" rank="1"/>
  </conditionalFormatting>
  <conditionalFormatting sqref="DA4:DA14">
    <cfRule type="top10" dxfId="6" priority="35" bottom="1" rank="1"/>
  </conditionalFormatting>
  <conditionalFormatting sqref="DB4:DB14">
    <cfRule type="top10" dxfId="5" priority="34" bottom="1" rank="1"/>
  </conditionalFormatting>
  <conditionalFormatting sqref="DC4:DC14">
    <cfRule type="top10" dxfId="4" priority="33" bottom="1" rank="1"/>
  </conditionalFormatting>
  <conditionalFormatting sqref="DD4:DD14">
    <cfRule type="top10" dxfId="3" priority="32" bottom="1" rank="1"/>
  </conditionalFormatting>
  <conditionalFormatting sqref="DE4:DE14">
    <cfRule type="top10" dxfId="2" priority="31" bottom="1" rank="1"/>
  </conditionalFormatting>
  <conditionalFormatting sqref="DF4:DF14">
    <cfRule type="top10" dxfId="1" priority="30" bottom="1" rank="1"/>
  </conditionalFormatting>
  <conditionalFormatting sqref="DG4:DG14">
    <cfRule type="top10" dxfId="0" priority="29" bottom="1" rank="1"/>
  </conditionalFormatting>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70156-D38D-495E-A7BD-514BD7B2E6E3}">
  <dimension ref="A1:BN293"/>
  <sheetViews>
    <sheetView topLeftCell="A3" workbookViewId="0">
      <pane xSplit="2" ySplit="1" topLeftCell="V49" activePane="bottomRight" state="frozen"/>
      <selection pane="bottomRight" activeCell="AF56" sqref="AF56"/>
      <selection pane="bottomLeft" activeCell="A4" sqref="A4"/>
      <selection pane="topRight" activeCell="C3" sqref="C3"/>
    </sheetView>
  </sheetViews>
  <sheetFormatPr defaultRowHeight="14.45"/>
  <sheetData>
    <row r="1" spans="1:66">
      <c r="C1" s="30" t="s">
        <v>220</v>
      </c>
      <c r="D1" s="30" t="s">
        <v>221</v>
      </c>
      <c r="E1" s="30" t="s">
        <v>222</v>
      </c>
      <c r="F1" s="30" t="s">
        <v>223</v>
      </c>
      <c r="G1" s="30" t="s">
        <v>224</v>
      </c>
      <c r="H1" s="30" t="s">
        <v>225</v>
      </c>
      <c r="I1" t="s">
        <v>226</v>
      </c>
      <c r="J1" t="s">
        <v>118</v>
      </c>
      <c r="K1" t="s">
        <v>119</v>
      </c>
      <c r="L1" t="s">
        <v>120</v>
      </c>
      <c r="N1" s="31" t="s">
        <v>227</v>
      </c>
      <c r="O1" s="31" t="s">
        <v>228</v>
      </c>
      <c r="P1" s="31" t="s">
        <v>229</v>
      </c>
      <c r="Q1" s="31" t="s">
        <v>230</v>
      </c>
      <c r="R1" s="31" t="s">
        <v>231</v>
      </c>
      <c r="S1" s="31" t="s">
        <v>232</v>
      </c>
      <c r="Y1" s="31" t="s">
        <v>233</v>
      </c>
      <c r="Z1" s="32" t="s">
        <v>234</v>
      </c>
      <c r="AA1" s="32" t="s">
        <v>235</v>
      </c>
      <c r="AB1" s="32" t="s">
        <v>236</v>
      </c>
      <c r="AC1" s="32" t="s">
        <v>237</v>
      </c>
      <c r="AD1" s="32" t="s">
        <v>238</v>
      </c>
      <c r="AE1" s="32" t="s">
        <v>239</v>
      </c>
      <c r="AF1" s="32" t="s">
        <v>240</v>
      </c>
      <c r="AG1" s="32" t="s">
        <v>241</v>
      </c>
      <c r="AH1" s="32" t="s">
        <v>242</v>
      </c>
      <c r="AI1" s="32" t="s">
        <v>243</v>
      </c>
    </row>
    <row r="2" spans="1:66" ht="26.1">
      <c r="C2" s="30" t="s">
        <v>220</v>
      </c>
      <c r="D2" s="30" t="s">
        <v>221</v>
      </c>
      <c r="E2" s="30" t="s">
        <v>222</v>
      </c>
      <c r="F2" s="30" t="s">
        <v>223</v>
      </c>
      <c r="G2" s="30" t="s">
        <v>224</v>
      </c>
      <c r="H2" s="30" t="s">
        <v>225</v>
      </c>
      <c r="I2" s="11" t="s">
        <v>244</v>
      </c>
      <c r="J2" s="11" t="s">
        <v>138</v>
      </c>
      <c r="K2" s="11" t="s">
        <v>245</v>
      </c>
      <c r="L2" s="11" t="s">
        <v>140</v>
      </c>
      <c r="M2" s="11"/>
      <c r="N2" s="33" t="s">
        <v>227</v>
      </c>
      <c r="O2" s="33" t="s">
        <v>228</v>
      </c>
      <c r="P2" s="33" t="s">
        <v>229</v>
      </c>
      <c r="Q2" s="33" t="s">
        <v>230</v>
      </c>
      <c r="R2" s="33" t="s">
        <v>231</v>
      </c>
      <c r="S2" s="33" t="s">
        <v>232</v>
      </c>
      <c r="Y2" s="33" t="s">
        <v>233</v>
      </c>
      <c r="Z2" s="34" t="s">
        <v>234</v>
      </c>
      <c r="AA2" s="34" t="s">
        <v>235</v>
      </c>
      <c r="AB2" s="34" t="s">
        <v>236</v>
      </c>
      <c r="AC2" s="34" t="s">
        <v>237</v>
      </c>
      <c r="AD2" s="34" t="s">
        <v>238</v>
      </c>
      <c r="AE2" s="34" t="s">
        <v>239</v>
      </c>
      <c r="AF2" s="34" t="s">
        <v>240</v>
      </c>
      <c r="AG2" s="34" t="s">
        <v>241</v>
      </c>
      <c r="AH2" s="34" t="s">
        <v>242</v>
      </c>
      <c r="AI2" s="34" t="s">
        <v>243</v>
      </c>
    </row>
    <row r="3" spans="1:66" ht="129.94999999999999">
      <c r="C3" s="35" t="s">
        <v>246</v>
      </c>
      <c r="D3" s="35" t="s">
        <v>247</v>
      </c>
      <c r="E3" s="35" t="s">
        <v>248</v>
      </c>
      <c r="F3" s="35" t="s">
        <v>249</v>
      </c>
      <c r="G3" s="35" t="s">
        <v>250</v>
      </c>
      <c r="H3" s="35" t="s">
        <v>251</v>
      </c>
      <c r="I3" s="35" t="s">
        <v>252</v>
      </c>
      <c r="J3" s="35" t="s">
        <v>253</v>
      </c>
      <c r="K3" s="35" t="s">
        <v>254</v>
      </c>
      <c r="L3" s="35" t="s">
        <v>255</v>
      </c>
      <c r="M3" s="35" t="s">
        <v>256</v>
      </c>
      <c r="N3" s="33" t="s">
        <v>257</v>
      </c>
      <c r="O3" s="33" t="s">
        <v>258</v>
      </c>
      <c r="P3" s="33" t="s">
        <v>259</v>
      </c>
      <c r="Q3" s="33" t="s">
        <v>260</v>
      </c>
      <c r="R3" s="33" t="s">
        <v>261</v>
      </c>
      <c r="S3" s="33" t="s">
        <v>262</v>
      </c>
      <c r="T3" s="33" t="s">
        <v>263</v>
      </c>
      <c r="U3" s="33" t="s">
        <v>264</v>
      </c>
      <c r="V3" s="33" t="s">
        <v>265</v>
      </c>
      <c r="W3" s="33" t="s">
        <v>266</v>
      </c>
      <c r="X3" s="33" t="s">
        <v>267</v>
      </c>
      <c r="Y3" s="33" t="s">
        <v>268</v>
      </c>
      <c r="Z3" s="36" t="s">
        <v>269</v>
      </c>
      <c r="AA3" s="36" t="s">
        <v>270</v>
      </c>
      <c r="AB3" s="36" t="s">
        <v>271</v>
      </c>
      <c r="AC3" s="36" t="s">
        <v>272</v>
      </c>
      <c r="AD3" s="36" t="s">
        <v>273</v>
      </c>
      <c r="AE3" s="36" t="s">
        <v>274</v>
      </c>
      <c r="AF3" s="36" t="s">
        <v>275</v>
      </c>
      <c r="AG3" s="36" t="s">
        <v>276</v>
      </c>
      <c r="AH3" s="36" t="s">
        <v>277</v>
      </c>
      <c r="AI3" s="36" t="s">
        <v>278</v>
      </c>
      <c r="AM3">
        <v>2020</v>
      </c>
      <c r="AN3" t="s">
        <v>279</v>
      </c>
      <c r="AO3">
        <v>2019</v>
      </c>
      <c r="AP3">
        <v>2018</v>
      </c>
      <c r="AQ3">
        <v>2017</v>
      </c>
    </row>
    <row r="4" spans="1:66">
      <c r="A4" t="s">
        <v>57</v>
      </c>
      <c r="B4">
        <v>2012</v>
      </c>
      <c r="C4" s="30">
        <v>2211.9679999999998</v>
      </c>
      <c r="D4" s="30">
        <v>3107.5729999999999</v>
      </c>
      <c r="E4" s="30">
        <v>16014.91</v>
      </c>
      <c r="F4" s="30">
        <v>58061.764999999999</v>
      </c>
      <c r="G4" s="30">
        <v>61120.079407736099</v>
      </c>
      <c r="H4" s="30">
        <v>265030.07513224502</v>
      </c>
      <c r="I4" s="30">
        <f>H4-SUM(J4:M4)</f>
        <v>113841.47513224505</v>
      </c>
      <c r="J4" s="30">
        <f>SUMIF('2012 high pe loads'!$N$3:$N$93,'Expanded data table'!$A4,'2012 high pe loads'!O$3:O$93)</f>
        <v>96828.599999999991</v>
      </c>
      <c r="K4" s="30">
        <f>SUMIF('2012 high pe loads'!$N$3:$N$93,'Expanded data table'!$A4,'2012 high pe loads'!P$3:P$93)</f>
        <v>54360</v>
      </c>
      <c r="L4" s="30">
        <f>SUMIF('2012 high pe loads'!$N$3:$N$93,'Expanded data table'!$A4,'2012 high pe loads'!Q$3:Q$93)</f>
        <v>0</v>
      </c>
      <c r="M4" s="30">
        <f>SUMIF('2012 high pe loads'!$N$3:$N$93,'Expanded data table'!$A4,'2012 high pe loads'!R$3:R$93)</f>
        <v>0</v>
      </c>
      <c r="N4" s="29">
        <v>436</v>
      </c>
      <c r="O4" s="29">
        <v>134</v>
      </c>
      <c r="P4" s="29">
        <v>246</v>
      </c>
      <c r="Q4" s="29">
        <v>204</v>
      </c>
      <c r="R4" s="29">
        <v>60</v>
      </c>
      <c r="S4" s="29">
        <v>48</v>
      </c>
      <c r="T4" s="1">
        <f>S4-SUM(U4:X4)</f>
        <v>35</v>
      </c>
      <c r="U4" s="1">
        <f>VLOOKUP($A4,'2012 high pe loads'!$A$3:$E$93,5,FALSE)</f>
        <v>10</v>
      </c>
      <c r="V4" s="1">
        <f>VLOOKUP($A4,'2012 high pe loads'!$A$3:$E$93,4,FALSE)</f>
        <v>3</v>
      </c>
      <c r="W4" s="1">
        <f>VLOOKUP($A4,'2012 high pe loads'!$A$3:$E$93,3,FALSE)</f>
        <v>0</v>
      </c>
      <c r="X4" s="1">
        <f>VLOOKUP($A4,'2012 high pe loads'!$A$3:$E$93,2,FALSE)</f>
        <v>0</v>
      </c>
      <c r="Y4" s="29">
        <v>1128</v>
      </c>
      <c r="Z4" s="29">
        <v>2911</v>
      </c>
      <c r="AA4" s="29">
        <v>2233</v>
      </c>
      <c r="AB4" s="29">
        <v>7544</v>
      </c>
      <c r="AC4" s="29">
        <v>13213</v>
      </c>
      <c r="AD4" s="29">
        <v>9449</v>
      </c>
      <c r="AE4" s="29">
        <v>7333</v>
      </c>
      <c r="AF4" s="29">
        <v>31994</v>
      </c>
      <c r="AG4" s="29">
        <v>6649</v>
      </c>
      <c r="AH4" s="29">
        <v>986</v>
      </c>
      <c r="AI4" s="29">
        <v>2458</v>
      </c>
      <c r="AS4" s="1"/>
    </row>
    <row r="5" spans="1:66">
      <c r="A5" t="s">
        <v>57</v>
      </c>
      <c r="B5">
        <v>2013</v>
      </c>
      <c r="C5" s="30">
        <v>2229.7829999999999</v>
      </c>
      <c r="D5" s="30">
        <v>3148.614</v>
      </c>
      <c r="E5" s="30">
        <v>16100.079</v>
      </c>
      <c r="F5" s="30">
        <v>58478.642999999996</v>
      </c>
      <c r="G5" s="30">
        <v>61429.170361370197</v>
      </c>
      <c r="H5" s="30">
        <v>263981.87869298999</v>
      </c>
      <c r="I5" s="30">
        <f t="shared" ref="I5:I12" si="0">H5-SUM(J5:M5)</f>
        <v>106097.27869299002</v>
      </c>
      <c r="J5" s="30">
        <f>SUMIF('2013 high pe loads'!$N$3:$N$92,'Expanded data table'!$A5,'2013 high pe loads'!O$3:O$92)</f>
        <v>104304.59999999998</v>
      </c>
      <c r="K5" s="30">
        <f>SUMIF('2013 high pe loads'!$N$3:$N$92,'Expanded data table'!$A5,'2013 high pe loads'!P$3:P$92)</f>
        <v>53579.999999999993</v>
      </c>
      <c r="L5" s="30">
        <f>SUMIF('2013 high pe loads'!$N$3:$N$92,'Expanded data table'!$A5,'2013 high pe loads'!Q$3:Q$92)</f>
        <v>0</v>
      </c>
      <c r="M5" s="30">
        <f>SUMIF('2013 high pe loads'!$N$3:$N$92,'Expanded data table'!$A5,'2013 high pe loads'!R$3:R$92)</f>
        <v>0</v>
      </c>
      <c r="N5" s="29">
        <v>434</v>
      </c>
      <c r="O5" s="29">
        <v>132</v>
      </c>
      <c r="P5" s="29">
        <v>245</v>
      </c>
      <c r="Q5" s="29">
        <v>204</v>
      </c>
      <c r="R5" s="29">
        <v>60</v>
      </c>
      <c r="S5" s="29">
        <v>48</v>
      </c>
      <c r="T5" s="1">
        <f t="shared" ref="T5:T14" si="1">S5-SUM(U5:X5)</f>
        <v>34</v>
      </c>
      <c r="U5" s="1">
        <f>VLOOKUP($A5,'2013 high pe loads'!$A$3:$E$96,5,FALSE)</f>
        <v>11</v>
      </c>
      <c r="V5" s="1">
        <f>VLOOKUP($A5,'2013 high pe loads'!$A$3:$E$96,4,FALSE)</f>
        <v>3</v>
      </c>
      <c r="W5" s="1">
        <f>VLOOKUP($A5,'2013 high pe loads'!$A$3:$E$96,3,FALSE)</f>
        <v>0</v>
      </c>
      <c r="X5" s="1">
        <f>VLOOKUP($A5,'2013 high pe loads'!$A$3:$E$96,2,FALSE)</f>
        <v>0</v>
      </c>
      <c r="Y5" s="29">
        <v>1123</v>
      </c>
      <c r="Z5" s="29">
        <v>2796</v>
      </c>
      <c r="AA5" s="29">
        <v>2357</v>
      </c>
      <c r="AB5" s="29">
        <v>7460</v>
      </c>
      <c r="AC5" s="29">
        <v>14520</v>
      </c>
      <c r="AD5" s="29">
        <v>10665</v>
      </c>
      <c r="AE5" s="29">
        <v>8560</v>
      </c>
      <c r="AF5" s="29">
        <v>31974</v>
      </c>
      <c r="AG5" s="29">
        <v>7320</v>
      </c>
      <c r="AH5" s="29">
        <v>974</v>
      </c>
      <c r="AI5" s="29">
        <v>2457</v>
      </c>
      <c r="AS5" s="1"/>
    </row>
    <row r="6" spans="1:66">
      <c r="A6" t="s">
        <v>57</v>
      </c>
      <c r="B6">
        <v>2014</v>
      </c>
      <c r="C6" s="30">
        <v>2542.4090000000001</v>
      </c>
      <c r="D6" s="30">
        <v>3293.63</v>
      </c>
      <c r="E6" s="30">
        <v>16661.022000000001</v>
      </c>
      <c r="F6" s="30">
        <v>59964.072999999997</v>
      </c>
      <c r="G6" s="30">
        <v>62425.8222739091</v>
      </c>
      <c r="H6" s="30">
        <v>272049.58713669202</v>
      </c>
      <c r="I6" s="30">
        <f t="shared" si="0"/>
        <v>114124.90605787805</v>
      </c>
      <c r="J6" s="30">
        <f>J5+(J9-J5)/4</f>
        <v>103779.44999999998</v>
      </c>
      <c r="K6" s="30">
        <f t="shared" ref="K6:M6" si="2">K5+(K9-K5)/4</f>
        <v>54145.23107881398</v>
      </c>
      <c r="L6" s="30">
        <f t="shared" si="2"/>
        <v>0</v>
      </c>
      <c r="M6" s="30">
        <f t="shared" si="2"/>
        <v>0</v>
      </c>
      <c r="N6" s="29">
        <v>435</v>
      </c>
      <c r="O6" s="29">
        <v>132</v>
      </c>
      <c r="P6" s="29">
        <v>245</v>
      </c>
      <c r="Q6" s="29">
        <v>204</v>
      </c>
      <c r="R6" s="29">
        <v>60</v>
      </c>
      <c r="S6" s="29">
        <v>48</v>
      </c>
      <c r="T6" s="1"/>
      <c r="U6" s="1"/>
      <c r="V6" s="1"/>
      <c r="W6" s="1"/>
      <c r="X6" s="1"/>
      <c r="Y6" s="29">
        <v>1124</v>
      </c>
      <c r="Z6" s="29">
        <v>3278</v>
      </c>
      <c r="AA6" s="29">
        <v>2726</v>
      </c>
      <c r="AB6" s="29">
        <v>8065</v>
      </c>
      <c r="AC6" s="29">
        <v>14468</v>
      </c>
      <c r="AD6" s="29">
        <v>11404</v>
      </c>
      <c r="AE6" s="29">
        <v>8630</v>
      </c>
      <c r="AF6" s="29">
        <v>32726</v>
      </c>
      <c r="AG6" s="29">
        <v>7168</v>
      </c>
      <c r="AH6" s="29">
        <v>950</v>
      </c>
      <c r="AI6" s="29">
        <v>2448</v>
      </c>
      <c r="AS6" s="1"/>
    </row>
    <row r="7" spans="1:66">
      <c r="A7" t="s">
        <v>57</v>
      </c>
      <c r="B7">
        <v>2015</v>
      </c>
      <c r="C7" s="30">
        <v>2606.6190000000001</v>
      </c>
      <c r="D7" s="30">
        <v>3326.48</v>
      </c>
      <c r="E7" s="30">
        <v>18343.931</v>
      </c>
      <c r="F7" s="30">
        <v>58072.110999999997</v>
      </c>
      <c r="G7" s="30">
        <v>63513.426585750101</v>
      </c>
      <c r="H7" s="30">
        <v>272538.52266538999</v>
      </c>
      <c r="I7" s="30">
        <f t="shared" si="0"/>
        <v>114573.76050776202</v>
      </c>
      <c r="J7" s="30">
        <f>J6+(J9-J5)/4</f>
        <v>103254.29999999999</v>
      </c>
      <c r="K7" s="30">
        <f t="shared" ref="K7:M7" si="3">K6+(K9-K5)/4</f>
        <v>54710.462157627968</v>
      </c>
      <c r="L7" s="30">
        <f t="shared" si="3"/>
        <v>0</v>
      </c>
      <c r="M7" s="30">
        <f t="shared" si="3"/>
        <v>0</v>
      </c>
      <c r="N7" s="29">
        <v>410</v>
      </c>
      <c r="O7" s="29">
        <v>136</v>
      </c>
      <c r="P7" s="29">
        <v>267</v>
      </c>
      <c r="Q7" s="29">
        <v>199</v>
      </c>
      <c r="R7" s="29">
        <v>62</v>
      </c>
      <c r="S7" s="29">
        <v>49</v>
      </c>
      <c r="T7" s="1"/>
      <c r="U7" s="1"/>
      <c r="V7" s="1"/>
      <c r="W7" s="1"/>
      <c r="X7" s="1"/>
      <c r="Y7" s="29">
        <v>1123</v>
      </c>
      <c r="Z7" s="29">
        <v>2912</v>
      </c>
      <c r="AA7" s="29">
        <v>2761</v>
      </c>
      <c r="AB7" s="29">
        <v>7980</v>
      </c>
      <c r="AC7" s="29">
        <v>14578</v>
      </c>
      <c r="AD7" s="29">
        <v>12137</v>
      </c>
      <c r="AE7" s="29">
        <v>8850</v>
      </c>
      <c r="AF7" s="29">
        <v>37701</v>
      </c>
      <c r="AG7" s="29">
        <v>8433</v>
      </c>
      <c r="AH7" s="29">
        <v>967</v>
      </c>
      <c r="AI7" s="29">
        <v>2695</v>
      </c>
    </row>
    <row r="8" spans="1:66">
      <c r="A8" t="s">
        <v>57</v>
      </c>
      <c r="B8">
        <v>2016</v>
      </c>
      <c r="C8" s="30">
        <v>2487.9389999999999</v>
      </c>
      <c r="D8" s="30">
        <v>2876.18</v>
      </c>
      <c r="E8" s="30">
        <v>17512.96</v>
      </c>
      <c r="F8" s="30">
        <v>59727.65</v>
      </c>
      <c r="G8" s="30">
        <v>61135.81</v>
      </c>
      <c r="H8" s="30">
        <v>272775.20999999897</v>
      </c>
      <c r="I8" s="30">
        <f t="shared" si="0"/>
        <v>114770.36676355702</v>
      </c>
      <c r="J8" s="30">
        <f>J7+(J9-J5)/4</f>
        <v>102729.15</v>
      </c>
      <c r="K8" s="30">
        <f t="shared" ref="K8:M8" si="4">K7+(K9-K5)/4</f>
        <v>55275.693236441955</v>
      </c>
      <c r="L8" s="30">
        <f t="shared" si="4"/>
        <v>0</v>
      </c>
      <c r="M8" s="30">
        <f t="shared" si="4"/>
        <v>0</v>
      </c>
      <c r="N8" s="29">
        <v>441</v>
      </c>
      <c r="O8" s="29">
        <v>121</v>
      </c>
      <c r="P8" s="29">
        <v>258</v>
      </c>
      <c r="Q8" s="29">
        <v>202</v>
      </c>
      <c r="R8" s="29">
        <v>59</v>
      </c>
      <c r="S8" s="29">
        <v>49</v>
      </c>
      <c r="T8" s="1"/>
      <c r="U8" s="1"/>
      <c r="V8" s="1"/>
      <c r="W8" s="1"/>
      <c r="X8" s="1"/>
      <c r="Y8" s="29">
        <v>1130</v>
      </c>
      <c r="Z8" s="29">
        <v>3584</v>
      </c>
      <c r="AA8" s="29">
        <v>2777</v>
      </c>
      <c r="AB8" s="29">
        <v>8744</v>
      </c>
      <c r="AC8" s="29">
        <v>16552</v>
      </c>
      <c r="AD8" s="29">
        <v>12456</v>
      </c>
      <c r="AE8" s="29">
        <v>9622</v>
      </c>
      <c r="AF8" s="29">
        <v>42093</v>
      </c>
      <c r="AG8" s="29">
        <v>9387</v>
      </c>
      <c r="AH8" s="29">
        <v>970</v>
      </c>
      <c r="AI8" s="29">
        <v>3140</v>
      </c>
      <c r="AM8" t="s">
        <v>57</v>
      </c>
      <c r="AN8" s="1">
        <f>SUM($C12:$H12)</f>
        <v>434525.86261417338</v>
      </c>
      <c r="AO8" s="1">
        <f>SUM($C11:$H11)</f>
        <v>428974.86975350557</v>
      </c>
      <c r="AP8" s="1">
        <f>SUM($C10:$H10)</f>
        <v>417946</v>
      </c>
      <c r="AQ8" s="1">
        <f>SUM($C9:$H9)</f>
        <v>418392.80298166862</v>
      </c>
      <c r="AR8" s="1">
        <f>SUM($C5:$H5)</f>
        <v>405368.1680543602</v>
      </c>
      <c r="AS8" s="1">
        <f>SUM($C4:$H4)</f>
        <v>405546.37053998112</v>
      </c>
      <c r="AU8" s="1">
        <f>SUM($H12:$H12)</f>
        <v>285857.42012096324</v>
      </c>
      <c r="AV8" s="1">
        <f>SUM($H11:$H11)</f>
        <v>280951.95139528299</v>
      </c>
      <c r="AW8" s="1">
        <f>SUM($H10:$H10)</f>
        <v>272301</v>
      </c>
      <c r="AX8" s="1">
        <f>SUM($H9:$H9)</f>
        <v>274050.25093472202</v>
      </c>
      <c r="AY8" s="1">
        <f>SUM($H5:$H5)</f>
        <v>263981.87869298999</v>
      </c>
      <c r="AZ8" s="1">
        <f>SUM($H4:$H4)</f>
        <v>265030.07513224502</v>
      </c>
      <c r="BB8" s="1">
        <f>SUM($Z12:$AI12)</f>
        <v>116239</v>
      </c>
      <c r="BC8" s="1">
        <f>SUM($Z11:$AI11)</f>
        <v>115431</v>
      </c>
      <c r="BD8" s="1">
        <f>SUM($Z10:$AI10)</f>
        <v>99093</v>
      </c>
      <c r="BE8" s="1">
        <f>SUM($Z9:$AI9)</f>
        <v>110840</v>
      </c>
      <c r="BF8" s="1">
        <f>SUM($Z5:$AI5)</f>
        <v>89083</v>
      </c>
      <c r="BG8" s="1">
        <f>SUM($Z4:$AI4)</f>
        <v>84770</v>
      </c>
      <c r="BH8" s="1"/>
      <c r="BI8" s="1">
        <f>BB8*Inflation!$B$26/Inflation!$B$28</f>
        <v>111916.61667564865</v>
      </c>
      <c r="BJ8" s="1">
        <f>BC8*Inflation!$B$26/Inflation!$B$27</f>
        <v>113026.94065142497</v>
      </c>
      <c r="BK8" s="1">
        <f>BD8*Inflation!$B$26/Inflation!$B$26</f>
        <v>99093</v>
      </c>
      <c r="BL8" s="1">
        <f>BE8*Inflation!$B$26/Inflation!$B$25</f>
        <v>113759.95404185473</v>
      </c>
      <c r="BM8" s="1">
        <f>BF8*Inflation!$B$26/Inflation!$B$21</f>
        <v>96123.554616048335</v>
      </c>
      <c r="BN8" s="1">
        <f>BG8*Inflation!$B$26/Inflation!$B$20</f>
        <v>93676.205708226524</v>
      </c>
    </row>
    <row r="9" spans="1:66">
      <c r="A9" t="s">
        <v>57</v>
      </c>
      <c r="B9">
        <v>2017</v>
      </c>
      <c r="C9" s="30">
        <v>2522.855</v>
      </c>
      <c r="D9" s="30">
        <v>3043.4180000000001</v>
      </c>
      <c r="E9" s="30">
        <v>16865.638999999999</v>
      </c>
      <c r="F9" s="30">
        <v>60054.819000000003</v>
      </c>
      <c r="G9" s="30">
        <v>61855.821046946599</v>
      </c>
      <c r="H9" s="30">
        <v>274050.25093472202</v>
      </c>
      <c r="I9" s="30">
        <f t="shared" si="0"/>
        <v>116005.32661946607</v>
      </c>
      <c r="J9" s="30">
        <f>SUMIF('2017 high pe loads'!$N$3:$N$92,'Expanded data table'!$A9,'2017 high pe loads'!O$3:O$92)</f>
        <v>102204</v>
      </c>
      <c r="K9" s="30">
        <f>SUMIF('2017 high pe loads'!$N$3:$N$92,'Expanded data table'!$A9,'2017 high pe loads'!P$3:P$92)</f>
        <v>55840.924315255936</v>
      </c>
      <c r="L9" s="30">
        <f>SUMIF('2017 high pe loads'!$N$3:$N$92,'Expanded data table'!$A9,'2017 high pe loads'!Q$3:Q$92)</f>
        <v>0</v>
      </c>
      <c r="M9" s="30">
        <f>SUMIF('2017 high pe loads'!$N$3:$N$92,'Expanded data table'!$A9,'2017 high pe loads'!R$3:R$92)</f>
        <v>0</v>
      </c>
      <c r="N9" s="29">
        <v>443</v>
      </c>
      <c r="O9" s="29">
        <v>127</v>
      </c>
      <c r="P9" s="29">
        <v>246</v>
      </c>
      <c r="Q9" s="29">
        <v>204</v>
      </c>
      <c r="R9" s="29">
        <v>59</v>
      </c>
      <c r="S9" s="29">
        <v>49</v>
      </c>
      <c r="T9" s="1">
        <f t="shared" si="1"/>
        <v>36</v>
      </c>
      <c r="U9" s="1">
        <f>VLOOKUP($A9,'2017 high pe loads'!$A$3:$E$97,5,FALSE)</f>
        <v>10</v>
      </c>
      <c r="V9" s="1">
        <f>VLOOKUP($A9,'2017 high pe loads'!$A$3:$E$97,4,FALSE)</f>
        <v>3</v>
      </c>
      <c r="W9" s="1">
        <f>VLOOKUP($A9,'2017 high pe loads'!$A$3:$E$97,3,FALSE)</f>
        <v>0</v>
      </c>
      <c r="X9" s="1">
        <f>VLOOKUP($A9,'2017 high pe loads'!$A$3:$E$97,2,FALSE)</f>
        <v>0</v>
      </c>
      <c r="Y9" s="29">
        <v>1128</v>
      </c>
      <c r="Z9" s="29">
        <v>3565</v>
      </c>
      <c r="AA9" s="29">
        <v>2858</v>
      </c>
      <c r="AB9" s="29">
        <v>8449</v>
      </c>
      <c r="AC9" s="29">
        <v>16912</v>
      </c>
      <c r="AD9" s="29">
        <v>12315</v>
      </c>
      <c r="AE9" s="29">
        <v>9561</v>
      </c>
      <c r="AF9" s="29">
        <v>43219</v>
      </c>
      <c r="AG9" s="29">
        <v>9625</v>
      </c>
      <c r="AH9" s="29">
        <v>1048</v>
      </c>
      <c r="AI9" s="29">
        <v>3288</v>
      </c>
      <c r="AM9" t="s">
        <v>58</v>
      </c>
      <c r="AN9" s="1">
        <f>SUM($C26:$H26)</f>
        <v>179826.50846210844</v>
      </c>
      <c r="AO9" s="1">
        <f>SUM($C25:$H25)</f>
        <v>178350</v>
      </c>
      <c r="AP9" s="1">
        <f>SUM($C24:$H24)</f>
        <v>177871</v>
      </c>
      <c r="AQ9" s="1">
        <f>SUM($C23:$H23)</f>
        <v>177756</v>
      </c>
      <c r="AR9" s="1">
        <f>SUM($C19:$H19)</f>
        <v>192167</v>
      </c>
      <c r="AS9" s="1">
        <f>SUM($C18:$H18)</f>
        <v>189909</v>
      </c>
      <c r="AU9" s="1">
        <f>SUM($H26:$H26)</f>
        <v>152148.0781170752</v>
      </c>
      <c r="AV9" s="1">
        <f>SUM($H25:$H25)</f>
        <v>151616</v>
      </c>
      <c r="AW9" s="1">
        <f>SUM($H24:$H24)</f>
        <v>151106</v>
      </c>
      <c r="AX9" s="1">
        <f>SUM($H23:$H23)</f>
        <v>150813</v>
      </c>
      <c r="AY9" s="1">
        <f>SUM($H19:$H19)</f>
        <v>164462</v>
      </c>
      <c r="AZ9" s="1">
        <f>SUM($H18:$H18)</f>
        <v>162385</v>
      </c>
      <c r="BB9" s="1">
        <f>SUM($Z26:$AI26)</f>
        <v>44674.38422335223</v>
      </c>
      <c r="BC9" s="1">
        <f>SUM($Z25:$AI25)</f>
        <v>45284.063999999998</v>
      </c>
      <c r="BD9" s="1">
        <f>SUM($Z24:$AI24)</f>
        <v>42474</v>
      </c>
      <c r="BE9" s="1">
        <f>SUM($Z23:$AI23)</f>
        <v>42551</v>
      </c>
      <c r="BF9" s="1">
        <f>SUM($Z19:$AI19)</f>
        <v>29987</v>
      </c>
      <c r="BG9" s="1">
        <f>SUM($Z18:$AI18)</f>
        <v>31687</v>
      </c>
      <c r="BI9" s="1">
        <f>BB9*Inflation!$B$26/Inflation!$B$28</f>
        <v>43013.153368022409</v>
      </c>
      <c r="BJ9" s="1">
        <f>BC9*Inflation!$B$26/Inflation!$B$27</f>
        <v>44340.941464453485</v>
      </c>
      <c r="BK9" s="1">
        <f>BD9*Inflation!$B$26/Inflation!$B$26</f>
        <v>42474</v>
      </c>
      <c r="BL9" s="1">
        <f>BE9*Inflation!$B$26/Inflation!$B$25</f>
        <v>43671.957816988092</v>
      </c>
      <c r="BM9" s="1">
        <f>BF9*Inflation!$B$26/Inflation!$B$21</f>
        <v>32356.982053494397</v>
      </c>
      <c r="BN9" s="1">
        <f>BG9*Inflation!$B$26/Inflation!$B$20</f>
        <v>35016.136962092416</v>
      </c>
    </row>
    <row r="10" spans="1:66">
      <c r="A10" t="s">
        <v>57</v>
      </c>
      <c r="B10">
        <v>2018</v>
      </c>
      <c r="C10" s="30">
        <v>2537</v>
      </c>
      <c r="D10" s="30">
        <v>2990</v>
      </c>
      <c r="E10" s="30">
        <v>17097</v>
      </c>
      <c r="F10" s="30">
        <v>60235</v>
      </c>
      <c r="G10" s="30">
        <v>62786</v>
      </c>
      <c r="H10" s="30">
        <v>272301</v>
      </c>
      <c r="I10" s="30">
        <f t="shared" si="0"/>
        <v>115953</v>
      </c>
      <c r="J10" s="30">
        <f>SUMIF('2018 high pe loads'!$N$3:$N$94,'Expanded data table'!$A10,'2018 high pe loads'!O$3:O$94)</f>
        <v>101034</v>
      </c>
      <c r="K10" s="30">
        <f>SUMIF('2018 high pe loads'!$N$3:$N$94,'Expanded data table'!$A10,'2018 high pe loads'!P$3:P$94)</f>
        <v>55314</v>
      </c>
      <c r="L10" s="30">
        <f>SUMIF('2018 high pe loads'!$N$3:$N$94,'Expanded data table'!$A10,'2018 high pe loads'!Q$3:Q$94)</f>
        <v>0</v>
      </c>
      <c r="M10" s="30">
        <f>SUMIF('2018 high pe loads'!$N$3:$N$94,'Expanded data table'!$A10,'2018 high pe loads'!R$3:R$94)</f>
        <v>0</v>
      </c>
      <c r="N10" s="29">
        <v>444</v>
      </c>
      <c r="O10" s="29">
        <v>125</v>
      </c>
      <c r="P10" s="29">
        <v>249</v>
      </c>
      <c r="Q10" s="29">
        <v>203</v>
      </c>
      <c r="R10" s="29">
        <v>59</v>
      </c>
      <c r="S10" s="29">
        <v>49</v>
      </c>
      <c r="T10" s="1">
        <f t="shared" si="1"/>
        <v>36</v>
      </c>
      <c r="U10" s="1">
        <f>VLOOKUP($A10,'2018 high pe loads'!$A$3:$E$98,5,FALSE)</f>
        <v>10</v>
      </c>
      <c r="V10" s="1">
        <f>VLOOKUP($A10,'2018 high pe loads'!$A$3:$E$981,4,FALSE)</f>
        <v>3</v>
      </c>
      <c r="W10" s="1">
        <f>VLOOKUP($A10,'2018 high pe loads'!$A$3:$E$98,3,FALSE)</f>
        <v>0</v>
      </c>
      <c r="X10" s="1">
        <f>VLOOKUP($A10,'2018 high pe loads'!$A$3:$E$98,2,FALSE)</f>
        <v>0</v>
      </c>
      <c r="Y10" s="29">
        <v>1129</v>
      </c>
      <c r="Z10" s="29">
        <v>3543</v>
      </c>
      <c r="AA10" s="29">
        <v>2989</v>
      </c>
      <c r="AB10" s="29">
        <v>8245</v>
      </c>
      <c r="AC10" s="29">
        <v>16306</v>
      </c>
      <c r="AD10" s="29">
        <v>12447</v>
      </c>
      <c r="AE10" s="29">
        <v>5580</v>
      </c>
      <c r="AF10" s="29">
        <v>38895</v>
      </c>
      <c r="AG10" s="29">
        <v>6997</v>
      </c>
      <c r="AH10" s="29">
        <v>979</v>
      </c>
      <c r="AI10" s="29">
        <v>3112</v>
      </c>
      <c r="AM10" t="s">
        <v>38</v>
      </c>
      <c r="AN10" s="1">
        <f>SUM($C40:$H40)</f>
        <v>546253.46396590408</v>
      </c>
      <c r="AO10" s="1">
        <f>SUM($C39:$H39)</f>
        <v>550281.45115841937</v>
      </c>
      <c r="AP10" s="1">
        <f>SUM($C38:$H38)</f>
        <v>546892.69020277704</v>
      </c>
      <c r="AQ10" s="1">
        <f>SUM($C37:$H37)</f>
        <v>537708.88349718298</v>
      </c>
      <c r="AR10" s="1">
        <f>SUM($C33:$H33)</f>
        <v>539578.97827401932</v>
      </c>
      <c r="AS10" s="1">
        <f>SUM($C32:$H32)</f>
        <v>520728.71890716162</v>
      </c>
      <c r="AU10" s="1">
        <f>SUM($H40:$H40)</f>
        <v>487830.300061238</v>
      </c>
      <c r="AV10" s="1">
        <f>SUM($H39:$H39)</f>
        <v>492826.30225354899</v>
      </c>
      <c r="AW10" s="1">
        <f>SUM($H38:$H38)</f>
        <v>489416.24271676299</v>
      </c>
      <c r="AX10" s="1">
        <f>SUM($H37:$H37)</f>
        <v>481600.65081245301</v>
      </c>
      <c r="AY10" s="1">
        <f>SUM($H33:$H33)</f>
        <v>484701.134599966</v>
      </c>
      <c r="AZ10" s="1">
        <f>SUM($H32:$H32)</f>
        <v>466511.55659014301</v>
      </c>
      <c r="BB10" s="1">
        <f>SUM($Z40:$AI40)</f>
        <v>116578.73891889754</v>
      </c>
      <c r="BC10" s="1">
        <f>SUM($Z39:$AI39)</f>
        <v>110768.55853705028</v>
      </c>
      <c r="BD10" s="1">
        <f>SUM($Z38:$AI38)</f>
        <v>120492.18189271408</v>
      </c>
      <c r="BE10" s="1">
        <f>SUM($Z37:$AI37)</f>
        <v>110576.2748814095</v>
      </c>
      <c r="BF10" s="1">
        <f>SUM($Z33:$AI33)</f>
        <v>96059.484323617071</v>
      </c>
      <c r="BG10" s="1">
        <f>SUM($Z32:$AI32)</f>
        <v>78463.861469104537</v>
      </c>
      <c r="BI10" s="1">
        <f>BB10*Inflation!$B$26/Inflation!$B$28</f>
        <v>112243.72229730793</v>
      </c>
      <c r="BJ10" s="1">
        <f>BC10*Inflation!$B$26/Inflation!$B$27</f>
        <v>108461.60296463754</v>
      </c>
      <c r="BK10" s="1">
        <f>BD10*Inflation!$B$26/Inflation!$B$26</f>
        <v>120492.18189271408</v>
      </c>
      <c r="BL10" s="1">
        <f>BE10*Inflation!$B$26/Inflation!$B$25</f>
        <v>113489.28138423528</v>
      </c>
      <c r="BM10" s="1">
        <f>BF10*Inflation!$B$26/Inflation!$B$21</f>
        <v>103651.41595782184</v>
      </c>
      <c r="BN10" s="1">
        <f>BG10*Inflation!$B$26/Inflation!$B$20</f>
        <v>86707.524214245917</v>
      </c>
    </row>
    <row r="11" spans="1:66">
      <c r="A11" t="s">
        <v>57</v>
      </c>
      <c r="B11">
        <v>2019</v>
      </c>
      <c r="C11" s="30">
        <v>2505.0349999999999</v>
      </c>
      <c r="D11" s="30">
        <v>2904.192</v>
      </c>
      <c r="E11" s="30">
        <v>17259.088</v>
      </c>
      <c r="F11" s="30">
        <v>57947.110999999997</v>
      </c>
      <c r="G11" s="30">
        <v>67407.492358222604</v>
      </c>
      <c r="H11" s="30">
        <v>280951.95139528299</v>
      </c>
      <c r="I11" s="30">
        <f t="shared" si="0"/>
        <v>110520.95139528299</v>
      </c>
      <c r="J11" s="30">
        <f>SUMIF('2019 high pe loads'!$N$3:$N$96,'Expanded data table'!$A11,'2019 high pe loads'!O$3:O$96)</f>
        <v>113213</v>
      </c>
      <c r="K11" s="30">
        <f>SUMIF('2019 high pe loads'!$N$3:$N$96,'Expanded data table'!$A11,'2019 high pe loads'!P$3:P$96)</f>
        <v>57218</v>
      </c>
      <c r="L11" s="30">
        <f>SUMIF('2019 high pe loads'!$N$3:$N$96,'Expanded data table'!$A11,'2019 high pe loads'!Q$3:Q$96)</f>
        <v>0</v>
      </c>
      <c r="M11" s="30">
        <f>SUMIF('2019 high pe loads'!$N$3:$N$96,'Expanded data table'!$A11,'2019 high pe loads'!R$3:R$96)</f>
        <v>0</v>
      </c>
      <c r="N11" s="29">
        <v>437</v>
      </c>
      <c r="O11" s="29">
        <v>123</v>
      </c>
      <c r="P11" s="29">
        <v>253</v>
      </c>
      <c r="Q11" s="29">
        <v>199</v>
      </c>
      <c r="R11" s="29">
        <v>65</v>
      </c>
      <c r="S11" s="29">
        <v>49</v>
      </c>
      <c r="T11" s="1">
        <f t="shared" si="1"/>
        <v>35</v>
      </c>
      <c r="U11" s="1">
        <f>VLOOKUP($A11,'2019 high pe loads'!$A$3:$E$101,5,FALSE)</f>
        <v>11</v>
      </c>
      <c r="V11" s="1">
        <f>VLOOKUP($A11,'2019 high pe loads'!$A$3:$E$101,4,FALSE)</f>
        <v>3</v>
      </c>
      <c r="W11" s="1">
        <f>VLOOKUP($A11,'2019 high pe loads'!$A$3:$E$101,3,FALSE)</f>
        <v>0</v>
      </c>
      <c r="X11" s="1">
        <f>VLOOKUP($A11,'2019 high pe loads'!$A$3:$E$101,2,FALSE)</f>
        <v>0</v>
      </c>
      <c r="Y11" s="29">
        <v>1126</v>
      </c>
      <c r="Z11" s="29">
        <v>3679</v>
      </c>
      <c r="AA11" s="29">
        <v>3048</v>
      </c>
      <c r="AB11" s="29">
        <v>9448</v>
      </c>
      <c r="AC11" s="29">
        <v>18582</v>
      </c>
      <c r="AD11" s="29">
        <v>12374</v>
      </c>
      <c r="AE11" s="29">
        <v>11375</v>
      </c>
      <c r="AF11" s="29">
        <v>41981</v>
      </c>
      <c r="AG11" s="29">
        <v>10426</v>
      </c>
      <c r="AH11" s="29">
        <v>1251</v>
      </c>
      <c r="AI11" s="29">
        <v>3267</v>
      </c>
      <c r="AM11" t="s">
        <v>60</v>
      </c>
      <c r="AN11" s="1">
        <f>SUM($C54:$H54)</f>
        <v>300315</v>
      </c>
      <c r="AO11" s="1">
        <f>SUM($C53:$H53)</f>
        <v>297937</v>
      </c>
      <c r="AP11" s="1">
        <f>SUM($C52:$H52)</f>
        <v>296193.98814319173</v>
      </c>
      <c r="AQ11" s="1">
        <f>SUM($C51:$H51)</f>
        <v>292432.48559124721</v>
      </c>
      <c r="AR11" s="1">
        <f>SUM($C47:$H47)</f>
        <v>281691.91156799899</v>
      </c>
      <c r="AS11" s="1">
        <f>SUM($C46:$H46)</f>
        <v>262533.12213600002</v>
      </c>
      <c r="AU11" s="1">
        <f>SUM($H54:$H54)</f>
        <v>247756</v>
      </c>
      <c r="AV11" s="1">
        <f>SUM($H53:$H53)</f>
        <v>245855</v>
      </c>
      <c r="AW11" s="1">
        <f>SUM($H52:$H52)</f>
        <v>245923.20815979701</v>
      </c>
      <c r="AX11" s="1">
        <f>SUM($H51:$H51)</f>
        <v>241365.45930375799</v>
      </c>
      <c r="AY11" s="1">
        <f>SUM($H47:$H47)</f>
        <v>230215.55755199899</v>
      </c>
      <c r="AZ11" s="1">
        <f>SUM($H46:$H46)</f>
        <v>212032.33299200001</v>
      </c>
      <c r="BB11" s="1">
        <f>SUM($Z54:$AI54)</f>
        <v>77623.070999999996</v>
      </c>
      <c r="BC11" s="1">
        <f>SUM($Z53:$AI53)</f>
        <v>69907.369000000006</v>
      </c>
      <c r="BD11" s="1">
        <f>SUM($Z52:$AI52)</f>
        <v>61030</v>
      </c>
      <c r="BE11" s="1">
        <f>SUM($Z51:$AI51)</f>
        <v>64503</v>
      </c>
      <c r="BF11" s="1">
        <f>SUM($Z47:$AI47)</f>
        <v>57991</v>
      </c>
      <c r="BG11" s="1">
        <f>SUM($Z46:$AI46)</f>
        <v>60678</v>
      </c>
      <c r="BI11" s="1">
        <f>BB11*Inflation!$B$26/Inflation!$B$28</f>
        <v>74736.632991454317</v>
      </c>
      <c r="BJ11" s="1">
        <f>BC11*Inflation!$B$26/Inflation!$B$27</f>
        <v>68451.421603037888</v>
      </c>
      <c r="BK11" s="1">
        <f>BD11*Inflation!$B$26/Inflation!$B$26</f>
        <v>61030</v>
      </c>
      <c r="BL11" s="1">
        <f>BE11*Inflation!$B$26/Inflation!$B$25</f>
        <v>66202.258350430842</v>
      </c>
      <c r="BM11" s="1">
        <f>BF11*Inflation!$B$26/Inflation!$B$21</f>
        <v>62574.240379637624</v>
      </c>
      <c r="BN11" s="1">
        <f>BG11*Inflation!$B$26/Inflation!$B$20</f>
        <v>67053.023592824931</v>
      </c>
    </row>
    <row r="12" spans="1:66">
      <c r="A12" t="s">
        <v>57</v>
      </c>
      <c r="B12">
        <v>2020</v>
      </c>
      <c r="C12" s="30">
        <v>2472.1491155318981</v>
      </c>
      <c r="D12" s="30">
        <v>2906.4265957594844</v>
      </c>
      <c r="E12" s="30">
        <v>17617.943063650688</v>
      </c>
      <c r="F12" s="30">
        <v>59492.715065269957</v>
      </c>
      <c r="G12" s="30">
        <v>66179.208652998117</v>
      </c>
      <c r="H12" s="30">
        <v>285857.42012096324</v>
      </c>
      <c r="I12" s="30">
        <f t="shared" si="0"/>
        <v>114905.42012096324</v>
      </c>
      <c r="J12" s="30">
        <f>SUMIF('2020 high pe loads'!$N$3:$N$96,'Expanded data table'!$A12,'2020 high pe loads'!O$3:O$96)</f>
        <v>114615</v>
      </c>
      <c r="K12" s="30">
        <f>SUMIF('2020 high pe loads'!$N$3:$N$96,'Expanded data table'!$A12,'2020 high pe loads'!P$3:P$96)</f>
        <v>56337</v>
      </c>
      <c r="L12" s="30">
        <f>SUMIF('2020 high pe loads'!$N$3:$N$96,'Expanded data table'!$A12,'2020 high pe loads'!Q$3:Q$96)</f>
        <v>0</v>
      </c>
      <c r="M12" s="30">
        <f>SUMIF('2020 high pe loads'!$N$3:$N$96,'Expanded data table'!$A12,'2020 high pe loads'!R$3:R$96)</f>
        <v>0</v>
      </c>
      <c r="N12" s="14">
        <v>432</v>
      </c>
      <c r="O12" s="14">
        <v>121</v>
      </c>
      <c r="P12" s="14">
        <v>255</v>
      </c>
      <c r="Q12" s="14">
        <v>201</v>
      </c>
      <c r="R12" s="14">
        <v>64</v>
      </c>
      <c r="S12" s="16">
        <v>50</v>
      </c>
      <c r="T12" s="1">
        <f t="shared" si="1"/>
        <v>36</v>
      </c>
      <c r="U12" s="1">
        <f>VLOOKUP($A12,'2020 high pe loads'!$A$3:$E$100,5,FALSE)</f>
        <v>11</v>
      </c>
      <c r="V12" s="1">
        <f>VLOOKUP($A12,'2020 high pe loads'!$A$3:$E$100,4,FALSE)</f>
        <v>3</v>
      </c>
      <c r="W12" s="1">
        <f>VLOOKUP($A12,'2020 high pe loads'!$A$3:$E$100,3,FALSE)</f>
        <v>0</v>
      </c>
      <c r="X12" s="1">
        <f>VLOOKUP($A12,'2020 high pe loads'!$A$3:$E$100,2,FALSE)</f>
        <v>0</v>
      </c>
      <c r="Y12" s="29">
        <f>SUM(N12:S12)</f>
        <v>1123</v>
      </c>
      <c r="Z12" s="29">
        <v>3936</v>
      </c>
      <c r="AA12" s="29">
        <v>3118</v>
      </c>
      <c r="AB12" s="29">
        <v>9581</v>
      </c>
      <c r="AC12" s="29">
        <v>19233</v>
      </c>
      <c r="AD12" s="29">
        <v>13144</v>
      </c>
      <c r="AE12" s="29">
        <v>12765</v>
      </c>
      <c r="AF12" s="29">
        <v>38054</v>
      </c>
      <c r="AG12" s="29">
        <v>11723</v>
      </c>
      <c r="AH12" s="29">
        <v>1250</v>
      </c>
      <c r="AI12" s="29">
        <v>3435</v>
      </c>
      <c r="AM12" t="s">
        <v>142</v>
      </c>
      <c r="AN12" s="1">
        <f>SUM($C152:$H152,$C166:$H166)</f>
        <v>632980.99279713107</v>
      </c>
      <c r="AO12" s="1">
        <f>SUM($C151:$H151,$C165:$H165)</f>
        <v>629762.37026487454</v>
      </c>
      <c r="AP12" s="1">
        <f>SUM($C150:$H150,$C164:$H164)</f>
        <v>616752</v>
      </c>
      <c r="AQ12" s="1">
        <f>SUM($C65:$H65)</f>
        <v>611764.91651870147</v>
      </c>
      <c r="AR12" s="1">
        <f>SUM($C61:$H61)</f>
        <v>608287.35052850901</v>
      </c>
      <c r="AS12" s="1">
        <f>SUM($C60:$H60)</f>
        <v>599854.93697496387</v>
      </c>
      <c r="AU12" s="1">
        <f>SUM($H152:$H152,$H166:$H166)</f>
        <v>527098.62162026891</v>
      </c>
      <c r="AV12" s="1">
        <f>SUM($H151:$H151,$H165:$H165)</f>
        <v>524365.07581447996</v>
      </c>
      <c r="AW12" s="1">
        <f>SUM($H150:$H150,$H164:$H164)</f>
        <v>512823</v>
      </c>
      <c r="AX12" s="1">
        <f>SUM($H65:$H65)</f>
        <v>504718.25719588099</v>
      </c>
      <c r="AY12" s="1">
        <f>SUM($H61:$H61)</f>
        <v>500516.48818767403</v>
      </c>
      <c r="AZ12" s="1">
        <f>SUM($H60:$H60)</f>
        <v>492705.93554639898</v>
      </c>
      <c r="BB12" s="1">
        <f>SUM($Z68:$AI68)</f>
        <v>114607.25500000002</v>
      </c>
      <c r="BC12" s="1">
        <f>SUM($Z67:$AI67)</f>
        <v>127934.751</v>
      </c>
      <c r="BD12" s="1">
        <f>SUM($Z66:$AI66)</f>
        <v>112159.44726820487</v>
      </c>
      <c r="BE12" s="1">
        <f>SUM($Z65:$AI65)</f>
        <v>106573.7316247125</v>
      </c>
      <c r="BF12" s="1">
        <f>SUM($Z61:$AI61)</f>
        <v>99114.717459749969</v>
      </c>
      <c r="BG12" s="1">
        <f>SUM($Z60:$AI60)</f>
        <v>89629.946503257146</v>
      </c>
      <c r="BI12" s="1">
        <f>BB12*Inflation!$B$26/Inflation!$B$28</f>
        <v>110345.54862037112</v>
      </c>
      <c r="BJ12" s="1">
        <f>BC12*Inflation!$B$26/Inflation!$B$27</f>
        <v>125270.2784220169</v>
      </c>
      <c r="BK12" s="1">
        <f>BD12*Inflation!$B$26/Inflation!$B$26</f>
        <v>112159.44726820487</v>
      </c>
      <c r="BL12" s="1">
        <f>BE12*Inflation!$B$26/Inflation!$B$25</f>
        <v>109381.295666693</v>
      </c>
      <c r="BM12" s="1">
        <f>BF12*Inflation!$B$26/Inflation!$B$21</f>
        <v>106948.11531938164</v>
      </c>
      <c r="BN12" s="1">
        <f>BG12*Inflation!$B$26/Inflation!$B$20</f>
        <v>99046.753642284486</v>
      </c>
    </row>
    <row r="13" spans="1:66">
      <c r="A13" t="s">
        <v>57</v>
      </c>
      <c r="B13">
        <v>2021</v>
      </c>
      <c r="C13" s="30">
        <f>'2021 APR Table 7D'!H$14</f>
        <v>2495</v>
      </c>
      <c r="D13" s="30">
        <f>'2021 APR Table 7D'!H$40</f>
        <v>2908</v>
      </c>
      <c r="E13" s="30">
        <f>'2021 APR Table 7D'!H$66</f>
        <v>17543</v>
      </c>
      <c r="F13" s="30">
        <f>'2021 APR Table 7D'!H$92</f>
        <v>57806</v>
      </c>
      <c r="G13" s="30">
        <f>'2021 APR Table 7D'!H$118</f>
        <v>68967</v>
      </c>
      <c r="H13" s="30">
        <f>'2021 APR Table 7D'!H$144</f>
        <v>280490</v>
      </c>
      <c r="I13" s="30">
        <f>H13-SUM(J13:M13)</f>
        <v>96432</v>
      </c>
      <c r="J13" s="30">
        <f>'Additional bands'!C13</f>
        <v>128788</v>
      </c>
      <c r="K13" s="30">
        <f>'Additional bands'!D13</f>
        <v>55270</v>
      </c>
      <c r="L13" s="30">
        <f>'Additional bands'!E13</f>
        <v>0</v>
      </c>
      <c r="M13" s="30">
        <f>'Additional bands'!F13</f>
        <v>0</v>
      </c>
      <c r="N13" s="89">
        <f>'2021 APR Table 7D'!H$199</f>
        <v>423</v>
      </c>
      <c r="O13" s="89">
        <f>'2021 APR Table 7D'!H$225</f>
        <v>128</v>
      </c>
      <c r="P13" s="89">
        <f>'2021 APR Table 7D'!H$251</f>
        <v>260</v>
      </c>
      <c r="Q13" s="89">
        <f>'2021 APR Table 7D'!H$277</f>
        <v>204</v>
      </c>
      <c r="R13" s="89">
        <f>'2021 APR Table 7D'!H$303</f>
        <v>68</v>
      </c>
      <c r="S13" s="89">
        <f>'2021 APR Table 7D'!H$329</f>
        <v>49</v>
      </c>
      <c r="T13" s="1">
        <f t="shared" si="1"/>
        <v>33</v>
      </c>
      <c r="U13" s="17">
        <f>VLOOKUP($A12,'2021 high pe loads'!$A$3:$E$98,5,FALSE)</f>
        <v>13</v>
      </c>
      <c r="V13" s="17">
        <f>VLOOKUP($A12,'2021 high pe loads'!$A$3:$E$98,4,FALSE)</f>
        <v>3</v>
      </c>
      <c r="W13" s="17">
        <f>VLOOKUP($A12,'2021 high pe loads'!$A$3:$E$98,3,FALSE)</f>
        <v>0</v>
      </c>
      <c r="X13" s="17">
        <f>VLOOKUP($A12,'2021 high pe loads'!$A$3:$E$98,2,FALSE)</f>
        <v>0</v>
      </c>
      <c r="Y13" s="29">
        <f t="shared" ref="Y13:Y14" si="5">SUM(N13:S13)</f>
        <v>1132</v>
      </c>
      <c r="Z13" s="89">
        <f t="array" ref="Z13:AE13">TRANSPOSE('2021 APR Table 7A'!H$6:H$11)</f>
        <v>3492</v>
      </c>
      <c r="AA13" s="89">
        <v>2875</v>
      </c>
      <c r="AB13" s="89">
        <v>10089</v>
      </c>
      <c r="AC13" s="89">
        <v>18146</v>
      </c>
      <c r="AD13" s="89">
        <v>13538</v>
      </c>
      <c r="AE13" s="89">
        <v>8943</v>
      </c>
      <c r="AF13" s="89">
        <f>'2021 APR Table 7A'!H$17</f>
        <v>39191</v>
      </c>
      <c r="AG13" s="89">
        <f>'2021 APR Table 7A'!H$19</f>
        <v>8511</v>
      </c>
      <c r="AH13" s="89">
        <f>'2021 APR Table 7A'!H$15</f>
        <v>1233</v>
      </c>
      <c r="AI13" s="89">
        <f>'2021 APR Table 7A'!H$16</f>
        <v>3249</v>
      </c>
      <c r="AM13" t="s">
        <v>62</v>
      </c>
      <c r="AN13" s="1">
        <f>SUM($C82:$H82)</f>
        <v>109433</v>
      </c>
      <c r="AO13" s="1">
        <f>SUM($C81:$H81)</f>
        <v>107426.70539347379</v>
      </c>
      <c r="AP13" s="1">
        <f>SUM($C80:$H80)</f>
        <v>106303</v>
      </c>
      <c r="AQ13" s="1">
        <f>SUM($C79:$H79)</f>
        <v>105401.2146950762</v>
      </c>
      <c r="AR13" s="1">
        <f>SUM($C75:$H75)</f>
        <v>99953.600834119905</v>
      </c>
      <c r="AS13" s="1">
        <f>SUM($C74:$H74)</f>
        <v>101069.59724970089</v>
      </c>
      <c r="AU13" s="1">
        <f>SUM($H82:$H82)</f>
        <v>68065</v>
      </c>
      <c r="AV13" s="1">
        <f>SUM($H81:$H81)</f>
        <v>64641.288355678698</v>
      </c>
      <c r="AW13" s="1">
        <f>SUM($H80:$H80)</f>
        <v>62212</v>
      </c>
      <c r="AX13" s="1">
        <f>SUM($H79:$H79)</f>
        <v>61275.527673802397</v>
      </c>
      <c r="AY13" s="1">
        <f>SUM($H75:$H75)</f>
        <v>57472.516161022701</v>
      </c>
      <c r="AZ13" s="1">
        <f>SUM($H74:$H74)</f>
        <v>59976.865636297</v>
      </c>
      <c r="BB13" s="1">
        <f>SUM($Z82:$AI82)</f>
        <v>40649.234000000004</v>
      </c>
      <c r="BC13" s="1">
        <f>SUM($Z81:$AI81)</f>
        <v>41813.955999999998</v>
      </c>
      <c r="BD13" s="1">
        <f>SUM($Z80:$AI80)</f>
        <v>38584</v>
      </c>
      <c r="BE13" s="1">
        <f>SUM($Z79:$AI79)</f>
        <v>38145</v>
      </c>
      <c r="BF13" s="1">
        <f>SUM($Z75:$AI75)</f>
        <v>32382</v>
      </c>
      <c r="BG13" s="1">
        <f>SUM($Z74:$AI74)</f>
        <v>30577</v>
      </c>
      <c r="BI13" s="1">
        <f>BB13*Inflation!$B$26/Inflation!$B$28</f>
        <v>39137.679606128273</v>
      </c>
      <c r="BJ13" s="1">
        <f>BC13*Inflation!$B$26/Inflation!$B$27</f>
        <v>40943.104739743183</v>
      </c>
      <c r="BK13" s="1">
        <f>BD13*Inflation!$B$26/Inflation!$B$26</f>
        <v>38584</v>
      </c>
      <c r="BL13" s="1">
        <f>BE13*Inflation!$B$26/Inflation!$B$25</f>
        <v>39149.886745999174</v>
      </c>
      <c r="BM13" s="1">
        <f>BF13*Inflation!$B$26/Inflation!$B$21</f>
        <v>34941.26764452114</v>
      </c>
      <c r="BN13" s="1">
        <f>BG13*Inflation!$B$26/Inflation!$B$20</f>
        <v>33789.516833082962</v>
      </c>
    </row>
    <row r="14" spans="1:66">
      <c r="A14" t="s">
        <v>57</v>
      </c>
      <c r="B14">
        <v>2022</v>
      </c>
      <c r="C14" s="30">
        <f>'2022 APR Table 7D'!H$14</f>
        <v>2583</v>
      </c>
      <c r="D14" s="30">
        <f>'2022 APR Table 7D'!H$40</f>
        <v>2846</v>
      </c>
      <c r="E14" s="30">
        <f>'2022 APR Table 7D'!H$66</f>
        <v>17502</v>
      </c>
      <c r="F14" s="30">
        <f>'2022 APR Table 7D'!H$92</f>
        <v>60883</v>
      </c>
      <c r="G14" s="30">
        <f>'2022 APR Table 7D'!H$118</f>
        <v>66345</v>
      </c>
      <c r="H14" s="30">
        <f>'2022 APR Table 7D'!H$144</f>
        <v>288220</v>
      </c>
      <c r="I14" s="30">
        <f>H14-SUM(J14:M14)</f>
        <v>100153</v>
      </c>
      <c r="J14" s="30">
        <f>'Additional bands'!C14</f>
        <v>130281</v>
      </c>
      <c r="K14" s="30">
        <f>'Additional bands'!D14</f>
        <v>57786</v>
      </c>
      <c r="L14" s="30">
        <f>'Additional bands'!E14</f>
        <v>0</v>
      </c>
      <c r="M14" s="30">
        <f>'Additional bands'!F14</f>
        <v>0</v>
      </c>
      <c r="N14" s="89">
        <f>'2022 APR Table 7D'!H$199</f>
        <v>425</v>
      </c>
      <c r="O14" s="89">
        <f>'2022 APR Table 7D'!H$225</f>
        <v>124</v>
      </c>
      <c r="P14" s="89">
        <f>'2022 APR Table 7D'!H$251</f>
        <v>258</v>
      </c>
      <c r="Q14" s="89">
        <f>'2022 APR Table 7D'!H$277</f>
        <v>208</v>
      </c>
      <c r="R14" s="89">
        <f>'2022 APR Table 7D'!H$303</f>
        <v>64</v>
      </c>
      <c r="S14" s="89">
        <f>'2022 APR Table 7D'!H$329</f>
        <v>51</v>
      </c>
      <c r="T14" s="1">
        <f t="shared" si="1"/>
        <v>35</v>
      </c>
      <c r="U14" s="17">
        <f>VLOOKUP($A12,'2022 high pe loads'!$A$3:$E$98,5,FALSE)</f>
        <v>13</v>
      </c>
      <c r="V14" s="17">
        <f>VLOOKUP($A13,'2022 high pe loads'!$A$3:$E$98,4,FALSE)</f>
        <v>3</v>
      </c>
      <c r="W14" s="17">
        <f>VLOOKUP($A13,'2022 high pe loads'!$A$3:$E$98,3,FALSE)</f>
        <v>0</v>
      </c>
      <c r="X14" s="17">
        <f>VLOOKUP($A13,'2022 high pe loads'!$A$3:$E$98,2,FALSE)</f>
        <v>0</v>
      </c>
      <c r="Y14" s="29">
        <f t="shared" si="5"/>
        <v>1130</v>
      </c>
      <c r="Z14" s="89">
        <f t="array" ref="Z14:AE14">TRANSPOSE('2022 APR Table 7A'!H$6:H$11)</f>
        <v>3948</v>
      </c>
      <c r="AA14" s="89">
        <v>3309</v>
      </c>
      <c r="AB14" s="89">
        <v>11254</v>
      </c>
      <c r="AC14" s="89">
        <v>21056</v>
      </c>
      <c r="AD14" s="89">
        <v>13696</v>
      </c>
      <c r="AE14" s="89">
        <v>4074</v>
      </c>
      <c r="AF14" s="89">
        <f>'2022 APR Table 7A'!H$17</f>
        <v>41199</v>
      </c>
      <c r="AG14" s="89">
        <f>'2022 APR Table 7A'!H$19</f>
        <v>3898</v>
      </c>
      <c r="AH14" s="89">
        <f>'2022 APR Table 7A'!H$15</f>
        <v>1269</v>
      </c>
      <c r="AI14" s="89">
        <f>'2022 APR Table 7A'!H$16</f>
        <v>3110</v>
      </c>
      <c r="AM14" t="s">
        <v>63</v>
      </c>
      <c r="AN14" s="1">
        <f>SUM($C96:$H96)</f>
        <v>981891.93038907414</v>
      </c>
      <c r="AO14" s="1">
        <f>SUM($C95:$H95)</f>
        <v>955325.48396311444</v>
      </c>
      <c r="AP14" s="1">
        <f>SUM($C94:$H94)</f>
        <v>970143.97503386065</v>
      </c>
      <c r="AQ14" s="1">
        <f>SUM($C93:$H93)</f>
        <v>960571.53377491178</v>
      </c>
      <c r="AR14" s="1">
        <f>SUM($C89:$H89)</f>
        <v>916517.14706554904</v>
      </c>
      <c r="AS14" s="1">
        <f>SUM($C88:$H88)</f>
        <v>905791.2</v>
      </c>
      <c r="AU14" s="1">
        <f>SUM($H96:$H96)</f>
        <v>925365.03428501077</v>
      </c>
      <c r="AV14" s="1">
        <f>SUM($H95:$H95)</f>
        <v>899953.114450322</v>
      </c>
      <c r="AW14" s="1">
        <f>SUM($H94:$H94)</f>
        <v>913885.84191902902</v>
      </c>
      <c r="AX14" s="1">
        <f>SUM($H93:$H93)</f>
        <v>903554.50102694996</v>
      </c>
      <c r="AY14" s="1">
        <f>SUM($H89:$H89)</f>
        <v>857849.96784156398</v>
      </c>
      <c r="AZ14" s="1">
        <f>SUM($H88:$H88)</f>
        <v>850764</v>
      </c>
      <c r="BB14" s="1">
        <f>SUM($Z96:$AI96)</f>
        <v>180281.67299999998</v>
      </c>
      <c r="BC14" s="1">
        <f>SUM($Z95:$AI95)</f>
        <v>185671.54238302319</v>
      </c>
      <c r="BD14" s="1">
        <f>SUM($Z94:$AI94)</f>
        <v>173565.01283260755</v>
      </c>
      <c r="BE14" s="1">
        <f>SUM($Z93:$AI93)</f>
        <v>167610.5833912465</v>
      </c>
      <c r="BF14" s="1">
        <f>SUM($Z89:$AI89)</f>
        <v>111823.03723531136</v>
      </c>
      <c r="BG14" s="1">
        <f>SUM($Z88:$AI88)</f>
        <v>88491.467820006088</v>
      </c>
      <c r="BI14" s="1">
        <f>BB14*Inflation!$B$26/Inflation!$B$28</f>
        <v>173577.84298544924</v>
      </c>
      <c r="BJ14" s="1">
        <f>BC14*Inflation!$B$26/Inflation!$B$27</f>
        <v>181804.5966991926</v>
      </c>
      <c r="BK14" s="1">
        <f>BD14*Inflation!$B$26/Inflation!$B$26</f>
        <v>173565.01283260755</v>
      </c>
      <c r="BL14" s="1">
        <f>BE14*Inflation!$B$26/Inflation!$B$25</f>
        <v>172026.09404111025</v>
      </c>
      <c r="BM14" s="1">
        <f>BF14*Inflation!$B$26/Inflation!$B$21</f>
        <v>120660.81998833512</v>
      </c>
      <c r="BN14" s="1">
        <f>BG14*Inflation!$B$26/Inflation!$B$20</f>
        <v>97788.662769019691</v>
      </c>
    </row>
    <row r="15" spans="1:66">
      <c r="A15" t="s">
        <v>57</v>
      </c>
      <c r="B15">
        <v>2023</v>
      </c>
      <c r="C15" s="30"/>
      <c r="D15" s="30"/>
      <c r="E15" s="30"/>
      <c r="F15" s="30"/>
      <c r="G15" s="30"/>
      <c r="H15" s="30"/>
      <c r="I15" s="30"/>
      <c r="J15" s="30"/>
      <c r="K15" s="30"/>
      <c r="L15" s="30"/>
      <c r="M15" s="30"/>
      <c r="N15" s="89"/>
      <c r="O15" s="89"/>
      <c r="P15" s="89"/>
      <c r="Q15" s="89"/>
      <c r="R15" s="89"/>
      <c r="S15" s="89"/>
      <c r="T15" s="17"/>
      <c r="U15" s="17"/>
      <c r="V15" s="17"/>
      <c r="W15" s="17"/>
      <c r="X15" s="17"/>
      <c r="Y15" s="89"/>
      <c r="Z15" s="89"/>
      <c r="AA15" s="89"/>
      <c r="AB15" s="89"/>
      <c r="AC15" s="89"/>
      <c r="AD15" s="89"/>
      <c r="AE15" s="89"/>
      <c r="AF15" s="89"/>
      <c r="AG15" s="89"/>
      <c r="AH15" s="89"/>
      <c r="AI15" s="89"/>
      <c r="AM15" t="s">
        <v>64</v>
      </c>
      <c r="AN15" s="1">
        <f>SUM($C110:$H110)</f>
        <v>248455</v>
      </c>
      <c r="AO15" s="1">
        <f>SUM($C109:$H109)</f>
        <v>246025</v>
      </c>
      <c r="AP15" s="1">
        <f>SUM($C108:$H108)</f>
        <v>245516.47201416129</v>
      </c>
      <c r="AQ15" s="1">
        <f>SUM($C107:$H107)</f>
        <v>250453</v>
      </c>
      <c r="AR15" s="1">
        <f>SUM($C103:$H103)</f>
        <v>229479.628295</v>
      </c>
      <c r="AS15" s="1">
        <f>SUM($C102:$H102)</f>
        <v>233766</v>
      </c>
      <c r="AU15" s="1">
        <f>SUM($H110:$H110)</f>
        <v>181040</v>
      </c>
      <c r="AV15" s="1">
        <f>SUM($H109:$H109)</f>
        <v>183478</v>
      </c>
      <c r="AW15" s="1">
        <f>SUM($H108:$H108)</f>
        <v>183301.58077676201</v>
      </c>
      <c r="AX15" s="1">
        <f>SUM($H107:$H107)</f>
        <v>184441</v>
      </c>
      <c r="AY15" s="1">
        <f>SUM($H103:$H103)</f>
        <v>162497.2432</v>
      </c>
      <c r="AZ15" s="1">
        <f>SUM($H102:$H102)</f>
        <v>170415</v>
      </c>
      <c r="BB15" s="1">
        <f>SUM($Z110:$AI110)</f>
        <v>57889.194000000003</v>
      </c>
      <c r="BC15" s="1">
        <f>SUM($Z109:$AI109)</f>
        <v>57589.811999999998</v>
      </c>
      <c r="BD15" s="1">
        <f>SUM($Z108:$AI108)</f>
        <v>56573</v>
      </c>
      <c r="BE15" s="1">
        <f>SUM($Z107:$AI107)</f>
        <v>53761.987999999998</v>
      </c>
      <c r="BF15" s="1">
        <f>SUM($Z103:$AI103)</f>
        <v>51583</v>
      </c>
      <c r="BG15" s="1">
        <f>SUM($Z102:$AI102)</f>
        <v>47143</v>
      </c>
      <c r="BI15" s="1">
        <f>BB15*Inflation!$B$26/Inflation!$B$28</f>
        <v>55736.5663379783</v>
      </c>
      <c r="BJ15" s="1">
        <f>BC15*Inflation!$B$26/Inflation!$B$27</f>
        <v>56390.400005637319</v>
      </c>
      <c r="BK15" s="1">
        <f>BD15*Inflation!$B$26/Inflation!$B$26</f>
        <v>56573</v>
      </c>
      <c r="BL15" s="1">
        <f>BE15*Inflation!$B$26/Inflation!$B$25</f>
        <v>55178.286575954036</v>
      </c>
      <c r="BM15" s="1">
        <f>BF15*Inflation!$B$26/Inflation!$B$21</f>
        <v>55659.792752372741</v>
      </c>
      <c r="BN15" s="1">
        <f>BG15*Inflation!$B$26/Inflation!$B$20</f>
        <v>52095.993461164609</v>
      </c>
    </row>
    <row r="16" spans="1:66">
      <c r="A16" t="s">
        <v>57</v>
      </c>
      <c r="B16">
        <v>2024</v>
      </c>
      <c r="C16" s="30"/>
      <c r="D16" s="30"/>
      <c r="E16" s="30"/>
      <c r="F16" s="30"/>
      <c r="G16" s="30"/>
      <c r="H16" s="30"/>
      <c r="I16" s="30"/>
      <c r="J16" s="30"/>
      <c r="K16" s="30"/>
      <c r="L16" s="30"/>
      <c r="M16" s="30"/>
      <c r="N16" s="89"/>
      <c r="O16" s="89"/>
      <c r="P16" s="89"/>
      <c r="Q16" s="89"/>
      <c r="R16" s="89"/>
      <c r="S16" s="89"/>
      <c r="T16" s="17"/>
      <c r="U16" s="17"/>
      <c r="V16" s="17"/>
      <c r="W16" s="17"/>
      <c r="X16" s="17"/>
      <c r="Y16" s="89"/>
      <c r="Z16" s="89"/>
      <c r="AA16" s="89"/>
      <c r="AB16" s="89"/>
      <c r="AC16" s="89"/>
      <c r="AD16" s="89"/>
      <c r="AE16" s="89"/>
      <c r="AF16" s="89"/>
      <c r="AG16" s="89"/>
      <c r="AH16" s="89"/>
      <c r="AI16" s="89"/>
      <c r="AM16" t="s">
        <v>65</v>
      </c>
      <c r="AN16" s="1">
        <f>SUM($C124:$H124)</f>
        <v>197210.27732917405</v>
      </c>
      <c r="AO16" s="1">
        <f>SUM($C123:$H123)</f>
        <v>190107.85886666662</v>
      </c>
      <c r="AP16" s="1">
        <f>SUM($C122:$H122)</f>
        <v>182334.07704583369</v>
      </c>
      <c r="AQ16" s="1">
        <f>SUM($C121:$H121)</f>
        <v>185627.53281249967</v>
      </c>
      <c r="AR16" s="1">
        <f>SUM($C117:$H117)</f>
        <v>178550.08914166631</v>
      </c>
      <c r="AS16" s="1">
        <f>SUM($C116:$H116)</f>
        <v>177644.36172658301</v>
      </c>
      <c r="AU16" s="1">
        <f>SUM($H124:$H124)</f>
        <v>144934.02384167403</v>
      </c>
      <c r="AV16" s="1">
        <f>SUM($H123:$H123)</f>
        <v>136646.01563750001</v>
      </c>
      <c r="AW16" s="1">
        <f>SUM($H122:$H122)</f>
        <v>127755.66435416701</v>
      </c>
      <c r="AX16" s="1">
        <f>SUM($H121:$H121)</f>
        <v>133479.18882083299</v>
      </c>
      <c r="AY16" s="1">
        <f>SUM($H117:$H117)</f>
        <v>123624.752120833</v>
      </c>
      <c r="AZ16" s="1">
        <f>SUM($H116:$H116)</f>
        <v>123229.724385708</v>
      </c>
      <c r="BB16" s="1">
        <f>SUM($Z124:$AI124)</f>
        <v>60035.98747501865</v>
      </c>
      <c r="BC16" s="1">
        <f>SUM($Z123:$AI123)</f>
        <v>60655.83917965521</v>
      </c>
      <c r="BD16" s="1">
        <f>SUM($Z122:$AI122)</f>
        <v>56059.97322400297</v>
      </c>
      <c r="BE16" s="1">
        <f>SUM($Z121:$AI121)</f>
        <v>55630.062275795048</v>
      </c>
      <c r="BF16" s="1">
        <f>SUM($Z117:$AI117)</f>
        <v>50205.39803545858</v>
      </c>
      <c r="BG16" s="1">
        <f>SUM($Z116:$AI116)</f>
        <v>48548.228124066016</v>
      </c>
      <c r="BI16" s="1">
        <f>BB16*Inflation!$B$26/Inflation!$B$28</f>
        <v>57803.530630732421</v>
      </c>
      <c r="BJ16" s="1">
        <f>BC16*Inflation!$B$26/Inflation!$B$27</f>
        <v>59392.571623924829</v>
      </c>
      <c r="BK16" s="1">
        <f>BD16*Inflation!$B$26/Inflation!$B$26</f>
        <v>56059.97322400297</v>
      </c>
      <c r="BL16" s="1">
        <f>BE16*Inflation!$B$26/Inflation!$B$25</f>
        <v>57095.57314904331</v>
      </c>
      <c r="BM16" s="1">
        <f>BF16*Inflation!$B$26/Inflation!$B$21</f>
        <v>54173.313876742461</v>
      </c>
      <c r="BN16" s="1">
        <f>BG16*Inflation!$B$26/Inflation!$B$20</f>
        <v>53648.859319569623</v>
      </c>
    </row>
    <row r="17" spans="1:66">
      <c r="A17" t="s">
        <v>57</v>
      </c>
      <c r="B17">
        <v>2025</v>
      </c>
      <c r="C17" s="30"/>
      <c r="D17" s="30"/>
      <c r="E17" s="30"/>
      <c r="F17" s="30"/>
      <c r="G17" s="30"/>
      <c r="H17" s="30"/>
      <c r="I17" s="30"/>
      <c r="J17" s="30"/>
      <c r="K17" s="30"/>
      <c r="L17" s="30"/>
      <c r="M17" s="30"/>
      <c r="N17" s="89"/>
      <c r="O17" s="89"/>
      <c r="P17" s="89"/>
      <c r="Q17" s="89"/>
      <c r="R17" s="89"/>
      <c r="S17" s="89"/>
      <c r="T17" s="17"/>
      <c r="U17" s="17"/>
      <c r="V17" s="17"/>
      <c r="W17" s="17"/>
      <c r="X17" s="17"/>
      <c r="Y17" s="89"/>
      <c r="Z17" s="89"/>
      <c r="AA17" s="89"/>
      <c r="AB17" s="89"/>
      <c r="AC17" s="89"/>
      <c r="AD17" s="89"/>
      <c r="AE17" s="89"/>
      <c r="AF17" s="89"/>
      <c r="AG17" s="89"/>
      <c r="AH17" s="89"/>
      <c r="AI17" s="89"/>
      <c r="AM17" t="s">
        <v>66</v>
      </c>
      <c r="AN17" s="1">
        <f>SUM($C138:$H138)</f>
        <v>361199</v>
      </c>
      <c r="AO17" s="1">
        <f>SUM($C137:$H137)</f>
        <v>349865</v>
      </c>
      <c r="AP17" s="1">
        <f>SUM($C136:$H136)</f>
        <v>343766</v>
      </c>
      <c r="AQ17" s="1">
        <f>SUM($C135:$H135)</f>
        <v>368289.75757534249</v>
      </c>
      <c r="AR17" s="1">
        <f>SUM($C131:$H131)</f>
        <v>363043.46454794507</v>
      </c>
      <c r="AS17" s="1">
        <f>SUM($C130:$H130)</f>
        <v>369384.46234426182</v>
      </c>
      <c r="AU17" s="1">
        <f>SUM($H138:$H138)</f>
        <v>285862</v>
      </c>
      <c r="AV17" s="1">
        <f>SUM($H137:$H137)</f>
        <v>275988</v>
      </c>
      <c r="AW17" s="1">
        <f>SUM($H136:$H136)</f>
        <v>273483</v>
      </c>
      <c r="AX17" s="1">
        <f>SUM($H135:$H135)</f>
        <v>295683.93360730598</v>
      </c>
      <c r="AY17" s="1">
        <f>SUM($H131:$H131)</f>
        <v>290416.37095890398</v>
      </c>
      <c r="AZ17" s="1">
        <f>SUM($H130:$H130)</f>
        <v>295431.52355191199</v>
      </c>
      <c r="BB17" s="1">
        <f>SUM($Z138:$AI138)</f>
        <v>81867.17300000001</v>
      </c>
      <c r="BC17" s="1">
        <f>SUM($Z137:$AI137)</f>
        <v>86033.957445809647</v>
      </c>
      <c r="BD17" s="1">
        <f>SUM($Z136:$AI136)</f>
        <v>70335</v>
      </c>
      <c r="BE17" s="1">
        <f>SUM($Z135:$AI135)</f>
        <v>98983.963631768391</v>
      </c>
      <c r="BF17" s="1">
        <f>SUM($Z131:$AI131)</f>
        <v>86347.1201</v>
      </c>
      <c r="BG17" s="1">
        <f>SUM($Z130:$AI130)</f>
        <v>75983.757089999999</v>
      </c>
      <c r="BI17" s="1">
        <f>BB17*Inflation!$B$26/Inflation!$B$28</f>
        <v>78822.916740164772</v>
      </c>
      <c r="BJ17" s="1">
        <f>BC17*Inflation!$B$26/Inflation!$B$27</f>
        <v>84242.144677207587</v>
      </c>
      <c r="BK17" s="1">
        <f>BD17*Inflation!$B$26/Inflation!$B$26</f>
        <v>70335</v>
      </c>
      <c r="BL17" s="1">
        <f>BE17*Inflation!$B$26/Inflation!$B$25</f>
        <v>101591.58384726265</v>
      </c>
      <c r="BM17" s="1">
        <f>BF17*Inflation!$B$26/Inflation!$B$21</f>
        <v>93171.448142415888</v>
      </c>
      <c r="BN17" s="1">
        <f>BG17*Inflation!$B$26/Inflation!$B$20</f>
        <v>83966.852184107076</v>
      </c>
    </row>
    <row r="18" spans="1:66">
      <c r="A18" t="s">
        <v>58</v>
      </c>
      <c r="B18">
        <v>2012</v>
      </c>
      <c r="C18" s="30">
        <v>1024</v>
      </c>
      <c r="D18" s="30">
        <v>607</v>
      </c>
      <c r="E18" s="30">
        <v>3287</v>
      </c>
      <c r="F18" s="30">
        <v>10125</v>
      </c>
      <c r="G18" s="30">
        <v>12481</v>
      </c>
      <c r="H18" s="30">
        <v>162385</v>
      </c>
      <c r="I18" s="30">
        <f t="shared" ref="I18:I28" si="6">H18-SUM(J18:M18)</f>
        <v>68991.443200800248</v>
      </c>
      <c r="J18" s="30">
        <f>SUMIF('2012 high pe loads'!$N$3:$N$89,'Expanded data table'!$A18,'2012 high pe loads'!O$3:O$89)</f>
        <v>14073.556799199747</v>
      </c>
      <c r="K18" s="30">
        <f>SUMIF('2012 high pe loads'!$N$3:$N$89,'Expanded data table'!$A18,'2012 high pe loads'!P$3:P$89)</f>
        <v>21360</v>
      </c>
      <c r="L18" s="30">
        <f>SUMIF('2012 high pe loads'!$N$3:$N$89,'Expanded data table'!$A18,'2012 high pe loads'!Q$3:Q$89)</f>
        <v>57960</v>
      </c>
      <c r="M18" s="30">
        <f>SUMIF('2012 high pe loads'!$N$3:$N$89,'Expanded data table'!$A18,'2012 high pe loads'!R$3:R$89)</f>
        <v>0</v>
      </c>
      <c r="N18" s="89">
        <v>273</v>
      </c>
      <c r="O18" s="89">
        <v>30</v>
      </c>
      <c r="P18" s="89">
        <v>47</v>
      </c>
      <c r="Q18" s="89">
        <v>31</v>
      </c>
      <c r="R18" s="89">
        <v>12</v>
      </c>
      <c r="S18" s="89">
        <v>21</v>
      </c>
      <c r="T18" s="17">
        <f>S18-SUM(U18:X18)</f>
        <v>18</v>
      </c>
      <c r="U18" s="17">
        <f>VLOOKUP($A18,'2012 high pe loads'!$A$3:$E$93,5,FALSE)</f>
        <v>1</v>
      </c>
      <c r="V18" s="17">
        <f>VLOOKUP($A18,'2012 high pe loads'!$A$3:$E$93,4,FALSE)</f>
        <v>1</v>
      </c>
      <c r="W18" s="17">
        <f>VLOOKUP($A18,'2012 high pe loads'!$A$3:$E$93,3,FALSE)</f>
        <v>1</v>
      </c>
      <c r="X18" s="17">
        <f>VLOOKUP($A18,'2012 high pe loads'!$A$3:$E$93,2,FALSE)</f>
        <v>0</v>
      </c>
      <c r="Y18" s="89">
        <v>414</v>
      </c>
      <c r="Z18" s="89">
        <v>983</v>
      </c>
      <c r="AA18" s="89">
        <v>354</v>
      </c>
      <c r="AB18" s="89">
        <v>1358</v>
      </c>
      <c r="AC18" s="89">
        <v>2074</v>
      </c>
      <c r="AD18" s="89">
        <v>2080</v>
      </c>
      <c r="AE18" s="89">
        <v>2384</v>
      </c>
      <c r="AF18" s="89">
        <v>16031</v>
      </c>
      <c r="AG18" s="89">
        <v>5579</v>
      </c>
      <c r="AH18" s="89">
        <v>288</v>
      </c>
      <c r="AI18" s="89">
        <v>556</v>
      </c>
      <c r="AN18" s="1">
        <f>SUM(AN8:AN17)</f>
        <v>3992091.0355575653</v>
      </c>
      <c r="AO18" s="1">
        <f t="shared" ref="AO18:AS18" si="7">SUM(AO8:AO17)</f>
        <v>3934055.7394000543</v>
      </c>
      <c r="AP18" s="1">
        <f t="shared" si="7"/>
        <v>3903719.2024398246</v>
      </c>
      <c r="AQ18" s="1">
        <f t="shared" si="7"/>
        <v>3908398.12744663</v>
      </c>
      <c r="AR18" s="1">
        <f t="shared" si="7"/>
        <v>3814637.3383091683</v>
      </c>
      <c r="AS18" s="1">
        <f t="shared" si="7"/>
        <v>3766227.7698786524</v>
      </c>
      <c r="AU18" s="1">
        <f>SUM(AU8:AU17)</f>
        <v>3305956.47804623</v>
      </c>
      <c r="AV18" s="1">
        <f t="shared" ref="AV18" si="8">SUM(AV8:AV17)</f>
        <v>3256320.7479068129</v>
      </c>
      <c r="AW18" s="1">
        <f t="shared" ref="AW18" si="9">SUM(AW8:AW17)</f>
        <v>3232207.5379265184</v>
      </c>
      <c r="AX18" s="1">
        <f t="shared" ref="AX18" si="10">SUM(AX8:AX17)</f>
        <v>3230981.7693757052</v>
      </c>
      <c r="AY18" s="1">
        <f t="shared" ref="AY18" si="11">SUM(AY8:AY17)</f>
        <v>3135737.9093149523</v>
      </c>
      <c r="AZ18" s="1">
        <f t="shared" ref="AZ18" si="12">SUM(AZ8:AZ17)</f>
        <v>3098482.0138347042</v>
      </c>
      <c r="BB18" s="1">
        <f>SUM(BB8:BB17)</f>
        <v>890445.71061726846</v>
      </c>
      <c r="BC18" s="1">
        <f t="shared" ref="BC18" si="13">SUM(BC8:BC17)</f>
        <v>901090.84954553831</v>
      </c>
      <c r="BD18" s="1">
        <f t="shared" ref="BD18" si="14">SUM(BD8:BD17)</f>
        <v>830365.61521752959</v>
      </c>
      <c r="BE18" s="1">
        <f t="shared" ref="BE18" si="15">SUM(BE8:BE17)</f>
        <v>849175.60380493186</v>
      </c>
      <c r="BF18" s="1">
        <f t="shared" ref="BF18" si="16">SUM(BF8:BF17)</f>
        <v>704575.7571541369</v>
      </c>
      <c r="BG18" s="1">
        <f t="shared" ref="BG18" si="17">SUM(BG8:BG17)</f>
        <v>635972.26100643375</v>
      </c>
      <c r="BI18" s="1">
        <f>BB18*Inflation!$B$26/Inflation!$B$28</f>
        <v>857334.21025325754</v>
      </c>
      <c r="BJ18" s="1">
        <f>BC18*Inflation!$B$26/Inflation!$B$27</f>
        <v>882324.00285127631</v>
      </c>
      <c r="BK18" s="1">
        <f>BD18*Inflation!$B$26/Inflation!$B$26</f>
        <v>830365.61521752947</v>
      </c>
      <c r="BL18" s="1">
        <f>BE18*Inflation!$B$26/Inflation!$B$25</f>
        <v>871546.17161957128</v>
      </c>
      <c r="BM18" s="1">
        <f>BF18*Inflation!$B$26/Inflation!$B$21</f>
        <v>760260.95073077106</v>
      </c>
      <c r="BN18" s="1">
        <f>BG18*Inflation!$B$26/Inflation!$B$20</f>
        <v>702789.5286866182</v>
      </c>
    </row>
    <row r="19" spans="1:66">
      <c r="A19" t="s">
        <v>58</v>
      </c>
      <c r="B19">
        <v>2013</v>
      </c>
      <c r="C19" s="30">
        <v>1019</v>
      </c>
      <c r="D19" s="30">
        <v>607</v>
      </c>
      <c r="E19" s="30">
        <v>3275</v>
      </c>
      <c r="F19" s="30">
        <v>9648</v>
      </c>
      <c r="G19" s="30">
        <v>13156</v>
      </c>
      <c r="H19" s="30">
        <v>164462</v>
      </c>
      <c r="I19" s="30">
        <f t="shared" si="6"/>
        <v>63233.566574100492</v>
      </c>
      <c r="J19" s="30">
        <f>SUMIF('2013 high pe loads'!$N$3:$N$92,'Expanded data table'!$A19,'2013 high pe loads'!O$3:O$92)</f>
        <v>13808.433425899508</v>
      </c>
      <c r="K19" s="30">
        <f>SUMIF('2013 high pe loads'!$N$3:$N$92,'Expanded data table'!$A19,'2013 high pe loads'!P$3:P$92)</f>
        <v>29700</v>
      </c>
      <c r="L19" s="30">
        <f>SUMIF('2013 high pe loads'!$N$3:$N$92,'Expanded data table'!$A19,'2013 high pe loads'!Q$3:Q$92)</f>
        <v>57720</v>
      </c>
      <c r="M19" s="30">
        <f>SUMIF('2013 high pe loads'!$N$3:$N$92,'Expanded data table'!$A19,'2013 high pe loads'!R$3:R$92)</f>
        <v>0</v>
      </c>
      <c r="N19" s="89">
        <v>273</v>
      </c>
      <c r="O19" s="89">
        <v>30</v>
      </c>
      <c r="P19" s="89">
        <v>47</v>
      </c>
      <c r="Q19" s="89">
        <v>30</v>
      </c>
      <c r="R19" s="89">
        <v>13</v>
      </c>
      <c r="S19" s="89">
        <v>21</v>
      </c>
      <c r="T19" s="17">
        <f>S19-SUM(U19:X19)</f>
        <v>19</v>
      </c>
      <c r="U19" s="17">
        <f>VLOOKUP($A19,'2013 high pe loads'!$A$3:$E$96,5,FALSE)</f>
        <v>0</v>
      </c>
      <c r="V19" s="17">
        <f>VLOOKUP($A19,'2013 high pe loads'!$A$3:$E$96,4,FALSE)</f>
        <v>1</v>
      </c>
      <c r="W19" s="17">
        <f>VLOOKUP($A19,'2013 high pe loads'!$A$3:$E$96,3,FALSE)</f>
        <v>1</v>
      </c>
      <c r="X19" s="17">
        <f>VLOOKUP($A19,'2013 high pe loads'!$A$3:$E$96,2,FALSE)</f>
        <v>0</v>
      </c>
      <c r="Y19" s="89">
        <v>414</v>
      </c>
      <c r="Z19" s="89">
        <v>839</v>
      </c>
      <c r="AA19" s="89">
        <v>304</v>
      </c>
      <c r="AB19" s="89">
        <v>1284</v>
      </c>
      <c r="AC19" s="89">
        <v>2107</v>
      </c>
      <c r="AD19" s="89">
        <v>2093</v>
      </c>
      <c r="AE19" s="89">
        <v>2026</v>
      </c>
      <c r="AF19" s="89">
        <v>15696</v>
      </c>
      <c r="AG19" s="89">
        <v>4799</v>
      </c>
      <c r="AH19" s="89">
        <v>271</v>
      </c>
      <c r="AI19" s="89">
        <v>568</v>
      </c>
      <c r="AS19" s="1"/>
    </row>
    <row r="20" spans="1:66">
      <c r="A20" t="s">
        <v>58</v>
      </c>
      <c r="B20">
        <v>2014</v>
      </c>
      <c r="C20" s="30">
        <v>1023</v>
      </c>
      <c r="D20" s="30">
        <v>637</v>
      </c>
      <c r="E20" s="30">
        <v>3251</v>
      </c>
      <c r="F20" s="30">
        <v>9630</v>
      </c>
      <c r="G20" s="30">
        <v>14483</v>
      </c>
      <c r="H20" s="30">
        <v>158177</v>
      </c>
      <c r="I20" s="30">
        <f t="shared" si="6"/>
        <v>58781.924930575362</v>
      </c>
      <c r="J20" s="30">
        <f>J19+(J23-J19)/4</f>
        <v>13385.075069424631</v>
      </c>
      <c r="K20" s="30">
        <f t="shared" ref="K20:M20" si="18">K19+(K23-K19)/4</f>
        <v>28559.5</v>
      </c>
      <c r="L20" s="30">
        <f t="shared" si="18"/>
        <v>57450.5</v>
      </c>
      <c r="M20" s="30">
        <f t="shared" si="18"/>
        <v>0</v>
      </c>
      <c r="N20" s="89">
        <v>271</v>
      </c>
      <c r="O20" s="89">
        <v>31</v>
      </c>
      <c r="P20" s="89">
        <v>46</v>
      </c>
      <c r="Q20" s="89">
        <v>30</v>
      </c>
      <c r="R20" s="89">
        <v>14</v>
      </c>
      <c r="S20" s="89">
        <v>20</v>
      </c>
      <c r="T20" s="17"/>
      <c r="U20" s="17"/>
      <c r="V20" s="17"/>
      <c r="W20" s="17"/>
      <c r="X20" s="17"/>
      <c r="Y20" s="89">
        <v>412</v>
      </c>
      <c r="Z20" s="89">
        <v>882</v>
      </c>
      <c r="AA20" s="89">
        <v>408</v>
      </c>
      <c r="AB20" s="89">
        <v>1412</v>
      </c>
      <c r="AC20" s="89">
        <v>1898</v>
      </c>
      <c r="AD20" s="89">
        <v>2364</v>
      </c>
      <c r="AE20" s="89">
        <v>2227</v>
      </c>
      <c r="AF20" s="89">
        <v>15823</v>
      </c>
      <c r="AG20" s="89">
        <v>5060</v>
      </c>
      <c r="AH20" s="89">
        <v>478</v>
      </c>
      <c r="AI20" s="89">
        <v>576</v>
      </c>
    </row>
    <row r="21" spans="1:66">
      <c r="A21" t="s">
        <v>58</v>
      </c>
      <c r="B21">
        <v>2015</v>
      </c>
      <c r="C21" s="30">
        <v>1093</v>
      </c>
      <c r="D21" s="30">
        <v>564</v>
      </c>
      <c r="E21" s="30">
        <v>2956</v>
      </c>
      <c r="F21" s="30">
        <v>12417</v>
      </c>
      <c r="G21" s="30">
        <v>9786</v>
      </c>
      <c r="H21" s="30">
        <v>160488</v>
      </c>
      <c r="I21" s="30">
        <f t="shared" si="6"/>
        <v>62926.283287050246</v>
      </c>
      <c r="J21" s="30">
        <f>J20+(J23-J19)/4</f>
        <v>12961.716712949754</v>
      </c>
      <c r="K21" s="30">
        <f t="shared" ref="K21:M21" si="19">K20+(K23-K19)/4</f>
        <v>27419</v>
      </c>
      <c r="L21" s="30">
        <f t="shared" si="19"/>
        <v>57181</v>
      </c>
      <c r="M21" s="30">
        <f t="shared" si="19"/>
        <v>0</v>
      </c>
      <c r="N21" s="89">
        <v>275</v>
      </c>
      <c r="O21" s="89">
        <v>26</v>
      </c>
      <c r="P21" s="89">
        <v>45</v>
      </c>
      <c r="Q21" s="89">
        <v>37</v>
      </c>
      <c r="R21" s="89">
        <v>9</v>
      </c>
      <c r="S21" s="89">
        <v>21</v>
      </c>
      <c r="T21" s="17"/>
      <c r="U21" s="17"/>
      <c r="V21" s="17"/>
      <c r="W21" s="17"/>
      <c r="X21" s="17"/>
      <c r="Y21" s="89">
        <v>413</v>
      </c>
      <c r="Z21" s="89">
        <v>879</v>
      </c>
      <c r="AA21" s="89">
        <v>319</v>
      </c>
      <c r="AB21" s="89">
        <v>1306</v>
      </c>
      <c r="AC21" s="89">
        <v>2196</v>
      </c>
      <c r="AD21" s="89">
        <v>1544</v>
      </c>
      <c r="AE21" s="89">
        <v>2000</v>
      </c>
      <c r="AF21" s="89">
        <v>17961</v>
      </c>
      <c r="AG21" s="89">
        <v>5754</v>
      </c>
      <c r="AH21" s="89">
        <v>443</v>
      </c>
      <c r="AI21" s="89">
        <v>647</v>
      </c>
    </row>
    <row r="22" spans="1:66">
      <c r="A22" t="s">
        <v>58</v>
      </c>
      <c r="B22">
        <v>2016</v>
      </c>
      <c r="C22" s="30">
        <v>1079</v>
      </c>
      <c r="D22" s="30">
        <v>588</v>
      </c>
      <c r="E22" s="30">
        <v>2900</v>
      </c>
      <c r="F22" s="30">
        <v>12186</v>
      </c>
      <c r="G22" s="30">
        <v>9356</v>
      </c>
      <c r="H22" s="30">
        <v>152869</v>
      </c>
      <c r="I22" s="30">
        <f t="shared" si="6"/>
        <v>57140.64164352513</v>
      </c>
      <c r="J22" s="30">
        <f>J21+(J23-J19)/4</f>
        <v>12538.358356474877</v>
      </c>
      <c r="K22" s="30">
        <f t="shared" ref="K22:M22" si="20">K21+(K23-K19)/4</f>
        <v>26278.5</v>
      </c>
      <c r="L22" s="30">
        <f t="shared" si="20"/>
        <v>56911.5</v>
      </c>
      <c r="M22" s="30">
        <f t="shared" si="20"/>
        <v>0</v>
      </c>
      <c r="N22" s="89">
        <v>274</v>
      </c>
      <c r="O22" s="89">
        <v>27</v>
      </c>
      <c r="P22" s="89">
        <v>44</v>
      </c>
      <c r="Q22" s="89">
        <v>37</v>
      </c>
      <c r="R22" s="89">
        <v>9</v>
      </c>
      <c r="S22" s="89">
        <v>21</v>
      </c>
      <c r="T22" s="17"/>
      <c r="U22" s="17"/>
      <c r="V22" s="17"/>
      <c r="W22" s="17"/>
      <c r="X22" s="17"/>
      <c r="Y22" s="89">
        <v>412</v>
      </c>
      <c r="Z22" s="89">
        <v>1202</v>
      </c>
      <c r="AA22" s="89">
        <v>320</v>
      </c>
      <c r="AB22" s="89">
        <v>1184</v>
      </c>
      <c r="AC22" s="89">
        <v>2640</v>
      </c>
      <c r="AD22" s="89">
        <v>1412</v>
      </c>
      <c r="AE22" s="89">
        <v>2204</v>
      </c>
      <c r="AF22" s="89">
        <v>18091</v>
      </c>
      <c r="AG22" s="89">
        <v>5899</v>
      </c>
      <c r="AH22" s="89">
        <v>429</v>
      </c>
      <c r="AI22" s="89">
        <v>641</v>
      </c>
    </row>
    <row r="23" spans="1:66">
      <c r="A23" t="s">
        <v>58</v>
      </c>
      <c r="B23">
        <v>2017</v>
      </c>
      <c r="C23" s="30">
        <v>1102</v>
      </c>
      <c r="D23" s="30">
        <v>597</v>
      </c>
      <c r="E23" s="30">
        <v>2930</v>
      </c>
      <c r="F23" s="30">
        <v>12425</v>
      </c>
      <c r="G23" s="30">
        <v>9889</v>
      </c>
      <c r="H23" s="30">
        <v>150813</v>
      </c>
      <c r="I23" s="30">
        <f t="shared" si="6"/>
        <v>56918</v>
      </c>
      <c r="J23" s="30">
        <f>SUMIF('2017 high pe loads'!$N$3:$N$92,'Expanded data table'!$A23,'2017 high pe loads'!O$3:O$92)</f>
        <v>12115</v>
      </c>
      <c r="K23" s="30">
        <f>SUMIF('2017 high pe loads'!$N$3:$N$92,'Expanded data table'!$A23,'2017 high pe loads'!P$3:P$92)</f>
        <v>25138</v>
      </c>
      <c r="L23" s="30">
        <f>SUMIF('2017 high pe loads'!$N$3:$N$92,'Expanded data table'!$A23,'2017 high pe loads'!Q$3:Q$92)</f>
        <v>56642</v>
      </c>
      <c r="M23" s="30">
        <f>SUMIF('2017 high pe loads'!$N$3:$N$92,'Expanded data table'!$A23,'2017 high pe loads'!R$3:R$92)</f>
        <v>0</v>
      </c>
      <c r="N23" s="89">
        <v>274</v>
      </c>
      <c r="O23" s="89">
        <v>27</v>
      </c>
      <c r="P23" s="89">
        <v>44</v>
      </c>
      <c r="Q23" s="89">
        <v>37</v>
      </c>
      <c r="R23" s="89">
        <v>9</v>
      </c>
      <c r="S23" s="89">
        <v>21</v>
      </c>
      <c r="T23" s="17">
        <f>S23-SUM(U23:X23)</f>
        <v>18</v>
      </c>
      <c r="U23" s="17">
        <f>VLOOKUP($A23,'2017 high pe loads'!$A$3:$E$97,5,FALSE)</f>
        <v>1</v>
      </c>
      <c r="V23" s="17">
        <f>VLOOKUP($A23,'2017 high pe loads'!$A$3:$E$97,4,FALSE)</f>
        <v>1</v>
      </c>
      <c r="W23" s="17">
        <f>VLOOKUP($A23,'2017 high pe loads'!$A$3:$E$97,3,FALSE)</f>
        <v>1</v>
      </c>
      <c r="X23" s="17">
        <f>VLOOKUP($A23,'2017 high pe loads'!$A$3:$E$97,2,FALSE)</f>
        <v>0</v>
      </c>
      <c r="Y23" s="89">
        <v>412</v>
      </c>
      <c r="Z23" s="89">
        <v>1392</v>
      </c>
      <c r="AA23" s="89">
        <v>469</v>
      </c>
      <c r="AB23" s="89">
        <v>1486</v>
      </c>
      <c r="AC23" s="89">
        <v>3106</v>
      </c>
      <c r="AD23" s="89">
        <v>2032</v>
      </c>
      <c r="AE23" s="89">
        <v>2127</v>
      </c>
      <c r="AF23" s="89">
        <v>24386</v>
      </c>
      <c r="AG23" s="89">
        <v>6111</v>
      </c>
      <c r="AH23" s="89">
        <v>755</v>
      </c>
      <c r="AI23" s="89">
        <v>687</v>
      </c>
    </row>
    <row r="24" spans="1:66">
      <c r="A24" t="s">
        <v>58</v>
      </c>
      <c r="B24">
        <v>2018</v>
      </c>
      <c r="C24" s="30">
        <v>1087</v>
      </c>
      <c r="D24" s="30">
        <v>613</v>
      </c>
      <c r="E24" s="30">
        <v>2878</v>
      </c>
      <c r="F24" s="30">
        <v>12455</v>
      </c>
      <c r="G24" s="30">
        <v>9732</v>
      </c>
      <c r="H24" s="30">
        <v>151106</v>
      </c>
      <c r="I24" s="30">
        <f t="shared" si="6"/>
        <v>57886</v>
      </c>
      <c r="J24" s="30">
        <f>SUMIF('2018 high pe loads'!$N$3:$N$94,'Expanded data table'!$A24,'2018 high pe loads'!O$3:O$94)</f>
        <v>12927</v>
      </c>
      <c r="K24" s="30">
        <f>SUMIF('2018 high pe loads'!$N$3:$N$94,'Expanded data table'!$A24,'2018 high pe loads'!P$3:P$94)</f>
        <v>24258</v>
      </c>
      <c r="L24" s="30">
        <f>SUMIF('2018 high pe loads'!$N$3:$N$94,'Expanded data table'!$A24,'2018 high pe loads'!Q$3:Q$94)</f>
        <v>56035</v>
      </c>
      <c r="M24" s="30">
        <f>SUMIF('2018 high pe loads'!$N$3:$N$94,'Expanded data table'!$A24,'2018 high pe loads'!R$3:R$94)</f>
        <v>0</v>
      </c>
      <c r="N24" s="89">
        <v>274</v>
      </c>
      <c r="O24" s="89">
        <v>28</v>
      </c>
      <c r="P24" s="89">
        <v>44</v>
      </c>
      <c r="Q24" s="89">
        <v>37</v>
      </c>
      <c r="R24" s="89">
        <v>9</v>
      </c>
      <c r="S24" s="89">
        <v>21</v>
      </c>
      <c r="T24" s="17">
        <f>S24-SUM(U24:X24)</f>
        <v>18</v>
      </c>
      <c r="U24" s="17">
        <f>VLOOKUP($A24,'2018 high pe loads'!$A$3:$E$98,5,FALSE)</f>
        <v>1</v>
      </c>
      <c r="V24" s="17">
        <f>VLOOKUP($A24,'2018 high pe loads'!$A$3:$E$981,4,FALSE)</f>
        <v>1</v>
      </c>
      <c r="W24" s="17">
        <f>VLOOKUP($A24,'2018 high pe loads'!$A$3:$E$98,3,FALSE)</f>
        <v>1</v>
      </c>
      <c r="X24" s="17">
        <f>VLOOKUP($A24,'2018 high pe loads'!$A$3:$E$98,2,FALSE)</f>
        <v>0</v>
      </c>
      <c r="Y24" s="89">
        <v>413</v>
      </c>
      <c r="Z24" s="89">
        <v>1189</v>
      </c>
      <c r="AA24" s="89">
        <v>519</v>
      </c>
      <c r="AB24" s="89">
        <v>1357</v>
      </c>
      <c r="AC24" s="89">
        <v>3106</v>
      </c>
      <c r="AD24" s="89">
        <v>1971</v>
      </c>
      <c r="AE24" s="89">
        <v>2233</v>
      </c>
      <c r="AF24" s="89">
        <v>24319</v>
      </c>
      <c r="AG24" s="89">
        <v>6667</v>
      </c>
      <c r="AH24" s="89">
        <v>355</v>
      </c>
      <c r="AI24" s="89">
        <v>758</v>
      </c>
    </row>
    <row r="25" spans="1:66">
      <c r="A25" t="s">
        <v>58</v>
      </c>
      <c r="B25">
        <v>2019</v>
      </c>
      <c r="C25" s="30">
        <v>1083</v>
      </c>
      <c r="D25" s="30">
        <v>589</v>
      </c>
      <c r="E25" s="30">
        <v>2942</v>
      </c>
      <c r="F25" s="30">
        <v>12448</v>
      </c>
      <c r="G25" s="30">
        <v>9672</v>
      </c>
      <c r="H25" s="30">
        <v>151616</v>
      </c>
      <c r="I25" s="30">
        <f t="shared" si="6"/>
        <v>57998</v>
      </c>
      <c r="J25" s="30">
        <f>SUMIF('2019 high pe loads'!$N$3:$N$96,'Expanded data table'!$A25,'2019 high pe loads'!O$3:O$96)</f>
        <v>12992</v>
      </c>
      <c r="K25" s="30">
        <f>SUMIF('2019 high pe loads'!$N$3:$N$96,'Expanded data table'!$A25,'2019 high pe loads'!P$3:P$96)</f>
        <v>23970</v>
      </c>
      <c r="L25" s="30">
        <f>SUMIF('2019 high pe loads'!$N$3:$N$96,'Expanded data table'!$A25,'2019 high pe loads'!Q$3:Q$96)</f>
        <v>56656</v>
      </c>
      <c r="M25" s="30">
        <f>SUMIF('2019 high pe loads'!$N$3:$N$96,'Expanded data table'!$A25,'2019 high pe loads'!R$3:R$96)</f>
        <v>0</v>
      </c>
      <c r="N25" s="89">
        <v>272</v>
      </c>
      <c r="O25" s="89">
        <v>27</v>
      </c>
      <c r="P25" s="89">
        <v>45</v>
      </c>
      <c r="Q25" s="89">
        <v>37</v>
      </c>
      <c r="R25" s="89">
        <v>9</v>
      </c>
      <c r="S25" s="89">
        <v>21</v>
      </c>
      <c r="T25" s="17">
        <f>S25-SUM(U25:X25)</f>
        <v>18</v>
      </c>
      <c r="U25" s="17">
        <f>VLOOKUP($A25,'2019 high pe loads'!$A$3:$E$101,5,FALSE)</f>
        <v>1</v>
      </c>
      <c r="V25" s="17">
        <f>VLOOKUP($A25,'2019 high pe loads'!$A$3:$E$101,4,FALSE)</f>
        <v>1</v>
      </c>
      <c r="W25" s="17">
        <f>VLOOKUP($A25,'2019 high pe loads'!$A$3:$E$101,3,FALSE)</f>
        <v>1</v>
      </c>
      <c r="X25" s="17">
        <f>VLOOKUP($A25,'2019 high pe loads'!$A$3:$E$101,2,FALSE)</f>
        <v>0</v>
      </c>
      <c r="Y25" s="89">
        <v>411</v>
      </c>
      <c r="Z25" s="89">
        <v>1465.4490000000001</v>
      </c>
      <c r="AA25" s="89">
        <v>647.60900000000004</v>
      </c>
      <c r="AB25" s="89">
        <v>1633.2329999999999</v>
      </c>
      <c r="AC25" s="89">
        <v>3796.7719999999999</v>
      </c>
      <c r="AD25" s="89">
        <v>1771.8920000000001</v>
      </c>
      <c r="AE25" s="89">
        <v>2464.1089999999999</v>
      </c>
      <c r="AF25" s="89">
        <v>25461</v>
      </c>
      <c r="AG25" s="89">
        <v>6737</v>
      </c>
      <c r="AH25" s="89">
        <v>572</v>
      </c>
      <c r="AI25" s="89">
        <v>735</v>
      </c>
    </row>
    <row r="26" spans="1:66">
      <c r="A26" t="s">
        <v>58</v>
      </c>
      <c r="B26">
        <v>2020</v>
      </c>
      <c r="C26" s="30">
        <v>1055.2962254474514</v>
      </c>
      <c r="D26" s="30">
        <v>609.05885174352863</v>
      </c>
      <c r="E26" s="30">
        <v>2941.4250657871398</v>
      </c>
      <c r="F26" s="30">
        <v>10493.148029001637</v>
      </c>
      <c r="G26" s="30">
        <v>12579.502173053465</v>
      </c>
      <c r="H26" s="30">
        <v>152148.0781170752</v>
      </c>
      <c r="I26" s="30">
        <f t="shared" si="6"/>
        <v>56219.078117075202</v>
      </c>
      <c r="J26" s="30">
        <f>SUMIF('2020 high pe loads'!$N$3:$N$96,'Expanded data table'!$A26,'2020 high pe loads'!O$3:O$96)</f>
        <v>13078</v>
      </c>
      <c r="K26" s="30">
        <f>SUMIF('2020 high pe loads'!$N$3:$N$96,'Expanded data table'!$A26,'2020 high pe loads'!P$3:P$96)</f>
        <v>25375</v>
      </c>
      <c r="L26" s="30">
        <f>SUMIF('2020 high pe loads'!$N$3:$N$96,'Expanded data table'!$A26,'2020 high pe loads'!Q$3:Q$96)</f>
        <v>57476</v>
      </c>
      <c r="M26" s="30">
        <f>SUMIF('2020 high pe loads'!$N$3:$N$96,'Expanded data table'!$A26,'2020 high pe loads'!R$3:R$96)</f>
        <v>0</v>
      </c>
      <c r="N26" s="90">
        <v>271</v>
      </c>
      <c r="O26" s="90">
        <v>28</v>
      </c>
      <c r="P26" s="90">
        <v>44</v>
      </c>
      <c r="Q26" s="90">
        <v>33</v>
      </c>
      <c r="R26" s="90">
        <v>13</v>
      </c>
      <c r="S26" s="91">
        <v>21</v>
      </c>
      <c r="T26" s="17">
        <f>S26-SUM(U26:X26)</f>
        <v>18</v>
      </c>
      <c r="U26" s="17">
        <f>VLOOKUP($A26,'2020 high pe loads'!$A$3:$E$100,5,FALSE)</f>
        <v>1</v>
      </c>
      <c r="V26" s="17">
        <f>VLOOKUP($A26,'2020 high pe loads'!$A$3:$E$100,4,FALSE)</f>
        <v>1</v>
      </c>
      <c r="W26" s="17">
        <f>VLOOKUP($A26,'2020 high pe loads'!$A$3:$E$100,3,FALSE)</f>
        <v>1</v>
      </c>
      <c r="X26" s="17">
        <f>VLOOKUP($A26,'2020 high pe loads'!$A$3:$E$100,2,FALSE)</f>
        <v>0</v>
      </c>
      <c r="Y26" s="89">
        <f>SUM(N26:S26)</f>
        <v>410</v>
      </c>
      <c r="Z26" s="89">
        <v>1438.4459999999999</v>
      </c>
      <c r="AA26" s="89">
        <v>538.11599999999999</v>
      </c>
      <c r="AB26" s="89">
        <v>1396.7260000000001</v>
      </c>
      <c r="AC26" s="89">
        <v>3640.422</v>
      </c>
      <c r="AD26" s="89">
        <v>2005.89</v>
      </c>
      <c r="AE26" s="89">
        <v>2424.54</v>
      </c>
      <c r="AF26" s="89">
        <v>24821.610954384741</v>
      </c>
      <c r="AG26" s="89">
        <v>7040.1152040247116</v>
      </c>
      <c r="AH26" s="89">
        <v>569.26200000000006</v>
      </c>
      <c r="AI26" s="89">
        <v>799.25606494277429</v>
      </c>
    </row>
    <row r="27" spans="1:66">
      <c r="A27" t="s">
        <v>58</v>
      </c>
      <c r="B27">
        <v>2021</v>
      </c>
      <c r="C27" s="30">
        <f>'2021 APR Table 7D'!J$14</f>
        <v>941</v>
      </c>
      <c r="D27" s="30">
        <f>'2021 APR Table 7D'!J$40</f>
        <v>581</v>
      </c>
      <c r="E27" s="30">
        <f>'2021 APR Table 7D'!J$66</f>
        <v>2793</v>
      </c>
      <c r="F27" s="30">
        <f>'2021 APR Table 7D'!J$92</f>
        <v>10509</v>
      </c>
      <c r="G27" s="30">
        <f>'2021 APR Table 7D'!J$118</f>
        <v>10316</v>
      </c>
      <c r="H27" s="30">
        <f>'2021 APR Table 7D'!J$144</f>
        <v>142560</v>
      </c>
      <c r="I27" s="30">
        <f t="shared" si="6"/>
        <v>53188</v>
      </c>
      <c r="J27" s="30">
        <f>'Additional bands'!C24</f>
        <v>11417</v>
      </c>
      <c r="K27" s="30">
        <f>'Additional bands'!D24</f>
        <v>24268</v>
      </c>
      <c r="L27" s="30">
        <f>'Additional bands'!E24</f>
        <v>53687</v>
      </c>
      <c r="M27" s="30">
        <f>'Additional bands'!F24</f>
        <v>0</v>
      </c>
      <c r="N27" s="89">
        <f>'2021 APR Table 7D'!J$199</f>
        <v>272</v>
      </c>
      <c r="O27" s="89">
        <f>'2021 APR Table 7D'!J$225</f>
        <v>27</v>
      </c>
      <c r="P27" s="89">
        <f>'2021 APR Table 7D'!J$251</f>
        <v>44</v>
      </c>
      <c r="Q27" s="89">
        <f>'2021 APR Table 7D'!J$277</f>
        <v>35</v>
      </c>
      <c r="R27" s="89">
        <f>'2021 APR Table 7D'!J$303</f>
        <v>11</v>
      </c>
      <c r="S27" s="89">
        <f>'2021 APR Table 7D'!J$329</f>
        <v>21</v>
      </c>
      <c r="T27" s="1">
        <f t="shared" ref="T27:T28" si="21">S27-SUM(U27:X27)</f>
        <v>18</v>
      </c>
      <c r="U27" s="17">
        <f>VLOOKUP($A26,'2021 high pe loads'!$A$3:$E$98,5,FALSE)</f>
        <v>1</v>
      </c>
      <c r="V27" s="17">
        <f>VLOOKUP($A26,'2021 high pe loads'!$A$3:$E$98,4,FALSE)</f>
        <v>1</v>
      </c>
      <c r="W27" s="17">
        <f>VLOOKUP($A26,'2021 high pe loads'!$A$3:$E$98,3,FALSE)</f>
        <v>1</v>
      </c>
      <c r="X27" s="17">
        <f>VLOOKUP($A26,'2021 high pe loads'!$A$3:$E$98,2,FALSE)</f>
        <v>0</v>
      </c>
      <c r="Y27" s="89">
        <f t="shared" ref="Y27:Y28" si="22">SUM(N27:S27)</f>
        <v>410</v>
      </c>
      <c r="Z27" s="89">
        <f t="array" ref="Z27:AE27">TRANSPOSE('2021 APR Table 7A'!J$6:J$11)</f>
        <v>1475.2739999999999</v>
      </c>
      <c r="AA27" s="89">
        <v>619.58100000000002</v>
      </c>
      <c r="AB27" s="89">
        <v>1545.4690000000001</v>
      </c>
      <c r="AC27" s="89">
        <v>3479.5680000000002</v>
      </c>
      <c r="AD27" s="89">
        <v>2364.8180000000002</v>
      </c>
      <c r="AE27" s="89">
        <v>2810.6610000000001</v>
      </c>
      <c r="AF27" s="89">
        <f>'2021 APR Table 7A'!J$17</f>
        <v>26580</v>
      </c>
      <c r="AG27" s="89">
        <f>'2021 APR Table 7A'!J$19</f>
        <v>8273</v>
      </c>
      <c r="AH27" s="89">
        <f>'2021 APR Table 7A'!J$15</f>
        <v>572</v>
      </c>
      <c r="AI27" s="89">
        <f>'2021 APR Table 7A'!J$16</f>
        <v>769</v>
      </c>
    </row>
    <row r="28" spans="1:66">
      <c r="A28" t="s">
        <v>58</v>
      </c>
      <c r="B28">
        <v>2022</v>
      </c>
      <c r="C28" s="30">
        <f>'2022 APR Table 7D'!J$14</f>
        <v>1000</v>
      </c>
      <c r="D28" s="30">
        <f>'2022 APR Table 7D'!J$40</f>
        <v>455</v>
      </c>
      <c r="E28" s="30">
        <f>'2022 APR Table 7D'!J$66</f>
        <v>3167</v>
      </c>
      <c r="F28" s="30">
        <f>'2022 APR Table 7D'!J$92</f>
        <v>9347</v>
      </c>
      <c r="G28" s="30">
        <f>'2022 APR Table 7D'!J$118</f>
        <v>11897</v>
      </c>
      <c r="H28" s="30">
        <f>'2022 APR Table 7D'!J$144</f>
        <v>154656</v>
      </c>
      <c r="I28" s="30">
        <f t="shared" si="6"/>
        <v>41066</v>
      </c>
      <c r="J28" s="30">
        <f>'Additional bands'!C25</f>
        <v>17552</v>
      </c>
      <c r="K28" s="30">
        <f>'Additional bands'!D25</f>
        <v>17089</v>
      </c>
      <c r="L28" s="30">
        <f>'Additional bands'!E25</f>
        <v>78949</v>
      </c>
      <c r="M28" s="30">
        <f>'Additional bands'!F25</f>
        <v>0</v>
      </c>
      <c r="N28" s="89">
        <f>'2022 APR Table 7D'!J$199</f>
        <v>274</v>
      </c>
      <c r="O28" s="89">
        <f>'2022 APR Table 7D'!J$225</f>
        <v>22</v>
      </c>
      <c r="P28" s="89">
        <f>'2022 APR Table 7D'!J$251</f>
        <v>50</v>
      </c>
      <c r="Q28" s="89">
        <f>'2022 APR Table 7D'!J$277</f>
        <v>33</v>
      </c>
      <c r="R28" s="89">
        <f>'2022 APR Table 7D'!J$303</f>
        <v>12</v>
      </c>
      <c r="S28" s="89">
        <f>'2022 APR Table 7D'!J$329</f>
        <v>21</v>
      </c>
      <c r="T28" s="1">
        <f t="shared" si="21"/>
        <v>16</v>
      </c>
      <c r="U28" s="17">
        <f>VLOOKUP($A26,'2022 high pe loads'!$A$3:$E$98,5,FALSE)</f>
        <v>2</v>
      </c>
      <c r="V28" s="17">
        <f>VLOOKUP($A27,'2022 high pe loads'!$A$3:$E$98,4,FALSE)</f>
        <v>1</v>
      </c>
      <c r="W28" s="17">
        <f>VLOOKUP($A27,'2022 high pe loads'!$A$3:$E$98,3,FALSE)</f>
        <v>2</v>
      </c>
      <c r="X28" s="17">
        <f>VLOOKUP($A27,'2022 high pe loads'!$A$3:$E$98,2,FALSE)</f>
        <v>0</v>
      </c>
      <c r="Y28" s="89">
        <f t="shared" si="22"/>
        <v>412</v>
      </c>
      <c r="Z28" s="89">
        <f t="array" ref="Z28:AE28">TRANSPOSE('2022 APR Table 7A'!J$6:J$11)</f>
        <v>2179.09</v>
      </c>
      <c r="AA28" s="89">
        <v>579.875</v>
      </c>
      <c r="AB28" s="89">
        <v>1768.7909999999999</v>
      </c>
      <c r="AC28" s="89">
        <v>4576.2809999999999</v>
      </c>
      <c r="AD28" s="89">
        <v>3296.8270000000002</v>
      </c>
      <c r="AE28" s="89">
        <v>2756.1759999999999</v>
      </c>
      <c r="AF28" s="89">
        <f>'2022 APR Table 7A'!J$17</f>
        <v>31930</v>
      </c>
      <c r="AG28" s="89">
        <f>'2022 APR Table 7A'!J$19</f>
        <v>7469</v>
      </c>
      <c r="AH28" s="89">
        <f>'2022 APR Table 7A'!J$15</f>
        <v>576</v>
      </c>
      <c r="AI28" s="89">
        <f>'2022 APR Table 7A'!J$16</f>
        <v>1104</v>
      </c>
    </row>
    <row r="29" spans="1:66">
      <c r="A29" t="s">
        <v>58</v>
      </c>
      <c r="B29">
        <v>2023</v>
      </c>
      <c r="C29" s="30"/>
      <c r="D29" s="30"/>
      <c r="E29" s="30"/>
      <c r="F29" s="30"/>
      <c r="G29" s="30"/>
      <c r="H29" s="30"/>
      <c r="I29" s="30"/>
      <c r="J29" s="30"/>
      <c r="K29" s="30"/>
      <c r="L29" s="30"/>
      <c r="M29" s="30"/>
      <c r="N29" s="89"/>
      <c r="O29" s="89"/>
      <c r="P29" s="89"/>
      <c r="Q29" s="89"/>
      <c r="R29" s="89"/>
      <c r="S29" s="89"/>
      <c r="T29" s="17"/>
      <c r="U29" s="17"/>
      <c r="V29" s="17"/>
      <c r="W29" s="17"/>
      <c r="X29" s="17"/>
      <c r="Y29" s="89"/>
      <c r="Z29" s="89"/>
      <c r="AA29" s="89"/>
      <c r="AB29" s="89"/>
      <c r="AC29" s="89"/>
      <c r="AD29" s="89"/>
      <c r="AE29" s="89"/>
      <c r="AF29" s="89"/>
      <c r="AG29" s="89"/>
      <c r="AH29" s="89"/>
      <c r="AI29" s="89"/>
    </row>
    <row r="30" spans="1:66">
      <c r="A30" t="s">
        <v>58</v>
      </c>
      <c r="B30">
        <v>2024</v>
      </c>
      <c r="C30" s="30"/>
      <c r="D30" s="30"/>
      <c r="E30" s="30"/>
      <c r="F30" s="30"/>
      <c r="G30" s="30"/>
      <c r="H30" s="30"/>
      <c r="I30" s="30"/>
      <c r="J30" s="30"/>
      <c r="K30" s="30"/>
      <c r="L30" s="30"/>
      <c r="M30" s="30"/>
      <c r="N30" s="89"/>
      <c r="O30" s="89"/>
      <c r="P30" s="89"/>
      <c r="Q30" s="89"/>
      <c r="R30" s="89"/>
      <c r="S30" s="89"/>
      <c r="T30" s="17"/>
      <c r="U30" s="17"/>
      <c r="V30" s="17"/>
      <c r="W30" s="17"/>
      <c r="X30" s="17"/>
      <c r="Y30" s="89"/>
      <c r="Z30" s="89"/>
      <c r="AA30" s="89"/>
      <c r="AB30" s="89"/>
      <c r="AC30" s="89"/>
      <c r="AD30" s="89"/>
      <c r="AE30" s="89"/>
      <c r="AF30" s="89"/>
      <c r="AG30" s="89"/>
      <c r="AH30" s="89"/>
      <c r="AI30" s="89"/>
    </row>
    <row r="31" spans="1:66">
      <c r="A31" t="s">
        <v>58</v>
      </c>
      <c r="B31">
        <v>2025</v>
      </c>
      <c r="C31" s="30"/>
      <c r="D31" s="30"/>
      <c r="E31" s="30"/>
      <c r="F31" s="30"/>
      <c r="G31" s="30"/>
      <c r="H31" s="30"/>
      <c r="I31" s="30"/>
      <c r="J31" s="30"/>
      <c r="K31" s="30"/>
      <c r="L31" s="30"/>
      <c r="M31" s="30"/>
      <c r="N31" s="89"/>
      <c r="O31" s="89"/>
      <c r="P31" s="89"/>
      <c r="Q31" s="89"/>
      <c r="R31" s="89"/>
      <c r="S31" s="89"/>
      <c r="T31" s="17"/>
      <c r="U31" s="17"/>
      <c r="V31" s="17"/>
      <c r="W31" s="17"/>
      <c r="X31" s="17"/>
      <c r="Y31" s="89"/>
      <c r="Z31" s="89"/>
      <c r="AA31" s="89"/>
      <c r="AB31" s="89"/>
      <c r="AC31" s="89"/>
      <c r="AD31" s="89"/>
      <c r="AE31" s="89"/>
      <c r="AF31" s="89"/>
      <c r="AG31" s="89"/>
      <c r="AH31" s="89"/>
      <c r="AI31" s="89"/>
    </row>
    <row r="32" spans="1:66">
      <c r="A32" t="s">
        <v>38</v>
      </c>
      <c r="B32">
        <v>2012</v>
      </c>
      <c r="C32" s="30">
        <v>1685.1990000000001</v>
      </c>
      <c r="D32" s="30">
        <v>1606.4159999999999</v>
      </c>
      <c r="E32" s="30">
        <v>4125.0730000000003</v>
      </c>
      <c r="F32" s="30">
        <v>15932.705</v>
      </c>
      <c r="G32" s="30">
        <v>30867.769317018599</v>
      </c>
      <c r="H32" s="30">
        <v>466511.55659014301</v>
      </c>
      <c r="I32" s="30">
        <f t="shared" ref="I32:I42" si="23">H32-SUM(J32:M32)</f>
        <v>183431.55659014301</v>
      </c>
      <c r="J32" s="30">
        <f>SUMIF('2012 high pe loads'!$N$3:$N$89,'Expanded data table'!$A32,'2012 high pe loads'!O$3:O$89)</f>
        <v>92760</v>
      </c>
      <c r="K32" s="30">
        <f>SUMIF('2012 high pe loads'!$N$3:$N$89,'Expanded data table'!$A32,'2012 high pe loads'!P$3:P$89)</f>
        <v>90900</v>
      </c>
      <c r="L32" s="30">
        <f>SUMIF('2012 high pe loads'!$N$3:$N$89,'Expanded data table'!$A32,'2012 high pe loads'!Q$3:Q$89)</f>
        <v>37920</v>
      </c>
      <c r="M32" s="30">
        <f>SUMIF('2012 high pe loads'!$N$3:$N$89,'Expanded data table'!$A32,'2012 high pe loads'!R$3:R$89)</f>
        <v>61500</v>
      </c>
      <c r="N32" s="89">
        <v>300</v>
      </c>
      <c r="O32" s="89">
        <v>63</v>
      </c>
      <c r="P32" s="89">
        <v>64</v>
      </c>
      <c r="Q32" s="89">
        <v>50</v>
      </c>
      <c r="R32" s="89">
        <v>30</v>
      </c>
      <c r="S32" s="89">
        <v>64</v>
      </c>
      <c r="T32" s="17">
        <f>S32-SUM(U32:X32)</f>
        <v>48</v>
      </c>
      <c r="U32" s="17">
        <f>VLOOKUP($A32,'2012 high pe loads'!$A$3:$E$93,5,FALSE)</f>
        <v>9</v>
      </c>
      <c r="V32" s="17">
        <f>VLOOKUP($A32,'2012 high pe loads'!$A$3:$E$93,4,FALSE)</f>
        <v>5</v>
      </c>
      <c r="W32" s="17">
        <f>VLOOKUP($A32,'2012 high pe loads'!$A$3:$E$93,3,FALSE)</f>
        <v>1</v>
      </c>
      <c r="X32" s="17">
        <f>VLOOKUP($A32,'2012 high pe loads'!$A$3:$E$93,2,FALSE)</f>
        <v>1</v>
      </c>
      <c r="Y32" s="89">
        <v>571</v>
      </c>
      <c r="Z32" s="89">
        <v>3669.5921520050701</v>
      </c>
      <c r="AA32" s="89">
        <v>1745.9000622301201</v>
      </c>
      <c r="AB32" s="89">
        <v>2749.5947086887099</v>
      </c>
      <c r="AC32" s="89">
        <v>3677.64401044438</v>
      </c>
      <c r="AD32" s="89">
        <v>3915.6618466423402</v>
      </c>
      <c r="AE32" s="89">
        <v>4190.5073740522303</v>
      </c>
      <c r="AF32" s="89">
        <v>37742.920862868603</v>
      </c>
      <c r="AG32" s="89">
        <v>15789.907239104199</v>
      </c>
      <c r="AH32" s="89">
        <v>2415.6554172635801</v>
      </c>
      <c r="AI32" s="89">
        <v>2566.4777958053</v>
      </c>
    </row>
    <row r="33" spans="1:35">
      <c r="A33" t="s">
        <v>38</v>
      </c>
      <c r="B33">
        <v>2013</v>
      </c>
      <c r="C33" s="30">
        <v>1579.38</v>
      </c>
      <c r="D33" s="30">
        <v>1523.1469999999999</v>
      </c>
      <c r="E33" s="30">
        <v>4493.9780000000001</v>
      </c>
      <c r="F33" s="30">
        <v>15723.778</v>
      </c>
      <c r="G33" s="30">
        <v>31557.5606740533</v>
      </c>
      <c r="H33" s="30">
        <v>484701.134599966</v>
      </c>
      <c r="I33" s="30">
        <f t="shared" si="23"/>
        <v>185421.134599966</v>
      </c>
      <c r="J33" s="30">
        <f>SUMIF('2013 high pe loads'!$N$3:$N$92,'Expanded data table'!$A33,'2013 high pe loads'!O$3:O$92)</f>
        <v>88560</v>
      </c>
      <c r="K33" s="30">
        <f>SUMIF('2013 high pe loads'!$N$3:$N$92,'Expanded data table'!$A33,'2013 high pe loads'!P$3:P$92)</f>
        <v>109680</v>
      </c>
      <c r="L33" s="30">
        <f>SUMIF('2013 high pe loads'!$N$3:$N$92,'Expanded data table'!$A33,'2013 high pe loads'!Q$3:Q$92)</f>
        <v>38580</v>
      </c>
      <c r="M33" s="30">
        <f>SUMIF('2013 high pe loads'!$N$3:$N$92,'Expanded data table'!$A33,'2013 high pe loads'!R$3:R$92)</f>
        <v>62460</v>
      </c>
      <c r="N33" s="89">
        <v>296</v>
      </c>
      <c r="O33" s="89">
        <v>62</v>
      </c>
      <c r="P33" s="89">
        <v>69</v>
      </c>
      <c r="Q33" s="89">
        <v>48</v>
      </c>
      <c r="R33" s="89">
        <v>30</v>
      </c>
      <c r="S33" s="89">
        <v>65</v>
      </c>
      <c r="T33" s="17">
        <f>S33-SUM(U33:X33)</f>
        <v>48</v>
      </c>
      <c r="U33" s="17">
        <f>VLOOKUP($A33,'2013 high pe loads'!$A$3:$E$96,5,FALSE)</f>
        <v>9</v>
      </c>
      <c r="V33" s="17">
        <f>VLOOKUP($A33,'2013 high pe loads'!$A$3:$E$96,4,FALSE)</f>
        <v>6</v>
      </c>
      <c r="W33" s="17">
        <f>VLOOKUP($A33,'2013 high pe loads'!$A$3:$E$96,3,FALSE)</f>
        <v>1</v>
      </c>
      <c r="X33" s="17">
        <f>VLOOKUP($A33,'2013 high pe loads'!$A$3:$E$96,2,FALSE)</f>
        <v>1</v>
      </c>
      <c r="Y33" s="89">
        <v>570</v>
      </c>
      <c r="Z33" s="89">
        <v>3925.1722008658498</v>
      </c>
      <c r="AA33" s="89">
        <v>1886.09699539299</v>
      </c>
      <c r="AB33" s="89">
        <v>3080.0687670562202</v>
      </c>
      <c r="AC33" s="89">
        <v>4093.9910722490499</v>
      </c>
      <c r="AD33" s="89">
        <v>4452.2441328273899</v>
      </c>
      <c r="AE33" s="89">
        <v>2961.17090186327</v>
      </c>
      <c r="AF33" s="89">
        <v>61640.334619756402</v>
      </c>
      <c r="AG33" s="89">
        <v>8648.4587438485996</v>
      </c>
      <c r="AH33" s="89">
        <v>2298.0467411918498</v>
      </c>
      <c r="AI33" s="89">
        <v>3073.9001485654398</v>
      </c>
    </row>
    <row r="34" spans="1:35">
      <c r="A34" t="s">
        <v>38</v>
      </c>
      <c r="B34">
        <v>2014</v>
      </c>
      <c r="C34" s="30">
        <v>1686.8440000000001</v>
      </c>
      <c r="D34" s="30">
        <v>1623.1859999999999</v>
      </c>
      <c r="E34" s="30">
        <v>4459.7269999999999</v>
      </c>
      <c r="F34" s="30">
        <v>16280.223</v>
      </c>
      <c r="G34" s="30">
        <v>31532.6768791916</v>
      </c>
      <c r="H34" s="30">
        <v>471693.969299961</v>
      </c>
      <c r="I34" s="30">
        <f t="shared" si="23"/>
        <v>170504.719299961</v>
      </c>
      <c r="J34" s="30">
        <f>J33+(J37-J33)/4</f>
        <v>88726.25</v>
      </c>
      <c r="K34" s="30">
        <f t="shared" ref="K34:M34" si="24">K33+(K37-K33)/4</f>
        <v>110747.25</v>
      </c>
      <c r="L34" s="30">
        <f t="shared" si="24"/>
        <v>38610.5</v>
      </c>
      <c r="M34" s="30">
        <f t="shared" si="24"/>
        <v>63105.25</v>
      </c>
      <c r="N34" s="89">
        <v>294</v>
      </c>
      <c r="O34" s="89">
        <v>63</v>
      </c>
      <c r="P34" s="89">
        <v>68</v>
      </c>
      <c r="Q34" s="89">
        <v>51</v>
      </c>
      <c r="R34" s="89">
        <v>30</v>
      </c>
      <c r="S34" s="89">
        <v>64</v>
      </c>
      <c r="T34" s="17"/>
      <c r="U34" s="17"/>
      <c r="V34" s="17"/>
      <c r="W34" s="17"/>
      <c r="X34" s="17"/>
      <c r="Y34" s="89">
        <v>570</v>
      </c>
      <c r="Z34" s="89">
        <v>2500.8160277649399</v>
      </c>
      <c r="AA34" s="89">
        <v>1210.9742055865199</v>
      </c>
      <c r="AB34" s="89">
        <v>2151.6064379650402</v>
      </c>
      <c r="AC34" s="89">
        <v>2601.7379644636499</v>
      </c>
      <c r="AD34" s="89">
        <v>2877.8469632977999</v>
      </c>
      <c r="AE34" s="89">
        <v>4207.9375023284301</v>
      </c>
      <c r="AF34" s="89">
        <v>63455.571103687798</v>
      </c>
      <c r="AG34" s="89">
        <v>16734.484706871099</v>
      </c>
      <c r="AH34" s="89">
        <v>2450.83497987602</v>
      </c>
      <c r="AI34" s="89">
        <v>3144.0496208098498</v>
      </c>
    </row>
    <row r="35" spans="1:35">
      <c r="A35" t="s">
        <v>38</v>
      </c>
      <c r="B35">
        <v>2015</v>
      </c>
      <c r="C35" s="30">
        <v>1722.856</v>
      </c>
      <c r="D35" s="30">
        <v>1627.241</v>
      </c>
      <c r="E35" s="30">
        <v>4276.6769999999997</v>
      </c>
      <c r="F35" s="30">
        <v>16056.739</v>
      </c>
      <c r="G35" s="30">
        <v>30044.663358429701</v>
      </c>
      <c r="H35" s="30">
        <v>474724.26815139002</v>
      </c>
      <c r="I35" s="30">
        <f t="shared" si="23"/>
        <v>171625.76815139002</v>
      </c>
      <c r="J35" s="30">
        <f>J34+(J37-J33)/4</f>
        <v>88892.5</v>
      </c>
      <c r="K35" s="30">
        <f t="shared" ref="K35:M35" si="25">K34+(K37-K33)/4</f>
        <v>111814.5</v>
      </c>
      <c r="L35" s="30">
        <f t="shared" si="25"/>
        <v>38641</v>
      </c>
      <c r="M35" s="30">
        <f t="shared" si="25"/>
        <v>63750.5</v>
      </c>
      <c r="N35" s="89">
        <v>295</v>
      </c>
      <c r="O35" s="89">
        <v>63</v>
      </c>
      <c r="P35" s="89">
        <v>65</v>
      </c>
      <c r="Q35" s="89">
        <v>50</v>
      </c>
      <c r="R35" s="89">
        <v>29</v>
      </c>
      <c r="S35" s="89">
        <v>65</v>
      </c>
      <c r="T35" s="17"/>
      <c r="U35" s="17"/>
      <c r="V35" s="17"/>
      <c r="W35" s="17"/>
      <c r="X35" s="17"/>
      <c r="Y35" s="89">
        <v>567</v>
      </c>
      <c r="Z35" s="89">
        <v>3423.1036163147</v>
      </c>
      <c r="AA35" s="89">
        <v>1625.7738888167</v>
      </c>
      <c r="AB35" s="89">
        <v>2713.4005777367502</v>
      </c>
      <c r="AC35" s="89">
        <v>3708.9353508030699</v>
      </c>
      <c r="AD35" s="89">
        <v>3972.3086727879399</v>
      </c>
      <c r="AE35" s="89">
        <v>1869.8711578919899</v>
      </c>
      <c r="AF35" s="89">
        <v>72787.185112422798</v>
      </c>
      <c r="AG35" s="89">
        <v>6888.97119206561</v>
      </c>
      <c r="AH35" s="89">
        <v>1522.65525007666</v>
      </c>
      <c r="AI35" s="89">
        <v>2983.0992626874599</v>
      </c>
    </row>
    <row r="36" spans="1:35">
      <c r="A36" t="s">
        <v>38</v>
      </c>
      <c r="B36">
        <v>2016</v>
      </c>
      <c r="C36" s="30">
        <v>1743.681</v>
      </c>
      <c r="D36" s="30">
        <v>1581.2919999999999</v>
      </c>
      <c r="E36" s="30">
        <v>4325.3950000000004</v>
      </c>
      <c r="F36" s="30">
        <v>16082.245999999999</v>
      </c>
      <c r="G36" s="30">
        <v>30640.367834683198</v>
      </c>
      <c r="H36" s="30">
        <v>471238.99791651202</v>
      </c>
      <c r="I36" s="30">
        <f t="shared" si="23"/>
        <v>166231.24791651202</v>
      </c>
      <c r="J36" s="30">
        <f>J35+(J37-J33)/4</f>
        <v>89058.75</v>
      </c>
      <c r="K36" s="30">
        <f t="shared" ref="K36:M36" si="26">K35+(K37-K33)/4</f>
        <v>112881.75</v>
      </c>
      <c r="L36" s="30">
        <f t="shared" si="26"/>
        <v>38671.5</v>
      </c>
      <c r="M36" s="30">
        <f t="shared" si="26"/>
        <v>64395.75</v>
      </c>
      <c r="N36" s="89">
        <v>297</v>
      </c>
      <c r="O36" s="89">
        <v>61</v>
      </c>
      <c r="P36" s="89">
        <v>66</v>
      </c>
      <c r="Q36" s="89">
        <v>50</v>
      </c>
      <c r="R36" s="89">
        <v>29</v>
      </c>
      <c r="S36" s="89">
        <v>65</v>
      </c>
      <c r="T36" s="17"/>
      <c r="U36" s="17"/>
      <c r="V36" s="17"/>
      <c r="W36" s="17"/>
      <c r="X36" s="17"/>
      <c r="Y36" s="89">
        <v>568</v>
      </c>
      <c r="Z36" s="89">
        <v>3785.4705660884101</v>
      </c>
      <c r="AA36" s="89">
        <v>1736.27304236378</v>
      </c>
      <c r="AB36" s="89">
        <v>2912.91106302651</v>
      </c>
      <c r="AC36" s="89">
        <v>3962.99770379744</v>
      </c>
      <c r="AD36" s="89">
        <v>4101.0672656505303</v>
      </c>
      <c r="AE36" s="89">
        <v>3498.2168901939799</v>
      </c>
      <c r="AF36" s="89">
        <v>71090.229939521203</v>
      </c>
      <c r="AG36" s="89">
        <v>11141.931053046899</v>
      </c>
      <c r="AH36" s="89">
        <v>2385.3559030628599</v>
      </c>
      <c r="AI36" s="89">
        <v>2894.8569928044299</v>
      </c>
    </row>
    <row r="37" spans="1:35">
      <c r="A37" t="s">
        <v>38</v>
      </c>
      <c r="B37">
        <v>2017</v>
      </c>
      <c r="C37" s="30">
        <v>1615.4369999999999</v>
      </c>
      <c r="D37" s="30">
        <v>1591.086</v>
      </c>
      <c r="E37" s="30">
        <v>4438.1379999999999</v>
      </c>
      <c r="F37" s="30">
        <v>16093.09</v>
      </c>
      <c r="G37" s="30">
        <v>32370.481684729999</v>
      </c>
      <c r="H37" s="30">
        <v>481600.65081245301</v>
      </c>
      <c r="I37" s="30">
        <f t="shared" si="23"/>
        <v>174683.65081245301</v>
      </c>
      <c r="J37" s="30">
        <f>SUMIF('2017 high pe loads'!$N$3:$N$92,'Expanded data table'!$A37,'2017 high pe loads'!O$3:O$92)</f>
        <v>89225</v>
      </c>
      <c r="K37" s="30">
        <f>SUMIF('2017 high pe loads'!$N$3:$N$92,'Expanded data table'!$A37,'2017 high pe loads'!P$3:P$92)</f>
        <v>113949</v>
      </c>
      <c r="L37" s="30">
        <f>SUMIF('2017 high pe loads'!$N$3:$N$92,'Expanded data table'!$A37,'2017 high pe loads'!Q$3:Q$92)</f>
        <v>38702</v>
      </c>
      <c r="M37" s="30">
        <f>SUMIF('2017 high pe loads'!$N$3:$N$92,'Expanded data table'!$A37,'2017 high pe loads'!R$3:R$92)</f>
        <v>65041</v>
      </c>
      <c r="N37" s="89">
        <v>298</v>
      </c>
      <c r="O37" s="89">
        <v>62</v>
      </c>
      <c r="P37" s="89">
        <v>64</v>
      </c>
      <c r="Q37" s="89">
        <v>49</v>
      </c>
      <c r="R37" s="89">
        <v>30</v>
      </c>
      <c r="S37" s="89">
        <v>64</v>
      </c>
      <c r="T37" s="17">
        <f>S37-SUM(U37:X37)</f>
        <v>47</v>
      </c>
      <c r="U37" s="17">
        <f>VLOOKUP($A37,'2017 high pe loads'!$A$3:$E$97,5,FALSE)</f>
        <v>9</v>
      </c>
      <c r="V37" s="17">
        <f>VLOOKUP($A37,'2017 high pe loads'!$A$3:$E$97,4,FALSE)</f>
        <v>6</v>
      </c>
      <c r="W37" s="17">
        <f>VLOOKUP($A37,'2017 high pe loads'!$A$3:$E$97,3,FALSE)</f>
        <v>1</v>
      </c>
      <c r="X37" s="17">
        <f>VLOOKUP($A37,'2017 high pe loads'!$A$3:$E$97,2,FALSE)</f>
        <v>1</v>
      </c>
      <c r="Y37" s="89">
        <v>567</v>
      </c>
      <c r="Z37" s="89">
        <v>4547.8672713521601</v>
      </c>
      <c r="AA37" s="89">
        <v>2041.1946512280001</v>
      </c>
      <c r="AB37" s="89">
        <v>3566.0949925515001</v>
      </c>
      <c r="AC37" s="89">
        <v>4683.2913312520204</v>
      </c>
      <c r="AD37" s="89">
        <v>5187.7280788671696</v>
      </c>
      <c r="AE37" s="89">
        <v>6107.2718424554696</v>
      </c>
      <c r="AF37" s="89">
        <v>66738.466174690198</v>
      </c>
      <c r="AG37" s="89">
        <v>14317.3582183002</v>
      </c>
      <c r="AH37" s="89">
        <v>1928.0184550879001</v>
      </c>
      <c r="AI37" s="89">
        <v>1458.9838656248801</v>
      </c>
    </row>
    <row r="38" spans="1:35">
      <c r="A38" t="s">
        <v>38</v>
      </c>
      <c r="B38">
        <v>2018</v>
      </c>
      <c r="C38" s="30">
        <v>1755.652</v>
      </c>
      <c r="D38" s="30">
        <v>1597.2809999999999</v>
      </c>
      <c r="E38" s="30">
        <v>4226.3109999999997</v>
      </c>
      <c r="F38" s="30">
        <v>17126.188999999998</v>
      </c>
      <c r="G38" s="30">
        <v>32771.014486014101</v>
      </c>
      <c r="H38" s="30">
        <v>489416.24271676299</v>
      </c>
      <c r="I38" s="30">
        <f t="shared" si="23"/>
        <v>175954.7141296186</v>
      </c>
      <c r="J38" s="30">
        <f>SUMIF('2018 high pe loads'!$N$3:$N$94,'Expanded data table'!$A38,'2018 high pe loads'!O$3:O$94)</f>
        <v>89328</v>
      </c>
      <c r="K38" s="30">
        <f>SUMIF('2018 high pe loads'!$N$3:$N$94,'Expanded data table'!$A38,'2018 high pe loads'!P$3:P$94)</f>
        <v>116102.39155283131</v>
      </c>
      <c r="L38" s="30">
        <f>SUMIF('2018 high pe loads'!$N$3:$N$94,'Expanded data table'!$A38,'2018 high pe loads'!Q$3:Q$94)</f>
        <v>39637.137034313098</v>
      </c>
      <c r="M38" s="30">
        <f>SUMIF('2018 high pe loads'!$N$3:$N$94,'Expanded data table'!$A38,'2018 high pe loads'!R$3:R$94)</f>
        <v>68394</v>
      </c>
      <c r="N38" s="89">
        <v>301</v>
      </c>
      <c r="O38" s="89">
        <v>60</v>
      </c>
      <c r="P38" s="89">
        <v>62</v>
      </c>
      <c r="Q38" s="89">
        <v>51</v>
      </c>
      <c r="R38" s="89">
        <v>30</v>
      </c>
      <c r="S38" s="89">
        <v>64</v>
      </c>
      <c r="T38" s="17">
        <f>S38-SUM(U38:X38)</f>
        <v>47</v>
      </c>
      <c r="U38" s="17">
        <f>VLOOKUP($A38,'2018 high pe loads'!$A$3:$E$98,5,FALSE)</f>
        <v>9</v>
      </c>
      <c r="V38" s="17">
        <f>VLOOKUP($A38,'2018 high pe loads'!$A$3:$E$981,4,FALSE)</f>
        <v>6</v>
      </c>
      <c r="W38" s="17">
        <f>VLOOKUP($A38,'2018 high pe loads'!$A$3:$E$98,3,FALSE)</f>
        <v>1</v>
      </c>
      <c r="X38" s="17">
        <f>VLOOKUP($A38,'2018 high pe loads'!$A$3:$E$98,2,FALSE)</f>
        <v>1</v>
      </c>
      <c r="Y38" s="89">
        <v>568</v>
      </c>
      <c r="Z38" s="89">
        <v>5091.9669999999996</v>
      </c>
      <c r="AA38" s="89">
        <v>2278.8249999999998</v>
      </c>
      <c r="AB38" s="89">
        <v>3798.768</v>
      </c>
      <c r="AC38" s="89">
        <v>5345.1239999999998</v>
      </c>
      <c r="AD38" s="89">
        <v>5707.0060000000003</v>
      </c>
      <c r="AE38" s="89">
        <v>7706.3599589694804</v>
      </c>
      <c r="AF38" s="89">
        <v>70295.971290327798</v>
      </c>
      <c r="AG38" s="89">
        <v>16440.113907325998</v>
      </c>
      <c r="AH38" s="89">
        <v>2288.4420678838501</v>
      </c>
      <c r="AI38" s="89">
        <v>1539.60466820695</v>
      </c>
    </row>
    <row r="39" spans="1:35">
      <c r="A39" t="s">
        <v>38</v>
      </c>
      <c r="B39">
        <v>2019</v>
      </c>
      <c r="C39" s="30">
        <v>1742.9939999999999</v>
      </c>
      <c r="D39" s="30">
        <v>1548.693</v>
      </c>
      <c r="E39" s="30">
        <v>4219.9849999999997</v>
      </c>
      <c r="F39" s="30">
        <v>17311.187999999998</v>
      </c>
      <c r="G39" s="30">
        <v>32632.288904870398</v>
      </c>
      <c r="H39" s="30">
        <v>492826.30225354899</v>
      </c>
      <c r="I39" s="30">
        <f t="shared" si="23"/>
        <v>177099.30225354899</v>
      </c>
      <c r="J39" s="30">
        <f>SUMIF('2019 high pe loads'!$N$3:$N$96,'Expanded data table'!$A39,'2019 high pe loads'!O$3:O$96)</f>
        <v>89659</v>
      </c>
      <c r="K39" s="30">
        <f>SUMIF('2019 high pe loads'!$N$3:$N$96,'Expanded data table'!$A39,'2019 high pe loads'!P$3:P$96)</f>
        <v>116408</v>
      </c>
      <c r="L39" s="30">
        <f>SUMIF('2019 high pe loads'!$N$3:$N$96,'Expanded data table'!$A39,'2019 high pe loads'!Q$3:Q$96)</f>
        <v>38059</v>
      </c>
      <c r="M39" s="30">
        <f>SUMIF('2019 high pe loads'!$N$3:$N$96,'Expanded data table'!$A39,'2019 high pe loads'!R$3:R$96)</f>
        <v>71601</v>
      </c>
      <c r="N39" s="89">
        <v>302</v>
      </c>
      <c r="O39" s="89">
        <v>58</v>
      </c>
      <c r="P39" s="89">
        <v>63</v>
      </c>
      <c r="Q39" s="89">
        <v>52</v>
      </c>
      <c r="R39" s="89">
        <v>30</v>
      </c>
      <c r="S39" s="89">
        <v>64</v>
      </c>
      <c r="T39" s="17">
        <f>S39-SUM(U39:X39)</f>
        <v>47</v>
      </c>
      <c r="U39" s="17">
        <f>VLOOKUP($A39,'2019 high pe loads'!$A$3:$E$101,5,FALSE)</f>
        <v>9</v>
      </c>
      <c r="V39" s="17">
        <f>VLOOKUP($A39,'2019 high pe loads'!$A$3:$E$101,4,FALSE)</f>
        <v>6</v>
      </c>
      <c r="W39" s="17">
        <f>VLOOKUP($A39,'2019 high pe loads'!$A$3:$E$101,3,FALSE)</f>
        <v>1</v>
      </c>
      <c r="X39" s="17">
        <f>VLOOKUP($A39,'2019 high pe loads'!$A$3:$E$101,2,FALSE)</f>
        <v>1</v>
      </c>
      <c r="Y39" s="89">
        <v>569</v>
      </c>
      <c r="Z39" s="89">
        <v>4664.9040000000005</v>
      </c>
      <c r="AA39" s="89">
        <v>2087.1570000000002</v>
      </c>
      <c r="AB39" s="89">
        <v>3479.2739999999999</v>
      </c>
      <c r="AC39" s="89">
        <v>5139.5420000000004</v>
      </c>
      <c r="AD39" s="89">
        <v>5367.451</v>
      </c>
      <c r="AE39" s="89">
        <v>6059.9908892722697</v>
      </c>
      <c r="AF39" s="89">
        <v>65418.268230302703</v>
      </c>
      <c r="AG39" s="89">
        <v>14536.348247661101</v>
      </c>
      <c r="AH39" s="89">
        <v>2384.2393754541799</v>
      </c>
      <c r="AI39" s="89">
        <v>1631.3837943600199</v>
      </c>
    </row>
    <row r="40" spans="1:35">
      <c r="A40" t="s">
        <v>38</v>
      </c>
      <c r="B40">
        <v>2020</v>
      </c>
      <c r="C40" s="30">
        <v>1757.7923424987916</v>
      </c>
      <c r="D40" s="30">
        <v>1516.7545215318082</v>
      </c>
      <c r="E40" s="30">
        <v>4406.2446943703289</v>
      </c>
      <c r="F40" s="30">
        <v>17342.471011368332</v>
      </c>
      <c r="G40" s="30">
        <v>33399.901334896873</v>
      </c>
      <c r="H40" s="30">
        <v>487830.300061238</v>
      </c>
      <c r="I40" s="30">
        <f t="shared" si="23"/>
        <v>183731.300061238</v>
      </c>
      <c r="J40" s="30">
        <f>SUMIF('2020 high pe loads'!$N$3:$N$96,'Expanded data table'!$A40,'2020 high pe loads'!O$3:O$96)</f>
        <v>83137</v>
      </c>
      <c r="K40" s="30">
        <f>SUMIF('2020 high pe loads'!$N$3:$N$96,'Expanded data table'!$A40,'2020 high pe loads'!P$3:P$96)</f>
        <v>113273</v>
      </c>
      <c r="L40" s="30">
        <f>SUMIF('2020 high pe loads'!$N$3:$N$96,'Expanded data table'!$A40,'2020 high pe loads'!Q$3:Q$96)</f>
        <v>37700</v>
      </c>
      <c r="M40" s="30">
        <f>SUMIF('2020 high pe loads'!$N$3:$N$96,'Expanded data table'!$A40,'2020 high pe loads'!R$3:R$96)</f>
        <v>69989</v>
      </c>
      <c r="N40" s="90">
        <v>302</v>
      </c>
      <c r="O40" s="90">
        <v>58</v>
      </c>
      <c r="P40" s="90">
        <v>65</v>
      </c>
      <c r="Q40" s="90">
        <v>51</v>
      </c>
      <c r="R40" s="90">
        <v>30</v>
      </c>
      <c r="S40" s="91">
        <v>64</v>
      </c>
      <c r="T40" s="17">
        <f>S40-SUM(U40:X40)</f>
        <v>48</v>
      </c>
      <c r="U40" s="17">
        <f>VLOOKUP($A40,'2020 high pe loads'!$A$3:$E$100,5,FALSE)</f>
        <v>8</v>
      </c>
      <c r="V40" s="17">
        <f>VLOOKUP($A40,'2020 high pe loads'!$A$3:$E$100,4,FALSE)</f>
        <v>6</v>
      </c>
      <c r="W40" s="17">
        <f>VLOOKUP($A40,'2020 high pe loads'!$A$3:$E$100,3,FALSE)</f>
        <v>1</v>
      </c>
      <c r="X40" s="17">
        <f>VLOOKUP($A40,'2020 high pe loads'!$A$3:$E$100,2,FALSE)</f>
        <v>1</v>
      </c>
      <c r="Y40" s="89">
        <f>SUM(N40:S40)</f>
        <v>570</v>
      </c>
      <c r="Z40" s="89">
        <v>5623.1319999999996</v>
      </c>
      <c r="AA40" s="89">
        <v>2463.6179999999999</v>
      </c>
      <c r="AB40" s="89">
        <v>4299.4399999999996</v>
      </c>
      <c r="AC40" s="89">
        <v>6072.6620000000003</v>
      </c>
      <c r="AD40" s="89">
        <v>6752.2879999999996</v>
      </c>
      <c r="AE40" s="89">
        <v>6837.2513174959004</v>
      </c>
      <c r="AF40" s="89">
        <v>65672.47133528188</v>
      </c>
      <c r="AG40" s="89">
        <v>12974.452481286635</v>
      </c>
      <c r="AH40" s="89">
        <v>2164.7195466743965</v>
      </c>
      <c r="AI40" s="89">
        <v>3718.7042381587248</v>
      </c>
    </row>
    <row r="41" spans="1:35">
      <c r="A41" t="s">
        <v>38</v>
      </c>
      <c r="B41">
        <v>2021</v>
      </c>
      <c r="C41" s="30">
        <f>'2021 APR Table 7D'!O$14</f>
        <v>2330</v>
      </c>
      <c r="D41" s="30">
        <f>'2021 APR Table 7D'!O$40</f>
        <v>1966</v>
      </c>
      <c r="E41" s="30">
        <f>'2021 APR Table 7D'!O$66</f>
        <v>4149</v>
      </c>
      <c r="F41" s="30">
        <f>'2021 APR Table 7D'!O$92</f>
        <v>15925</v>
      </c>
      <c r="G41" s="30">
        <f>'2021 APR Table 7D'!O$118</f>
        <v>33272</v>
      </c>
      <c r="H41" s="30">
        <f>'2021 APR Table 7D'!O$144</f>
        <v>489656</v>
      </c>
      <c r="I41" s="30">
        <f t="shared" si="23"/>
        <v>189560</v>
      </c>
      <c r="J41" s="30">
        <f>'Additional bands'!C35</f>
        <v>81673</v>
      </c>
      <c r="K41" s="30">
        <f>'Additional bands'!D35</f>
        <v>115334</v>
      </c>
      <c r="L41" s="30">
        <f>'Additional bands'!E35</f>
        <v>38013</v>
      </c>
      <c r="M41" s="30">
        <f>'Additional bands'!F35</f>
        <v>65076</v>
      </c>
      <c r="N41" s="89">
        <f>'2021 APR Table 7D'!O$199</f>
        <v>298</v>
      </c>
      <c r="O41" s="89">
        <f>'2021 APR Table 7D'!O$225</f>
        <v>67</v>
      </c>
      <c r="P41" s="89">
        <f>'2021 APR Table 7D'!O$251</f>
        <v>60</v>
      </c>
      <c r="Q41" s="89">
        <f>'2021 APR Table 7D'!O$277</f>
        <v>47</v>
      </c>
      <c r="R41" s="89">
        <f>'2021 APR Table 7D'!O$303</f>
        <v>32</v>
      </c>
      <c r="S41" s="89">
        <f>'2021 APR Table 7D'!O$329</f>
        <v>63</v>
      </c>
      <c r="T41" s="1">
        <f t="shared" ref="T41:T42" si="27">S41-SUM(U41:X41)</f>
        <v>47</v>
      </c>
      <c r="U41" s="17">
        <f>VLOOKUP($A40,'2021 high pe loads'!$A$3:$E$98,5,FALSE)</f>
        <v>8</v>
      </c>
      <c r="V41" s="17">
        <f>VLOOKUP($A40,'2021 high pe loads'!$A$3:$E$98,4,FALSE)</f>
        <v>6</v>
      </c>
      <c r="W41" s="17">
        <f>VLOOKUP($A40,'2021 high pe loads'!$A$3:$E$98,3,FALSE)</f>
        <v>1</v>
      </c>
      <c r="X41" s="17">
        <f>VLOOKUP($A40,'2021 high pe loads'!$A$3:$E$98,2,FALSE)</f>
        <v>1</v>
      </c>
      <c r="Y41" s="89">
        <f t="shared" ref="Y41:Y42" si="28">SUM(N41:S41)</f>
        <v>567</v>
      </c>
      <c r="Z41" s="89">
        <f t="array" ref="Z41:AE41">TRANSPOSE('2021 APR Table 7A'!O$6:O$11)</f>
        <v>6081.8410000000003</v>
      </c>
      <c r="AA41" s="89">
        <v>3160.0129999999999</v>
      </c>
      <c r="AB41" s="89">
        <v>4686.8119999999999</v>
      </c>
      <c r="AC41" s="89">
        <v>6180.1360000000004</v>
      </c>
      <c r="AD41" s="89">
        <v>7387.6859999999997</v>
      </c>
      <c r="AE41" s="89">
        <v>8907.5210000000006</v>
      </c>
      <c r="AF41" s="89">
        <f>'2021 APR Table 7A'!O$17</f>
        <v>69164.433000000005</v>
      </c>
      <c r="AG41" s="89">
        <f>'2021 APR Table 7A'!O$19</f>
        <v>16463.646000000001</v>
      </c>
      <c r="AH41" s="89">
        <f>'2021 APR Table 7A'!O$15</f>
        <v>2246.5390000000002</v>
      </c>
      <c r="AI41" s="89">
        <f>'2021 APR Table 7A'!O$16</f>
        <v>3940.4490000000001</v>
      </c>
    </row>
    <row r="42" spans="1:35">
      <c r="A42" t="s">
        <v>38</v>
      </c>
      <c r="B42">
        <v>2022</v>
      </c>
      <c r="C42" s="30">
        <f>'2022 APR Table 7D'!O$14</f>
        <v>2386</v>
      </c>
      <c r="D42" s="30">
        <f>'2022 APR Table 7D'!O$40</f>
        <v>1907</v>
      </c>
      <c r="E42" s="30">
        <f>'2022 APR Table 7D'!O$66</f>
        <v>4238</v>
      </c>
      <c r="F42" s="30">
        <f>'2022 APR Table 7D'!O$92</f>
        <v>15846</v>
      </c>
      <c r="G42" s="30">
        <f>'2022 APR Table 7D'!O$118</f>
        <v>33735</v>
      </c>
      <c r="H42" s="30">
        <f>'2022 APR Table 7D'!O$144</f>
        <v>498086</v>
      </c>
      <c r="I42" s="30">
        <f t="shared" si="23"/>
        <v>173702</v>
      </c>
      <c r="J42" s="30">
        <f>'Additional bands'!C36</f>
        <v>93205</v>
      </c>
      <c r="K42" s="30">
        <f>'Additional bands'!D36</f>
        <v>119461</v>
      </c>
      <c r="L42" s="30">
        <f>'Additional bands'!E36</f>
        <v>40060</v>
      </c>
      <c r="M42" s="30">
        <f>'Additional bands'!F36</f>
        <v>71658</v>
      </c>
      <c r="N42" s="89">
        <f>'2022 APR Table 7D'!O$199</f>
        <v>299</v>
      </c>
      <c r="O42" s="89">
        <f>'2022 APR Table 7D'!O$225</f>
        <v>65</v>
      </c>
      <c r="P42" s="89">
        <f>'2022 APR Table 7D'!O$251</f>
        <v>60</v>
      </c>
      <c r="Q42" s="89">
        <f>'2022 APR Table 7D'!O$277</f>
        <v>47</v>
      </c>
      <c r="R42" s="89">
        <f>'2022 APR Table 7D'!O$303</f>
        <v>32</v>
      </c>
      <c r="S42" s="89">
        <f>'2022 APR Table 7D'!O$329</f>
        <v>63</v>
      </c>
      <c r="T42" s="1">
        <f t="shared" si="27"/>
        <v>46</v>
      </c>
      <c r="U42" s="17">
        <f>VLOOKUP($A40,'2022 high pe loads'!$A$3:$E$98,5,FALSE)</f>
        <v>9</v>
      </c>
      <c r="V42" s="17">
        <f>VLOOKUP($A41,'2022 high pe loads'!$A$3:$E$98,4,FALSE)</f>
        <v>6</v>
      </c>
      <c r="W42" s="17">
        <f>VLOOKUP($A41,'2022 high pe loads'!$A$3:$E$98,3,FALSE)</f>
        <v>1</v>
      </c>
      <c r="X42" s="17">
        <f>VLOOKUP($A41,'2022 high pe loads'!$A$3:$E$98,2,FALSE)</f>
        <v>1</v>
      </c>
      <c r="Y42" s="89">
        <f t="shared" si="28"/>
        <v>566</v>
      </c>
      <c r="Z42" s="89">
        <f t="array" ref="Z42:AE42">TRANSPOSE('2022 APR Table 7A'!O$6:O$11)</f>
        <v>7011.1369999999997</v>
      </c>
      <c r="AA42" s="89">
        <v>3644.355</v>
      </c>
      <c r="AB42" s="89">
        <v>5405.1689999999999</v>
      </c>
      <c r="AC42" s="89">
        <v>7127.3789999999999</v>
      </c>
      <c r="AD42" s="89">
        <v>8520.0130000000008</v>
      </c>
      <c r="AE42" s="89">
        <v>245.43299999999999</v>
      </c>
      <c r="AF42" s="89">
        <f>'2022 APR Table 7A'!O$17</f>
        <v>79408.402000000002</v>
      </c>
      <c r="AG42" s="89">
        <f>'2022 APR Table 7A'!O$19</f>
        <v>548.81700000000001</v>
      </c>
      <c r="AH42" s="89">
        <f>'2022 APR Table 7A'!O$15</f>
        <v>2264.0650000000001</v>
      </c>
      <c r="AI42" s="89">
        <f>'2022 APR Table 7A'!O$16</f>
        <v>4678.37</v>
      </c>
    </row>
    <row r="43" spans="1:35">
      <c r="A43" t="s">
        <v>38</v>
      </c>
      <c r="B43">
        <v>2023</v>
      </c>
      <c r="C43" s="30"/>
      <c r="D43" s="30"/>
      <c r="E43" s="30"/>
      <c r="F43" s="30"/>
      <c r="G43" s="30"/>
      <c r="H43" s="30"/>
      <c r="I43" s="30"/>
      <c r="J43" s="30"/>
      <c r="K43" s="30"/>
      <c r="L43" s="30"/>
      <c r="M43" s="30"/>
      <c r="N43" s="89"/>
      <c r="O43" s="89"/>
      <c r="P43" s="89"/>
      <c r="Q43" s="89"/>
      <c r="R43" s="89"/>
      <c r="S43" s="89"/>
      <c r="T43" s="17"/>
      <c r="U43" s="17"/>
      <c r="V43" s="17"/>
      <c r="W43" s="17"/>
      <c r="X43" s="17"/>
      <c r="Y43" s="89"/>
      <c r="Z43" s="89"/>
      <c r="AA43" s="89"/>
      <c r="AB43" s="89"/>
      <c r="AC43" s="89"/>
      <c r="AD43" s="89"/>
      <c r="AE43" s="89"/>
      <c r="AF43" s="89"/>
      <c r="AG43" s="89"/>
      <c r="AH43" s="89"/>
      <c r="AI43" s="89"/>
    </row>
    <row r="44" spans="1:35">
      <c r="A44" t="s">
        <v>38</v>
      </c>
      <c r="B44">
        <v>2024</v>
      </c>
      <c r="C44" s="30"/>
      <c r="D44" s="30"/>
      <c r="E44" s="30"/>
      <c r="F44" s="30"/>
      <c r="G44" s="30"/>
      <c r="H44" s="30"/>
      <c r="I44" s="30"/>
      <c r="J44" s="30"/>
      <c r="K44" s="30"/>
      <c r="L44" s="30"/>
      <c r="M44" s="30"/>
      <c r="N44" s="89"/>
      <c r="O44" s="89"/>
      <c r="P44" s="89"/>
      <c r="Q44" s="89"/>
      <c r="R44" s="89"/>
      <c r="S44" s="89"/>
      <c r="T44" s="17"/>
      <c r="U44" s="17"/>
      <c r="V44" s="17"/>
      <c r="W44" s="17"/>
      <c r="X44" s="17"/>
      <c r="Y44" s="89"/>
      <c r="Z44" s="89"/>
      <c r="AA44" s="89"/>
      <c r="AB44" s="89"/>
      <c r="AC44" s="89"/>
      <c r="AD44" s="89"/>
      <c r="AE44" s="89"/>
      <c r="AF44" s="89"/>
      <c r="AG44" s="89"/>
      <c r="AH44" s="89"/>
      <c r="AI44" s="89"/>
    </row>
    <row r="45" spans="1:35">
      <c r="A45" t="s">
        <v>38</v>
      </c>
      <c r="B45">
        <v>2025</v>
      </c>
      <c r="C45" s="30"/>
      <c r="D45" s="30"/>
      <c r="E45" s="30"/>
      <c r="F45" s="30"/>
      <c r="G45" s="30"/>
      <c r="H45" s="30"/>
      <c r="I45" s="30"/>
      <c r="J45" s="30"/>
      <c r="K45" s="30"/>
      <c r="L45" s="30"/>
      <c r="M45" s="30"/>
      <c r="N45" s="89"/>
      <c r="O45" s="89"/>
      <c r="P45" s="89"/>
      <c r="Q45" s="89"/>
      <c r="R45" s="89"/>
      <c r="S45" s="89"/>
      <c r="T45" s="17"/>
      <c r="U45" s="17"/>
      <c r="V45" s="17"/>
      <c r="W45" s="17"/>
      <c r="X45" s="17"/>
      <c r="Y45" s="89"/>
      <c r="Z45" s="89"/>
      <c r="AA45" s="89"/>
      <c r="AB45" s="89"/>
      <c r="AC45" s="89"/>
      <c r="AD45" s="89"/>
      <c r="AE45" s="89"/>
      <c r="AF45" s="89"/>
      <c r="AG45" s="89"/>
      <c r="AH45" s="89"/>
      <c r="AI45" s="89"/>
    </row>
    <row r="46" spans="1:35">
      <c r="A46" t="s">
        <v>60</v>
      </c>
      <c r="B46">
        <v>2012</v>
      </c>
      <c r="C46" s="30">
        <v>651.12</v>
      </c>
      <c r="D46" s="30">
        <v>763.74</v>
      </c>
      <c r="E46" s="30">
        <v>6037.38</v>
      </c>
      <c r="F46" s="30">
        <v>25356.091</v>
      </c>
      <c r="G46" s="30">
        <v>17692.458144</v>
      </c>
      <c r="H46" s="30">
        <v>212032.33299200001</v>
      </c>
      <c r="I46" s="30">
        <f t="shared" ref="I46:I56" si="29">H46-SUM(J46:M46)</f>
        <v>112840.99299200001</v>
      </c>
      <c r="J46" s="30">
        <f>SUMIF('2012 high pe loads'!$N$3:$N$89,'Expanded data table'!$A46,'2012 high pe loads'!O$3:O$89)</f>
        <v>61511.34</v>
      </c>
      <c r="K46" s="30">
        <f>SUMIF('2012 high pe loads'!$N$3:$N$89,'Expanded data table'!$A46,'2012 high pe loads'!P$3:P$89)</f>
        <v>37680</v>
      </c>
      <c r="L46" s="30">
        <f>SUMIF('2012 high pe loads'!$N$3:$N$89,'Expanded data table'!$A46,'2012 high pe loads'!Q$3:Q$89)</f>
        <v>0</v>
      </c>
      <c r="M46" s="30">
        <f>SUMIF('2012 high pe loads'!$N$3:$N$89,'Expanded data table'!$A46,'2012 high pe loads'!R$3:R$89)</f>
        <v>0</v>
      </c>
      <c r="N46" s="89">
        <v>111</v>
      </c>
      <c r="O46" s="89">
        <v>33</v>
      </c>
      <c r="P46" s="89">
        <v>86</v>
      </c>
      <c r="Q46" s="89">
        <v>82</v>
      </c>
      <c r="R46" s="89">
        <v>16</v>
      </c>
      <c r="S46" s="89">
        <v>41</v>
      </c>
      <c r="T46" s="17">
        <f>S46-SUM(U46:X46)</f>
        <v>33</v>
      </c>
      <c r="U46" s="17">
        <f>VLOOKUP($A46,'2012 high pe loads'!$A$3:$E$93,5,FALSE)</f>
        <v>6</v>
      </c>
      <c r="V46" s="17">
        <f>VLOOKUP($A46,'2012 high pe loads'!$A$3:$E$93,4,FALSE)</f>
        <v>2</v>
      </c>
      <c r="W46" s="17">
        <f>VLOOKUP($A46,'2012 high pe loads'!$A$3:$E$93,3,FALSE)</f>
        <v>0</v>
      </c>
      <c r="X46" s="17">
        <f>VLOOKUP($A46,'2012 high pe loads'!$A$3:$E$93,2,FALSE)</f>
        <v>0</v>
      </c>
      <c r="Y46" s="89">
        <v>369</v>
      </c>
      <c r="Z46" s="89">
        <v>972</v>
      </c>
      <c r="AA46" s="89">
        <v>907</v>
      </c>
      <c r="AB46" s="89">
        <v>4234</v>
      </c>
      <c r="AC46" s="89">
        <v>6898</v>
      </c>
      <c r="AD46" s="89">
        <v>4055</v>
      </c>
      <c r="AE46" s="89">
        <v>2506</v>
      </c>
      <c r="AF46" s="89">
        <v>35199</v>
      </c>
      <c r="AG46" s="89">
        <v>4975</v>
      </c>
      <c r="AH46" s="89">
        <v>932</v>
      </c>
      <c r="AI46" s="89">
        <v>0</v>
      </c>
    </row>
    <row r="47" spans="1:35">
      <c r="A47" t="s">
        <v>60</v>
      </c>
      <c r="B47">
        <v>2013</v>
      </c>
      <c r="C47" s="30">
        <v>656.34</v>
      </c>
      <c r="D47" s="30">
        <v>691.14</v>
      </c>
      <c r="E47" s="30">
        <v>6102.3</v>
      </c>
      <c r="F47" s="30">
        <v>25572.111000000001</v>
      </c>
      <c r="G47" s="30">
        <v>18454.463016000002</v>
      </c>
      <c r="H47" s="30">
        <v>230215.55755199899</v>
      </c>
      <c r="I47" s="30">
        <f t="shared" si="29"/>
        <v>122774.277551999</v>
      </c>
      <c r="J47" s="30">
        <f>SUMIF('2013 high pe loads'!$N$3:$N$92,'Expanded data table'!$A47,'2013 high pe loads'!O$3:O$92)</f>
        <v>69521.279999999999</v>
      </c>
      <c r="K47" s="30">
        <f>SUMIF('2013 high pe loads'!$N$3:$N$92,'Expanded data table'!$A47,'2013 high pe loads'!P$3:P$92)</f>
        <v>37920</v>
      </c>
      <c r="L47" s="30">
        <f>SUMIF('2013 high pe loads'!$N$3:$N$92,'Expanded data table'!$A47,'2013 high pe loads'!Q$3:Q$92)</f>
        <v>0</v>
      </c>
      <c r="M47" s="30">
        <f>SUMIF('2013 high pe loads'!$N$3:$N$92,'Expanded data table'!$A47,'2013 high pe loads'!R$3:R$92)</f>
        <v>0</v>
      </c>
      <c r="N47" s="89">
        <v>111</v>
      </c>
      <c r="O47" s="89">
        <v>30</v>
      </c>
      <c r="P47" s="89">
        <v>87</v>
      </c>
      <c r="Q47" s="89">
        <v>82</v>
      </c>
      <c r="R47" s="89">
        <v>16</v>
      </c>
      <c r="S47" s="89">
        <v>42</v>
      </c>
      <c r="T47" s="17">
        <f>S47-SUM(U47:X47)</f>
        <v>33</v>
      </c>
      <c r="U47" s="17">
        <f>VLOOKUP($A47,'2013 high pe loads'!$A$3:$E$96,5,FALSE)</f>
        <v>7</v>
      </c>
      <c r="V47" s="17">
        <f>VLOOKUP($A47,'2013 high pe loads'!$A$3:$E$96,4,FALSE)</f>
        <v>2</v>
      </c>
      <c r="W47" s="17">
        <f>VLOOKUP($A47,'2013 high pe loads'!$A$3:$E$96,3,FALSE)</f>
        <v>0</v>
      </c>
      <c r="X47" s="17">
        <f>VLOOKUP($A47,'2013 high pe loads'!$A$3:$E$96,2,FALSE)</f>
        <v>0</v>
      </c>
      <c r="Y47" s="89">
        <v>368</v>
      </c>
      <c r="Z47" s="89">
        <v>841</v>
      </c>
      <c r="AA47" s="89">
        <v>832</v>
      </c>
      <c r="AB47" s="89">
        <v>4046</v>
      </c>
      <c r="AC47" s="89">
        <v>7015</v>
      </c>
      <c r="AD47" s="89">
        <v>4516</v>
      </c>
      <c r="AE47" s="89">
        <v>1108</v>
      </c>
      <c r="AF47" s="89">
        <v>36514</v>
      </c>
      <c r="AG47" s="89">
        <v>2380</v>
      </c>
      <c r="AH47" s="89">
        <v>739</v>
      </c>
      <c r="AI47" s="89">
        <v>0</v>
      </c>
    </row>
    <row r="48" spans="1:35">
      <c r="A48" t="s">
        <v>60</v>
      </c>
      <c r="B48">
        <v>2014</v>
      </c>
      <c r="C48" s="30">
        <v>600.721</v>
      </c>
      <c r="D48" s="30">
        <v>709.24</v>
      </c>
      <c r="E48" s="30">
        <v>6107.4629999999997</v>
      </c>
      <c r="F48" s="30">
        <v>22372.51</v>
      </c>
      <c r="G48" s="30">
        <v>20354.6834836415</v>
      </c>
      <c r="H48" s="30">
        <v>231954.38407671</v>
      </c>
      <c r="I48" s="30">
        <f t="shared" si="29"/>
        <v>123321.42407671001</v>
      </c>
      <c r="J48" s="30">
        <f>J47+(J51-J47)/4</f>
        <v>62472.46</v>
      </c>
      <c r="K48" s="30">
        <f t="shared" ref="K48:M48" si="30">K47+(K51-K47)/4</f>
        <v>46160.5</v>
      </c>
      <c r="L48" s="30">
        <f t="shared" si="30"/>
        <v>0</v>
      </c>
      <c r="M48" s="30">
        <f t="shared" si="30"/>
        <v>0</v>
      </c>
      <c r="N48" s="89">
        <v>107</v>
      </c>
      <c r="O48" s="89">
        <v>33</v>
      </c>
      <c r="P48" s="89">
        <v>90</v>
      </c>
      <c r="Q48" s="89">
        <v>76</v>
      </c>
      <c r="R48" s="89">
        <v>20</v>
      </c>
      <c r="S48" s="89">
        <v>42</v>
      </c>
      <c r="T48" s="17"/>
      <c r="U48" s="17"/>
      <c r="V48" s="17"/>
      <c r="W48" s="17"/>
      <c r="X48" s="17"/>
      <c r="Y48" s="89">
        <v>368</v>
      </c>
      <c r="Z48" s="89">
        <v>1056</v>
      </c>
      <c r="AA48" s="89">
        <v>847</v>
      </c>
      <c r="AB48" s="89">
        <v>4531</v>
      </c>
      <c r="AC48" s="89">
        <v>7992</v>
      </c>
      <c r="AD48" s="89">
        <v>4410</v>
      </c>
      <c r="AE48" s="89">
        <v>1774</v>
      </c>
      <c r="AF48" s="89">
        <v>35361</v>
      </c>
      <c r="AG48" s="89">
        <v>3131</v>
      </c>
      <c r="AH48" s="89">
        <v>897</v>
      </c>
      <c r="AI48" s="89">
        <v>0</v>
      </c>
    </row>
    <row r="49" spans="1:35">
      <c r="A49" t="s">
        <v>60</v>
      </c>
      <c r="B49">
        <v>2015</v>
      </c>
      <c r="C49" s="30">
        <v>603.745</v>
      </c>
      <c r="D49" s="30">
        <v>717.20899999999995</v>
      </c>
      <c r="E49" s="30">
        <v>6088.5529999999999</v>
      </c>
      <c r="F49" s="30">
        <v>22271.712</v>
      </c>
      <c r="G49" s="30">
        <v>20331.985360028</v>
      </c>
      <c r="H49" s="30">
        <v>235727.06139369699</v>
      </c>
      <c r="I49" s="30">
        <f t="shared" si="29"/>
        <v>125902.42139369699</v>
      </c>
      <c r="J49" s="30">
        <f>J48+(J51-J47)/4</f>
        <v>55423.64</v>
      </c>
      <c r="K49" s="30">
        <f t="shared" ref="K49:M49" si="31">K48+(K51-K47)/4</f>
        <v>54401</v>
      </c>
      <c r="L49" s="30">
        <f t="shared" si="31"/>
        <v>0</v>
      </c>
      <c r="M49" s="30">
        <f t="shared" si="31"/>
        <v>0</v>
      </c>
      <c r="N49" s="89">
        <v>107</v>
      </c>
      <c r="O49" s="89">
        <v>33</v>
      </c>
      <c r="P49" s="89">
        <v>89</v>
      </c>
      <c r="Q49" s="89">
        <v>75</v>
      </c>
      <c r="R49" s="89">
        <v>20</v>
      </c>
      <c r="S49" s="89">
        <v>42</v>
      </c>
      <c r="T49" s="17"/>
      <c r="U49" s="17"/>
      <c r="V49" s="17"/>
      <c r="W49" s="17"/>
      <c r="X49" s="17"/>
      <c r="Y49" s="89">
        <v>366</v>
      </c>
      <c r="Z49" s="89">
        <v>866</v>
      </c>
      <c r="AA49" s="89">
        <v>807</v>
      </c>
      <c r="AB49" s="89">
        <v>4094</v>
      </c>
      <c r="AC49" s="89">
        <v>7344</v>
      </c>
      <c r="AD49" s="89">
        <v>4370</v>
      </c>
      <c r="AE49" s="89">
        <v>1673</v>
      </c>
      <c r="AF49" s="89">
        <v>34900</v>
      </c>
      <c r="AG49" s="89">
        <v>3171</v>
      </c>
      <c r="AH49" s="89">
        <v>894</v>
      </c>
      <c r="AI49" s="89">
        <v>0</v>
      </c>
    </row>
    <row r="50" spans="1:35">
      <c r="A50" t="s">
        <v>60</v>
      </c>
      <c r="B50">
        <v>2016</v>
      </c>
      <c r="C50" s="30">
        <v>608.16600000000005</v>
      </c>
      <c r="D50" s="30">
        <v>729.20100000000002</v>
      </c>
      <c r="E50" s="30">
        <v>6070.3090000000002</v>
      </c>
      <c r="F50" s="30">
        <v>22273.379000000001</v>
      </c>
      <c r="G50" s="30">
        <v>21425.869446951499</v>
      </c>
      <c r="H50" s="30">
        <v>237837.21394078399</v>
      </c>
      <c r="I50" s="30">
        <f t="shared" si="29"/>
        <v>126820.89394078398</v>
      </c>
      <c r="J50" s="30">
        <f>J49+(J51-J47)/4</f>
        <v>48374.82</v>
      </c>
      <c r="K50" s="30">
        <f t="shared" ref="K50:M50" si="32">K49+(K51-K47)/4</f>
        <v>62641.5</v>
      </c>
      <c r="L50" s="30">
        <f t="shared" si="32"/>
        <v>0</v>
      </c>
      <c r="M50" s="30">
        <f t="shared" si="32"/>
        <v>0</v>
      </c>
      <c r="N50" s="89">
        <v>102</v>
      </c>
      <c r="O50" s="89">
        <v>34</v>
      </c>
      <c r="P50" s="89">
        <v>90</v>
      </c>
      <c r="Q50" s="89">
        <v>76</v>
      </c>
      <c r="R50" s="89">
        <v>21</v>
      </c>
      <c r="S50" s="89">
        <v>42</v>
      </c>
      <c r="T50" s="17"/>
      <c r="U50" s="17"/>
      <c r="V50" s="17"/>
      <c r="W50" s="17"/>
      <c r="X50" s="17"/>
      <c r="Y50" s="89">
        <v>365</v>
      </c>
      <c r="Z50" s="89">
        <v>971</v>
      </c>
      <c r="AA50" s="89">
        <v>924</v>
      </c>
      <c r="AB50" s="89">
        <v>4463</v>
      </c>
      <c r="AC50" s="89">
        <v>7721</v>
      </c>
      <c r="AD50" s="89">
        <v>4778</v>
      </c>
      <c r="AE50" s="89">
        <v>4887</v>
      </c>
      <c r="AF50" s="89">
        <v>35050</v>
      </c>
      <c r="AG50" s="89">
        <v>7793</v>
      </c>
      <c r="AH50" s="89">
        <v>973</v>
      </c>
      <c r="AI50" s="89">
        <v>0</v>
      </c>
    </row>
    <row r="51" spans="1:35">
      <c r="A51" t="s">
        <v>60</v>
      </c>
      <c r="B51">
        <v>2017</v>
      </c>
      <c r="C51" s="30">
        <v>603.33500000000004</v>
      </c>
      <c r="D51" s="30">
        <v>728.03399999999999</v>
      </c>
      <c r="E51" s="30">
        <v>6336.7049999999999</v>
      </c>
      <c r="F51" s="30">
        <v>21330.675999999999</v>
      </c>
      <c r="G51" s="30">
        <v>22068.2762874892</v>
      </c>
      <c r="H51" s="30">
        <v>241365.45930375799</v>
      </c>
      <c r="I51" s="30">
        <f t="shared" si="29"/>
        <v>129157.45930375799</v>
      </c>
      <c r="J51" s="30">
        <f>SUMIF('2017 high pe loads'!$N$3:$N$92,'Expanded data table'!$A51,'2017 high pe loads'!O$3:O$92)</f>
        <v>41326</v>
      </c>
      <c r="K51" s="30">
        <f>SUMIF('2017 high pe loads'!$N$3:$N$92,'Expanded data table'!$A51,'2017 high pe loads'!P$3:P$92)</f>
        <v>70882</v>
      </c>
      <c r="L51" s="30">
        <f>SUMIF('2017 high pe loads'!$N$3:$N$92,'Expanded data table'!$A51,'2017 high pe loads'!Q$3:Q$92)</f>
        <v>0</v>
      </c>
      <c r="M51" s="30">
        <f>SUMIF('2017 high pe loads'!$N$3:$N$92,'Expanded data table'!$A51,'2017 high pe loads'!R$3:R$92)</f>
        <v>0</v>
      </c>
      <c r="N51" s="89">
        <v>102</v>
      </c>
      <c r="O51" s="89">
        <v>34</v>
      </c>
      <c r="P51" s="89">
        <v>92</v>
      </c>
      <c r="Q51" s="89">
        <v>73</v>
      </c>
      <c r="R51" s="89">
        <v>22</v>
      </c>
      <c r="S51" s="89">
        <v>42</v>
      </c>
      <c r="T51" s="17">
        <f>S51-SUM(U51:X51)</f>
        <v>33</v>
      </c>
      <c r="U51" s="17">
        <f>VLOOKUP($A51,'2017 high pe loads'!$A$3:$E$97,5,FALSE)</f>
        <v>5</v>
      </c>
      <c r="V51" s="17">
        <f>VLOOKUP($A51,'2017 high pe loads'!$A$3:$E$97,4,FALSE)</f>
        <v>4</v>
      </c>
      <c r="W51" s="17">
        <f>VLOOKUP($A51,'2017 high pe loads'!$A$3:$E$97,3,FALSE)</f>
        <v>0</v>
      </c>
      <c r="X51" s="17">
        <f>VLOOKUP($A51,'2017 high pe loads'!$A$3:$E$97,2,FALSE)</f>
        <v>0</v>
      </c>
      <c r="Y51" s="89">
        <v>365</v>
      </c>
      <c r="Z51" s="89">
        <v>1008</v>
      </c>
      <c r="AA51" s="89">
        <v>856</v>
      </c>
      <c r="AB51" s="89">
        <v>4815</v>
      </c>
      <c r="AC51" s="89">
        <v>8696</v>
      </c>
      <c r="AD51" s="89">
        <v>5807</v>
      </c>
      <c r="AE51" s="89">
        <v>3863</v>
      </c>
      <c r="AF51" s="89">
        <v>32581</v>
      </c>
      <c r="AG51" s="89">
        <v>6045</v>
      </c>
      <c r="AH51" s="89">
        <v>832</v>
      </c>
      <c r="AI51" s="89">
        <v>0</v>
      </c>
    </row>
    <row r="52" spans="1:35">
      <c r="A52" t="s">
        <v>60</v>
      </c>
      <c r="B52">
        <v>2018</v>
      </c>
      <c r="C52" s="30">
        <v>604.80799999999999</v>
      </c>
      <c r="D52" s="30">
        <v>750.49400000000003</v>
      </c>
      <c r="E52" s="30">
        <v>6115</v>
      </c>
      <c r="F52" s="30">
        <v>22499.239000000001</v>
      </c>
      <c r="G52" s="30">
        <v>20301.238983394702</v>
      </c>
      <c r="H52" s="30">
        <v>245923.20815979701</v>
      </c>
      <c r="I52" s="30">
        <f t="shared" si="29"/>
        <v>125695.22815979701</v>
      </c>
      <c r="J52" s="30">
        <f>SUMIF('2018 high pe loads'!$N$3:$N$94,'Expanded data table'!$A52,'2018 high pe loads'!O$3:O$94)</f>
        <v>48832</v>
      </c>
      <c r="K52" s="30">
        <f>SUMIF('2018 high pe loads'!$N$3:$N$94,'Expanded data table'!$A52,'2018 high pe loads'!P$3:P$94)</f>
        <v>71395.98</v>
      </c>
      <c r="L52" s="30">
        <f>SUMIF('2018 high pe loads'!$N$3:$N$94,'Expanded data table'!$A52,'2018 high pe loads'!Q$3:Q$94)</f>
        <v>0</v>
      </c>
      <c r="M52" s="30">
        <f>SUMIF('2018 high pe loads'!$N$3:$N$94,'Expanded data table'!$A52,'2018 high pe loads'!R$3:R$94)</f>
        <v>0</v>
      </c>
      <c r="N52" s="89">
        <v>100</v>
      </c>
      <c r="O52" s="89">
        <v>35</v>
      </c>
      <c r="P52" s="89">
        <v>90</v>
      </c>
      <c r="Q52" s="89">
        <v>77</v>
      </c>
      <c r="R52" s="89">
        <v>20</v>
      </c>
      <c r="S52" s="89">
        <v>43</v>
      </c>
      <c r="T52" s="17">
        <f>S52-SUM(U52:X52)</f>
        <v>33</v>
      </c>
      <c r="U52" s="17">
        <f>VLOOKUP($A52,'2018 high pe loads'!$A$3:$E$98,5,FALSE)</f>
        <v>6</v>
      </c>
      <c r="V52" s="17">
        <f>VLOOKUP($A52,'2018 high pe loads'!$A$3:$E$981,4,FALSE)</f>
        <v>4</v>
      </c>
      <c r="W52" s="17">
        <f>VLOOKUP($A52,'2018 high pe loads'!$A$3:$E$98,3,FALSE)</f>
        <v>0</v>
      </c>
      <c r="X52" s="17">
        <f>VLOOKUP($A52,'2018 high pe loads'!$A$3:$E$98,2,FALSE)</f>
        <v>0</v>
      </c>
      <c r="Y52" s="89">
        <v>365</v>
      </c>
      <c r="Z52" s="89">
        <v>1848</v>
      </c>
      <c r="AA52" s="89">
        <v>1088</v>
      </c>
      <c r="AB52" s="89">
        <v>5295</v>
      </c>
      <c r="AC52" s="89">
        <v>7040</v>
      </c>
      <c r="AD52" s="89">
        <v>4318</v>
      </c>
      <c r="AE52" s="89">
        <v>5610</v>
      </c>
      <c r="AF52" s="89">
        <v>24409</v>
      </c>
      <c r="AG52" s="89">
        <v>10555</v>
      </c>
      <c r="AH52" s="89">
        <v>867</v>
      </c>
      <c r="AI52" s="89">
        <v>0</v>
      </c>
    </row>
    <row r="53" spans="1:35">
      <c r="A53" t="s">
        <v>60</v>
      </c>
      <c r="B53">
        <v>2019</v>
      </c>
      <c r="C53" s="30">
        <v>615</v>
      </c>
      <c r="D53" s="30">
        <v>736</v>
      </c>
      <c r="E53" s="30">
        <v>6039</v>
      </c>
      <c r="F53" s="30">
        <v>21603</v>
      </c>
      <c r="G53" s="30">
        <v>23089</v>
      </c>
      <c r="H53" s="30">
        <v>245855</v>
      </c>
      <c r="I53" s="30">
        <f t="shared" si="29"/>
        <v>124256</v>
      </c>
      <c r="J53" s="30">
        <f>SUMIF('2019 high pe loads'!$N$3:$N$96,'Expanded data table'!$A53,'2019 high pe loads'!O$3:O$96)</f>
        <v>49446</v>
      </c>
      <c r="K53" s="30">
        <f>SUMIF('2019 high pe loads'!$N$3:$N$96,'Expanded data table'!$A53,'2019 high pe loads'!P$3:P$96)</f>
        <v>72153</v>
      </c>
      <c r="L53" s="30">
        <f>SUMIF('2019 high pe loads'!$N$3:$N$96,'Expanded data table'!$A53,'2019 high pe loads'!Q$3:Q$96)</f>
        <v>0</v>
      </c>
      <c r="M53" s="30">
        <f>SUMIF('2019 high pe loads'!$N$3:$N$96,'Expanded data table'!$A53,'2019 high pe loads'!R$3:R$96)</f>
        <v>0</v>
      </c>
      <c r="N53" s="89">
        <v>101</v>
      </c>
      <c r="O53" s="89">
        <v>34</v>
      </c>
      <c r="P53" s="89">
        <v>89</v>
      </c>
      <c r="Q53" s="89">
        <v>76</v>
      </c>
      <c r="R53" s="89">
        <v>23</v>
      </c>
      <c r="S53" s="89">
        <v>42</v>
      </c>
      <c r="T53" s="17">
        <f>S53-SUM(U53:X53)</f>
        <v>32</v>
      </c>
      <c r="U53" s="17">
        <f>VLOOKUP($A53,'2019 high pe loads'!$A$3:$E$101,5,FALSE)</f>
        <v>6</v>
      </c>
      <c r="V53" s="17">
        <f>VLOOKUP($A53,'2019 high pe loads'!$A$3:$E$101,4,FALSE)</f>
        <v>4</v>
      </c>
      <c r="W53" s="17">
        <f>VLOOKUP($A53,'2019 high pe loads'!$A$3:$E$101,3,FALSE)</f>
        <v>0</v>
      </c>
      <c r="X53" s="17">
        <f>VLOOKUP($A53,'2019 high pe loads'!$A$3:$E$101,2,FALSE)</f>
        <v>0</v>
      </c>
      <c r="Y53" s="89">
        <v>365</v>
      </c>
      <c r="Z53" s="89">
        <v>2138.3409999999999</v>
      </c>
      <c r="AA53" s="89">
        <v>1197.73</v>
      </c>
      <c r="AB53" s="89">
        <v>6252.3249999999998</v>
      </c>
      <c r="AC53" s="89">
        <v>8647.73</v>
      </c>
      <c r="AD53" s="89">
        <v>5405.1580000000004</v>
      </c>
      <c r="AE53" s="89">
        <v>6136.085</v>
      </c>
      <c r="AF53" s="89">
        <v>27037</v>
      </c>
      <c r="AG53" s="89">
        <v>12010</v>
      </c>
      <c r="AH53" s="89">
        <v>1083</v>
      </c>
      <c r="AI53" s="89">
        <v>0</v>
      </c>
    </row>
    <row r="54" spans="1:35">
      <c r="A54" t="s">
        <v>60</v>
      </c>
      <c r="B54">
        <v>2020</v>
      </c>
      <c r="C54" s="30">
        <v>653</v>
      </c>
      <c r="D54" s="30">
        <v>715</v>
      </c>
      <c r="E54" s="30">
        <v>6175</v>
      </c>
      <c r="F54" s="30">
        <v>21257</v>
      </c>
      <c r="G54" s="30">
        <v>23759</v>
      </c>
      <c r="H54" s="30">
        <v>247756</v>
      </c>
      <c r="I54" s="30">
        <f t="shared" si="29"/>
        <v>109574</v>
      </c>
      <c r="J54" s="30">
        <f>SUMIF('2020 high pe loads'!$N$3:$N$96,'Expanded data table'!$A54,'2020 high pe loads'!O$3:O$96)</f>
        <v>49702</v>
      </c>
      <c r="K54" s="30">
        <f>SUMIF('2020 high pe loads'!$N$3:$N$96,'Expanded data table'!$A54,'2020 high pe loads'!P$3:P$96)</f>
        <v>88480</v>
      </c>
      <c r="L54" s="30">
        <f>SUMIF('2020 high pe loads'!$N$3:$N$96,'Expanded data table'!$A54,'2020 high pe loads'!Q$3:Q$96)</f>
        <v>0</v>
      </c>
      <c r="M54" s="30">
        <f>SUMIF('2020 high pe loads'!$N$3:$N$96,'Expanded data table'!$A54,'2020 high pe loads'!R$3:R$96)</f>
        <v>0</v>
      </c>
      <c r="N54" s="90">
        <v>103</v>
      </c>
      <c r="O54" s="90">
        <v>33</v>
      </c>
      <c r="P54" s="90">
        <v>90</v>
      </c>
      <c r="Q54" s="90">
        <v>75</v>
      </c>
      <c r="R54" s="90">
        <v>24</v>
      </c>
      <c r="S54" s="91">
        <v>42</v>
      </c>
      <c r="T54" s="17">
        <f>S54-SUM(U54:X54)</f>
        <v>31</v>
      </c>
      <c r="U54" s="17">
        <f>VLOOKUP($A54,'2020 high pe loads'!$A$3:$E$100,5,FALSE)</f>
        <v>6</v>
      </c>
      <c r="V54" s="17">
        <f>VLOOKUP($A54,'2020 high pe loads'!$A$3:$E$100,4,FALSE)</f>
        <v>5</v>
      </c>
      <c r="W54" s="17">
        <f>VLOOKUP($A54,'2020 high pe loads'!$A$3:$E$100,3,FALSE)</f>
        <v>0</v>
      </c>
      <c r="X54" s="17">
        <f>VLOOKUP($A54,'2020 high pe loads'!$A$3:$E$100,2,FALSE)</f>
        <v>0</v>
      </c>
      <c r="Y54" s="89">
        <f>SUM(N54:S54)</f>
        <v>367</v>
      </c>
      <c r="Z54" s="89">
        <v>2405.364</v>
      </c>
      <c r="AA54" s="89">
        <v>943</v>
      </c>
      <c r="AB54" s="89">
        <v>5714.1030000000001</v>
      </c>
      <c r="AC54" s="89">
        <v>9101.9110000000001</v>
      </c>
      <c r="AD54" s="89">
        <v>6098.8209999999999</v>
      </c>
      <c r="AE54" s="89">
        <v>7650.8720000000003</v>
      </c>
      <c r="AF54" s="89">
        <v>32390</v>
      </c>
      <c r="AG54" s="89">
        <v>12286</v>
      </c>
      <c r="AH54" s="89">
        <v>1033</v>
      </c>
      <c r="AI54" s="89">
        <v>0</v>
      </c>
    </row>
    <row r="55" spans="1:35">
      <c r="A55" t="s">
        <v>60</v>
      </c>
      <c r="B55">
        <v>2021</v>
      </c>
      <c r="C55" s="30">
        <f>'2021 APR Table 7D'!K$14</f>
        <v>634</v>
      </c>
      <c r="D55" s="30">
        <f>'2021 APR Table 7D'!K$40</f>
        <v>716</v>
      </c>
      <c r="E55" s="30">
        <f>'2021 APR Table 7D'!K$66</f>
        <v>6279</v>
      </c>
      <c r="F55" s="30">
        <f>'2021 APR Table 7D'!K$92</f>
        <v>20481</v>
      </c>
      <c r="G55" s="30">
        <f>'2021 APR Table 7D'!K$118</f>
        <v>24866</v>
      </c>
      <c r="H55" s="30">
        <f>'2021 APR Table 7D'!K$144</f>
        <v>247874</v>
      </c>
      <c r="I55" s="30">
        <f t="shared" si="29"/>
        <v>122428</v>
      </c>
      <c r="J55" s="30">
        <f>'Additional bands'!C46</f>
        <v>51096</v>
      </c>
      <c r="K55" s="30">
        <f>'Additional bands'!D46</f>
        <v>74350</v>
      </c>
      <c r="L55" s="30">
        <f>'Additional bands'!E46</f>
        <v>0</v>
      </c>
      <c r="M55" s="30">
        <f>'Additional bands'!F46</f>
        <v>0</v>
      </c>
      <c r="N55" s="89">
        <f>'2021 APR Table 7D'!K$199</f>
        <v>103</v>
      </c>
      <c r="O55" s="89">
        <f>'2021 APR Table 7D'!K$225</f>
        <v>33</v>
      </c>
      <c r="P55" s="89">
        <f>'2021 APR Table 7D'!K$251</f>
        <v>91</v>
      </c>
      <c r="Q55" s="89">
        <f>'2021 APR Table 7D'!K$277</f>
        <v>73</v>
      </c>
      <c r="R55" s="89">
        <f>'2021 APR Table 7D'!K$303</f>
        <v>25</v>
      </c>
      <c r="S55" s="89">
        <f>'2021 APR Table 7D'!K$329</f>
        <v>42</v>
      </c>
      <c r="T55" s="1">
        <f t="shared" ref="T55:T56" si="33">S55-SUM(U55:X55)</f>
        <v>32</v>
      </c>
      <c r="U55" s="17">
        <f>VLOOKUP($A54,'2021 high pe loads'!$A$3:$E$98,5,FALSE)</f>
        <v>6</v>
      </c>
      <c r="V55" s="17">
        <f>VLOOKUP($A54,'2021 high pe loads'!$A$3:$E$98,4,FALSE)</f>
        <v>4</v>
      </c>
      <c r="W55" s="17">
        <f>VLOOKUP($A54,'2021 high pe loads'!$A$3:$E$98,3,FALSE)</f>
        <v>0</v>
      </c>
      <c r="X55" s="17">
        <f>VLOOKUP($A54,'2021 high pe loads'!$A$3:$E$98,2,FALSE)</f>
        <v>0</v>
      </c>
      <c r="Y55" s="89">
        <f t="shared" ref="Y55:Y56" si="34">SUM(N55:S55)</f>
        <v>367</v>
      </c>
      <c r="Z55" s="89">
        <f t="array" ref="Z55:AE55">TRANSPOSE('2021 APR Table 7A'!K$6:K$11)</f>
        <v>2141.5219999999999</v>
      </c>
      <c r="AA55" s="89">
        <v>1207.2909999999999</v>
      </c>
      <c r="AB55" s="89">
        <v>6665.2849999999999</v>
      </c>
      <c r="AC55" s="89">
        <v>8956.4940000000006</v>
      </c>
      <c r="AD55" s="89">
        <v>6725.1869999999999</v>
      </c>
      <c r="AE55" s="89">
        <v>7483.12</v>
      </c>
      <c r="AF55" s="89">
        <f>'2021 APR Table 7A'!K$17</f>
        <v>34780.069000000003</v>
      </c>
      <c r="AG55" s="89">
        <f>'2021 APR Table 7A'!K$19</f>
        <v>11908.210999999999</v>
      </c>
      <c r="AH55" s="89">
        <f>'2021 APR Table 7A'!K$15</f>
        <v>1022.968</v>
      </c>
      <c r="AI55" s="89">
        <f>'2021 APR Table 7A'!K$16</f>
        <v>0</v>
      </c>
    </row>
    <row r="56" spans="1:35">
      <c r="A56" t="s">
        <v>60</v>
      </c>
      <c r="B56">
        <v>2022</v>
      </c>
      <c r="C56" s="30">
        <f>'2022 APR Table 7D'!K$14</f>
        <v>675</v>
      </c>
      <c r="D56" s="30">
        <f>'2022 APR Table 7D'!K$40</f>
        <v>637</v>
      </c>
      <c r="E56" s="30">
        <f>'2022 APR Table 7D'!K$66</f>
        <v>6099</v>
      </c>
      <c r="F56" s="30">
        <f>'2022 APR Table 7D'!K$92</f>
        <v>20752</v>
      </c>
      <c r="G56" s="30">
        <f>'2022 APR Table 7D'!K$118</f>
        <v>21785</v>
      </c>
      <c r="H56" s="30">
        <f>'2022 APR Table 7D'!K$144</f>
        <v>245960</v>
      </c>
      <c r="I56" s="30">
        <f t="shared" si="29"/>
        <v>123185</v>
      </c>
      <c r="J56" s="30">
        <f>'Additional bands'!C47</f>
        <v>49712</v>
      </c>
      <c r="K56" s="30">
        <f>'Additional bands'!D47</f>
        <v>73063</v>
      </c>
      <c r="L56" s="30">
        <f>'Additional bands'!E47</f>
        <v>0</v>
      </c>
      <c r="M56" s="30">
        <f>'Additional bands'!F47</f>
        <v>0</v>
      </c>
      <c r="N56" s="89">
        <f>'2022 APR Table 7D'!K$199</f>
        <v>107</v>
      </c>
      <c r="O56" s="89">
        <f>'2022 APR Table 7D'!K$225</f>
        <v>29</v>
      </c>
      <c r="P56" s="89">
        <f>'2022 APR Table 7D'!K$251</f>
        <v>92</v>
      </c>
      <c r="Q56" s="89">
        <f>'2022 APR Table 7D'!K$277</f>
        <v>74</v>
      </c>
      <c r="R56" s="89">
        <f>'2022 APR Table 7D'!K$303</f>
        <v>22</v>
      </c>
      <c r="S56" s="89">
        <f>'2022 APR Table 7D'!K$329</f>
        <v>43</v>
      </c>
      <c r="T56" s="1">
        <f t="shared" si="33"/>
        <v>33</v>
      </c>
      <c r="U56" s="17">
        <f>VLOOKUP($A54,'2022 high pe loads'!$A$3:$E$98,5,FALSE)</f>
        <v>6</v>
      </c>
      <c r="V56" s="17">
        <f>VLOOKUP($A55,'2022 high pe loads'!$A$3:$E$98,4,FALSE)</f>
        <v>4</v>
      </c>
      <c r="W56" s="17">
        <f>VLOOKUP($A55,'2022 high pe loads'!$A$3:$E$98,3,FALSE)</f>
        <v>0</v>
      </c>
      <c r="X56" s="17">
        <f>VLOOKUP($A55,'2022 high pe loads'!$A$3:$E$98,2,FALSE)</f>
        <v>0</v>
      </c>
      <c r="Y56" s="89">
        <f t="shared" si="34"/>
        <v>367</v>
      </c>
      <c r="Z56" s="89">
        <f t="array" ref="Z56:AE56">TRANSPOSE('2022 APR Table 7A'!K$6:K$11)</f>
        <v>7700.8</v>
      </c>
      <c r="AA56" s="89">
        <v>1265.8820000000001</v>
      </c>
      <c r="AB56" s="89">
        <v>7757.2120000000004</v>
      </c>
      <c r="AC56" s="89">
        <v>31256.718000000001</v>
      </c>
      <c r="AD56" s="89">
        <v>16866.823</v>
      </c>
      <c r="AE56" s="89">
        <v>9066.9500000000007</v>
      </c>
      <c r="AF56" s="89">
        <f>'2022 APR Table 7A'!K$17</f>
        <v>87251</v>
      </c>
      <c r="AG56" s="89">
        <f>'2022 APR Table 7A'!K$19</f>
        <v>11552</v>
      </c>
      <c r="AH56" s="89">
        <f>'2022 APR Table 7A'!K$15</f>
        <v>1051</v>
      </c>
      <c r="AI56" s="89">
        <f>'2022 APR Table 7A'!K$16</f>
        <v>0</v>
      </c>
    </row>
    <row r="57" spans="1:35">
      <c r="A57" t="s">
        <v>60</v>
      </c>
      <c r="B57">
        <v>2023</v>
      </c>
      <c r="C57" s="30"/>
      <c r="D57" s="30"/>
      <c r="E57" s="30"/>
      <c r="F57" s="30"/>
      <c r="G57" s="30"/>
      <c r="H57" s="30"/>
      <c r="I57" s="30"/>
      <c r="J57" s="30"/>
      <c r="K57" s="30"/>
      <c r="L57" s="30"/>
      <c r="M57" s="30"/>
      <c r="N57" s="89"/>
      <c r="O57" s="89"/>
      <c r="P57" s="89"/>
      <c r="Q57" s="89"/>
      <c r="R57" s="89"/>
      <c r="S57" s="89"/>
      <c r="T57" s="17"/>
      <c r="U57" s="17"/>
      <c r="V57" s="17"/>
      <c r="W57" s="17"/>
      <c r="X57" s="17"/>
      <c r="Y57" s="89"/>
      <c r="Z57" s="89"/>
      <c r="AA57" s="89"/>
      <c r="AB57" s="89"/>
      <c r="AC57" s="89"/>
      <c r="AD57" s="89"/>
      <c r="AE57" s="89"/>
      <c r="AF57" s="89"/>
      <c r="AG57" s="89"/>
      <c r="AH57" s="89"/>
      <c r="AI57" s="89"/>
    </row>
    <row r="58" spans="1:35">
      <c r="A58" t="s">
        <v>60</v>
      </c>
      <c r="B58">
        <v>2024</v>
      </c>
      <c r="C58" s="30"/>
      <c r="D58" s="30"/>
      <c r="E58" s="30"/>
      <c r="F58" s="30"/>
      <c r="G58" s="30"/>
      <c r="H58" s="30"/>
      <c r="I58" s="30"/>
      <c r="J58" s="30"/>
      <c r="K58" s="30"/>
      <c r="L58" s="30"/>
      <c r="M58" s="30"/>
      <c r="N58" s="89"/>
      <c r="O58" s="89"/>
      <c r="P58" s="89"/>
      <c r="Q58" s="89"/>
      <c r="R58" s="89"/>
      <c r="S58" s="89"/>
      <c r="T58" s="17"/>
      <c r="U58" s="17"/>
      <c r="V58" s="17"/>
      <c r="W58" s="17"/>
      <c r="X58" s="17"/>
      <c r="Y58" s="89"/>
      <c r="Z58" s="89"/>
      <c r="AA58" s="89"/>
      <c r="AB58" s="89"/>
      <c r="AC58" s="89"/>
      <c r="AD58" s="89"/>
      <c r="AE58" s="89"/>
      <c r="AF58" s="89"/>
      <c r="AG58" s="89"/>
      <c r="AH58" s="89"/>
      <c r="AI58" s="89"/>
    </row>
    <row r="59" spans="1:35">
      <c r="A59" t="s">
        <v>60</v>
      </c>
      <c r="B59">
        <v>2025</v>
      </c>
      <c r="C59" s="30"/>
      <c r="D59" s="30"/>
      <c r="E59" s="30"/>
      <c r="F59" s="30"/>
      <c r="G59" s="30"/>
      <c r="H59" s="30"/>
      <c r="I59" s="30"/>
      <c r="J59" s="30"/>
      <c r="K59" s="30"/>
      <c r="L59" s="30"/>
      <c r="M59" s="30"/>
      <c r="N59" s="89"/>
      <c r="O59" s="89"/>
      <c r="P59" s="89"/>
      <c r="Q59" s="89"/>
      <c r="R59" s="89"/>
      <c r="S59" s="89"/>
      <c r="T59" s="17"/>
      <c r="U59" s="17"/>
      <c r="V59" s="17"/>
      <c r="W59" s="17"/>
      <c r="X59" s="17"/>
      <c r="Y59" s="89"/>
      <c r="Z59" s="89"/>
      <c r="AA59" s="89"/>
      <c r="AB59" s="89"/>
      <c r="AC59" s="89"/>
      <c r="AD59" s="89"/>
      <c r="AE59" s="89"/>
      <c r="AF59" s="89"/>
      <c r="AG59" s="89"/>
      <c r="AH59" s="89"/>
      <c r="AI59" s="89"/>
    </row>
    <row r="60" spans="1:35">
      <c r="A60" t="s">
        <v>142</v>
      </c>
      <c r="B60">
        <v>2012</v>
      </c>
      <c r="C60" s="30">
        <v>2346.7919999999999</v>
      </c>
      <c r="D60" s="30">
        <v>2321.672</v>
      </c>
      <c r="E60" s="30">
        <v>10900.324000000001</v>
      </c>
      <c r="F60" s="30">
        <v>41099.232000000004</v>
      </c>
      <c r="G60" s="30">
        <v>50480.981428564897</v>
      </c>
      <c r="H60" s="30">
        <v>492705.93554639898</v>
      </c>
      <c r="I60" s="30">
        <f>H60-SUM(J60:M60)</f>
        <v>188992.47554639902</v>
      </c>
      <c r="J60" s="30">
        <f>SUMIF('2012 high pe loads'!$N$3:$N$89,'Expanded data table'!$A60,'2012 high pe loads'!O$3:O$89)</f>
        <v>32093.46</v>
      </c>
      <c r="K60" s="30">
        <f>SUMIF('2012 high pe loads'!$N$3:$N$89,'Expanded data table'!$A60,'2012 high pe loads'!P$3:P$89)</f>
        <v>102480</v>
      </c>
      <c r="L60" s="30">
        <f>SUMIF('2012 high pe loads'!$N$3:$N$89,'Expanded data table'!$A60,'2012 high pe loads'!Q$3:Q$89)</f>
        <v>72720</v>
      </c>
      <c r="M60" s="30">
        <f>SUMIF('2012 high pe loads'!$N$3:$N$89,'Expanded data table'!$A60,'2012 high pe loads'!R$3:R$89)</f>
        <v>96420</v>
      </c>
      <c r="N60" s="89">
        <v>462</v>
      </c>
      <c r="O60" s="89">
        <v>109</v>
      </c>
      <c r="P60" s="89">
        <v>185</v>
      </c>
      <c r="Q60" s="89">
        <v>148</v>
      </c>
      <c r="R60" s="89">
        <v>54</v>
      </c>
      <c r="S60" s="89">
        <v>65</v>
      </c>
      <c r="T60" s="17">
        <f>S60-SUM(U60:X60)</f>
        <v>54</v>
      </c>
      <c r="U60" s="17">
        <f>VLOOKUP($A60,'2012 high pe loads'!$A$3:$E$93,5,FALSE)</f>
        <v>3</v>
      </c>
      <c r="V60" s="17">
        <f>VLOOKUP($A60,'2012 high pe loads'!$A$3:$E$93,4,FALSE)</f>
        <v>5</v>
      </c>
      <c r="W60" s="17">
        <f>VLOOKUP($A60,'2012 high pe loads'!$A$3:$E$93,3,FALSE)</f>
        <v>2</v>
      </c>
      <c r="X60" s="17">
        <f>VLOOKUP($A60,'2012 high pe loads'!$A$3:$E$93,2,FALSE)</f>
        <v>1</v>
      </c>
      <c r="Y60" s="89">
        <v>1023</v>
      </c>
      <c r="Z60" s="89">
        <v>3623.0640312727301</v>
      </c>
      <c r="AA60" s="89">
        <v>2139.6117590454501</v>
      </c>
      <c r="AB60" s="89">
        <v>5297.7799225389599</v>
      </c>
      <c r="AC60" s="89">
        <v>11239.5442871429</v>
      </c>
      <c r="AD60" s="89">
        <v>9864</v>
      </c>
      <c r="AE60" s="89">
        <v>4519.7871644282704</v>
      </c>
      <c r="AF60" s="89">
        <v>44997.594783090797</v>
      </c>
      <c r="AG60" s="89">
        <v>6323.2045557380397</v>
      </c>
      <c r="AH60" s="89">
        <v>1625.36</v>
      </c>
      <c r="AI60" s="89">
        <v>0</v>
      </c>
    </row>
    <row r="61" spans="1:35">
      <c r="A61" t="s">
        <v>142</v>
      </c>
      <c r="B61">
        <v>2013</v>
      </c>
      <c r="C61" s="30">
        <v>2292.3020000000001</v>
      </c>
      <c r="D61" s="30">
        <v>2334.6480000000001</v>
      </c>
      <c r="E61" s="30">
        <v>11097.800999999999</v>
      </c>
      <c r="F61" s="30">
        <v>42465.99</v>
      </c>
      <c r="G61" s="30">
        <v>49580.121340835001</v>
      </c>
      <c r="H61" s="30">
        <v>500516.48818767403</v>
      </c>
      <c r="I61" s="30">
        <f t="shared" ref="I61:I67" si="35">H61-SUM(J61:M61)</f>
        <v>185732.18818767404</v>
      </c>
      <c r="J61" s="30">
        <f>SUMIF('2013 high pe loads'!$N$3:$N$92,'Expanded data table'!$A61,'2013 high pe loads'!O$3:O$92)</f>
        <v>40284.299999999996</v>
      </c>
      <c r="K61" s="30">
        <f>SUMIF('2013 high pe loads'!$N$3:$N$92,'Expanded data table'!$A61,'2013 high pe loads'!P$3:P$92)</f>
        <v>102480</v>
      </c>
      <c r="L61" s="30">
        <f>SUMIF('2013 high pe loads'!$N$3:$N$92,'Expanded data table'!$A61,'2013 high pe loads'!Q$3:Q$92)</f>
        <v>73380</v>
      </c>
      <c r="M61" s="30">
        <f>SUMIF('2013 high pe loads'!$N$3:$N$92,'Expanded data table'!$A61,'2013 high pe loads'!R$3:R$92)</f>
        <v>98640</v>
      </c>
      <c r="N61" s="89">
        <v>457</v>
      </c>
      <c r="O61" s="89">
        <v>110</v>
      </c>
      <c r="P61" s="89">
        <v>187</v>
      </c>
      <c r="Q61" s="89">
        <v>150</v>
      </c>
      <c r="R61" s="89">
        <v>52</v>
      </c>
      <c r="S61" s="89">
        <v>67</v>
      </c>
      <c r="T61" s="17">
        <f t="shared" ref="T61:T68" si="36">S61-SUM(U61:X61)</f>
        <v>55</v>
      </c>
      <c r="U61" s="17">
        <f>VLOOKUP($A61,'2013 high pe loads'!$A$3:$E$96,5,FALSE)</f>
        <v>4</v>
      </c>
      <c r="V61" s="17">
        <f>VLOOKUP($A61,'2013 high pe loads'!$A$3:$E$96,4,FALSE)</f>
        <v>5</v>
      </c>
      <c r="W61" s="17">
        <f>VLOOKUP($A61,'2013 high pe loads'!$A$3:$E$96,3,FALSE)</f>
        <v>2</v>
      </c>
      <c r="X61" s="17">
        <f>VLOOKUP($A61,'2013 high pe loads'!$A$3:$E$96,2,FALSE)</f>
        <v>1</v>
      </c>
      <c r="Y61" s="89">
        <v>1023</v>
      </c>
      <c r="Z61" s="89">
        <v>3878.7518034027098</v>
      </c>
      <c r="AA61" s="89">
        <v>2169.2054155326</v>
      </c>
      <c r="AB61" s="89">
        <v>6673.5142704269501</v>
      </c>
      <c r="AC61" s="89">
        <v>12940.9751406949</v>
      </c>
      <c r="AD61" s="89">
        <v>10429.5213426392</v>
      </c>
      <c r="AE61" s="89">
        <v>5049.4253921301697</v>
      </c>
      <c r="AF61" s="89">
        <v>49247.234646433099</v>
      </c>
      <c r="AG61" s="89">
        <v>6889.9051806765301</v>
      </c>
      <c r="AH61" s="89">
        <v>1836.1842678138</v>
      </c>
      <c r="AI61" s="89">
        <v>0</v>
      </c>
    </row>
    <row r="62" spans="1:35">
      <c r="A62" t="s">
        <v>142</v>
      </c>
      <c r="B62">
        <v>2014</v>
      </c>
      <c r="C62" s="30">
        <v>2335.2539999999999</v>
      </c>
      <c r="D62" s="30">
        <v>2213.5340000000001</v>
      </c>
      <c r="E62" s="30">
        <v>10881.437</v>
      </c>
      <c r="F62" s="30">
        <v>41659.326999999997</v>
      </c>
      <c r="G62" s="30">
        <v>55348.089575072998</v>
      </c>
      <c r="H62" s="30">
        <v>499180.84746732202</v>
      </c>
      <c r="I62" s="30">
        <f t="shared" si="35"/>
        <v>183128.87246732204</v>
      </c>
      <c r="J62" s="30">
        <f>J61+(J65-J61)/4</f>
        <v>40490.224999999999</v>
      </c>
      <c r="K62" s="30">
        <f t="shared" ref="K62:M62" si="37">K61+(K65-K61)/4</f>
        <v>103032.75</v>
      </c>
      <c r="L62" s="30">
        <f t="shared" si="37"/>
        <v>73675</v>
      </c>
      <c r="M62" s="30">
        <f t="shared" si="37"/>
        <v>98854</v>
      </c>
      <c r="N62" s="89">
        <v>460</v>
      </c>
      <c r="O62" s="89">
        <v>102</v>
      </c>
      <c r="P62" s="89">
        <v>186</v>
      </c>
      <c r="Q62" s="89">
        <v>150</v>
      </c>
      <c r="R62" s="89">
        <v>57</v>
      </c>
      <c r="S62" s="89">
        <v>64</v>
      </c>
      <c r="T62" s="17">
        <f t="shared" si="36"/>
        <v>64</v>
      </c>
      <c r="U62" s="17"/>
      <c r="V62" s="17"/>
      <c r="W62" s="17"/>
      <c r="X62" s="17"/>
      <c r="Y62" s="89">
        <v>1019</v>
      </c>
      <c r="Z62" s="89">
        <v>3845.7107319467</v>
      </c>
      <c r="AA62" s="89">
        <v>2250.9325460170699</v>
      </c>
      <c r="AB62" s="89">
        <v>7360.1319156775699</v>
      </c>
      <c r="AC62" s="89">
        <v>13729.4429133458</v>
      </c>
      <c r="AD62" s="89">
        <v>10737.0734822837</v>
      </c>
      <c r="AE62" s="89">
        <v>5085.1125199876296</v>
      </c>
      <c r="AF62" s="89">
        <v>48495.780454038802</v>
      </c>
      <c r="AG62" s="89">
        <v>6983.5691315008798</v>
      </c>
      <c r="AH62" s="89">
        <v>1671.30418264073</v>
      </c>
      <c r="AI62" s="89">
        <v>0</v>
      </c>
    </row>
    <row r="63" spans="1:35">
      <c r="A63" t="s">
        <v>142</v>
      </c>
      <c r="B63">
        <v>2015</v>
      </c>
      <c r="C63" s="30">
        <v>2271.462</v>
      </c>
      <c r="D63" s="30">
        <v>2360.9140000000002</v>
      </c>
      <c r="E63" s="30">
        <v>10765.401</v>
      </c>
      <c r="F63" s="30">
        <v>42516.127999999997</v>
      </c>
      <c r="G63" s="30">
        <v>57024.966853678598</v>
      </c>
      <c r="H63" s="30">
        <v>493610.31179762702</v>
      </c>
      <c r="I63" s="30">
        <f t="shared" si="35"/>
        <v>176290.66179762699</v>
      </c>
      <c r="J63" s="30">
        <f>J62+(J65-J61)/4</f>
        <v>40696.15</v>
      </c>
      <c r="K63" s="30">
        <f t="shared" ref="K63:M63" si="38">K62+(K65-K61)/4</f>
        <v>103585.5</v>
      </c>
      <c r="L63" s="30">
        <f t="shared" si="38"/>
        <v>73970</v>
      </c>
      <c r="M63" s="30">
        <f t="shared" si="38"/>
        <v>99068</v>
      </c>
      <c r="N63" s="89">
        <v>455</v>
      </c>
      <c r="O63" s="89">
        <v>110</v>
      </c>
      <c r="P63" s="89">
        <v>182</v>
      </c>
      <c r="Q63" s="89">
        <v>152</v>
      </c>
      <c r="R63" s="89">
        <v>58</v>
      </c>
      <c r="S63" s="89">
        <v>62</v>
      </c>
      <c r="T63" s="17">
        <f t="shared" si="36"/>
        <v>62</v>
      </c>
      <c r="U63" s="17"/>
      <c r="V63" s="17"/>
      <c r="W63" s="17"/>
      <c r="X63" s="17"/>
      <c r="Y63" s="89">
        <v>1019</v>
      </c>
      <c r="Z63" s="89">
        <v>4298.9519919547702</v>
      </c>
      <c r="AA63" s="89">
        <v>2748.9505542955599</v>
      </c>
      <c r="AB63" s="89">
        <v>7171.8109124068396</v>
      </c>
      <c r="AC63" s="89">
        <v>14612.444643259199</v>
      </c>
      <c r="AD63" s="89">
        <v>11768.3082267149</v>
      </c>
      <c r="AE63" s="89">
        <v>6270.3131823494896</v>
      </c>
      <c r="AF63" s="89">
        <v>52426.119241625202</v>
      </c>
      <c r="AG63" s="89">
        <v>8664.9456782220404</v>
      </c>
      <c r="AH63" s="89">
        <v>1727.5680655906899</v>
      </c>
      <c r="AI63" s="89">
        <v>0</v>
      </c>
    </row>
    <row r="64" spans="1:35">
      <c r="A64" t="s">
        <v>142</v>
      </c>
      <c r="B64">
        <v>2016</v>
      </c>
      <c r="C64" s="30">
        <v>2274.9589999999998</v>
      </c>
      <c r="D64" s="30">
        <v>2360.5859999999998</v>
      </c>
      <c r="E64" s="30">
        <v>10760.896000000001</v>
      </c>
      <c r="F64" s="30">
        <v>41785.796999999999</v>
      </c>
      <c r="G64" s="30">
        <v>53553.4775282064</v>
      </c>
      <c r="H64" s="30">
        <v>499034.23876910697</v>
      </c>
      <c r="I64" s="30">
        <f t="shared" si="35"/>
        <v>180446.91376910696</v>
      </c>
      <c r="J64" s="30">
        <f>J63+(J65-J61)/4</f>
        <v>40902.075000000004</v>
      </c>
      <c r="K64" s="30">
        <f t="shared" ref="K64:M64" si="39">K63+(K65-K61)/4</f>
        <v>104138.25</v>
      </c>
      <c r="L64" s="30">
        <f t="shared" si="39"/>
        <v>74265</v>
      </c>
      <c r="M64" s="30">
        <f t="shared" si="39"/>
        <v>99282</v>
      </c>
      <c r="N64" s="89">
        <v>455</v>
      </c>
      <c r="O64" s="89">
        <v>110</v>
      </c>
      <c r="P64" s="89">
        <v>182</v>
      </c>
      <c r="Q64" s="89">
        <v>150</v>
      </c>
      <c r="R64" s="89">
        <v>55</v>
      </c>
      <c r="S64" s="89">
        <v>63</v>
      </c>
      <c r="T64" s="17">
        <f t="shared" si="36"/>
        <v>63</v>
      </c>
      <c r="U64" s="17"/>
      <c r="V64" s="17"/>
      <c r="W64" s="17"/>
      <c r="X64" s="17"/>
      <c r="Y64" s="89">
        <v>1015</v>
      </c>
      <c r="Z64" s="89">
        <v>4439.0044993790398</v>
      </c>
      <c r="AA64" s="89">
        <v>2736.59135855861</v>
      </c>
      <c r="AB64" s="89">
        <v>7195.6322368203701</v>
      </c>
      <c r="AC64" s="89">
        <v>13864.6826233211</v>
      </c>
      <c r="AD64" s="89">
        <v>10926.4142173368</v>
      </c>
      <c r="AE64" s="89">
        <v>4714.8070227033404</v>
      </c>
      <c r="AF64" s="89">
        <v>52144.679852937603</v>
      </c>
      <c r="AG64" s="89">
        <v>6700.8693967545696</v>
      </c>
      <c r="AH64" s="89">
        <v>1757.2298320458999</v>
      </c>
      <c r="AI64" s="89">
        <v>0</v>
      </c>
    </row>
    <row r="65" spans="1:35">
      <c r="A65" t="s">
        <v>142</v>
      </c>
      <c r="B65">
        <v>2017</v>
      </c>
      <c r="C65" s="30">
        <v>2102.8969999999999</v>
      </c>
      <c r="D65" s="30">
        <v>2042.431</v>
      </c>
      <c r="E65" s="30">
        <v>11004.698</v>
      </c>
      <c r="F65" s="30">
        <v>38610.19</v>
      </c>
      <c r="G65" s="30">
        <v>53286.443322820502</v>
      </c>
      <c r="H65" s="30">
        <v>504718.25719588099</v>
      </c>
      <c r="I65" s="30">
        <f t="shared" si="35"/>
        <v>184863.25719588099</v>
      </c>
      <c r="J65" s="30">
        <f>SUMIF('2017 high pe loads'!$N$3:$N$92,'Expanded data table'!$A65,'2017 high pe loads'!O$3:O$92)</f>
        <v>41108</v>
      </c>
      <c r="K65" s="30">
        <f>SUMIF('2017 high pe loads'!$N$3:$N$92,'Expanded data table'!$A65,'2017 high pe loads'!P$3:P$92)</f>
        <v>104691</v>
      </c>
      <c r="L65" s="30">
        <f>SUMIF('2017 high pe loads'!$N$3:$N$92,'Expanded data table'!$A65,'2017 high pe loads'!Q$3:Q$92)</f>
        <v>74560</v>
      </c>
      <c r="M65" s="30">
        <f>SUMIF('2017 high pe loads'!$N$3:$N$92,'Expanded data table'!$A65,'2017 high pe loads'!R$3:R$92)</f>
        <v>99496</v>
      </c>
      <c r="N65" s="89">
        <v>473</v>
      </c>
      <c r="O65" s="89">
        <v>95</v>
      </c>
      <c r="P65" s="89">
        <v>184</v>
      </c>
      <c r="Q65" s="89">
        <v>140</v>
      </c>
      <c r="R65" s="89">
        <v>56</v>
      </c>
      <c r="S65" s="89">
        <v>65</v>
      </c>
      <c r="T65" s="17">
        <f t="shared" si="36"/>
        <v>53</v>
      </c>
      <c r="U65" s="17">
        <f>VLOOKUP($A65,'2017 high pe loads'!$A$3:$E$97,5,FALSE)</f>
        <v>4</v>
      </c>
      <c r="V65" s="17">
        <f>VLOOKUP($A65,'2017 high pe loads'!$A$3:$E$97,4,FALSE)</f>
        <v>5</v>
      </c>
      <c r="W65" s="17">
        <f>VLOOKUP($A65,'2017 high pe loads'!$A$3:$E$97,3,FALSE)</f>
        <v>2</v>
      </c>
      <c r="X65" s="17">
        <f>VLOOKUP($A65,'2017 high pe loads'!$A$3:$E$97,2,FALSE)</f>
        <v>1</v>
      </c>
      <c r="Y65" s="89">
        <f>SUM(N65:S65)</f>
        <v>1013</v>
      </c>
      <c r="Z65" s="89">
        <v>4380.4634014086996</v>
      </c>
      <c r="AA65" s="89">
        <v>2301.8877358557402</v>
      </c>
      <c r="AB65" s="89">
        <v>7130.2874497857802</v>
      </c>
      <c r="AC65" s="89">
        <v>12579.652007680599</v>
      </c>
      <c r="AD65" s="89">
        <v>11601.044122368299</v>
      </c>
      <c r="AE65" s="89">
        <v>6041.1901123386397</v>
      </c>
      <c r="AF65" s="89">
        <v>51957.648567015698</v>
      </c>
      <c r="AG65" s="89">
        <v>8845.0133368032893</v>
      </c>
      <c r="AH65" s="89">
        <v>1736.5448914557501</v>
      </c>
      <c r="AI65" s="89">
        <v>0</v>
      </c>
    </row>
    <row r="66" spans="1:35">
      <c r="A66" t="s">
        <v>142</v>
      </c>
      <c r="B66">
        <v>2018</v>
      </c>
      <c r="C66" s="30">
        <v>2068.2849999999999</v>
      </c>
      <c r="D66" s="30">
        <v>2013.4259999999999</v>
      </c>
      <c r="E66" s="30">
        <v>11233.987999999999</v>
      </c>
      <c r="F66" s="30">
        <v>38196.186999999998</v>
      </c>
      <c r="G66" s="30">
        <v>50494.083476483</v>
      </c>
      <c r="H66" s="30">
        <v>512822.47986748401</v>
      </c>
      <c r="I66" s="30">
        <f t="shared" si="35"/>
        <v>178738.95310113858</v>
      </c>
      <c r="J66" s="30">
        <f>SUMIF('2018 high pe loads'!$N$3:$N$94,'Expanded data table'!$A66,'2018 high pe loads'!O$3:O$94)</f>
        <v>53282</v>
      </c>
      <c r="K66" s="30">
        <f>SUMIF('2018 high pe loads'!$N$3:$N$94,'Expanded data table'!$A66,'2018 high pe loads'!P$3:P$94)</f>
        <v>104577.52676634541</v>
      </c>
      <c r="L66" s="30">
        <f>SUMIF('2018 high pe loads'!$N$3:$N$94,'Expanded data table'!$A66,'2018 high pe loads'!Q$3:Q$94)</f>
        <v>74523</v>
      </c>
      <c r="M66" s="30">
        <f>SUMIF('2018 high pe loads'!$N$3:$N$94,'Expanded data table'!$A66,'2018 high pe loads'!R$3:R$94)</f>
        <v>101701</v>
      </c>
      <c r="N66" s="89">
        <v>470</v>
      </c>
      <c r="O66" s="89">
        <v>94</v>
      </c>
      <c r="P66" s="89">
        <v>187</v>
      </c>
      <c r="Q66" s="89">
        <v>138</v>
      </c>
      <c r="R66" s="89">
        <v>54</v>
      </c>
      <c r="S66" s="89">
        <v>67</v>
      </c>
      <c r="T66" s="17">
        <f t="shared" si="36"/>
        <v>53</v>
      </c>
      <c r="U66" s="17">
        <f>VLOOKUP($A66,'2018 high pe loads'!$A$3:$E$98,5,FALSE)</f>
        <v>6</v>
      </c>
      <c r="V66" s="17">
        <f>VLOOKUP($A66,'2018 high pe loads'!$A$3:$E$981,4,FALSE)</f>
        <v>5</v>
      </c>
      <c r="W66" s="17">
        <f>VLOOKUP($A66,'2018 high pe loads'!$A$3:$E$98,3,FALSE)</f>
        <v>2</v>
      </c>
      <c r="X66" s="17">
        <f>VLOOKUP($A66,'2018 high pe loads'!$A$3:$E$98,2,FALSE)</f>
        <v>1</v>
      </c>
      <c r="Y66" s="89">
        <f>SUM(N66:S66)</f>
        <v>1010</v>
      </c>
      <c r="Z66" s="89">
        <v>4331.9250000000002</v>
      </c>
      <c r="AA66" s="89">
        <v>2389.482</v>
      </c>
      <c r="AB66" s="89">
        <v>7332.5860000000002</v>
      </c>
      <c r="AC66" s="89">
        <v>12717.448</v>
      </c>
      <c r="AD66" s="89">
        <v>11944.67</v>
      </c>
      <c r="AE66" s="89">
        <v>5479.6570000000002</v>
      </c>
      <c r="AF66" s="89">
        <v>57453.221665169702</v>
      </c>
      <c r="AG66" s="89">
        <v>8695.6072432112906</v>
      </c>
      <c r="AH66" s="89">
        <v>1814.8503598238699</v>
      </c>
      <c r="AI66" s="89">
        <v>0</v>
      </c>
    </row>
    <row r="67" spans="1:35">
      <c r="A67" t="s">
        <v>142</v>
      </c>
      <c r="B67">
        <v>2019</v>
      </c>
      <c r="C67" s="30">
        <v>2119.373</v>
      </c>
      <c r="D67" s="30">
        <v>2158.1559999999999</v>
      </c>
      <c r="E67" s="30">
        <v>10974.026</v>
      </c>
      <c r="F67" s="30">
        <v>38935.603000000003</v>
      </c>
      <c r="G67" s="30">
        <v>51210.137450394599</v>
      </c>
      <c r="H67" s="30">
        <v>524365.07581447996</v>
      </c>
      <c r="I67" s="30">
        <f t="shared" si="35"/>
        <v>173977.07581447996</v>
      </c>
      <c r="J67" s="30">
        <f>SUMIF('2019 high pe loads'!$N$3:$N$96,'Expanded data table'!$A67,'2019 high pe loads'!O$3:O$96)</f>
        <v>59460</v>
      </c>
      <c r="K67" s="30">
        <f>SUMIF('2019 high pe loads'!$N$3:$N$96,'Expanded data table'!$A67,'2019 high pe loads'!P$3:P$96)</f>
        <v>106913</v>
      </c>
      <c r="L67" s="30">
        <f>SUMIF('2019 high pe loads'!$N$3:$N$96,'Expanded data table'!$A67,'2019 high pe loads'!Q$3:Q$96)</f>
        <v>77204</v>
      </c>
      <c r="M67" s="30">
        <f>SUMIF('2019 high pe loads'!$N$3:$N$96,'Expanded data table'!$A67,'2019 high pe loads'!R$3:R$96)</f>
        <v>106811</v>
      </c>
      <c r="N67" s="89">
        <v>473</v>
      </c>
      <c r="O67" s="89">
        <v>100</v>
      </c>
      <c r="P67" s="89">
        <v>180</v>
      </c>
      <c r="Q67" s="89">
        <v>138</v>
      </c>
      <c r="R67" s="89">
        <v>54</v>
      </c>
      <c r="S67" s="89">
        <v>66</v>
      </c>
      <c r="T67" s="17">
        <f t="shared" si="36"/>
        <v>52</v>
      </c>
      <c r="U67" s="17">
        <f>VLOOKUP($A67,'2019 high pe loads'!$A$3:$E$101,5,FALSE)</f>
        <v>6</v>
      </c>
      <c r="V67" s="17">
        <f>VLOOKUP($A67,'2019 high pe loads'!$A$3:$E$101,4,FALSE)</f>
        <v>5</v>
      </c>
      <c r="W67" s="17">
        <f>VLOOKUP($A67,'2019 high pe loads'!$A$3:$E$101,3,FALSE)</f>
        <v>2</v>
      </c>
      <c r="X67" s="17">
        <f>VLOOKUP($A67,'2019 high pe loads'!$A$3:$E$101,2,FALSE)</f>
        <v>1</v>
      </c>
      <c r="Y67" s="89">
        <f>SUM(N67:S67)</f>
        <v>1011</v>
      </c>
      <c r="Z67" s="89">
        <f t="shared" ref="Z67:AE67" si="40">Z151+Z165</f>
        <v>6112.3429999999998</v>
      </c>
      <c r="AA67" s="89">
        <f t="shared" si="40"/>
        <v>3063.3289999999997</v>
      </c>
      <c r="AB67" s="89">
        <f t="shared" si="40"/>
        <v>8932.7709999999988</v>
      </c>
      <c r="AC67" s="89">
        <f t="shared" si="40"/>
        <v>15685.102999999999</v>
      </c>
      <c r="AD67" s="89">
        <f t="shared" si="40"/>
        <v>13482.040999999999</v>
      </c>
      <c r="AE67" s="89">
        <f t="shared" si="40"/>
        <v>8351.5550000000003</v>
      </c>
      <c r="AF67" s="89">
        <v>57691.303999999996</v>
      </c>
      <c r="AG67" s="89">
        <v>11106.554</v>
      </c>
      <c r="AH67" s="89">
        <v>3509.7510000000002</v>
      </c>
      <c r="AI67" s="89">
        <v>0</v>
      </c>
    </row>
    <row r="68" spans="1:35">
      <c r="A68" t="s">
        <v>142</v>
      </c>
      <c r="B68">
        <v>2020</v>
      </c>
      <c r="C68" s="30"/>
      <c r="D68" s="30"/>
      <c r="E68" s="30"/>
      <c r="F68" s="30"/>
      <c r="G68" s="30"/>
      <c r="H68" s="30"/>
      <c r="I68" s="30"/>
      <c r="J68" s="30"/>
      <c r="K68" s="30"/>
      <c r="L68" s="30"/>
      <c r="M68" s="30"/>
      <c r="N68" s="90">
        <v>468</v>
      </c>
      <c r="O68" s="90">
        <v>107</v>
      </c>
      <c r="P68" s="90">
        <v>180</v>
      </c>
      <c r="Q68" s="90">
        <v>135</v>
      </c>
      <c r="R68" s="90">
        <v>54</v>
      </c>
      <c r="S68" s="91">
        <v>66</v>
      </c>
      <c r="T68" s="17">
        <f t="shared" si="36"/>
        <v>52</v>
      </c>
      <c r="U68" s="17">
        <f>VLOOKUP($A68,'2020 high pe loads'!$A$3:$E$100,5,FALSE)</f>
        <v>6</v>
      </c>
      <c r="V68" s="17">
        <f>VLOOKUP($A68,'2020 high pe loads'!$A$3:$E$100,4,FALSE)</f>
        <v>5</v>
      </c>
      <c r="W68" s="17">
        <f>VLOOKUP($A68,'2020 high pe loads'!$A$3:$E$100,3,FALSE)</f>
        <v>2</v>
      </c>
      <c r="X68" s="17">
        <f>VLOOKUP($A68,'2020 high pe loads'!$A$3:$E$100,2,FALSE)</f>
        <v>1</v>
      </c>
      <c r="Y68" s="89">
        <f>SUM(N68:S68)</f>
        <v>1010</v>
      </c>
      <c r="Z68" s="89">
        <v>4904.9246353287381</v>
      </c>
      <c r="AA68" s="89">
        <v>2672.5534832796584</v>
      </c>
      <c r="AB68" s="89">
        <v>7572.9806054913824</v>
      </c>
      <c r="AC68" s="89">
        <v>12522.510408645187</v>
      </c>
      <c r="AD68" s="89">
        <v>10939.421902265805</v>
      </c>
      <c r="AE68" s="89">
        <v>11578.34928162954</v>
      </c>
      <c r="AF68" s="89">
        <v>44117.876110150079</v>
      </c>
      <c r="AG68" s="89">
        <v>16481.010539784504</v>
      </c>
      <c r="AH68" s="89">
        <v>3817.6280334251269</v>
      </c>
      <c r="AI68" s="89">
        <v>0</v>
      </c>
    </row>
    <row r="69" spans="1:35">
      <c r="A69" t="s">
        <v>142</v>
      </c>
      <c r="B69">
        <v>2021</v>
      </c>
      <c r="C69" s="30"/>
      <c r="D69" s="30"/>
      <c r="E69" s="30"/>
      <c r="F69" s="30"/>
      <c r="G69" s="30" t="s">
        <v>280</v>
      </c>
      <c r="H69" s="30" t="s">
        <v>280</v>
      </c>
      <c r="I69" s="30"/>
      <c r="J69" s="30"/>
      <c r="K69" s="30"/>
      <c r="L69" s="30"/>
      <c r="M69" s="30"/>
      <c r="N69" s="89" t="s">
        <v>280</v>
      </c>
      <c r="O69" s="89" t="s">
        <v>280</v>
      </c>
      <c r="P69" s="89" t="s">
        <v>280</v>
      </c>
      <c r="Q69" s="89" t="s">
        <v>280</v>
      </c>
      <c r="R69" s="89" t="s">
        <v>280</v>
      </c>
      <c r="S69" s="89" t="s">
        <v>280</v>
      </c>
      <c r="T69" s="17"/>
      <c r="U69" s="17"/>
      <c r="V69" s="17"/>
      <c r="W69" s="17"/>
      <c r="X69" s="17"/>
      <c r="Y69" s="89" t="s">
        <v>280</v>
      </c>
      <c r="Z69" s="89" t="s">
        <v>280</v>
      </c>
      <c r="AA69" s="89" t="s">
        <v>280</v>
      </c>
      <c r="AB69" s="89" t="s">
        <v>280</v>
      </c>
      <c r="AC69" s="89" t="s">
        <v>280</v>
      </c>
      <c r="AD69" s="89" t="s">
        <v>280</v>
      </c>
      <c r="AE69" s="89" t="s">
        <v>280</v>
      </c>
      <c r="AF69" s="89" t="s">
        <v>280</v>
      </c>
      <c r="AG69" s="89" t="s">
        <v>280</v>
      </c>
      <c r="AH69" s="89" t="s">
        <v>280</v>
      </c>
      <c r="AI69" s="89" t="s">
        <v>280</v>
      </c>
    </row>
    <row r="70" spans="1:35">
      <c r="A70" t="s">
        <v>142</v>
      </c>
      <c r="B70">
        <v>2022</v>
      </c>
      <c r="C70" s="30"/>
      <c r="D70" s="30"/>
      <c r="E70" s="30"/>
      <c r="F70" s="30"/>
      <c r="G70" s="30" t="s">
        <v>280</v>
      </c>
      <c r="H70" s="30" t="s">
        <v>280</v>
      </c>
      <c r="I70" s="30"/>
      <c r="J70" s="30"/>
      <c r="K70" s="30"/>
      <c r="L70" s="30"/>
      <c r="M70" s="30"/>
      <c r="N70" s="89" t="s">
        <v>280</v>
      </c>
      <c r="O70" s="89" t="s">
        <v>280</v>
      </c>
      <c r="P70" s="89" t="s">
        <v>280</v>
      </c>
      <c r="Q70" s="89" t="s">
        <v>280</v>
      </c>
      <c r="R70" s="89" t="s">
        <v>280</v>
      </c>
      <c r="S70" s="89" t="s">
        <v>280</v>
      </c>
      <c r="T70" s="17"/>
      <c r="U70" s="17"/>
      <c r="V70" s="17"/>
      <c r="W70" s="17"/>
      <c r="X70" s="17"/>
      <c r="Y70" s="89" t="s">
        <v>280</v>
      </c>
      <c r="Z70" s="89" t="s">
        <v>280</v>
      </c>
      <c r="AA70" s="89" t="s">
        <v>280</v>
      </c>
      <c r="AB70" s="89" t="s">
        <v>280</v>
      </c>
      <c r="AC70" s="89" t="s">
        <v>280</v>
      </c>
      <c r="AD70" s="89" t="s">
        <v>280</v>
      </c>
      <c r="AE70" s="89" t="s">
        <v>280</v>
      </c>
      <c r="AF70" s="89" t="s">
        <v>280</v>
      </c>
      <c r="AG70" s="89" t="s">
        <v>280</v>
      </c>
      <c r="AH70" s="89" t="s">
        <v>280</v>
      </c>
      <c r="AI70" s="89" t="s">
        <v>280</v>
      </c>
    </row>
    <row r="71" spans="1:35">
      <c r="A71" t="s">
        <v>142</v>
      </c>
      <c r="B71">
        <v>2023</v>
      </c>
      <c r="C71" s="30"/>
      <c r="D71" s="30"/>
      <c r="E71" s="30"/>
      <c r="F71" s="30"/>
      <c r="G71" s="30" t="s">
        <v>280</v>
      </c>
      <c r="H71" s="30" t="s">
        <v>280</v>
      </c>
      <c r="I71" s="30"/>
      <c r="J71" s="30"/>
      <c r="K71" s="30"/>
      <c r="L71" s="30"/>
      <c r="M71" s="30"/>
      <c r="N71" s="89" t="s">
        <v>280</v>
      </c>
      <c r="O71" s="89" t="s">
        <v>280</v>
      </c>
      <c r="P71" s="89" t="s">
        <v>280</v>
      </c>
      <c r="Q71" s="89" t="s">
        <v>280</v>
      </c>
      <c r="R71" s="89" t="s">
        <v>280</v>
      </c>
      <c r="S71" s="89" t="s">
        <v>280</v>
      </c>
      <c r="T71" s="17"/>
      <c r="U71" s="17"/>
      <c r="V71" s="17"/>
      <c r="W71" s="17"/>
      <c r="X71" s="17"/>
      <c r="Y71" s="89" t="s">
        <v>280</v>
      </c>
      <c r="Z71" s="89" t="s">
        <v>280</v>
      </c>
      <c r="AA71" s="89" t="s">
        <v>280</v>
      </c>
      <c r="AB71" s="89" t="s">
        <v>280</v>
      </c>
      <c r="AC71" s="89" t="s">
        <v>280</v>
      </c>
      <c r="AD71" s="89" t="s">
        <v>280</v>
      </c>
      <c r="AE71" s="89" t="s">
        <v>280</v>
      </c>
      <c r="AF71" s="89" t="s">
        <v>280</v>
      </c>
      <c r="AG71" s="89" t="s">
        <v>280</v>
      </c>
      <c r="AH71" s="89" t="s">
        <v>280</v>
      </c>
      <c r="AI71" s="89" t="s">
        <v>280</v>
      </c>
    </row>
    <row r="72" spans="1:35">
      <c r="A72" t="s">
        <v>142</v>
      </c>
      <c r="B72">
        <v>2024</v>
      </c>
      <c r="C72" s="30"/>
      <c r="D72" s="30"/>
      <c r="E72" s="30"/>
      <c r="F72" s="30"/>
      <c r="G72" s="30" t="s">
        <v>280</v>
      </c>
      <c r="H72" s="30" t="s">
        <v>280</v>
      </c>
      <c r="I72" s="30"/>
      <c r="J72" s="30"/>
      <c r="K72" s="30"/>
      <c r="L72" s="30"/>
      <c r="M72" s="30"/>
      <c r="N72" s="89" t="s">
        <v>280</v>
      </c>
      <c r="O72" s="89" t="s">
        <v>280</v>
      </c>
      <c r="P72" s="89" t="s">
        <v>280</v>
      </c>
      <c r="Q72" s="89" t="s">
        <v>280</v>
      </c>
      <c r="R72" s="89" t="s">
        <v>280</v>
      </c>
      <c r="S72" s="89" t="s">
        <v>280</v>
      </c>
      <c r="T72" s="17"/>
      <c r="U72" s="17"/>
      <c r="V72" s="17"/>
      <c r="W72" s="17"/>
      <c r="X72" s="17"/>
      <c r="Y72" s="89" t="s">
        <v>280</v>
      </c>
      <c r="Z72" s="89" t="s">
        <v>280</v>
      </c>
      <c r="AA72" s="89" t="s">
        <v>280</v>
      </c>
      <c r="AB72" s="89" t="s">
        <v>280</v>
      </c>
      <c r="AC72" s="89" t="s">
        <v>280</v>
      </c>
      <c r="AD72" s="89" t="s">
        <v>280</v>
      </c>
      <c r="AE72" s="89" t="s">
        <v>280</v>
      </c>
      <c r="AF72" s="89" t="s">
        <v>280</v>
      </c>
      <c r="AG72" s="89" t="s">
        <v>280</v>
      </c>
      <c r="AH72" s="89" t="s">
        <v>280</v>
      </c>
      <c r="AI72" s="89" t="s">
        <v>280</v>
      </c>
    </row>
    <row r="73" spans="1:35">
      <c r="A73" t="s">
        <v>142</v>
      </c>
      <c r="B73">
        <v>2025</v>
      </c>
      <c r="C73" s="30"/>
      <c r="D73" s="30"/>
      <c r="E73" s="30"/>
      <c r="F73" s="30"/>
      <c r="G73" s="30" t="s">
        <v>280</v>
      </c>
      <c r="H73" s="30" t="s">
        <v>280</v>
      </c>
      <c r="I73" s="30"/>
      <c r="J73" s="30"/>
      <c r="K73" s="30"/>
      <c r="L73" s="30"/>
      <c r="M73" s="30"/>
      <c r="N73" s="89" t="s">
        <v>280</v>
      </c>
      <c r="O73" s="89" t="s">
        <v>280</v>
      </c>
      <c r="P73" s="89" t="s">
        <v>280</v>
      </c>
      <c r="Q73" s="89" t="s">
        <v>280</v>
      </c>
      <c r="R73" s="89" t="s">
        <v>280</v>
      </c>
      <c r="S73" s="89" t="s">
        <v>280</v>
      </c>
      <c r="T73" s="17"/>
      <c r="U73" s="17"/>
      <c r="V73" s="17"/>
      <c r="W73" s="17"/>
      <c r="X73" s="17"/>
      <c r="Y73" s="89" t="s">
        <v>280</v>
      </c>
      <c r="Z73" s="89" t="s">
        <v>280</v>
      </c>
      <c r="AA73" s="89" t="s">
        <v>280</v>
      </c>
      <c r="AB73" s="89" t="s">
        <v>280</v>
      </c>
      <c r="AC73" s="89" t="s">
        <v>280</v>
      </c>
      <c r="AD73" s="89" t="s">
        <v>280</v>
      </c>
      <c r="AE73" s="89" t="s">
        <v>280</v>
      </c>
      <c r="AF73" s="89" t="s">
        <v>280</v>
      </c>
      <c r="AG73" s="89" t="s">
        <v>280</v>
      </c>
      <c r="AH73" s="89" t="s">
        <v>280</v>
      </c>
      <c r="AI73" s="89" t="s">
        <v>280</v>
      </c>
    </row>
    <row r="74" spans="1:35">
      <c r="A74" t="s">
        <v>62</v>
      </c>
      <c r="B74">
        <v>2012</v>
      </c>
      <c r="C74" s="30">
        <v>1959.2650000000001</v>
      </c>
      <c r="D74" s="30">
        <v>1803.097</v>
      </c>
      <c r="E74" s="30">
        <v>6656.84</v>
      </c>
      <c r="F74" s="30">
        <v>16855.331999999999</v>
      </c>
      <c r="G74" s="30">
        <v>13818.1976134039</v>
      </c>
      <c r="H74" s="30">
        <v>59976.865636297</v>
      </c>
      <c r="I74" s="30">
        <f t="shared" ref="I74:I84" si="41">H74-SUM(J74:M74)</f>
        <v>42756.865636297</v>
      </c>
      <c r="J74" s="30">
        <f>SUMIF('2012 high pe loads'!$N$3:$N$89,'Expanded data table'!$A74,'2012 high pe loads'!O$3:O$89)</f>
        <v>17220</v>
      </c>
      <c r="K74" s="30">
        <f>SUMIF('2012 high pe loads'!$N$3:$N$89,'Expanded data table'!$A74,'2012 high pe loads'!P$3:P$89)</f>
        <v>0</v>
      </c>
      <c r="L74" s="30">
        <f>SUMIF('2012 high pe loads'!$N$3:$N$89,'Expanded data table'!$A74,'2012 high pe loads'!Q$3:Q$89)</f>
        <v>0</v>
      </c>
      <c r="M74" s="30">
        <f>SUMIF('2012 high pe loads'!$N$3:$N$89,'Expanded data table'!$A74,'2012 high pe loads'!R$3:R$89)</f>
        <v>0</v>
      </c>
      <c r="N74" s="89">
        <v>376</v>
      </c>
      <c r="O74" s="89">
        <v>73</v>
      </c>
      <c r="P74" s="89">
        <v>99</v>
      </c>
      <c r="Q74" s="89">
        <v>56</v>
      </c>
      <c r="R74" s="89">
        <v>15</v>
      </c>
      <c r="S74" s="89">
        <v>16</v>
      </c>
      <c r="T74" s="17">
        <f>S74-SUM(U74:X74)</f>
        <v>14</v>
      </c>
      <c r="U74" s="17">
        <f>VLOOKUP($A74,'2012 high pe loads'!$A$3:$E$93,5,FALSE)</f>
        <v>2</v>
      </c>
      <c r="V74" s="17">
        <f>VLOOKUP($A74,'2012 high pe loads'!$A$3:$E$93,4,FALSE)</f>
        <v>0</v>
      </c>
      <c r="W74" s="17">
        <f>VLOOKUP($A74,'2012 high pe loads'!$A$3:$E$93,3,FALSE)</f>
        <v>0</v>
      </c>
      <c r="X74" s="17">
        <f>VLOOKUP($A74,'2012 high pe loads'!$A$3:$E$93,2,FALSE)</f>
        <v>0</v>
      </c>
      <c r="Y74" s="89">
        <v>635</v>
      </c>
      <c r="Z74" s="89">
        <v>1642</v>
      </c>
      <c r="AA74" s="89">
        <v>1339</v>
      </c>
      <c r="AB74" s="89">
        <v>3539</v>
      </c>
      <c r="AC74" s="89">
        <v>5555</v>
      </c>
      <c r="AD74" s="89">
        <v>3423</v>
      </c>
      <c r="AE74" s="89">
        <v>1764</v>
      </c>
      <c r="AF74" s="89">
        <v>10991</v>
      </c>
      <c r="AG74" s="89">
        <v>1413</v>
      </c>
      <c r="AH74" s="89">
        <v>312</v>
      </c>
      <c r="AI74" s="89">
        <v>599</v>
      </c>
    </row>
    <row r="75" spans="1:35">
      <c r="A75" t="s">
        <v>62</v>
      </c>
      <c r="B75">
        <v>2013</v>
      </c>
      <c r="C75" s="30">
        <v>1827.934</v>
      </c>
      <c r="D75" s="30">
        <v>1852.9490000000001</v>
      </c>
      <c r="E75" s="30">
        <v>7070.9080000000004</v>
      </c>
      <c r="F75" s="30">
        <v>16265.257</v>
      </c>
      <c r="G75" s="30">
        <v>15464.0366730972</v>
      </c>
      <c r="H75" s="30">
        <v>57472.516161022701</v>
      </c>
      <c r="I75" s="30">
        <f t="shared" si="41"/>
        <v>40492.516161022701</v>
      </c>
      <c r="J75" s="30">
        <f>SUMIF('2013 high pe loads'!$N$3:$N$92,'Expanded data table'!$A75,'2013 high pe loads'!O$3:O$92)</f>
        <v>16980</v>
      </c>
      <c r="K75" s="30">
        <f>SUMIF('2013 high pe loads'!$N$3:$N$92,'Expanded data table'!$A75,'2013 high pe loads'!P$3:P$92)</f>
        <v>0</v>
      </c>
      <c r="L75" s="30">
        <f>SUMIF('2013 high pe loads'!$N$3:$N$92,'Expanded data table'!$A75,'2013 high pe loads'!Q$3:Q$92)</f>
        <v>0</v>
      </c>
      <c r="M75" s="30">
        <f>SUMIF('2013 high pe loads'!$N$3:$N$92,'Expanded data table'!$A75,'2013 high pe loads'!R$3:R$92)</f>
        <v>0</v>
      </c>
      <c r="N75" s="89">
        <v>369</v>
      </c>
      <c r="O75" s="89">
        <v>78</v>
      </c>
      <c r="P75" s="89">
        <v>104</v>
      </c>
      <c r="Q75" s="89">
        <v>55</v>
      </c>
      <c r="R75" s="89">
        <v>16</v>
      </c>
      <c r="S75" s="89">
        <v>15</v>
      </c>
      <c r="T75" s="17">
        <f>S75-SUM(U75:X75)</f>
        <v>13</v>
      </c>
      <c r="U75" s="17">
        <f>VLOOKUP($A75,'2013 high pe loads'!$A$3:$E$96,5,FALSE)</f>
        <v>2</v>
      </c>
      <c r="V75" s="17">
        <f>VLOOKUP($A75,'2013 high pe loads'!$A$3:$E$96,4,FALSE)</f>
        <v>0</v>
      </c>
      <c r="W75" s="17">
        <f>VLOOKUP($A75,'2013 high pe loads'!$A$3:$E$96,3,FALSE)</f>
        <v>0</v>
      </c>
      <c r="X75" s="17">
        <f>VLOOKUP($A75,'2013 high pe loads'!$A$3:$E$96,2,FALSE)</f>
        <v>0</v>
      </c>
      <c r="Y75" s="89">
        <v>637</v>
      </c>
      <c r="Z75" s="89">
        <v>1597</v>
      </c>
      <c r="AA75" s="89">
        <v>1435</v>
      </c>
      <c r="AB75" s="89">
        <v>3684</v>
      </c>
      <c r="AC75" s="89">
        <v>5813</v>
      </c>
      <c r="AD75" s="89">
        <v>4160</v>
      </c>
      <c r="AE75" s="89">
        <v>2403</v>
      </c>
      <c r="AF75" s="89">
        <v>10547</v>
      </c>
      <c r="AG75" s="89">
        <v>1702</v>
      </c>
      <c r="AH75" s="89">
        <v>283</v>
      </c>
      <c r="AI75" s="89">
        <v>758</v>
      </c>
    </row>
    <row r="76" spans="1:35">
      <c r="A76" t="s">
        <v>62</v>
      </c>
      <c r="B76">
        <v>2014</v>
      </c>
      <c r="C76" s="30">
        <v>1769.3989999999999</v>
      </c>
      <c r="D76" s="30">
        <v>1979.4860000000001</v>
      </c>
      <c r="E76" s="30">
        <v>7191.107</v>
      </c>
      <c r="F76" s="30">
        <v>16663.159</v>
      </c>
      <c r="G76" s="30">
        <v>15331.1710124769</v>
      </c>
      <c r="H76" s="30">
        <v>59372.692127148599</v>
      </c>
      <c r="I76" s="30">
        <f t="shared" si="41"/>
        <v>42100.442127148599</v>
      </c>
      <c r="J76" s="30">
        <f>J75+(J79-J75)/4</f>
        <v>17272.25</v>
      </c>
      <c r="K76" s="30">
        <f t="shared" ref="K76:M76" si="42">K75+(K79-K75)/4</f>
        <v>0</v>
      </c>
      <c r="L76" s="30">
        <f t="shared" si="42"/>
        <v>0</v>
      </c>
      <c r="M76" s="30">
        <f t="shared" si="42"/>
        <v>0</v>
      </c>
      <c r="N76" s="89">
        <v>366</v>
      </c>
      <c r="O76" s="89">
        <v>83</v>
      </c>
      <c r="P76" s="89">
        <v>102</v>
      </c>
      <c r="Q76" s="89">
        <v>56</v>
      </c>
      <c r="R76" s="89">
        <v>16</v>
      </c>
      <c r="S76" s="89">
        <v>15</v>
      </c>
      <c r="T76" s="17"/>
      <c r="U76" s="17"/>
      <c r="V76" s="17"/>
      <c r="W76" s="17"/>
      <c r="X76" s="17"/>
      <c r="Y76" s="89">
        <v>638</v>
      </c>
      <c r="Z76" s="89">
        <v>1675</v>
      </c>
      <c r="AA76" s="89">
        <v>1644</v>
      </c>
      <c r="AB76" s="89">
        <v>3679</v>
      </c>
      <c r="AC76" s="89">
        <v>5791</v>
      </c>
      <c r="AD76" s="89">
        <v>3415</v>
      </c>
      <c r="AE76" s="89">
        <v>3202</v>
      </c>
      <c r="AF76" s="89">
        <v>10441</v>
      </c>
      <c r="AG76" s="89">
        <v>1976</v>
      </c>
      <c r="AH76" s="89">
        <v>284</v>
      </c>
      <c r="AI76" s="89">
        <v>869</v>
      </c>
    </row>
    <row r="77" spans="1:35">
      <c r="A77" t="s">
        <v>62</v>
      </c>
      <c r="B77">
        <v>2015</v>
      </c>
      <c r="C77" s="30">
        <v>1804.8130000000001</v>
      </c>
      <c r="D77" s="30">
        <v>1970.136</v>
      </c>
      <c r="E77" s="30">
        <v>7290.5039999999999</v>
      </c>
      <c r="F77" s="30">
        <v>16656.674999999999</v>
      </c>
      <c r="G77" s="30">
        <v>15763.5291463428</v>
      </c>
      <c r="H77" s="30">
        <v>59881.430778426999</v>
      </c>
      <c r="I77" s="30">
        <f t="shared" si="41"/>
        <v>42316.930778426999</v>
      </c>
      <c r="J77" s="30">
        <f>J76+(J79-J75)/4</f>
        <v>17564.5</v>
      </c>
      <c r="K77" s="30">
        <f t="shared" ref="K77:M77" si="43">K76+(K79-K75)/4</f>
        <v>0</v>
      </c>
      <c r="L77" s="30">
        <f t="shared" si="43"/>
        <v>0</v>
      </c>
      <c r="M77" s="30">
        <f t="shared" si="43"/>
        <v>0</v>
      </c>
      <c r="N77" s="89">
        <v>377</v>
      </c>
      <c r="O77" s="89">
        <v>83</v>
      </c>
      <c r="P77" s="89">
        <v>104</v>
      </c>
      <c r="Q77" s="89">
        <v>56</v>
      </c>
      <c r="R77" s="89">
        <v>16</v>
      </c>
      <c r="S77" s="89">
        <v>15</v>
      </c>
      <c r="T77" s="17"/>
      <c r="U77" s="17"/>
      <c r="V77" s="17"/>
      <c r="W77" s="17"/>
      <c r="X77" s="17"/>
      <c r="Y77" s="89">
        <v>651</v>
      </c>
      <c r="Z77" s="89">
        <v>1713</v>
      </c>
      <c r="AA77" s="89">
        <v>1900</v>
      </c>
      <c r="AB77" s="89">
        <v>3998</v>
      </c>
      <c r="AC77" s="89">
        <v>6326</v>
      </c>
      <c r="AD77" s="89">
        <v>3737</v>
      </c>
      <c r="AE77" s="89">
        <v>3366</v>
      </c>
      <c r="AF77" s="89">
        <v>10859</v>
      </c>
      <c r="AG77" s="89">
        <v>2068</v>
      </c>
      <c r="AH77" s="89">
        <v>284</v>
      </c>
      <c r="AI77" s="89">
        <v>831</v>
      </c>
    </row>
    <row r="78" spans="1:35">
      <c r="A78" t="s">
        <v>62</v>
      </c>
      <c r="B78">
        <v>2016</v>
      </c>
      <c r="C78" s="30">
        <v>1828.4469999999999</v>
      </c>
      <c r="D78" s="30">
        <v>1964.7370000000001</v>
      </c>
      <c r="E78" s="30">
        <v>7480.28</v>
      </c>
      <c r="F78" s="30">
        <v>17165.444</v>
      </c>
      <c r="G78" s="30">
        <v>16117.0908821579</v>
      </c>
      <c r="H78" s="30">
        <v>60702.061556439097</v>
      </c>
      <c r="I78" s="30">
        <f t="shared" si="41"/>
        <v>42845.311556439097</v>
      </c>
      <c r="J78" s="30">
        <f>J77+(J79-J75)/4</f>
        <v>17856.75</v>
      </c>
      <c r="K78" s="30">
        <f t="shared" ref="K78:M78" si="44">K77+(K79-K75)/4</f>
        <v>0</v>
      </c>
      <c r="L78" s="30">
        <f t="shared" si="44"/>
        <v>0</v>
      </c>
      <c r="M78" s="30">
        <f t="shared" si="44"/>
        <v>0</v>
      </c>
      <c r="N78" s="89">
        <v>370</v>
      </c>
      <c r="O78" s="89">
        <v>84</v>
      </c>
      <c r="P78" s="89">
        <v>107</v>
      </c>
      <c r="Q78" s="89">
        <v>57</v>
      </c>
      <c r="R78" s="89">
        <v>16</v>
      </c>
      <c r="S78" s="89">
        <v>15</v>
      </c>
      <c r="T78" s="17"/>
      <c r="U78" s="17"/>
      <c r="V78" s="17"/>
      <c r="W78" s="17"/>
      <c r="X78" s="17"/>
      <c r="Y78" s="89">
        <v>649</v>
      </c>
      <c r="Z78" s="89">
        <v>1920</v>
      </c>
      <c r="AA78" s="89">
        <v>1907</v>
      </c>
      <c r="AB78" s="89">
        <v>4176</v>
      </c>
      <c r="AC78" s="89">
        <v>6921</v>
      </c>
      <c r="AD78" s="89">
        <v>4082</v>
      </c>
      <c r="AE78" s="89">
        <v>3755</v>
      </c>
      <c r="AF78" s="89">
        <v>11760</v>
      </c>
      <c r="AG78" s="89">
        <v>2324</v>
      </c>
      <c r="AH78" s="89">
        <v>284</v>
      </c>
      <c r="AI78" s="89">
        <v>744</v>
      </c>
    </row>
    <row r="79" spans="1:35">
      <c r="A79" t="s">
        <v>62</v>
      </c>
      <c r="B79">
        <v>2017</v>
      </c>
      <c r="C79" s="30">
        <v>1929.511</v>
      </c>
      <c r="D79" s="30">
        <v>1865.6179999999999</v>
      </c>
      <c r="E79" s="30">
        <v>6651.1239999999998</v>
      </c>
      <c r="F79" s="30">
        <v>16756.445</v>
      </c>
      <c r="G79" s="30">
        <v>16922.989021273799</v>
      </c>
      <c r="H79" s="30">
        <v>61275.527673802397</v>
      </c>
      <c r="I79" s="30">
        <f t="shared" si="41"/>
        <v>43126.527673802397</v>
      </c>
      <c r="J79" s="30">
        <f>SUMIF('2017 high pe loads'!$N$3:$N$92,'Expanded data table'!$A79,'2017 high pe loads'!O$3:O$92)</f>
        <v>18149</v>
      </c>
      <c r="K79" s="30">
        <f>SUMIF('2017 high pe loads'!$N$3:$N$92,'Expanded data table'!$A79,'2017 high pe loads'!P$3:P$92)</f>
        <v>0</v>
      </c>
      <c r="L79" s="30">
        <f>SUMIF('2017 high pe loads'!$N$3:$N$92,'Expanded data table'!$A79,'2017 high pe loads'!Q$3:Q$92)</f>
        <v>0</v>
      </c>
      <c r="M79" s="30">
        <f>SUMIF('2017 high pe loads'!$N$3:$N$92,'Expanded data table'!$A79,'2017 high pe loads'!R$3:R$92)</f>
        <v>0</v>
      </c>
      <c r="N79" s="89">
        <v>381</v>
      </c>
      <c r="O79" s="89">
        <v>79</v>
      </c>
      <c r="P79" s="89">
        <v>98</v>
      </c>
      <c r="Q79" s="89">
        <v>58</v>
      </c>
      <c r="R79" s="89">
        <v>17</v>
      </c>
      <c r="S79" s="89">
        <v>15</v>
      </c>
      <c r="T79" s="17">
        <f>S79-SUM(U79:X79)</f>
        <v>13</v>
      </c>
      <c r="U79" s="17">
        <f>VLOOKUP($A79,'2017 high pe loads'!$A$3:$E$97,5,FALSE)</f>
        <v>2</v>
      </c>
      <c r="V79" s="17">
        <f>VLOOKUP($A79,'2017 high pe loads'!$A$3:$E$97,4,FALSE)</f>
        <v>0</v>
      </c>
      <c r="W79" s="17">
        <f>VLOOKUP($A79,'2017 high pe loads'!$A$3:$E$97,3,FALSE)</f>
        <v>0</v>
      </c>
      <c r="X79" s="17">
        <f>VLOOKUP($A79,'2017 high pe loads'!$A$3:$E$97,2,FALSE)</f>
        <v>0</v>
      </c>
      <c r="Y79" s="89">
        <v>648</v>
      </c>
      <c r="Z79" s="89">
        <v>2075</v>
      </c>
      <c r="AA79" s="89">
        <v>1770</v>
      </c>
      <c r="AB79" s="89">
        <v>4092</v>
      </c>
      <c r="AC79" s="89">
        <v>6801</v>
      </c>
      <c r="AD79" s="89">
        <v>4583</v>
      </c>
      <c r="AE79" s="89">
        <v>2804</v>
      </c>
      <c r="AF79" s="89">
        <v>13320</v>
      </c>
      <c r="AG79" s="89">
        <v>1644</v>
      </c>
      <c r="AH79" s="89">
        <v>286</v>
      </c>
      <c r="AI79" s="89">
        <v>770</v>
      </c>
    </row>
    <row r="80" spans="1:35">
      <c r="A80" t="s">
        <v>62</v>
      </c>
      <c r="B80">
        <v>2018</v>
      </c>
      <c r="C80" s="30">
        <v>1965</v>
      </c>
      <c r="D80" s="30">
        <v>1763</v>
      </c>
      <c r="E80" s="30">
        <v>7062</v>
      </c>
      <c r="F80" s="30">
        <v>17087</v>
      </c>
      <c r="G80" s="30">
        <v>16214</v>
      </c>
      <c r="H80" s="30">
        <v>62212</v>
      </c>
      <c r="I80" s="30">
        <f t="shared" si="41"/>
        <v>43680</v>
      </c>
      <c r="J80" s="30">
        <f>SUMIF('2018 high pe loads'!$N$3:$N$94,'Expanded data table'!$A80,'2018 high pe loads'!O$3:O$94)</f>
        <v>18532</v>
      </c>
      <c r="K80" s="30">
        <f>SUMIF('2018 high pe loads'!$N$3:$N$94,'Expanded data table'!$A80,'2018 high pe loads'!P$3:P$94)</f>
        <v>0</v>
      </c>
      <c r="L80" s="30">
        <f>SUMIF('2018 high pe loads'!$N$3:$N$94,'Expanded data table'!$A80,'2018 high pe loads'!Q$3:Q$94)</f>
        <v>0</v>
      </c>
      <c r="M80" s="30">
        <f>SUMIF('2018 high pe loads'!$N$3:$N$94,'Expanded data table'!$A80,'2018 high pe loads'!R$3:R$94)</f>
        <v>0</v>
      </c>
      <c r="N80" s="89">
        <v>386</v>
      </c>
      <c r="O80" s="89">
        <v>75</v>
      </c>
      <c r="P80" s="89">
        <v>103</v>
      </c>
      <c r="Q80" s="89">
        <v>56</v>
      </c>
      <c r="R80" s="89">
        <v>16</v>
      </c>
      <c r="S80" s="89">
        <v>15</v>
      </c>
      <c r="T80" s="17">
        <f>S80-SUM(U80:X80)</f>
        <v>13</v>
      </c>
      <c r="U80" s="17">
        <f>VLOOKUP($A80,'2018 high pe loads'!$A$3:$E$98,5,FALSE)</f>
        <v>2</v>
      </c>
      <c r="V80" s="17">
        <f>VLOOKUP($A80,'2018 high pe loads'!$A$3:$E$981,4,FALSE)</f>
        <v>0</v>
      </c>
      <c r="W80" s="17">
        <f>VLOOKUP($A80,'2018 high pe loads'!$A$3:$E$98,3,FALSE)</f>
        <v>0</v>
      </c>
      <c r="X80" s="17">
        <f>VLOOKUP($A80,'2018 high pe loads'!$A$3:$E$98,2,FALSE)</f>
        <v>0</v>
      </c>
      <c r="Y80" s="89">
        <v>651</v>
      </c>
      <c r="Z80" s="89">
        <v>2287</v>
      </c>
      <c r="AA80" s="89">
        <v>1993</v>
      </c>
      <c r="AB80" s="89">
        <v>4772</v>
      </c>
      <c r="AC80" s="89">
        <v>7176</v>
      </c>
      <c r="AD80" s="89">
        <v>4610</v>
      </c>
      <c r="AE80" s="89">
        <v>3316</v>
      </c>
      <c r="AF80" s="89">
        <v>11491</v>
      </c>
      <c r="AG80" s="89">
        <v>1827</v>
      </c>
      <c r="AH80" s="89">
        <v>287</v>
      </c>
      <c r="AI80" s="89">
        <v>825</v>
      </c>
    </row>
    <row r="81" spans="1:35">
      <c r="A81" t="s">
        <v>62</v>
      </c>
      <c r="B81">
        <v>2019</v>
      </c>
      <c r="C81" s="30">
        <v>1961.607</v>
      </c>
      <c r="D81" s="30">
        <v>1842.1010000000001</v>
      </c>
      <c r="E81" s="30">
        <v>6998.3630000000003</v>
      </c>
      <c r="F81" s="30">
        <v>16621.166000000001</v>
      </c>
      <c r="G81" s="30">
        <v>15362.1800377951</v>
      </c>
      <c r="H81" s="30">
        <v>64641.288355678698</v>
      </c>
      <c r="I81" s="30">
        <f t="shared" si="41"/>
        <v>46070.288355678698</v>
      </c>
      <c r="J81" s="30">
        <f>SUMIF('2019 high pe loads'!$N$3:$N$96,'Expanded data table'!$A81,'2019 high pe loads'!O$3:O$96)</f>
        <v>18571</v>
      </c>
      <c r="K81" s="30">
        <f>SUMIF('2019 high pe loads'!$N$3:$N$96,'Expanded data table'!$A81,'2019 high pe loads'!P$3:P$96)</f>
        <v>0</v>
      </c>
      <c r="L81" s="30">
        <f>SUMIF('2019 high pe loads'!$N$3:$N$96,'Expanded data table'!$A81,'2019 high pe loads'!Q$3:Q$96)</f>
        <v>0</v>
      </c>
      <c r="M81" s="30">
        <f>SUMIF('2019 high pe loads'!$N$3:$N$96,'Expanded data table'!$A81,'2019 high pe loads'!R$3:R$96)</f>
        <v>0</v>
      </c>
      <c r="N81" s="89">
        <v>385</v>
      </c>
      <c r="O81" s="89">
        <v>78</v>
      </c>
      <c r="P81" s="89">
        <v>100</v>
      </c>
      <c r="Q81" s="89">
        <v>55</v>
      </c>
      <c r="R81" s="89">
        <v>16</v>
      </c>
      <c r="S81" s="89">
        <v>16</v>
      </c>
      <c r="T81" s="17">
        <f>S81-SUM(U81:X81)</f>
        <v>14</v>
      </c>
      <c r="U81" s="17">
        <f>VLOOKUP($A81,'2019 high pe loads'!$A$3:$E$101,5,FALSE)</f>
        <v>2</v>
      </c>
      <c r="V81" s="17">
        <f>VLOOKUP($A81,'2019 high pe loads'!$A$3:$E$101,4,FALSE)</f>
        <v>0</v>
      </c>
      <c r="W81" s="17">
        <f>VLOOKUP($A81,'2019 high pe loads'!$A$3:$E$101,3,FALSE)</f>
        <v>0</v>
      </c>
      <c r="X81" s="17">
        <f>VLOOKUP($A81,'2019 high pe loads'!$A$3:$E$101,2,FALSE)</f>
        <v>0</v>
      </c>
      <c r="Y81" s="89">
        <v>650</v>
      </c>
      <c r="Z81" s="89">
        <v>2843.4929999999999</v>
      </c>
      <c r="AA81" s="89">
        <v>2214.4780000000001</v>
      </c>
      <c r="AB81" s="89">
        <v>4767.1729999999998</v>
      </c>
      <c r="AC81" s="89">
        <v>7567.9160000000002</v>
      </c>
      <c r="AD81" s="89">
        <v>4621.866</v>
      </c>
      <c r="AE81" s="89">
        <v>3423.03</v>
      </c>
      <c r="AF81" s="89">
        <v>13052</v>
      </c>
      <c r="AG81" s="89">
        <v>2026</v>
      </c>
      <c r="AH81" s="89">
        <v>372</v>
      </c>
      <c r="AI81" s="89">
        <v>926</v>
      </c>
    </row>
    <row r="82" spans="1:35">
      <c r="A82" t="s">
        <v>62</v>
      </c>
      <c r="B82">
        <v>2020</v>
      </c>
      <c r="C82" s="30">
        <v>1974</v>
      </c>
      <c r="D82" s="30">
        <v>1885</v>
      </c>
      <c r="E82" s="30">
        <v>7275</v>
      </c>
      <c r="F82" s="30">
        <v>15453</v>
      </c>
      <c r="G82" s="30">
        <v>14781</v>
      </c>
      <c r="H82" s="30">
        <v>68065</v>
      </c>
      <c r="I82" s="30">
        <f t="shared" si="41"/>
        <v>48931</v>
      </c>
      <c r="J82" s="30">
        <f>SUMIF('2020 high pe loads'!$N$3:$N$96,'Expanded data table'!$A82,'2020 high pe loads'!O$3:O$96)</f>
        <v>19134</v>
      </c>
      <c r="K82" s="30">
        <f>SUMIF('2020 high pe loads'!$N$3:$N$96,'Expanded data table'!$A82,'2020 high pe loads'!P$3:P$96)</f>
        <v>0</v>
      </c>
      <c r="L82" s="30">
        <f>SUMIF('2020 high pe loads'!$N$3:$N$96,'Expanded data table'!$A82,'2020 high pe loads'!Q$3:Q$96)</f>
        <v>0</v>
      </c>
      <c r="M82" s="30">
        <f>SUMIF('2020 high pe loads'!$N$3:$N$96,'Expanded data table'!$A82,'2020 high pe loads'!R$3:R$96)</f>
        <v>0</v>
      </c>
      <c r="N82" s="90">
        <v>382</v>
      </c>
      <c r="O82" s="90">
        <v>79</v>
      </c>
      <c r="P82" s="90">
        <v>102</v>
      </c>
      <c r="Q82" s="90">
        <v>53</v>
      </c>
      <c r="R82" s="90">
        <v>17</v>
      </c>
      <c r="S82" s="91">
        <v>17</v>
      </c>
      <c r="T82" s="17">
        <f>S82-SUM(U82:X82)</f>
        <v>15</v>
      </c>
      <c r="U82" s="17">
        <f>VLOOKUP($A82,'2020 high pe loads'!$A$3:$E$100,5,FALSE)</f>
        <v>2</v>
      </c>
      <c r="V82" s="17">
        <f>VLOOKUP($A82,'2020 high pe loads'!$A$3:$E$100,4,FALSE)</f>
        <v>0</v>
      </c>
      <c r="W82" s="17">
        <f>VLOOKUP($A82,'2020 high pe loads'!$A$3:$E$100,3,FALSE)</f>
        <v>0</v>
      </c>
      <c r="X82" s="17">
        <f>VLOOKUP($A82,'2020 high pe loads'!$A$3:$E$100,2,FALSE)</f>
        <v>0</v>
      </c>
      <c r="Y82" s="89">
        <f>SUM(N82:S82)</f>
        <v>650</v>
      </c>
      <c r="Z82" s="89">
        <v>2932.7939999999999</v>
      </c>
      <c r="AA82" s="89">
        <v>2566.3290000000002</v>
      </c>
      <c r="AB82" s="89">
        <v>5131.6360000000004</v>
      </c>
      <c r="AC82" s="89">
        <v>6775.1930000000002</v>
      </c>
      <c r="AD82" s="89">
        <v>4742.1000000000004</v>
      </c>
      <c r="AE82" s="89">
        <v>3431.1819999999998</v>
      </c>
      <c r="AF82" s="89">
        <v>11610</v>
      </c>
      <c r="AG82" s="89">
        <v>2021</v>
      </c>
      <c r="AH82" s="89">
        <v>391</v>
      </c>
      <c r="AI82" s="89">
        <v>1048</v>
      </c>
    </row>
    <row r="83" spans="1:35">
      <c r="A83" t="s">
        <v>62</v>
      </c>
      <c r="B83">
        <v>2021</v>
      </c>
      <c r="C83" s="30">
        <f>'2021 APR Table 7D'!M$14</f>
        <v>1960</v>
      </c>
      <c r="D83" s="30">
        <f>'2021 APR Table 7D'!M$40</f>
        <v>1947</v>
      </c>
      <c r="E83" s="30">
        <f>'2021 APR Table 7D'!M$66</f>
        <v>7315</v>
      </c>
      <c r="F83" s="30">
        <f>'2021 APR Table 7D'!M$92</f>
        <v>16161</v>
      </c>
      <c r="G83" s="30">
        <f>'2021 APR Table 7D'!M$118</f>
        <v>15000</v>
      </c>
      <c r="H83" s="30">
        <f>'2021 APR Table 7D'!M$144</f>
        <v>66904</v>
      </c>
      <c r="I83" s="30">
        <f t="shared" si="41"/>
        <v>47781</v>
      </c>
      <c r="J83" s="30">
        <f>'Additional bands'!C68</f>
        <v>19123</v>
      </c>
      <c r="K83" s="30">
        <f>'Additional bands'!D68</f>
        <v>0</v>
      </c>
      <c r="L83" s="30">
        <f>'Additional bands'!E68</f>
        <v>0</v>
      </c>
      <c r="M83" s="30">
        <f>'Additional bands'!F68</f>
        <v>0</v>
      </c>
      <c r="N83" s="89">
        <f>'2021 APR Table 7D'!M$199</f>
        <v>378</v>
      </c>
      <c r="O83" s="89">
        <f>'2021 APR Table 7D'!M$225</f>
        <v>82</v>
      </c>
      <c r="P83" s="89">
        <f>'2021 APR Table 7D'!M$251</f>
        <v>103</v>
      </c>
      <c r="Q83" s="89">
        <f>'2021 APR Table 7D'!M$277</f>
        <v>56</v>
      </c>
      <c r="R83" s="89">
        <f>'2021 APR Table 7D'!M$303</f>
        <v>17</v>
      </c>
      <c r="S83" s="89">
        <f>'2021 APR Table 7D'!M$329</f>
        <v>17</v>
      </c>
      <c r="T83" s="1">
        <f t="shared" ref="T83:T84" si="45">S83-SUM(U83:X83)</f>
        <v>15</v>
      </c>
      <c r="U83" s="17">
        <f>VLOOKUP($A82,'2021 high pe loads'!$A$3:$E$98,5,FALSE)</f>
        <v>2</v>
      </c>
      <c r="V83" s="17">
        <f>VLOOKUP($A82,'2021 high pe loads'!$A$3:$E$98,4,FALSE)</f>
        <v>0</v>
      </c>
      <c r="W83" s="17">
        <f>VLOOKUP($A82,'2021 high pe loads'!$A$3:$E$98,3,FALSE)</f>
        <v>0</v>
      </c>
      <c r="X83" s="17">
        <f>VLOOKUP($A82,'2021 high pe loads'!$A$3:$E$98,2,FALSE)</f>
        <v>0</v>
      </c>
      <c r="Y83" s="89">
        <f t="shared" ref="Y83:Y84" si="46">SUM(N83:S83)</f>
        <v>653</v>
      </c>
      <c r="Z83" s="89">
        <f t="array" ref="Z83:AE83">TRANSPOSE('2021 APR Table 7A'!M$6:M$11)</f>
        <v>3077.163</v>
      </c>
      <c r="AA83" s="89">
        <v>2569.482</v>
      </c>
      <c r="AB83" s="89">
        <v>5631.0339999999997</v>
      </c>
      <c r="AC83" s="89">
        <v>7479.5749999999998</v>
      </c>
      <c r="AD83" s="89">
        <v>5450.1270000000004</v>
      </c>
      <c r="AE83" s="89">
        <v>4084.3119999999999</v>
      </c>
      <c r="AF83" s="89">
        <f>'2021 APR Table 7A'!M$17</f>
        <v>12930.108</v>
      </c>
      <c r="AG83" s="89">
        <f>'2021 APR Table 7A'!M$19</f>
        <v>2425.712</v>
      </c>
      <c r="AH83" s="89">
        <f>'2021 APR Table 7A'!M$15</f>
        <v>387.93</v>
      </c>
      <c r="AI83" s="89">
        <f>'2021 APR Table 7A'!M$16</f>
        <v>1058.9659999999999</v>
      </c>
    </row>
    <row r="84" spans="1:35">
      <c r="A84" t="s">
        <v>62</v>
      </c>
      <c r="B84">
        <v>2022</v>
      </c>
      <c r="C84" s="30">
        <f>'2022 APR Table 7D'!M$14</f>
        <v>1975</v>
      </c>
      <c r="D84" s="30">
        <f>'2022 APR Table 7D'!M$40</f>
        <v>1937</v>
      </c>
      <c r="E84" s="30">
        <f>'2022 APR Table 7D'!M$66</f>
        <v>7300</v>
      </c>
      <c r="F84" s="30">
        <f>'2022 APR Table 7D'!M$92</f>
        <v>16441</v>
      </c>
      <c r="G84" s="30">
        <f>'2022 APR Table 7D'!M$118</f>
        <v>15248</v>
      </c>
      <c r="H84" s="30">
        <f>'2022 APR Table 7D'!M$144</f>
        <v>67176</v>
      </c>
      <c r="I84" s="30">
        <f t="shared" si="41"/>
        <v>47988</v>
      </c>
      <c r="J84" s="30">
        <f>'Additional bands'!C69</f>
        <v>19188</v>
      </c>
      <c r="K84" s="30">
        <f>'Additional bands'!D69</f>
        <v>0</v>
      </c>
      <c r="L84" s="30">
        <f>'Additional bands'!E69</f>
        <v>0</v>
      </c>
      <c r="M84" s="30">
        <f>'Additional bands'!F69</f>
        <v>0</v>
      </c>
      <c r="N84" s="89">
        <f>'2022 APR Table 7D'!M$199</f>
        <v>378</v>
      </c>
      <c r="O84" s="89">
        <f>'2022 APR Table 7D'!M$225</f>
        <v>81</v>
      </c>
      <c r="P84" s="89">
        <f>'2022 APR Table 7D'!M$251</f>
        <v>103</v>
      </c>
      <c r="Q84" s="89">
        <f>'2022 APR Table 7D'!M$277</f>
        <v>57</v>
      </c>
      <c r="R84" s="89">
        <f>'2022 APR Table 7D'!M$303</f>
        <v>17</v>
      </c>
      <c r="S84" s="89">
        <f>'2022 APR Table 7D'!M$329</f>
        <v>17</v>
      </c>
      <c r="T84" s="1">
        <f t="shared" si="45"/>
        <v>15</v>
      </c>
      <c r="U84" s="17">
        <f>VLOOKUP($A82,'2022 high pe loads'!$A$3:$E$98,5,FALSE)</f>
        <v>2</v>
      </c>
      <c r="V84" s="17">
        <f>VLOOKUP($A83,'2022 high pe loads'!$A$3:$E$98,4,FALSE)</f>
        <v>0</v>
      </c>
      <c r="W84" s="17">
        <f>VLOOKUP($A83,'2022 high pe loads'!$A$3:$E$98,3,FALSE)</f>
        <v>0</v>
      </c>
      <c r="X84" s="17">
        <f>VLOOKUP($A83,'2022 high pe loads'!$A$3:$E$98,2,FALSE)</f>
        <v>0</v>
      </c>
      <c r="Y84" s="89">
        <f t="shared" si="46"/>
        <v>653</v>
      </c>
      <c r="Z84" s="89">
        <f t="array" ref="Z84:AE84">TRANSPOSE('2022 APR Table 7A'!M$6:M$11)</f>
        <v>3624.2689999999998</v>
      </c>
      <c r="AA84" s="89">
        <v>3400.9720000000002</v>
      </c>
      <c r="AB84" s="89">
        <v>6427.7259999999997</v>
      </c>
      <c r="AC84" s="89">
        <v>8270.0750000000007</v>
      </c>
      <c r="AD84" s="89">
        <v>6327.3429999999998</v>
      </c>
      <c r="AE84" s="89">
        <v>6044.16</v>
      </c>
      <c r="AF84" s="89">
        <f>'2022 APR Table 7A'!M$17</f>
        <v>14625</v>
      </c>
      <c r="AG84" s="89">
        <f>'2022 APR Table 7A'!M$19</f>
        <v>3488</v>
      </c>
      <c r="AH84" s="89">
        <f>'2022 APR Table 7A'!M$15</f>
        <v>395</v>
      </c>
      <c r="AI84" s="89">
        <f>'2022 APR Table 7A'!M$16</f>
        <v>1178</v>
      </c>
    </row>
    <row r="85" spans="1:35">
      <c r="A85" t="s">
        <v>62</v>
      </c>
      <c r="C85" s="30"/>
      <c r="D85" s="30"/>
      <c r="E85" s="30"/>
      <c r="F85" s="30"/>
      <c r="G85" s="30"/>
      <c r="H85" s="30"/>
      <c r="I85" s="30"/>
      <c r="J85" s="30"/>
      <c r="K85" s="30"/>
      <c r="L85" s="30"/>
      <c r="M85" s="30"/>
      <c r="N85" s="89"/>
      <c r="O85" s="89"/>
      <c r="P85" s="89"/>
      <c r="Q85" s="89"/>
      <c r="R85" s="89"/>
      <c r="S85" s="89"/>
      <c r="T85" s="17"/>
      <c r="U85" s="17"/>
      <c r="V85" s="17"/>
      <c r="W85" s="17"/>
      <c r="X85" s="17"/>
      <c r="Y85" s="89"/>
      <c r="Z85" s="89"/>
      <c r="AA85" s="89"/>
      <c r="AB85" s="89"/>
      <c r="AC85" s="89"/>
      <c r="AD85" s="89"/>
      <c r="AE85" s="89"/>
      <c r="AF85" s="89"/>
      <c r="AG85" s="89"/>
      <c r="AH85" s="89"/>
      <c r="AI85" s="89"/>
    </row>
    <row r="86" spans="1:35">
      <c r="A86" t="s">
        <v>62</v>
      </c>
      <c r="C86" s="30"/>
      <c r="D86" s="30"/>
      <c r="E86" s="30"/>
      <c r="F86" s="30"/>
      <c r="G86" s="30"/>
      <c r="H86" s="30"/>
      <c r="I86" s="30"/>
      <c r="J86" s="30"/>
      <c r="K86" s="30"/>
      <c r="L86" s="30"/>
      <c r="M86" s="30"/>
      <c r="N86" s="89"/>
      <c r="O86" s="89"/>
      <c r="P86" s="89"/>
      <c r="Q86" s="89"/>
      <c r="R86" s="89"/>
      <c r="S86" s="89"/>
      <c r="T86" s="17"/>
      <c r="U86" s="17"/>
      <c r="V86" s="17"/>
      <c r="W86" s="17"/>
      <c r="X86" s="17"/>
      <c r="Y86" s="89"/>
      <c r="Z86" s="89"/>
      <c r="AA86" s="89"/>
      <c r="AB86" s="89"/>
      <c r="AC86" s="89"/>
      <c r="AD86" s="89"/>
      <c r="AE86" s="89"/>
      <c r="AF86" s="89"/>
      <c r="AG86" s="89"/>
      <c r="AH86" s="89"/>
      <c r="AI86" s="89"/>
    </row>
    <row r="87" spans="1:35">
      <c r="A87" t="s">
        <v>62</v>
      </c>
      <c r="C87" s="30"/>
      <c r="D87" s="30"/>
      <c r="E87" s="30"/>
      <c r="F87" s="30"/>
      <c r="G87" s="30"/>
      <c r="H87" s="30"/>
      <c r="I87" s="30"/>
      <c r="J87" s="30"/>
      <c r="K87" s="30"/>
      <c r="L87" s="30"/>
      <c r="M87" s="30"/>
      <c r="N87" s="89"/>
      <c r="O87" s="89"/>
      <c r="P87" s="89"/>
      <c r="Q87" s="89"/>
      <c r="R87" s="89"/>
      <c r="S87" s="89"/>
      <c r="T87" s="17"/>
      <c r="U87" s="17"/>
      <c r="V87" s="17"/>
      <c r="W87" s="17"/>
      <c r="X87" s="17"/>
      <c r="Y87" s="89"/>
      <c r="Z87" s="89"/>
      <c r="AA87" s="89"/>
      <c r="AB87" s="89"/>
      <c r="AC87" s="89"/>
      <c r="AD87" s="89"/>
      <c r="AE87" s="89"/>
      <c r="AF87" s="89"/>
      <c r="AG87" s="89"/>
      <c r="AH87" s="89"/>
      <c r="AI87" s="89"/>
    </row>
    <row r="88" spans="1:35">
      <c r="A88" t="s">
        <v>63</v>
      </c>
      <c r="B88">
        <v>2012</v>
      </c>
      <c r="C88" s="30">
        <v>467.4</v>
      </c>
      <c r="D88" s="30">
        <v>984.6</v>
      </c>
      <c r="E88" s="30">
        <v>4486.2</v>
      </c>
      <c r="F88" s="30">
        <v>22377</v>
      </c>
      <c r="G88" s="30">
        <v>26712</v>
      </c>
      <c r="H88" s="30">
        <v>850764</v>
      </c>
      <c r="I88" s="30">
        <f t="shared" ref="I88:I98" si="47">H88-SUM(J88:M88)</f>
        <v>109914.36992579489</v>
      </c>
      <c r="J88" s="30">
        <f>SUMIF('2012 high pe loads'!$N$3:$N$89,'Expanded data table'!$A88,'2012 high pe loads'!O$3:O$89)</f>
        <v>93089.630074205081</v>
      </c>
      <c r="K88" s="30">
        <f>SUMIF('2012 high pe loads'!$N$3:$N$89,'Expanded data table'!$A88,'2012 high pe loads'!P$3:P$89)</f>
        <v>122340</v>
      </c>
      <c r="L88" s="30">
        <f>SUMIF('2012 high pe loads'!$N$3:$N$89,'Expanded data table'!$A88,'2012 high pe loads'!Q$3:Q$89)</f>
        <v>104160</v>
      </c>
      <c r="M88" s="30">
        <f>SUMIF('2012 high pe loads'!$N$3:$N$89,'Expanded data table'!$A88,'2012 high pe loads'!R$3:R$89)</f>
        <v>421260</v>
      </c>
      <c r="N88" s="89">
        <v>68</v>
      </c>
      <c r="O88" s="89">
        <v>48</v>
      </c>
      <c r="P88" s="89">
        <v>76</v>
      </c>
      <c r="Q88" s="89">
        <v>80</v>
      </c>
      <c r="R88" s="89">
        <v>28</v>
      </c>
      <c r="S88" s="89">
        <v>52</v>
      </c>
      <c r="T88" s="17">
        <f>S88-SUM(U88:X88)</f>
        <v>33</v>
      </c>
      <c r="U88" s="17">
        <f>VLOOKUP($A88,'2012 high pe loads'!$A$3:$E$93,5,FALSE)</f>
        <v>9</v>
      </c>
      <c r="V88" s="17">
        <f>VLOOKUP($A88,'2012 high pe loads'!$A$3:$E$93,4,FALSE)</f>
        <v>5</v>
      </c>
      <c r="W88" s="17">
        <f>VLOOKUP($A88,'2012 high pe loads'!$A$3:$E$93,3,FALSE)</f>
        <v>2</v>
      </c>
      <c r="X88" s="17">
        <f>VLOOKUP($A88,'2012 high pe loads'!$A$3:$E$93,2,FALSE)</f>
        <v>3</v>
      </c>
      <c r="Y88" s="89">
        <v>352</v>
      </c>
      <c r="Z88" s="89">
        <v>358.96067345226902</v>
      </c>
      <c r="AA88" s="89">
        <v>411.00166018459902</v>
      </c>
      <c r="AB88" s="89">
        <v>1316.02771045432</v>
      </c>
      <c r="AC88" s="89">
        <v>3454.9422315306801</v>
      </c>
      <c r="AD88" s="89">
        <v>3257.6224834340101</v>
      </c>
      <c r="AE88" s="89">
        <v>1127.98270605569</v>
      </c>
      <c r="AF88" s="89">
        <v>67582.780067785294</v>
      </c>
      <c r="AG88" s="89">
        <v>8705.8908639443107</v>
      </c>
      <c r="AH88" s="89">
        <v>1705.8710148784101</v>
      </c>
      <c r="AI88" s="89">
        <v>570.38840828650098</v>
      </c>
    </row>
    <row r="89" spans="1:35">
      <c r="A89" t="s">
        <v>63</v>
      </c>
      <c r="B89">
        <v>2013</v>
      </c>
      <c r="C89" s="30">
        <v>470.60399999999998</v>
      </c>
      <c r="D89" s="30">
        <v>964.81200000000001</v>
      </c>
      <c r="E89" s="30">
        <v>5031.4570000000003</v>
      </c>
      <c r="F89" s="30">
        <v>22848.226999999999</v>
      </c>
      <c r="G89" s="30">
        <v>29352.0792239851</v>
      </c>
      <c r="H89" s="30">
        <v>857849.96784156398</v>
      </c>
      <c r="I89" s="30">
        <f t="shared" si="47"/>
        <v>91787.903760999325</v>
      </c>
      <c r="J89" s="30">
        <f>SUMIF('2013 high pe loads'!$N$3:$N$92,'Expanded data table'!$A89,'2013 high pe loads'!O$3:O$92)</f>
        <v>85782.064080564625</v>
      </c>
      <c r="K89" s="30">
        <f>SUMIF('2013 high pe loads'!$N$3:$N$92,'Expanded data table'!$A89,'2013 high pe loads'!P$3:P$92)</f>
        <v>122700</v>
      </c>
      <c r="L89" s="30">
        <f>SUMIF('2013 high pe loads'!$N$3:$N$92,'Expanded data table'!$A89,'2013 high pe loads'!Q$3:Q$92)</f>
        <v>104640</v>
      </c>
      <c r="M89" s="30">
        <f>SUMIF('2013 high pe loads'!$N$3:$N$92,'Expanded data table'!$A89,'2013 high pe loads'!R$3:R$92)</f>
        <v>452940</v>
      </c>
      <c r="N89" s="89">
        <v>68</v>
      </c>
      <c r="O89" s="89">
        <v>47</v>
      </c>
      <c r="P89" s="89">
        <v>80</v>
      </c>
      <c r="Q89" s="89">
        <v>78</v>
      </c>
      <c r="R89" s="89">
        <v>28</v>
      </c>
      <c r="S89" s="89">
        <v>51</v>
      </c>
      <c r="T89" s="17">
        <f>S89-SUM(U89:X89)</f>
        <v>33</v>
      </c>
      <c r="U89" s="17">
        <f>VLOOKUP($A89,'2013 high pe loads'!$A$3:$E$96,5,FALSE)</f>
        <v>8</v>
      </c>
      <c r="V89" s="17">
        <f>VLOOKUP($A89,'2013 high pe loads'!$A$3:$E$96,4,FALSE)</f>
        <v>5</v>
      </c>
      <c r="W89" s="17">
        <f>VLOOKUP($A89,'2013 high pe loads'!$A$3:$E$96,3,FALSE)</f>
        <v>2</v>
      </c>
      <c r="X89" s="17">
        <f>VLOOKUP($A89,'2013 high pe loads'!$A$3:$E$96,2,FALSE)</f>
        <v>3</v>
      </c>
      <c r="Y89" s="89">
        <v>352</v>
      </c>
      <c r="Z89" s="89">
        <v>377.04897938002</v>
      </c>
      <c r="AA89" s="89">
        <v>709.94146476740798</v>
      </c>
      <c r="AB89" s="89">
        <v>1491.3383811851099</v>
      </c>
      <c r="AC89" s="89">
        <v>4371.8888396929897</v>
      </c>
      <c r="AD89" s="89">
        <v>3666.37012980088</v>
      </c>
      <c r="AE89" s="89">
        <v>1669.46463147025</v>
      </c>
      <c r="AF89" s="89">
        <v>83579.124955173596</v>
      </c>
      <c r="AG89" s="89">
        <v>13335.1226185297</v>
      </c>
      <c r="AH89" s="89">
        <v>1681.69788978366</v>
      </c>
      <c r="AI89" s="89">
        <v>941.03934552775195</v>
      </c>
    </row>
    <row r="90" spans="1:35">
      <c r="A90" t="s">
        <v>63</v>
      </c>
      <c r="B90">
        <v>2014</v>
      </c>
      <c r="C90" s="30">
        <v>471.57299999999998</v>
      </c>
      <c r="D90" s="30">
        <v>970.16800000000001</v>
      </c>
      <c r="E90" s="30">
        <v>5027.5780000000004</v>
      </c>
      <c r="F90" s="30">
        <v>22281.05</v>
      </c>
      <c r="G90" s="30">
        <v>29977.249030296101</v>
      </c>
      <c r="H90" s="30">
        <v>866665.91605329304</v>
      </c>
      <c r="I90" s="30">
        <f t="shared" si="47"/>
        <v>95479.617992869578</v>
      </c>
      <c r="J90" s="30">
        <f>J89+(J93-J89)/4</f>
        <v>89019.548060423462</v>
      </c>
      <c r="K90" s="30">
        <f t="shared" ref="K90:M90" si="48">K89+(K93-K89)/4</f>
        <v>116781.25</v>
      </c>
      <c r="L90" s="30">
        <f t="shared" si="48"/>
        <v>112793.5</v>
      </c>
      <c r="M90" s="30">
        <f t="shared" si="48"/>
        <v>452592</v>
      </c>
      <c r="N90" s="89">
        <v>68</v>
      </c>
      <c r="O90" s="89">
        <v>47</v>
      </c>
      <c r="P90" s="89">
        <v>80</v>
      </c>
      <c r="Q90" s="89">
        <v>77</v>
      </c>
      <c r="R90" s="89">
        <v>29</v>
      </c>
      <c r="S90" s="89">
        <v>51</v>
      </c>
      <c r="T90" s="17"/>
      <c r="U90" s="17"/>
      <c r="V90" s="17"/>
      <c r="W90" s="17"/>
      <c r="X90" s="17"/>
      <c r="Y90" s="89">
        <v>352</v>
      </c>
      <c r="Z90" s="89">
        <v>396.88051416554902</v>
      </c>
      <c r="AA90" s="89">
        <v>522.50869878232595</v>
      </c>
      <c r="AB90" s="89">
        <v>1799.56465390535</v>
      </c>
      <c r="AC90" s="89">
        <v>5280.2929736584201</v>
      </c>
      <c r="AD90" s="89">
        <v>4040.41754392639</v>
      </c>
      <c r="AE90" s="89">
        <v>1588.52726456033</v>
      </c>
      <c r="AF90" s="89">
        <v>88414.111313934496</v>
      </c>
      <c r="AG90" s="89">
        <v>11818.128795439699</v>
      </c>
      <c r="AH90" s="89">
        <v>1892.34879566267</v>
      </c>
      <c r="AI90" s="89">
        <v>1075.77188214637</v>
      </c>
    </row>
    <row r="91" spans="1:35">
      <c r="A91" t="s">
        <v>63</v>
      </c>
      <c r="B91">
        <v>2015</v>
      </c>
      <c r="C91" s="30">
        <v>452.87299999999999</v>
      </c>
      <c r="D91" s="30">
        <v>1104.6869999999999</v>
      </c>
      <c r="E91" s="30">
        <v>4758.607</v>
      </c>
      <c r="F91" s="30">
        <v>22831.781999999999</v>
      </c>
      <c r="G91" s="30">
        <v>25220.695809185101</v>
      </c>
      <c r="H91" s="30">
        <v>878563.93080742995</v>
      </c>
      <c r="I91" s="30">
        <f t="shared" si="47"/>
        <v>102253.39876714768</v>
      </c>
      <c r="J91" s="30">
        <f>J90+(J93-J89)/4</f>
        <v>92257.032040282298</v>
      </c>
      <c r="K91" s="30">
        <f t="shared" ref="K91:M91" si="49">K90+(K93-K89)/4</f>
        <v>110862.5</v>
      </c>
      <c r="L91" s="30">
        <f t="shared" si="49"/>
        <v>120947</v>
      </c>
      <c r="M91" s="30">
        <f t="shared" si="49"/>
        <v>452244</v>
      </c>
      <c r="N91" s="89">
        <v>65</v>
      </c>
      <c r="O91" s="89">
        <v>49</v>
      </c>
      <c r="P91" s="89">
        <v>78</v>
      </c>
      <c r="Q91" s="89">
        <v>79</v>
      </c>
      <c r="R91" s="89">
        <v>26</v>
      </c>
      <c r="S91" s="89">
        <v>53</v>
      </c>
      <c r="T91" s="17"/>
      <c r="U91" s="17"/>
      <c r="V91" s="17"/>
      <c r="W91" s="17"/>
      <c r="X91" s="17"/>
      <c r="Y91" s="89">
        <v>350</v>
      </c>
      <c r="Z91" s="89">
        <v>283.55878946899099</v>
      </c>
      <c r="AA91" s="89">
        <v>594.99450536188897</v>
      </c>
      <c r="AB91" s="89">
        <v>1338.0180531690301</v>
      </c>
      <c r="AC91" s="89">
        <v>4641.2867519444499</v>
      </c>
      <c r="AD91" s="89">
        <v>4209.9276885177696</v>
      </c>
      <c r="AE91" s="89">
        <v>1669.8390215811801</v>
      </c>
      <c r="AF91" s="89">
        <v>98736.260176431795</v>
      </c>
      <c r="AG91" s="89">
        <v>14149.769538418799</v>
      </c>
      <c r="AH91" s="89">
        <v>1486.84020826646</v>
      </c>
      <c r="AI91" s="89">
        <v>877.56442097311105</v>
      </c>
    </row>
    <row r="92" spans="1:35">
      <c r="A92" t="s">
        <v>63</v>
      </c>
      <c r="B92">
        <v>2016</v>
      </c>
      <c r="C92" s="30">
        <v>466.91800000000001</v>
      </c>
      <c r="D92" s="30">
        <v>1109.597</v>
      </c>
      <c r="E92" s="30">
        <v>4982.83</v>
      </c>
      <c r="F92" s="30">
        <v>21482.884999999998</v>
      </c>
      <c r="G92" s="30">
        <v>26688.743541916399</v>
      </c>
      <c r="H92" s="30">
        <v>912879.99263602204</v>
      </c>
      <c r="I92" s="30">
        <f t="shared" si="47"/>
        <v>131445.22661588097</v>
      </c>
      <c r="J92" s="30">
        <f>J91+(J93-J89)/4</f>
        <v>95494.516020141135</v>
      </c>
      <c r="K92" s="30">
        <f t="shared" ref="K92:M92" si="50">K91+(K93-K89)/4</f>
        <v>104943.75</v>
      </c>
      <c r="L92" s="30">
        <f t="shared" si="50"/>
        <v>129100.5</v>
      </c>
      <c r="M92" s="30">
        <f t="shared" si="50"/>
        <v>451896</v>
      </c>
      <c r="N92" s="89">
        <v>67</v>
      </c>
      <c r="O92" s="89">
        <v>48</v>
      </c>
      <c r="P92" s="89">
        <v>79</v>
      </c>
      <c r="Q92" s="89">
        <v>75</v>
      </c>
      <c r="R92" s="89">
        <v>28</v>
      </c>
      <c r="S92" s="89">
        <v>55</v>
      </c>
      <c r="T92" s="17"/>
      <c r="U92" s="17"/>
      <c r="V92" s="17"/>
      <c r="W92" s="17"/>
      <c r="X92" s="17"/>
      <c r="Y92" s="89">
        <v>352</v>
      </c>
      <c r="Z92" s="89">
        <v>393.05810321207701</v>
      </c>
      <c r="AA92" s="89">
        <v>637.24778924974498</v>
      </c>
      <c r="AB92" s="89">
        <v>1977.76314780703</v>
      </c>
      <c r="AC92" s="89">
        <v>5841.0293893157104</v>
      </c>
      <c r="AD92" s="89">
        <v>4743.3448300602904</v>
      </c>
      <c r="AE92" s="89">
        <v>3113.2686701683601</v>
      </c>
      <c r="AF92" s="89">
        <v>115611.464045796</v>
      </c>
      <c r="AG92" s="89">
        <v>26032.5251298316</v>
      </c>
      <c r="AH92" s="89">
        <v>2349.5063210183298</v>
      </c>
      <c r="AI92" s="89">
        <v>960.96481326433297</v>
      </c>
    </row>
    <row r="93" spans="1:35">
      <c r="A93" t="s">
        <v>63</v>
      </c>
      <c r="B93">
        <v>2017</v>
      </c>
      <c r="C93" s="30">
        <v>485.03399999999999</v>
      </c>
      <c r="D93" s="30">
        <v>1088.636</v>
      </c>
      <c r="E93" s="30">
        <v>4984.4660000000003</v>
      </c>
      <c r="F93" s="30">
        <v>21230.499</v>
      </c>
      <c r="G93" s="30">
        <v>29228.397747961801</v>
      </c>
      <c r="H93" s="30">
        <v>903554.50102694996</v>
      </c>
      <c r="I93" s="30">
        <f t="shared" si="47"/>
        <v>116995.50102694996</v>
      </c>
      <c r="J93" s="30">
        <f>SUMIF('2017 high pe loads'!$N$3:$N$92,'Expanded data table'!$A93,'2017 high pe loads'!O$3:O$92)</f>
        <v>98732</v>
      </c>
      <c r="K93" s="30">
        <f>SUMIF('2017 high pe loads'!$N$3:$N$92,'Expanded data table'!$A93,'2017 high pe loads'!P$3:P$92)</f>
        <v>99025</v>
      </c>
      <c r="L93" s="30">
        <f>SUMIF('2017 high pe loads'!$N$3:$N$92,'Expanded data table'!$A93,'2017 high pe loads'!Q$3:Q$92)</f>
        <v>137254</v>
      </c>
      <c r="M93" s="30">
        <f>SUMIF('2017 high pe loads'!$N$3:$N$92,'Expanded data table'!$A93,'2017 high pe loads'!R$3:R$92)</f>
        <v>451548</v>
      </c>
      <c r="N93" s="89">
        <v>69</v>
      </c>
      <c r="O93" s="89">
        <v>47</v>
      </c>
      <c r="P93" s="89">
        <v>80</v>
      </c>
      <c r="Q93" s="89">
        <v>74</v>
      </c>
      <c r="R93" s="89">
        <v>30</v>
      </c>
      <c r="S93" s="89">
        <v>53</v>
      </c>
      <c r="T93" s="17">
        <f>S93-SUM(U93:X93)</f>
        <v>34</v>
      </c>
      <c r="U93" s="17">
        <f>VLOOKUP($A93,'2017 high pe loads'!$A$3:$E$97,5,FALSE)</f>
        <v>9</v>
      </c>
      <c r="V93" s="17">
        <f>VLOOKUP($A93,'2017 high pe loads'!$A$3:$E$97,4,FALSE)</f>
        <v>4</v>
      </c>
      <c r="W93" s="17">
        <f>VLOOKUP($A93,'2017 high pe loads'!$A$3:$E$97,3,FALSE)</f>
        <v>3</v>
      </c>
      <c r="X93" s="17">
        <f>VLOOKUP($A93,'2017 high pe loads'!$A$3:$E$97,2,FALSE)</f>
        <v>3</v>
      </c>
      <c r="Y93" s="89">
        <v>353</v>
      </c>
      <c r="Z93" s="89">
        <v>608.12211786241096</v>
      </c>
      <c r="AA93" s="89">
        <v>801.63856499408803</v>
      </c>
      <c r="AB93" s="89">
        <v>2467.8542349381901</v>
      </c>
      <c r="AC93" s="89">
        <v>6371.2455634292701</v>
      </c>
      <c r="AD93" s="89">
        <v>6557.1789165533801</v>
      </c>
      <c r="AE93" s="89">
        <v>2308.1288524503402</v>
      </c>
      <c r="AF93" s="89">
        <v>127560.095334952</v>
      </c>
      <c r="AG93" s="89">
        <v>17841.331773940001</v>
      </c>
      <c r="AH93" s="89">
        <v>2191.59258321774</v>
      </c>
      <c r="AI93" s="89">
        <v>903.39544890907496</v>
      </c>
    </row>
    <row r="94" spans="1:35">
      <c r="A94" t="s">
        <v>63</v>
      </c>
      <c r="B94">
        <v>2018</v>
      </c>
      <c r="C94" s="30">
        <v>468.03699999999998</v>
      </c>
      <c r="D94" s="30">
        <v>1075.557</v>
      </c>
      <c r="E94" s="30">
        <v>5029.299</v>
      </c>
      <c r="F94" s="30">
        <v>21327.226999999999</v>
      </c>
      <c r="G94" s="30">
        <v>28358.013114831701</v>
      </c>
      <c r="H94" s="30">
        <v>913885.84191902902</v>
      </c>
      <c r="I94" s="30">
        <f t="shared" si="47"/>
        <v>117339.88124723686</v>
      </c>
      <c r="J94" s="30">
        <f>SUMIF('2018 high pe loads'!$N$3:$N$94,'Expanded data table'!$A94,'2018 high pe loads'!O$3:O$94)</f>
        <v>98469</v>
      </c>
      <c r="K94" s="30">
        <f>SUMIF('2018 high pe loads'!$N$3:$N$94,'Expanded data table'!$A94,'2018 high pe loads'!P$3:P$94)</f>
        <v>98067.960671792156</v>
      </c>
      <c r="L94" s="30">
        <f>SUMIF('2018 high pe loads'!$N$3:$N$94,'Expanded data table'!$A94,'2018 high pe loads'!Q$3:Q$94)</f>
        <v>136887</v>
      </c>
      <c r="M94" s="30">
        <f>SUMIF('2018 high pe loads'!$N$3:$N$94,'Expanded data table'!$A94,'2018 high pe loads'!R$3:R$94)</f>
        <v>463122</v>
      </c>
      <c r="N94" s="89">
        <v>70</v>
      </c>
      <c r="O94" s="89">
        <v>46</v>
      </c>
      <c r="P94" s="89">
        <v>80</v>
      </c>
      <c r="Q94" s="89">
        <v>74</v>
      </c>
      <c r="R94" s="89">
        <v>29</v>
      </c>
      <c r="S94" s="89">
        <v>54</v>
      </c>
      <c r="T94" s="17">
        <f>S94-SUM(U94:X94)</f>
        <v>35</v>
      </c>
      <c r="U94" s="17">
        <f>VLOOKUP($A94,'2018 high pe loads'!$A$3:$E$98,5,FALSE)</f>
        <v>9</v>
      </c>
      <c r="V94" s="17">
        <f>VLOOKUP($A94,'2018 high pe loads'!$A$3:$E$981,4,FALSE)</f>
        <v>4</v>
      </c>
      <c r="W94" s="17">
        <f>VLOOKUP($A94,'2018 high pe loads'!$A$3:$E$98,3,FALSE)</f>
        <v>3</v>
      </c>
      <c r="X94" s="17">
        <f>VLOOKUP($A94,'2018 high pe loads'!$A$3:$E$98,2,FALSE)</f>
        <v>3</v>
      </c>
      <c r="Y94" s="89">
        <v>353</v>
      </c>
      <c r="Z94" s="89">
        <v>721.79737407838604</v>
      </c>
      <c r="AA94" s="89">
        <v>815.011393053353</v>
      </c>
      <c r="AB94" s="89">
        <v>2395.1839687879401</v>
      </c>
      <c r="AC94" s="89">
        <v>7207.2976442695599</v>
      </c>
      <c r="AD94" s="89">
        <v>7996.0232120686696</v>
      </c>
      <c r="AE94" s="89">
        <v>2896.6478950261499</v>
      </c>
      <c r="AF94" s="89">
        <v>128868.75782522</v>
      </c>
      <c r="AG94" s="89">
        <v>19798.605326160901</v>
      </c>
      <c r="AH94" s="89">
        <v>2096.0568276783501</v>
      </c>
      <c r="AI94" s="89">
        <v>769.63136626425398</v>
      </c>
    </row>
    <row r="95" spans="1:35">
      <c r="A95" t="s">
        <v>63</v>
      </c>
      <c r="B95">
        <v>2019</v>
      </c>
      <c r="C95" s="30">
        <v>497.98899999999998</v>
      </c>
      <c r="D95" s="30">
        <v>1038.5989999999999</v>
      </c>
      <c r="E95" s="30">
        <v>4798.848</v>
      </c>
      <c r="F95" s="30">
        <v>22149.434000000001</v>
      </c>
      <c r="G95" s="30">
        <v>26887.499512792401</v>
      </c>
      <c r="H95" s="30">
        <v>899953.114450322</v>
      </c>
      <c r="I95" s="30">
        <f t="shared" si="47"/>
        <v>113504.114450322</v>
      </c>
      <c r="J95" s="30">
        <f>SUMIF('2019 high pe loads'!$N$3:$N$96,'Expanded data table'!$A95,'2019 high pe loads'!O$3:O$96)</f>
        <v>96420</v>
      </c>
      <c r="K95" s="30">
        <f>SUMIF('2019 high pe loads'!$N$3:$N$96,'Expanded data table'!$A95,'2019 high pe loads'!P$3:P$96)</f>
        <v>96059</v>
      </c>
      <c r="L95" s="30">
        <f>SUMIF('2019 high pe loads'!$N$3:$N$96,'Expanded data table'!$A95,'2019 high pe loads'!Q$3:Q$96)</f>
        <v>134086</v>
      </c>
      <c r="M95" s="30">
        <f>SUMIF('2019 high pe loads'!$N$3:$N$96,'Expanded data table'!$A95,'2019 high pe loads'!R$3:R$96)</f>
        <v>459884</v>
      </c>
      <c r="N95" s="89">
        <v>75</v>
      </c>
      <c r="O95" s="89">
        <v>45</v>
      </c>
      <c r="P95" s="89">
        <v>79</v>
      </c>
      <c r="Q95" s="89">
        <v>76</v>
      </c>
      <c r="R95" s="89">
        <v>28</v>
      </c>
      <c r="S95" s="89">
        <v>53</v>
      </c>
      <c r="T95" s="17">
        <f>S95-SUM(U95:X95)</f>
        <v>34</v>
      </c>
      <c r="U95" s="17">
        <f>VLOOKUP($A95,'2019 high pe loads'!$A$3:$E$101,5,FALSE)</f>
        <v>9</v>
      </c>
      <c r="V95" s="17">
        <f>VLOOKUP($A95,'2019 high pe loads'!$A$3:$E$101,4,FALSE)</f>
        <v>4</v>
      </c>
      <c r="W95" s="17">
        <f>VLOOKUP($A95,'2019 high pe loads'!$A$3:$E$101,3,FALSE)</f>
        <v>3</v>
      </c>
      <c r="X95" s="17">
        <f>VLOOKUP($A95,'2019 high pe loads'!$A$3:$E$101,2,FALSE)</f>
        <v>3</v>
      </c>
      <c r="Y95" s="89">
        <v>356</v>
      </c>
      <c r="Z95" s="89">
        <v>1524.797</v>
      </c>
      <c r="AA95" s="89">
        <v>1541.604</v>
      </c>
      <c r="AB95" s="89">
        <v>3084.6880000000001</v>
      </c>
      <c r="AC95" s="89">
        <v>8660.5349999999999</v>
      </c>
      <c r="AD95" s="89">
        <v>7345.83</v>
      </c>
      <c r="AE95" s="89">
        <v>3763.4780000000001</v>
      </c>
      <c r="AF95" s="89">
        <v>132519.66964756401</v>
      </c>
      <c r="AG95" s="89">
        <v>22878.344411472001</v>
      </c>
      <c r="AH95" s="89">
        <v>3579.9400814434598</v>
      </c>
      <c r="AI95" s="89">
        <v>772.65624254372699</v>
      </c>
    </row>
    <row r="96" spans="1:35">
      <c r="A96" t="s">
        <v>63</v>
      </c>
      <c r="B96">
        <v>2020</v>
      </c>
      <c r="C96" s="30">
        <v>593.25053122713746</v>
      </c>
      <c r="D96" s="30">
        <v>990.80543952793255</v>
      </c>
      <c r="E96" s="30">
        <v>4832.0602555282185</v>
      </c>
      <c r="F96" s="30">
        <v>23297.249732058095</v>
      </c>
      <c r="G96" s="30">
        <v>26813.530145721965</v>
      </c>
      <c r="H96" s="30">
        <v>925365.03428501077</v>
      </c>
      <c r="I96" s="30">
        <f t="shared" si="47"/>
        <v>115388.03428501077</v>
      </c>
      <c r="J96" s="30">
        <f>SUMIF('2020 high pe loads'!$N$3:$N$96,'Expanded data table'!$A96,'2020 high pe loads'!O$3:O$96)</f>
        <v>100524</v>
      </c>
      <c r="K96" s="30">
        <f>SUMIF('2020 high pe loads'!$N$3:$N$96,'Expanded data table'!$A96,'2020 high pe loads'!P$3:P$96)</f>
        <v>96635</v>
      </c>
      <c r="L96" s="30">
        <f>SUMIF('2020 high pe loads'!$N$3:$N$96,'Expanded data table'!$A96,'2020 high pe loads'!Q$3:Q$96)</f>
        <v>142122</v>
      </c>
      <c r="M96" s="30">
        <f>SUMIF('2020 high pe loads'!$N$3:$N$96,'Expanded data table'!$A96,'2020 high pe loads'!R$3:R$96)</f>
        <v>470696</v>
      </c>
      <c r="N96" s="90">
        <v>75</v>
      </c>
      <c r="O96" s="90">
        <v>46</v>
      </c>
      <c r="P96" s="90">
        <v>78</v>
      </c>
      <c r="Q96" s="90">
        <v>77</v>
      </c>
      <c r="R96" s="90">
        <v>27</v>
      </c>
      <c r="S96" s="91">
        <v>53</v>
      </c>
      <c r="T96" s="17">
        <f>S96-SUM(U96:X96)</f>
        <v>34</v>
      </c>
      <c r="U96" s="17">
        <f>VLOOKUP($A96,'2020 high pe loads'!$A$3:$E$100,5,FALSE)</f>
        <v>9</v>
      </c>
      <c r="V96" s="17">
        <f>VLOOKUP($A96,'2020 high pe loads'!$A$3:$E$100,4,FALSE)</f>
        <v>4</v>
      </c>
      <c r="W96" s="17">
        <f>VLOOKUP($A96,'2020 high pe loads'!$A$3:$E$100,3,FALSE)</f>
        <v>3</v>
      </c>
      <c r="X96" s="17">
        <f>VLOOKUP($A96,'2020 high pe loads'!$A$3:$E$100,2,FALSE)</f>
        <v>3</v>
      </c>
      <c r="Y96" s="89">
        <f>SUM(N96:S96)</f>
        <v>356</v>
      </c>
      <c r="Z96" s="89">
        <v>1805.23</v>
      </c>
      <c r="AA96" s="89">
        <v>1517.078</v>
      </c>
      <c r="AB96" s="89">
        <v>3565.2060000000001</v>
      </c>
      <c r="AC96" s="89">
        <v>8672.6509999999998</v>
      </c>
      <c r="AD96" s="89">
        <v>6981.24</v>
      </c>
      <c r="AE96" s="89">
        <v>3887.27</v>
      </c>
      <c r="AF96" s="89">
        <v>126342.492</v>
      </c>
      <c r="AG96" s="89">
        <v>22717.554</v>
      </c>
      <c r="AH96" s="89">
        <v>3723.4250000000002</v>
      </c>
      <c r="AI96" s="89">
        <v>1069.527</v>
      </c>
    </row>
    <row r="97" spans="1:35">
      <c r="A97" t="s">
        <v>63</v>
      </c>
      <c r="B97">
        <v>2021</v>
      </c>
      <c r="C97" s="30">
        <f>'2021 APR Table 7D'!N$14</f>
        <v>509</v>
      </c>
      <c r="D97" s="30">
        <f>'2021 APR Table 7D'!N$40</f>
        <v>934</v>
      </c>
      <c r="E97" s="30">
        <f>'2021 APR Table 7D'!N$66</f>
        <v>5046</v>
      </c>
      <c r="F97" s="30">
        <f>'2021 APR Table 7D'!N$92</f>
        <v>22907</v>
      </c>
      <c r="G97" s="30">
        <f>'2021 APR Table 7D'!N$118</f>
        <v>25608</v>
      </c>
      <c r="H97" s="30">
        <f>'2021 APR Table 7D'!N$144</f>
        <v>899056</v>
      </c>
      <c r="I97" s="30">
        <f t="shared" si="47"/>
        <v>122826</v>
      </c>
      <c r="J97" s="30">
        <f>'Additional bands'!C79</f>
        <v>114754</v>
      </c>
      <c r="K97" s="30">
        <f>'Additional bands'!D79</f>
        <v>103046</v>
      </c>
      <c r="L97" s="30">
        <f>'Additional bands'!E79</f>
        <v>89374</v>
      </c>
      <c r="M97" s="30">
        <f>'Additional bands'!F79</f>
        <v>469056</v>
      </c>
      <c r="N97" s="89">
        <f>'2021 APR Table 7D'!N$199</f>
        <v>73</v>
      </c>
      <c r="O97" s="89">
        <f>'2021 APR Table 7D'!N$225</f>
        <v>43</v>
      </c>
      <c r="P97" s="89">
        <f>'2021 APR Table 7D'!N$251</f>
        <v>80</v>
      </c>
      <c r="Q97" s="89">
        <f>'2021 APR Table 7D'!N$277</f>
        <v>76</v>
      </c>
      <c r="R97" s="89">
        <f>'2021 APR Table 7D'!N$303</f>
        <v>27</v>
      </c>
      <c r="S97" s="89">
        <f>'2021 APR Table 7D'!N$329</f>
        <v>55</v>
      </c>
      <c r="T97" s="1">
        <f t="shared" ref="T97:T98" si="51">S97-SUM(U97:X97)</f>
        <v>35</v>
      </c>
      <c r="U97" s="17">
        <f>VLOOKUP($A96,'2021 high pe loads'!$A$3:$E$98,5,FALSE)</f>
        <v>10</v>
      </c>
      <c r="V97" s="17">
        <f>VLOOKUP($A96,'2021 high pe loads'!$A$3:$E$98,4,FALSE)</f>
        <v>4</v>
      </c>
      <c r="W97" s="17">
        <f>VLOOKUP($A96,'2021 high pe loads'!$A$3:$E$98,3,FALSE)</f>
        <v>2</v>
      </c>
      <c r="X97" s="17">
        <f>VLOOKUP($A96,'2021 high pe loads'!$A$3:$E$98,2,FALSE)</f>
        <v>4</v>
      </c>
      <c r="Y97" s="89">
        <f t="shared" ref="Y97:Y98" si="52">SUM(N97:S97)</f>
        <v>354</v>
      </c>
      <c r="Z97" s="89">
        <f t="array" ref="Z97:AE97">TRANSPOSE('2021 APR Table 7A'!N$6:N$11)</f>
        <v>1027.373</v>
      </c>
      <c r="AA97" s="89">
        <v>1219.6780000000001</v>
      </c>
      <c r="AB97" s="89">
        <v>3717.6489999999999</v>
      </c>
      <c r="AC97" s="89">
        <v>8348.7510000000002</v>
      </c>
      <c r="AD97" s="89">
        <v>7822.3389999999999</v>
      </c>
      <c r="AE97" s="89">
        <v>3776.3829999999998</v>
      </c>
      <c r="AF97" s="89">
        <f>'2021 APR Table 7A'!N$17</f>
        <v>125701</v>
      </c>
      <c r="AG97" s="89">
        <f>'2021 APR Table 7A'!N$19</f>
        <v>22264</v>
      </c>
      <c r="AH97" s="89">
        <f>'2021 APR Table 7A'!N$15</f>
        <v>2991</v>
      </c>
      <c r="AI97" s="89">
        <f>'2021 APR Table 7A'!N$16</f>
        <v>1206</v>
      </c>
    </row>
    <row r="98" spans="1:35">
      <c r="A98" t="s">
        <v>63</v>
      </c>
      <c r="B98">
        <v>2022</v>
      </c>
      <c r="C98" s="30">
        <f>'2022 APR Table 7D'!N$14</f>
        <v>487</v>
      </c>
      <c r="D98" s="30">
        <f>'2022 APR Table 7D'!N$40</f>
        <v>972</v>
      </c>
      <c r="E98" s="30">
        <f>'2022 APR Table 7D'!N$66</f>
        <v>4967</v>
      </c>
      <c r="F98" s="30">
        <f>'2022 APR Table 7D'!N$92</f>
        <v>22249</v>
      </c>
      <c r="G98" s="30">
        <f>'2022 APR Table 7D'!N$118</f>
        <v>27342</v>
      </c>
      <c r="H98" s="30">
        <f>'2022 APR Table 7D'!N$144</f>
        <v>911608</v>
      </c>
      <c r="I98" s="30">
        <f t="shared" si="47"/>
        <v>114974</v>
      </c>
      <c r="J98" s="30">
        <f>'Additional bands'!C80</f>
        <v>96577</v>
      </c>
      <c r="K98" s="30">
        <f>'Additional bands'!D80</f>
        <v>96613</v>
      </c>
      <c r="L98" s="30">
        <f>'Additional bands'!E80</f>
        <v>138861</v>
      </c>
      <c r="M98" s="30">
        <f>'Additional bands'!F80</f>
        <v>464583</v>
      </c>
      <c r="N98" s="89">
        <f>'2022 APR Table 7D'!N$199</f>
        <v>74</v>
      </c>
      <c r="O98" s="89">
        <f>'2022 APR Table 7D'!N$225</f>
        <v>46</v>
      </c>
      <c r="P98" s="89">
        <f>'2022 APR Table 7D'!N$251</f>
        <v>78</v>
      </c>
      <c r="Q98" s="89">
        <f>'2022 APR Table 7D'!N$277</f>
        <v>75</v>
      </c>
      <c r="R98" s="89">
        <f>'2022 APR Table 7D'!N$303</f>
        <v>28</v>
      </c>
      <c r="S98" s="89">
        <f>'2022 APR Table 7D'!N$329</f>
        <v>52</v>
      </c>
      <c r="T98" s="1">
        <f t="shared" si="51"/>
        <v>33</v>
      </c>
      <c r="U98" s="17">
        <f>VLOOKUP($A96,'2022 high pe loads'!$A$3:$E$98,5,FALSE)</f>
        <v>9</v>
      </c>
      <c r="V98" s="17">
        <f>VLOOKUP($A97,'2022 high pe loads'!$A$3:$E$98,4,FALSE)</f>
        <v>4</v>
      </c>
      <c r="W98" s="17">
        <f>VLOOKUP($A97,'2022 high pe loads'!$A$3:$E$98,3,FALSE)</f>
        <v>3</v>
      </c>
      <c r="X98" s="17">
        <f>VLOOKUP($A97,'2022 high pe loads'!$A$3:$E$98,2,FALSE)</f>
        <v>3</v>
      </c>
      <c r="Y98" s="89">
        <f t="shared" si="52"/>
        <v>353</v>
      </c>
      <c r="Z98" s="89">
        <f t="array" ref="Z98:AE98">TRANSPOSE('2022 APR Table 7A'!N$6:N$11)</f>
        <v>1041.3920000000001</v>
      </c>
      <c r="AA98" s="89">
        <v>1331.1969999999999</v>
      </c>
      <c r="AB98" s="89">
        <v>4759.8720000000003</v>
      </c>
      <c r="AC98" s="89">
        <v>11029.669</v>
      </c>
      <c r="AD98" s="89">
        <v>11442.638999999999</v>
      </c>
      <c r="AE98" s="89">
        <v>5094.7809999999999</v>
      </c>
      <c r="AF98" s="89">
        <f>'2022 APR Table 7A'!N$17</f>
        <v>171641</v>
      </c>
      <c r="AG98" s="89">
        <f>'2022 APR Table 7A'!N$19</f>
        <v>29690</v>
      </c>
      <c r="AH98" s="89">
        <f>'2022 APR Table 7A'!N$15</f>
        <v>0</v>
      </c>
      <c r="AI98" s="89">
        <f>'2022 APR Table 7A'!N$16</f>
        <v>0</v>
      </c>
    </row>
    <row r="99" spans="1:35">
      <c r="A99" t="s">
        <v>63</v>
      </c>
      <c r="B99">
        <v>2023</v>
      </c>
      <c r="C99" s="30"/>
      <c r="D99" s="30"/>
      <c r="E99" s="30"/>
      <c r="F99" s="30"/>
      <c r="G99" s="30"/>
      <c r="H99" s="30"/>
      <c r="I99" s="30"/>
      <c r="J99" s="30"/>
      <c r="K99" s="30"/>
      <c r="L99" s="30"/>
      <c r="M99" s="30"/>
      <c r="N99" s="89"/>
      <c r="O99" s="89"/>
      <c r="P99" s="89"/>
      <c r="Q99" s="89"/>
      <c r="R99" s="89"/>
      <c r="S99" s="89"/>
      <c r="T99" s="17"/>
      <c r="U99" s="17"/>
      <c r="V99" s="17"/>
      <c r="W99" s="17"/>
      <c r="X99" s="17"/>
      <c r="Y99" s="89"/>
      <c r="Z99" s="89"/>
      <c r="AA99" s="89"/>
      <c r="AB99" s="89"/>
      <c r="AC99" s="89"/>
      <c r="AD99" s="89"/>
      <c r="AE99" s="89"/>
      <c r="AF99" s="89"/>
      <c r="AG99" s="89"/>
      <c r="AH99" s="89"/>
      <c r="AI99" s="89"/>
    </row>
    <row r="100" spans="1:35">
      <c r="A100" t="s">
        <v>63</v>
      </c>
      <c r="B100">
        <v>2024</v>
      </c>
      <c r="C100" s="30"/>
      <c r="D100" s="30"/>
      <c r="E100" s="30"/>
      <c r="F100" s="30"/>
      <c r="G100" s="30"/>
      <c r="H100" s="30"/>
      <c r="I100" s="30"/>
      <c r="J100" s="30"/>
      <c r="K100" s="30"/>
      <c r="L100" s="30"/>
      <c r="M100" s="30"/>
      <c r="N100" s="89"/>
      <c r="O100" s="89"/>
      <c r="P100" s="89"/>
      <c r="Q100" s="89"/>
      <c r="R100" s="89"/>
      <c r="S100" s="89"/>
      <c r="T100" s="17"/>
      <c r="U100" s="17"/>
      <c r="V100" s="17"/>
      <c r="W100" s="17"/>
      <c r="X100" s="17"/>
      <c r="Y100" s="89"/>
      <c r="Z100" s="89"/>
      <c r="AA100" s="89"/>
      <c r="AB100" s="89"/>
      <c r="AC100" s="89"/>
      <c r="AD100" s="89"/>
      <c r="AE100" s="89"/>
      <c r="AF100" s="89"/>
      <c r="AG100" s="89"/>
      <c r="AH100" s="89"/>
      <c r="AI100" s="89"/>
    </row>
    <row r="101" spans="1:35">
      <c r="A101" t="s">
        <v>63</v>
      </c>
      <c r="B101">
        <v>2025</v>
      </c>
      <c r="C101" s="30"/>
      <c r="D101" s="30"/>
      <c r="E101" s="30"/>
      <c r="F101" s="30"/>
      <c r="G101" s="30"/>
      <c r="H101" s="30"/>
      <c r="I101" s="30"/>
      <c r="J101" s="30"/>
      <c r="K101" s="30"/>
      <c r="L101" s="30"/>
      <c r="M101" s="30"/>
      <c r="N101" s="89"/>
      <c r="O101" s="89"/>
      <c r="P101" s="89"/>
      <c r="Q101" s="89"/>
      <c r="R101" s="89"/>
      <c r="S101" s="89"/>
      <c r="T101" s="17"/>
      <c r="U101" s="17"/>
      <c r="V101" s="17"/>
      <c r="W101" s="17"/>
      <c r="X101" s="17"/>
      <c r="Y101" s="89"/>
      <c r="Z101" s="89"/>
      <c r="AA101" s="89"/>
      <c r="AB101" s="89"/>
      <c r="AC101" s="89"/>
      <c r="AD101" s="89"/>
      <c r="AE101" s="89"/>
      <c r="AF101" s="89"/>
      <c r="AG101" s="89"/>
      <c r="AH101" s="89"/>
      <c r="AI101" s="89"/>
    </row>
    <row r="102" spans="1:35">
      <c r="A102" t="s">
        <v>64</v>
      </c>
      <c r="B102">
        <v>2012</v>
      </c>
      <c r="C102" s="30">
        <v>2595</v>
      </c>
      <c r="D102" s="30">
        <v>2811</v>
      </c>
      <c r="E102" s="30">
        <v>9481</v>
      </c>
      <c r="F102" s="30">
        <v>18932</v>
      </c>
      <c r="G102" s="30">
        <v>29532</v>
      </c>
      <c r="H102" s="30">
        <v>170415</v>
      </c>
      <c r="I102" s="30">
        <f t="shared" ref="I102:I112" si="53">H102-SUM(J102:M102)</f>
        <v>51135</v>
      </c>
      <c r="J102" s="30">
        <f>SUMIF('2012 high pe loads'!$N$3:$N$89,'Expanded data table'!$A102,'2012 high pe loads'!O$3:O$89)</f>
        <v>48240</v>
      </c>
      <c r="K102" s="30">
        <f>SUMIF('2012 high pe loads'!$N$3:$N$89,'Expanded data table'!$A102,'2012 high pe loads'!P$3:P$89)</f>
        <v>17160</v>
      </c>
      <c r="L102" s="30">
        <f>SUMIF('2012 high pe loads'!$N$3:$N$89,'Expanded data table'!$A102,'2012 high pe loads'!Q$3:Q$89)</f>
        <v>53879.999999999993</v>
      </c>
      <c r="M102" s="30">
        <f>SUMIF('2012 high pe loads'!$N$3:$N$89,'Expanded data table'!$A102,'2012 high pe loads'!R$3:R$89)</f>
        <v>0</v>
      </c>
      <c r="N102" s="89">
        <v>457</v>
      </c>
      <c r="O102" s="89">
        <v>116</v>
      </c>
      <c r="P102" s="89">
        <v>136</v>
      </c>
      <c r="Q102" s="89">
        <v>76</v>
      </c>
      <c r="R102" s="89">
        <v>30</v>
      </c>
      <c r="S102" s="89">
        <v>21</v>
      </c>
      <c r="T102" s="17">
        <f>S102-SUM(U102:X102)</f>
        <v>14</v>
      </c>
      <c r="U102" s="17">
        <f>VLOOKUP($A102,'2012 high pe loads'!$A$3:$E$93,5,FALSE)</f>
        <v>5</v>
      </c>
      <c r="V102" s="17">
        <f>VLOOKUP($A102,'2012 high pe loads'!$A$3:$E$93,4,FALSE)</f>
        <v>1</v>
      </c>
      <c r="W102" s="17">
        <f>VLOOKUP($A102,'2012 high pe loads'!$A$3:$E$93,3,FALSE)</f>
        <v>1</v>
      </c>
      <c r="X102" s="17">
        <f>VLOOKUP($A102,'2012 high pe loads'!$A$3:$E$93,2,FALSE)</f>
        <v>0</v>
      </c>
      <c r="Y102" s="89">
        <v>836</v>
      </c>
      <c r="Z102" s="89">
        <v>3408</v>
      </c>
      <c r="AA102" s="89">
        <v>1711</v>
      </c>
      <c r="AB102" s="89">
        <v>3570</v>
      </c>
      <c r="AC102" s="89">
        <v>4256</v>
      </c>
      <c r="AD102" s="89">
        <v>5430</v>
      </c>
      <c r="AE102" s="89">
        <v>6216</v>
      </c>
      <c r="AF102" s="89">
        <v>15721</v>
      </c>
      <c r="AG102" s="89">
        <v>4336</v>
      </c>
      <c r="AH102" s="89">
        <v>597</v>
      </c>
      <c r="AI102" s="89">
        <v>1898</v>
      </c>
    </row>
    <row r="103" spans="1:35">
      <c r="A103" t="s">
        <v>64</v>
      </c>
      <c r="B103">
        <v>2013</v>
      </c>
      <c r="C103" s="30">
        <v>3131.5120000000002</v>
      </c>
      <c r="D103" s="30">
        <v>3035.71</v>
      </c>
      <c r="E103" s="30">
        <v>10112.434999999999</v>
      </c>
      <c r="F103" s="30">
        <v>20062.123</v>
      </c>
      <c r="G103" s="30">
        <v>30640.605094999999</v>
      </c>
      <c r="H103" s="30">
        <v>162497.2432</v>
      </c>
      <c r="I103" s="30">
        <f t="shared" si="53"/>
        <v>49365.983200000002</v>
      </c>
      <c r="J103" s="30">
        <f>SUMIF('2013 high pe loads'!$N$3:$N$92,'Expanded data table'!$A103,'2013 high pe loads'!O$3:O$92)</f>
        <v>45931.26</v>
      </c>
      <c r="K103" s="30">
        <f>SUMIF('2013 high pe loads'!$N$3:$N$92,'Expanded data table'!$A103,'2013 high pe loads'!P$3:P$92)</f>
        <v>16439.999999999996</v>
      </c>
      <c r="L103" s="30">
        <f>SUMIF('2013 high pe loads'!$N$3:$N$92,'Expanded data table'!$A103,'2013 high pe loads'!Q$3:Q$92)</f>
        <v>50760</v>
      </c>
      <c r="M103" s="30">
        <f>SUMIF('2013 high pe loads'!$N$3:$N$92,'Expanded data table'!$A103,'2013 high pe loads'!R$3:R$92)</f>
        <v>0</v>
      </c>
      <c r="N103" s="89">
        <v>449</v>
      </c>
      <c r="O103" s="89">
        <v>123</v>
      </c>
      <c r="P103" s="89">
        <v>140</v>
      </c>
      <c r="Q103" s="89">
        <v>77</v>
      </c>
      <c r="R103" s="89">
        <v>30</v>
      </c>
      <c r="S103" s="89">
        <v>19</v>
      </c>
      <c r="T103" s="17">
        <f>S103-SUM(U103:X103)</f>
        <v>12</v>
      </c>
      <c r="U103" s="17">
        <f>VLOOKUP($A103,'2013 high pe loads'!$A$3:$E$96,5,FALSE)</f>
        <v>5</v>
      </c>
      <c r="V103" s="17">
        <f>VLOOKUP($A103,'2013 high pe loads'!$A$3:$E$96,4,FALSE)</f>
        <v>1</v>
      </c>
      <c r="W103" s="17">
        <f>VLOOKUP($A103,'2013 high pe loads'!$A$3:$E$96,3,FALSE)</f>
        <v>1</v>
      </c>
      <c r="X103" s="17">
        <f>VLOOKUP($A103,'2013 high pe loads'!$A$3:$E$96,2,FALSE)</f>
        <v>0</v>
      </c>
      <c r="Y103" s="89">
        <v>838</v>
      </c>
      <c r="Z103" s="89">
        <v>3391</v>
      </c>
      <c r="AA103" s="89">
        <v>2238</v>
      </c>
      <c r="AB103" s="89">
        <v>4256</v>
      </c>
      <c r="AC103" s="89">
        <v>4827</v>
      </c>
      <c r="AD103" s="89">
        <v>6870</v>
      </c>
      <c r="AE103" s="89">
        <v>5548</v>
      </c>
      <c r="AF103" s="89">
        <v>17659</v>
      </c>
      <c r="AG103" s="89">
        <v>3740</v>
      </c>
      <c r="AH103" s="89">
        <v>546</v>
      </c>
      <c r="AI103" s="89">
        <v>2508</v>
      </c>
    </row>
    <row r="104" spans="1:35">
      <c r="A104" t="s">
        <v>64</v>
      </c>
      <c r="B104">
        <v>2014</v>
      </c>
      <c r="C104" s="30">
        <v>2965</v>
      </c>
      <c r="D104" s="30">
        <v>2963</v>
      </c>
      <c r="E104" s="30">
        <v>10360</v>
      </c>
      <c r="F104" s="30">
        <v>20155</v>
      </c>
      <c r="G104" s="30">
        <v>30080</v>
      </c>
      <c r="H104" s="30">
        <v>165242</v>
      </c>
      <c r="I104" s="30">
        <f t="shared" si="53"/>
        <v>48538.305000000008</v>
      </c>
      <c r="J104" s="30">
        <f>J103+(J107-J103)/4</f>
        <v>47351.945</v>
      </c>
      <c r="K104" s="30">
        <f t="shared" ref="K104:M104" si="54">K103+(K107-K103)/4</f>
        <v>16658.749999999996</v>
      </c>
      <c r="L104" s="30">
        <f t="shared" si="54"/>
        <v>52693</v>
      </c>
      <c r="M104" s="30">
        <f t="shared" si="54"/>
        <v>0</v>
      </c>
      <c r="N104" s="89">
        <v>443</v>
      </c>
      <c r="O104" s="89">
        <v>123</v>
      </c>
      <c r="P104" s="89">
        <v>142</v>
      </c>
      <c r="Q104" s="89">
        <v>77</v>
      </c>
      <c r="R104" s="89">
        <v>29</v>
      </c>
      <c r="S104" s="89">
        <v>20</v>
      </c>
      <c r="T104" s="17"/>
      <c r="U104" s="17"/>
      <c r="V104" s="17"/>
      <c r="W104" s="17"/>
      <c r="X104" s="17"/>
      <c r="Y104" s="89">
        <v>834</v>
      </c>
      <c r="Z104" s="89">
        <v>3298</v>
      </c>
      <c r="AA104" s="89">
        <v>2070</v>
      </c>
      <c r="AB104" s="89">
        <v>3756</v>
      </c>
      <c r="AC104" s="89">
        <v>4986</v>
      </c>
      <c r="AD104" s="89">
        <v>6420</v>
      </c>
      <c r="AE104" s="89">
        <v>5955</v>
      </c>
      <c r="AF104" s="89">
        <v>17056</v>
      </c>
      <c r="AG104" s="89">
        <v>4060</v>
      </c>
      <c r="AH104" s="89">
        <v>544</v>
      </c>
      <c r="AI104" s="89">
        <v>2147</v>
      </c>
    </row>
    <row r="105" spans="1:35">
      <c r="A105" t="s">
        <v>64</v>
      </c>
      <c r="B105">
        <v>2015</v>
      </c>
      <c r="C105" s="30">
        <v>2912</v>
      </c>
      <c r="D105" s="30">
        <v>2832</v>
      </c>
      <c r="E105" s="30">
        <v>10519</v>
      </c>
      <c r="F105" s="30">
        <v>20562</v>
      </c>
      <c r="G105" s="30">
        <v>30897</v>
      </c>
      <c r="H105" s="30">
        <v>185135</v>
      </c>
      <c r="I105" s="30">
        <f t="shared" si="53"/>
        <v>64858.87000000001</v>
      </c>
      <c r="J105" s="30">
        <f>J104+(J107-J103)/4</f>
        <v>48772.63</v>
      </c>
      <c r="K105" s="30">
        <f t="shared" ref="K105:M105" si="55">K104+(K107-K103)/4</f>
        <v>16877.499999999996</v>
      </c>
      <c r="L105" s="30">
        <f t="shared" si="55"/>
        <v>54626</v>
      </c>
      <c r="M105" s="30">
        <f t="shared" si="55"/>
        <v>0</v>
      </c>
      <c r="N105" s="89">
        <v>435</v>
      </c>
      <c r="O105" s="89">
        <v>121</v>
      </c>
      <c r="P105" s="89">
        <v>146</v>
      </c>
      <c r="Q105" s="89">
        <v>79</v>
      </c>
      <c r="R105" s="89">
        <v>30</v>
      </c>
      <c r="S105" s="89">
        <v>22</v>
      </c>
      <c r="T105" s="17"/>
      <c r="U105" s="17"/>
      <c r="V105" s="17"/>
      <c r="W105" s="17"/>
      <c r="X105" s="17"/>
      <c r="Y105" s="89">
        <v>833</v>
      </c>
      <c r="Z105" s="89">
        <v>3402</v>
      </c>
      <c r="AA105" s="89">
        <v>2767</v>
      </c>
      <c r="AB105" s="89">
        <v>4039</v>
      </c>
      <c r="AC105" s="89">
        <v>5524</v>
      </c>
      <c r="AD105" s="89">
        <v>5418</v>
      </c>
      <c r="AE105" s="89">
        <v>4647</v>
      </c>
      <c r="AF105" s="89">
        <v>19917</v>
      </c>
      <c r="AG105" s="89">
        <v>3658</v>
      </c>
      <c r="AH105" s="89">
        <v>560</v>
      </c>
      <c r="AI105" s="89">
        <v>2475</v>
      </c>
    </row>
    <row r="106" spans="1:35">
      <c r="A106" t="s">
        <v>64</v>
      </c>
      <c r="B106">
        <v>2016</v>
      </c>
      <c r="C106" s="30">
        <v>2873</v>
      </c>
      <c r="D106" s="30">
        <v>3093</v>
      </c>
      <c r="E106" s="30">
        <v>9241</v>
      </c>
      <c r="F106" s="30">
        <v>21837</v>
      </c>
      <c r="G106" s="30">
        <v>29634</v>
      </c>
      <c r="H106" s="30">
        <v>182215</v>
      </c>
      <c r="I106" s="30">
        <f t="shared" si="53"/>
        <v>58366.435000000012</v>
      </c>
      <c r="J106" s="30">
        <f>J105+(J107-J103)/4</f>
        <v>50193.314999999995</v>
      </c>
      <c r="K106" s="30">
        <f t="shared" ref="K106:M106" si="56">K105+(K107-K103)/4</f>
        <v>17096.249999999996</v>
      </c>
      <c r="L106" s="30">
        <f t="shared" si="56"/>
        <v>56559</v>
      </c>
      <c r="M106" s="30">
        <f t="shared" si="56"/>
        <v>0</v>
      </c>
      <c r="N106" s="89">
        <v>455</v>
      </c>
      <c r="O106" s="89">
        <v>119</v>
      </c>
      <c r="P106" s="89">
        <v>130</v>
      </c>
      <c r="Q106" s="89">
        <v>82</v>
      </c>
      <c r="R106" s="89">
        <v>28</v>
      </c>
      <c r="S106" s="89">
        <v>21</v>
      </c>
      <c r="T106" s="17"/>
      <c r="U106" s="17"/>
      <c r="V106" s="17"/>
      <c r="W106" s="17"/>
      <c r="X106" s="17"/>
      <c r="Y106" s="89">
        <v>835</v>
      </c>
      <c r="Z106" s="89">
        <v>3907</v>
      </c>
      <c r="AA106" s="89">
        <v>2783</v>
      </c>
      <c r="AB106" s="89">
        <v>3808</v>
      </c>
      <c r="AC106" s="89">
        <v>6169</v>
      </c>
      <c r="AD106" s="89">
        <v>5424</v>
      </c>
      <c r="AE106" s="89">
        <v>3698</v>
      </c>
      <c r="AF106" s="89">
        <v>19487</v>
      </c>
      <c r="AG106" s="89">
        <v>2797</v>
      </c>
      <c r="AH106" s="89">
        <v>555</v>
      </c>
      <c r="AI106" s="89">
        <v>2767</v>
      </c>
    </row>
    <row r="107" spans="1:35">
      <c r="A107" t="s">
        <v>64</v>
      </c>
      <c r="B107">
        <v>2017</v>
      </c>
      <c r="C107" s="30">
        <v>2905</v>
      </c>
      <c r="D107" s="30">
        <v>3009</v>
      </c>
      <c r="E107" s="30">
        <v>9683</v>
      </c>
      <c r="F107" s="30">
        <v>20995</v>
      </c>
      <c r="G107" s="30">
        <v>29420</v>
      </c>
      <c r="H107" s="30">
        <v>184441</v>
      </c>
      <c r="I107" s="30">
        <f t="shared" si="53"/>
        <v>57020</v>
      </c>
      <c r="J107" s="30">
        <f>SUMIF('2017 high pe loads'!$N$3:$N$92,'Expanded data table'!$A107,'2017 high pe loads'!O$3:O$92)</f>
        <v>51614</v>
      </c>
      <c r="K107" s="30">
        <f>SUMIF('2017 high pe loads'!$N$3:$N$92,'Expanded data table'!$A107,'2017 high pe loads'!P$3:P$92)</f>
        <v>17315</v>
      </c>
      <c r="L107" s="30">
        <f>SUMIF('2017 high pe loads'!$N$3:$N$92,'Expanded data table'!$A107,'2017 high pe loads'!Q$3:Q$92)</f>
        <v>58492</v>
      </c>
      <c r="M107" s="30">
        <f>SUMIF('2017 high pe loads'!$N$3:$N$92,'Expanded data table'!$A107,'2017 high pe loads'!R$3:R$92)</f>
        <v>0</v>
      </c>
      <c r="N107" s="89">
        <v>455</v>
      </c>
      <c r="O107" s="89">
        <v>118</v>
      </c>
      <c r="P107" s="89">
        <v>135</v>
      </c>
      <c r="Q107" s="89">
        <v>78</v>
      </c>
      <c r="R107" s="89">
        <v>28</v>
      </c>
      <c r="S107" s="89">
        <v>21</v>
      </c>
      <c r="T107" s="17">
        <f>S107-SUM(U107:X107)</f>
        <v>14</v>
      </c>
      <c r="U107" s="17">
        <f>VLOOKUP($A107,'2017 high pe loads'!$A$3:$E$97,5,FALSE)</f>
        <v>5</v>
      </c>
      <c r="V107" s="17">
        <f>VLOOKUP($A107,'2017 high pe loads'!$A$3:$E$97,4,FALSE)</f>
        <v>1</v>
      </c>
      <c r="W107" s="17">
        <f>VLOOKUP($A107,'2017 high pe loads'!$A$3:$E$97,3,FALSE)</f>
        <v>1</v>
      </c>
      <c r="X107" s="17">
        <f>VLOOKUP($A107,'2017 high pe loads'!$A$3:$E$97,2,FALSE)</f>
        <v>0</v>
      </c>
      <c r="Y107" s="89">
        <v>835</v>
      </c>
      <c r="Z107" s="89">
        <v>4282</v>
      </c>
      <c r="AA107" s="89">
        <v>1993</v>
      </c>
      <c r="AB107" s="89">
        <v>3871</v>
      </c>
      <c r="AC107" s="89">
        <v>5702</v>
      </c>
      <c r="AD107" s="89">
        <v>5354</v>
      </c>
      <c r="AE107" s="89">
        <v>5244</v>
      </c>
      <c r="AF107" s="89">
        <v>19514</v>
      </c>
      <c r="AG107" s="89">
        <v>4823</v>
      </c>
      <c r="AH107" s="89">
        <v>637.98800000000006</v>
      </c>
      <c r="AI107" s="89">
        <v>2341</v>
      </c>
    </row>
    <row r="108" spans="1:35">
      <c r="A108" t="s">
        <v>64</v>
      </c>
      <c r="B108">
        <v>2018</v>
      </c>
      <c r="C108" s="30">
        <v>2822.8229999999999</v>
      </c>
      <c r="D108" s="30">
        <v>2959.7370000000001</v>
      </c>
      <c r="E108" s="30">
        <v>9312.3770000000004</v>
      </c>
      <c r="F108" s="30">
        <v>20854.699000000001</v>
      </c>
      <c r="G108" s="30">
        <v>26265.255237399298</v>
      </c>
      <c r="H108" s="30">
        <v>183301.58077676201</v>
      </c>
      <c r="I108" s="30">
        <f t="shared" si="53"/>
        <v>66704.160776762015</v>
      </c>
      <c r="J108" s="30">
        <f>SUMIF('2018 high pe loads'!$N$3:$N$94,'Expanded data table'!$A108,'2018 high pe loads'!O$3:O$94)</f>
        <v>42909</v>
      </c>
      <c r="K108" s="30">
        <f>SUMIF('2018 high pe loads'!$N$3:$N$94,'Expanded data table'!$A108,'2018 high pe loads'!P$3:P$94)</f>
        <v>17661.419999999998</v>
      </c>
      <c r="L108" s="30">
        <f>SUMIF('2018 high pe loads'!$N$3:$N$94,'Expanded data table'!$A108,'2018 high pe loads'!Q$3:Q$94)</f>
        <v>56027</v>
      </c>
      <c r="M108" s="30">
        <f>SUMIF('2018 high pe loads'!$N$3:$N$94,'Expanded data table'!$A108,'2018 high pe loads'!R$3:R$94)</f>
        <v>0</v>
      </c>
      <c r="N108" s="89">
        <v>458</v>
      </c>
      <c r="O108" s="89">
        <v>116</v>
      </c>
      <c r="P108" s="89">
        <v>132</v>
      </c>
      <c r="Q108" s="89">
        <v>80</v>
      </c>
      <c r="R108" s="89">
        <v>26</v>
      </c>
      <c r="S108" s="89">
        <v>23</v>
      </c>
      <c r="T108" s="17">
        <f>S108-SUM(U108:X108)</f>
        <v>17</v>
      </c>
      <c r="U108" s="17">
        <f>VLOOKUP($A108,'2018 high pe loads'!$A$3:$E$98,5,FALSE)</f>
        <v>4</v>
      </c>
      <c r="V108" s="17">
        <f>VLOOKUP($A108,'2018 high pe loads'!$A$3:$E$981,4,FALSE)</f>
        <v>1</v>
      </c>
      <c r="W108" s="17">
        <f>VLOOKUP($A108,'2018 high pe loads'!$A$3:$E$98,3,FALSE)</f>
        <v>1</v>
      </c>
      <c r="X108" s="17">
        <f>VLOOKUP($A108,'2018 high pe loads'!$A$3:$E$98,2,FALSE)</f>
        <v>0</v>
      </c>
      <c r="Y108" s="89">
        <v>835</v>
      </c>
      <c r="Z108" s="89">
        <v>4267</v>
      </c>
      <c r="AA108" s="89">
        <v>2226</v>
      </c>
      <c r="AB108" s="89">
        <v>4397</v>
      </c>
      <c r="AC108" s="89">
        <v>6424</v>
      </c>
      <c r="AD108" s="89">
        <v>5626</v>
      </c>
      <c r="AE108" s="89">
        <v>5545</v>
      </c>
      <c r="AF108" s="89">
        <v>19889</v>
      </c>
      <c r="AG108" s="89">
        <v>5220</v>
      </c>
      <c r="AH108" s="89">
        <v>581</v>
      </c>
      <c r="AI108" s="89">
        <v>2398</v>
      </c>
    </row>
    <row r="109" spans="1:35">
      <c r="A109" t="s">
        <v>64</v>
      </c>
      <c r="B109">
        <v>2019</v>
      </c>
      <c r="C109" s="30">
        <v>2664</v>
      </c>
      <c r="D109" s="30">
        <v>2697</v>
      </c>
      <c r="E109" s="30">
        <v>8965</v>
      </c>
      <c r="F109" s="30">
        <v>20119</v>
      </c>
      <c r="G109" s="30">
        <v>28102</v>
      </c>
      <c r="H109" s="30">
        <v>183478</v>
      </c>
      <c r="I109" s="30">
        <f t="shared" si="53"/>
        <v>58274</v>
      </c>
      <c r="J109" s="30">
        <f>SUMIF('2019 high pe loads'!$N$3:$N$96,'Expanded data table'!$A109,'2019 high pe loads'!O$3:O$96)</f>
        <v>51390</v>
      </c>
      <c r="K109" s="30">
        <f>SUMIF('2019 high pe loads'!$N$3:$N$96,'Expanded data table'!$A109,'2019 high pe loads'!P$3:P$96)</f>
        <v>17674</v>
      </c>
      <c r="L109" s="30">
        <f>SUMIF('2019 high pe loads'!$N$3:$N$96,'Expanded data table'!$A109,'2019 high pe loads'!Q$3:Q$96)</f>
        <v>56140</v>
      </c>
      <c r="M109" s="30">
        <f>SUMIF('2019 high pe loads'!$N$3:$N$96,'Expanded data table'!$A109,'2019 high pe loads'!R$3:R$96)</f>
        <v>0</v>
      </c>
      <c r="N109" s="89">
        <v>479</v>
      </c>
      <c r="O109" s="89">
        <v>105</v>
      </c>
      <c r="P109" s="89">
        <v>126</v>
      </c>
      <c r="Q109" s="89">
        <v>76</v>
      </c>
      <c r="R109" s="89">
        <v>27</v>
      </c>
      <c r="S109" s="89">
        <v>22</v>
      </c>
      <c r="T109" s="17">
        <f>S109-SUM(U109:X109)</f>
        <v>15</v>
      </c>
      <c r="U109" s="17">
        <f>VLOOKUP($A109,'2019 high pe loads'!$A$3:$E$101,5,FALSE)</f>
        <v>5</v>
      </c>
      <c r="V109" s="17">
        <f>VLOOKUP($A109,'2019 high pe loads'!$A$3:$E$101,4,FALSE)</f>
        <v>1</v>
      </c>
      <c r="W109" s="17">
        <f>VLOOKUP($A109,'2019 high pe loads'!$A$3:$E$101,3,FALSE)</f>
        <v>1</v>
      </c>
      <c r="X109" s="17">
        <f>VLOOKUP($A109,'2019 high pe loads'!$A$3:$E$101,2,FALSE)</f>
        <v>0</v>
      </c>
      <c r="Y109" s="89">
        <v>835</v>
      </c>
      <c r="Z109" s="89">
        <v>4635.4340000000002</v>
      </c>
      <c r="AA109" s="89">
        <v>2241.172</v>
      </c>
      <c r="AB109" s="89">
        <v>4788.5119999999997</v>
      </c>
      <c r="AC109" s="89">
        <v>6683.402</v>
      </c>
      <c r="AD109" s="89">
        <v>5775.9520000000002</v>
      </c>
      <c r="AE109" s="89">
        <v>5121.34</v>
      </c>
      <c r="AF109" s="89">
        <v>21107</v>
      </c>
      <c r="AG109" s="89">
        <v>4336</v>
      </c>
      <c r="AH109" s="89">
        <v>598</v>
      </c>
      <c r="AI109" s="89">
        <v>2303</v>
      </c>
    </row>
    <row r="110" spans="1:35">
      <c r="A110" t="s">
        <v>64</v>
      </c>
      <c r="B110">
        <v>2020</v>
      </c>
      <c r="C110" s="30">
        <v>2758</v>
      </c>
      <c r="D110" s="30">
        <v>2858</v>
      </c>
      <c r="E110" s="30">
        <v>9333</v>
      </c>
      <c r="F110" s="30">
        <v>21393</v>
      </c>
      <c r="G110" s="30">
        <v>31073</v>
      </c>
      <c r="H110" s="30">
        <v>181040</v>
      </c>
      <c r="I110" s="30">
        <f t="shared" si="53"/>
        <v>56420</v>
      </c>
      <c r="J110" s="30">
        <f>SUMIF('2020 high pe loads'!$N$3:$N$96,'Expanded data table'!$A110,'2020 high pe loads'!O$3:O$96)</f>
        <v>50778</v>
      </c>
      <c r="K110" s="30">
        <f>SUMIF('2020 high pe loads'!$N$3:$N$96,'Expanded data table'!$A110,'2020 high pe loads'!P$3:P$96)</f>
        <v>18043</v>
      </c>
      <c r="L110" s="30">
        <f>SUMIF('2020 high pe loads'!$N$3:$N$96,'Expanded data table'!$A110,'2020 high pe loads'!Q$3:Q$96)</f>
        <v>55799</v>
      </c>
      <c r="M110" s="30">
        <f>SUMIF('2020 high pe loads'!$N$3:$N$96,'Expanded data table'!$A110,'2020 high pe loads'!R$3:R$96)</f>
        <v>0</v>
      </c>
      <c r="N110" s="90">
        <v>472</v>
      </c>
      <c r="O110" s="90">
        <v>107</v>
      </c>
      <c r="P110" s="90">
        <v>126</v>
      </c>
      <c r="Q110" s="90">
        <v>79</v>
      </c>
      <c r="R110" s="90">
        <v>29</v>
      </c>
      <c r="S110" s="91">
        <v>21</v>
      </c>
      <c r="T110" s="17">
        <f>S110-SUM(U110:X110)</f>
        <v>14</v>
      </c>
      <c r="U110" s="17">
        <f>VLOOKUP($A110,'2020 high pe loads'!$A$3:$E$100,5,FALSE)</f>
        <v>5</v>
      </c>
      <c r="V110" s="17">
        <f>VLOOKUP($A110,'2020 high pe loads'!$A$3:$E$100,4,FALSE)</f>
        <v>1</v>
      </c>
      <c r="W110" s="17">
        <f>VLOOKUP($A110,'2020 high pe loads'!$A$3:$E$100,3,FALSE)</f>
        <v>1</v>
      </c>
      <c r="X110" s="17">
        <f>VLOOKUP($A110,'2020 high pe loads'!$A$3:$E$100,2,FALSE)</f>
        <v>0</v>
      </c>
      <c r="Y110" s="89">
        <f>SUM(N110:S110)</f>
        <v>834</v>
      </c>
      <c r="Z110" s="89">
        <v>4308.91</v>
      </c>
      <c r="AA110" s="89">
        <v>3709.933</v>
      </c>
      <c r="AB110" s="89">
        <v>5073.9210000000003</v>
      </c>
      <c r="AC110" s="89">
        <v>7149.3059999999996</v>
      </c>
      <c r="AD110" s="89">
        <v>6695.5150000000003</v>
      </c>
      <c r="AE110" s="89">
        <v>5512.3710000000001</v>
      </c>
      <c r="AF110" s="89">
        <v>17237.857000000004</v>
      </c>
      <c r="AG110" s="89">
        <v>4291.6149999999998</v>
      </c>
      <c r="AH110" s="89">
        <v>476.78800000000001</v>
      </c>
      <c r="AI110" s="89">
        <v>3432.9780000000001</v>
      </c>
    </row>
    <row r="111" spans="1:35">
      <c r="A111" t="s">
        <v>64</v>
      </c>
      <c r="B111">
        <v>2021</v>
      </c>
      <c r="C111" s="30">
        <f>'2021 APR Table 7D'!P$14</f>
        <v>2373</v>
      </c>
      <c r="D111" s="30">
        <f>'2021 APR Table 7D'!P$40</f>
        <v>2415</v>
      </c>
      <c r="E111" s="30">
        <f>'2021 APR Table 7D'!P$66</f>
        <v>8147</v>
      </c>
      <c r="F111" s="30">
        <f>'2021 APR Table 7D'!P$92</f>
        <v>18572</v>
      </c>
      <c r="G111" s="30">
        <f>'2021 APR Table 7D'!P$118</f>
        <v>26409</v>
      </c>
      <c r="H111" s="30">
        <f>'2021 APR Table 7D'!P$144</f>
        <v>176436</v>
      </c>
      <c r="I111" s="30">
        <f t="shared" si="53"/>
        <v>63096</v>
      </c>
      <c r="J111" s="30">
        <f>'Additional bands'!C90</f>
        <v>42004</v>
      </c>
      <c r="K111" s="30">
        <f>'Additional bands'!D90</f>
        <v>17527</v>
      </c>
      <c r="L111" s="30">
        <f>'Additional bands'!E90</f>
        <v>53809</v>
      </c>
      <c r="M111" s="30">
        <f>'Additional bands'!F90</f>
        <v>0</v>
      </c>
      <c r="N111" s="89">
        <f>'2021 APR Table 7D'!P$199</f>
        <v>479</v>
      </c>
      <c r="O111" s="89">
        <f>'2021 APR Table 7D'!P$225</f>
        <v>103</v>
      </c>
      <c r="P111" s="89">
        <f>'2021 APR Table 7D'!P$251</f>
        <v>123</v>
      </c>
      <c r="Q111" s="89">
        <f>'2021 APR Table 7D'!P$277</f>
        <v>75</v>
      </c>
      <c r="R111" s="89">
        <f>'2021 APR Table 7D'!P$303</f>
        <v>27</v>
      </c>
      <c r="S111" s="89">
        <f>'2021 APR Table 7D'!P$329</f>
        <v>22</v>
      </c>
      <c r="T111" s="1">
        <f t="shared" ref="T111:T112" si="57">S111-SUM(U111:X111)</f>
        <v>16</v>
      </c>
      <c r="U111" s="17">
        <f>VLOOKUP($A110,'2021 high pe loads'!$A$3:$E$98,5,FALSE)</f>
        <v>4</v>
      </c>
      <c r="V111" s="17">
        <f>VLOOKUP($A110,'2021 high pe loads'!$A$3:$E$98,4,FALSE)</f>
        <v>1</v>
      </c>
      <c r="W111" s="17">
        <f>VLOOKUP($A110,'2021 high pe loads'!$A$3:$E$98,3,FALSE)</f>
        <v>1</v>
      </c>
      <c r="X111" s="17">
        <f>VLOOKUP($A110,'2021 high pe loads'!$A$3:$E$98,2,FALSE)</f>
        <v>0</v>
      </c>
      <c r="Y111" s="89">
        <f t="shared" ref="Y111:Y112" si="58">SUM(N111:S111)</f>
        <v>829</v>
      </c>
      <c r="Z111" s="89">
        <f t="array" ref="Z111:AE111">TRANSPOSE('2021 APR Table 7A'!P$6:P$11)</f>
        <v>7339.68</v>
      </c>
      <c r="AA111" s="89">
        <v>2347.81</v>
      </c>
      <c r="AB111" s="89">
        <v>5424.1180000000004</v>
      </c>
      <c r="AC111" s="89">
        <v>7833.8389999999999</v>
      </c>
      <c r="AD111" s="89">
        <v>6682.2709999999997</v>
      </c>
      <c r="AE111" s="89">
        <v>6208.7219999999998</v>
      </c>
      <c r="AF111" s="89">
        <f>'2021 APR Table 7A'!P$17</f>
        <v>21820.877</v>
      </c>
      <c r="AG111" s="89">
        <f>'2021 APR Table 7A'!P$19</f>
        <v>4679.7719999999999</v>
      </c>
      <c r="AH111" s="89">
        <f>'2021 APR Table 7A'!P$15</f>
        <v>517.61199999999997</v>
      </c>
      <c r="AI111" s="89">
        <f>'2021 APR Table 7A'!P$16</f>
        <v>0</v>
      </c>
    </row>
    <row r="112" spans="1:35">
      <c r="A112" t="s">
        <v>64</v>
      </c>
      <c r="B112">
        <v>2022</v>
      </c>
      <c r="C112" s="30">
        <f>'2022 APR Table 7D'!P$14</f>
        <v>2881</v>
      </c>
      <c r="D112" s="30">
        <f>'2022 APR Table 7D'!P$40</f>
        <v>2862</v>
      </c>
      <c r="E112" s="30">
        <f>'2022 APR Table 7D'!P$66</f>
        <v>9163</v>
      </c>
      <c r="F112" s="30">
        <f>'2022 APR Table 7D'!P$92</f>
        <v>19699</v>
      </c>
      <c r="G112" s="30">
        <f>'2022 APR Table 7D'!P$118</f>
        <v>28382</v>
      </c>
      <c r="H112" s="30">
        <f>'2022 APR Table 7D'!P$144</f>
        <v>185388</v>
      </c>
      <c r="I112" s="30">
        <f t="shared" si="53"/>
        <v>66918</v>
      </c>
      <c r="J112" s="30">
        <f>'Additional bands'!C91</f>
        <v>43012</v>
      </c>
      <c r="K112" s="30">
        <f>'Additional bands'!D91</f>
        <v>18087</v>
      </c>
      <c r="L112" s="30">
        <f>'Additional bands'!E91</f>
        <v>57371</v>
      </c>
      <c r="M112" s="30">
        <f>'Additional bands'!F91</f>
        <v>0</v>
      </c>
      <c r="N112" s="89">
        <f>'2022 APR Table 7D'!P$199</f>
        <v>479</v>
      </c>
      <c r="O112" s="89">
        <f>'2022 APR Table 7D'!P$225</f>
        <v>102</v>
      </c>
      <c r="P112" s="89">
        <f>'2022 APR Table 7D'!P$251</f>
        <v>121</v>
      </c>
      <c r="Q112" s="89">
        <f>'2022 APR Table 7D'!P$277</f>
        <v>75</v>
      </c>
      <c r="R112" s="89">
        <f>'2022 APR Table 7D'!P$303</f>
        <v>28</v>
      </c>
      <c r="S112" s="89">
        <f>'2022 APR Table 7D'!P$329</f>
        <v>23</v>
      </c>
      <c r="T112" s="1">
        <f t="shared" si="57"/>
        <v>17</v>
      </c>
      <c r="U112" s="17">
        <f>VLOOKUP($A110,'2022 high pe loads'!$A$3:$E$98,5,FALSE)</f>
        <v>4</v>
      </c>
      <c r="V112" s="17">
        <f>VLOOKUP($A111,'2022 high pe loads'!$A$3:$E$98,4,FALSE)</f>
        <v>1</v>
      </c>
      <c r="W112" s="17">
        <f>VLOOKUP($A111,'2022 high pe loads'!$A$3:$E$98,3,FALSE)</f>
        <v>1</v>
      </c>
      <c r="X112" s="17">
        <f>VLOOKUP($A111,'2022 high pe loads'!$A$3:$E$98,2,FALSE)</f>
        <v>0</v>
      </c>
      <c r="Y112" s="89">
        <f t="shared" si="58"/>
        <v>828</v>
      </c>
      <c r="Z112" s="89">
        <f t="array" ref="Z112:AE112">TRANSPOSE('2022 APR Table 7A'!P$6:P$11)</f>
        <v>6246.3069999999998</v>
      </c>
      <c r="AA112" s="89">
        <v>2125.886</v>
      </c>
      <c r="AB112" s="89">
        <v>5118.0389999999998</v>
      </c>
      <c r="AC112" s="89">
        <v>8302.982</v>
      </c>
      <c r="AD112" s="89">
        <v>7117.75</v>
      </c>
      <c r="AE112" s="89">
        <v>4312.1270000000004</v>
      </c>
      <c r="AF112" s="89">
        <f>'2022 APR Table 7A'!P$17</f>
        <v>27003.062999999998</v>
      </c>
      <c r="AG112" s="89">
        <f>'2022 APR Table 7A'!P$19</f>
        <v>4176.9549999999999</v>
      </c>
      <c r="AH112" s="89">
        <f>'2022 APR Table 7A'!P$15</f>
        <v>817.98</v>
      </c>
      <c r="AI112" s="89">
        <f>'2022 APR Table 7A'!P$16</f>
        <v>4749.5450000000001</v>
      </c>
    </row>
    <row r="113" spans="1:35">
      <c r="A113" t="s">
        <v>64</v>
      </c>
      <c r="B113">
        <v>2023</v>
      </c>
      <c r="C113" s="30"/>
      <c r="D113" s="30"/>
      <c r="E113" s="30"/>
      <c r="F113" s="30"/>
      <c r="G113" s="30"/>
      <c r="H113" s="30"/>
      <c r="I113" s="30"/>
      <c r="J113" s="30"/>
      <c r="K113" s="30"/>
      <c r="L113" s="30"/>
      <c r="M113" s="30"/>
      <c r="N113" s="89"/>
      <c r="O113" s="89"/>
      <c r="P113" s="89"/>
      <c r="Q113" s="89"/>
      <c r="R113" s="89"/>
      <c r="S113" s="89"/>
      <c r="T113" s="17"/>
      <c r="U113" s="17"/>
      <c r="V113" s="17"/>
      <c r="W113" s="17"/>
      <c r="X113" s="17"/>
      <c r="Y113" s="89"/>
      <c r="Z113" s="89"/>
      <c r="AA113" s="89"/>
      <c r="AB113" s="89"/>
      <c r="AC113" s="89"/>
      <c r="AD113" s="89"/>
      <c r="AE113" s="89"/>
      <c r="AF113" s="89"/>
      <c r="AG113" s="89"/>
      <c r="AH113" s="89"/>
      <c r="AI113" s="89"/>
    </row>
    <row r="114" spans="1:35">
      <c r="A114" t="s">
        <v>64</v>
      </c>
      <c r="B114">
        <v>2024</v>
      </c>
      <c r="C114" s="30"/>
      <c r="D114" s="30"/>
      <c r="E114" s="30"/>
      <c r="F114" s="30"/>
      <c r="G114" s="30"/>
      <c r="H114" s="30"/>
      <c r="I114" s="30"/>
      <c r="J114" s="30"/>
      <c r="K114" s="30"/>
      <c r="L114" s="30"/>
      <c r="M114" s="30"/>
      <c r="N114" s="89"/>
      <c r="O114" s="89"/>
      <c r="P114" s="89"/>
      <c r="Q114" s="89"/>
      <c r="R114" s="89"/>
      <c r="S114" s="89"/>
      <c r="T114" s="17"/>
      <c r="U114" s="17"/>
      <c r="V114" s="17"/>
      <c r="W114" s="17"/>
      <c r="X114" s="17"/>
      <c r="Y114" s="89"/>
      <c r="Z114" s="89"/>
      <c r="AA114" s="89"/>
      <c r="AB114" s="89"/>
      <c r="AC114" s="89"/>
      <c r="AD114" s="89"/>
      <c r="AE114" s="89"/>
      <c r="AF114" s="89"/>
      <c r="AG114" s="89"/>
      <c r="AH114" s="89"/>
      <c r="AI114" s="89"/>
    </row>
    <row r="115" spans="1:35">
      <c r="A115" t="s">
        <v>64</v>
      </c>
      <c r="B115">
        <v>2025</v>
      </c>
      <c r="C115" s="30"/>
      <c r="D115" s="30"/>
      <c r="E115" s="30"/>
      <c r="F115" s="30"/>
      <c r="G115" s="30"/>
      <c r="H115" s="30"/>
      <c r="I115" s="30"/>
      <c r="J115" s="30"/>
      <c r="K115" s="30"/>
      <c r="L115" s="30"/>
      <c r="M115" s="30"/>
      <c r="N115" s="89"/>
      <c r="O115" s="89"/>
      <c r="P115" s="89"/>
      <c r="Q115" s="89"/>
      <c r="R115" s="89"/>
      <c r="S115" s="89"/>
      <c r="T115" s="17"/>
      <c r="U115" s="17"/>
      <c r="V115" s="17"/>
      <c r="W115" s="17"/>
      <c r="X115" s="17"/>
      <c r="Y115" s="89"/>
      <c r="Z115" s="89"/>
      <c r="AA115" s="89"/>
      <c r="AB115" s="89"/>
      <c r="AC115" s="89"/>
      <c r="AD115" s="89"/>
      <c r="AE115" s="89"/>
      <c r="AF115" s="89"/>
      <c r="AG115" s="89"/>
      <c r="AH115" s="89"/>
      <c r="AI115" s="89"/>
    </row>
    <row r="116" spans="1:35">
      <c r="A116" t="s">
        <v>65</v>
      </c>
      <c r="B116">
        <v>2012</v>
      </c>
      <c r="C116" s="30">
        <v>616.56100000000004</v>
      </c>
      <c r="D116" s="30">
        <v>661.05</v>
      </c>
      <c r="E116" s="30">
        <v>6776.9189999999999</v>
      </c>
      <c r="F116" s="30">
        <v>17070.043000000001</v>
      </c>
      <c r="G116" s="30">
        <v>29290.064340875</v>
      </c>
      <c r="H116" s="30">
        <v>123229.724385708</v>
      </c>
      <c r="I116" s="30">
        <f t="shared" ref="I116:I126" si="59">H116-SUM(J116:M116)</f>
        <v>53689.724385708003</v>
      </c>
      <c r="J116" s="30">
        <f>SUMIF('2012 high pe loads'!$N$3:$N$89,'Expanded data table'!$A116,'2012 high pe loads'!O$3:O$89)</f>
        <v>18600</v>
      </c>
      <c r="K116" s="30">
        <f>SUMIF('2012 high pe loads'!$N$3:$N$89,'Expanded data table'!$A116,'2012 high pe loads'!P$3:P$89)</f>
        <v>0</v>
      </c>
      <c r="L116" s="30">
        <f>SUMIF('2012 high pe loads'!$N$3:$N$89,'Expanded data table'!$A116,'2012 high pe loads'!Q$3:Q$89)</f>
        <v>50940</v>
      </c>
      <c r="M116" s="30">
        <f>SUMIF('2012 high pe loads'!$N$3:$N$89,'Expanded data table'!$A116,'2012 high pe loads'!R$3:R$89)</f>
        <v>0</v>
      </c>
      <c r="N116" s="89">
        <v>164</v>
      </c>
      <c r="O116" s="89">
        <v>31</v>
      </c>
      <c r="P116" s="89">
        <v>100</v>
      </c>
      <c r="Q116" s="89">
        <v>58</v>
      </c>
      <c r="R116" s="89">
        <v>30</v>
      </c>
      <c r="S116" s="89">
        <v>22</v>
      </c>
      <c r="T116" s="17">
        <f>S116-SUM(U116:X116)</f>
        <v>19</v>
      </c>
      <c r="U116" s="17">
        <f>VLOOKUP($A116,'2012 high pe loads'!$A$3:$E$93,5,FALSE)</f>
        <v>2</v>
      </c>
      <c r="V116" s="17">
        <f>VLOOKUP($A116,'2012 high pe loads'!$A$3:$E$93,4,FALSE)</f>
        <v>0</v>
      </c>
      <c r="W116" s="17">
        <f>VLOOKUP($A116,'2012 high pe loads'!$A$3:$E$93,3,FALSE)</f>
        <v>1</v>
      </c>
      <c r="X116" s="17">
        <f>VLOOKUP($A116,'2012 high pe loads'!$A$3:$E$93,2,FALSE)</f>
        <v>0</v>
      </c>
      <c r="Y116" s="89">
        <v>405</v>
      </c>
      <c r="Z116" s="89">
        <v>1200.15257</v>
      </c>
      <c r="AA116" s="89">
        <v>727.20987000000002</v>
      </c>
      <c r="AB116" s="89">
        <v>4011.47075</v>
      </c>
      <c r="AC116" s="89">
        <v>5318.1700600000004</v>
      </c>
      <c r="AD116" s="89">
        <v>7751.1476700000003</v>
      </c>
      <c r="AE116" s="89">
        <v>1360.62351797514</v>
      </c>
      <c r="AF116" s="89">
        <v>25739.11347</v>
      </c>
      <c r="AG116" s="89">
        <v>1842.4329260908801</v>
      </c>
      <c r="AH116" s="89">
        <v>436.58694000000003</v>
      </c>
      <c r="AI116" s="89">
        <v>161.32034999999999</v>
      </c>
    </row>
    <row r="117" spans="1:35">
      <c r="A117" t="s">
        <v>65</v>
      </c>
      <c r="B117">
        <v>2013</v>
      </c>
      <c r="C117" s="30">
        <v>612.71299999999997</v>
      </c>
      <c r="D117" s="30">
        <v>794.39099999999996</v>
      </c>
      <c r="E117" s="30">
        <v>6734.8469999999998</v>
      </c>
      <c r="F117" s="30">
        <v>17521.342000000001</v>
      </c>
      <c r="G117" s="30">
        <v>29262.044020833298</v>
      </c>
      <c r="H117" s="30">
        <v>123624.752120833</v>
      </c>
      <c r="I117" s="30">
        <f t="shared" si="59"/>
        <v>52704.752120833</v>
      </c>
      <c r="J117" s="30">
        <f>SUMIF('2013 high pe loads'!$N$3:$N$92,'Expanded data table'!$A117,'2013 high pe loads'!O$3:O$92)</f>
        <v>19800</v>
      </c>
      <c r="K117" s="30">
        <f>SUMIF('2013 high pe loads'!$N$3:$N$92,'Expanded data table'!$A117,'2013 high pe loads'!P$3:P$92)</f>
        <v>0</v>
      </c>
      <c r="L117" s="30">
        <f>SUMIF('2013 high pe loads'!$N$3:$N$92,'Expanded data table'!$A117,'2013 high pe loads'!Q$3:Q$92)</f>
        <v>51120</v>
      </c>
      <c r="M117" s="30">
        <f>SUMIF('2013 high pe loads'!$N$3:$N$92,'Expanded data table'!$A117,'2013 high pe loads'!R$3:R$92)</f>
        <v>0</v>
      </c>
      <c r="N117" s="89">
        <v>163</v>
      </c>
      <c r="O117" s="89">
        <v>36</v>
      </c>
      <c r="P117" s="89">
        <v>96</v>
      </c>
      <c r="Q117" s="89">
        <v>60</v>
      </c>
      <c r="R117" s="89">
        <v>30</v>
      </c>
      <c r="S117" s="89">
        <v>22</v>
      </c>
      <c r="T117" s="17">
        <f t="shared" ref="T117:T126" si="60">S117-SUM(U117:X117)</f>
        <v>19</v>
      </c>
      <c r="U117" s="17">
        <f>VLOOKUP($A117,'2013 high pe loads'!$A$3:$E$96,5,FALSE)</f>
        <v>2</v>
      </c>
      <c r="V117" s="17">
        <f>VLOOKUP($A117,'2013 high pe loads'!$A$3:$E$96,4,FALSE)</f>
        <v>0</v>
      </c>
      <c r="W117" s="17">
        <f>VLOOKUP($A117,'2013 high pe loads'!$A$3:$E$96,3,FALSE)</f>
        <v>1</v>
      </c>
      <c r="X117" s="17">
        <f>VLOOKUP($A117,'2013 high pe loads'!$A$3:$E$96,2,FALSE)</f>
        <v>0</v>
      </c>
      <c r="Y117" s="89">
        <v>407</v>
      </c>
      <c r="Z117" s="89">
        <v>1209.3772899999999</v>
      </c>
      <c r="AA117" s="89">
        <v>705.52745000000004</v>
      </c>
      <c r="AB117" s="89">
        <v>4048.12698</v>
      </c>
      <c r="AC117" s="89">
        <v>5438.3729199999998</v>
      </c>
      <c r="AD117" s="89">
        <v>7951.9863800000003</v>
      </c>
      <c r="AE117" s="89">
        <v>1149.10090195103</v>
      </c>
      <c r="AF117" s="89">
        <v>27398.05127</v>
      </c>
      <c r="AG117" s="89">
        <v>1626.74982350755</v>
      </c>
      <c r="AH117" s="89">
        <v>444.26693999999998</v>
      </c>
      <c r="AI117" s="89">
        <v>233.83807999999999</v>
      </c>
    </row>
    <row r="118" spans="1:35">
      <c r="A118" t="s">
        <v>65</v>
      </c>
      <c r="B118">
        <v>2014</v>
      </c>
      <c r="C118" s="30">
        <v>608.25099999999998</v>
      </c>
      <c r="D118" s="30">
        <v>746.09699999999998</v>
      </c>
      <c r="E118" s="30">
        <v>6770.4350000000004</v>
      </c>
      <c r="F118" s="30">
        <v>17371.149000000001</v>
      </c>
      <c r="G118" s="30">
        <v>27597.860266666601</v>
      </c>
      <c r="H118" s="30">
        <v>120562.27543333299</v>
      </c>
      <c r="I118" s="30">
        <f t="shared" si="59"/>
        <v>48961.275433332994</v>
      </c>
      <c r="J118" s="30">
        <f>J117+(J121-J117)/4</f>
        <v>19933.75</v>
      </c>
      <c r="K118" s="30">
        <f t="shared" ref="K118:M118" si="61">K117+(K121-K117)/4</f>
        <v>0</v>
      </c>
      <c r="L118" s="30">
        <f t="shared" si="61"/>
        <v>51667.25</v>
      </c>
      <c r="M118" s="30">
        <f t="shared" si="61"/>
        <v>0</v>
      </c>
      <c r="N118" s="89">
        <v>167</v>
      </c>
      <c r="O118" s="89">
        <v>34</v>
      </c>
      <c r="P118" s="89">
        <v>98</v>
      </c>
      <c r="Q118" s="89">
        <v>58</v>
      </c>
      <c r="R118" s="89">
        <v>28</v>
      </c>
      <c r="S118" s="89">
        <v>22</v>
      </c>
      <c r="T118" s="17"/>
      <c r="U118" s="17"/>
      <c r="V118" s="17"/>
      <c r="W118" s="17"/>
      <c r="X118" s="17"/>
      <c r="Y118" s="89">
        <v>407</v>
      </c>
      <c r="Z118" s="89">
        <v>1299.36286</v>
      </c>
      <c r="AA118" s="89">
        <v>744.07104000000004</v>
      </c>
      <c r="AB118" s="89">
        <v>4156.91417</v>
      </c>
      <c r="AC118" s="89">
        <v>5645.1921899999998</v>
      </c>
      <c r="AD118" s="89">
        <v>8081.0517</v>
      </c>
      <c r="AE118" s="89">
        <v>1516.37969761099</v>
      </c>
      <c r="AF118" s="89">
        <v>27711.849880000002</v>
      </c>
      <c r="AG118" s="89">
        <v>2108.82456094994</v>
      </c>
      <c r="AH118" s="89">
        <v>444.26693999999998</v>
      </c>
      <c r="AI118" s="89">
        <v>219.73632000000001</v>
      </c>
    </row>
    <row r="119" spans="1:35">
      <c r="A119" t="s">
        <v>65</v>
      </c>
      <c r="B119">
        <v>2015</v>
      </c>
      <c r="C119" s="30">
        <v>637.55499999999995</v>
      </c>
      <c r="D119" s="30">
        <v>690.37599999999998</v>
      </c>
      <c r="E119" s="30">
        <v>6697.7190000000001</v>
      </c>
      <c r="F119" s="30">
        <v>18190.287</v>
      </c>
      <c r="G119" s="30">
        <v>26771.4783333333</v>
      </c>
      <c r="H119" s="30">
        <v>125061.790320833</v>
      </c>
      <c r="I119" s="30">
        <f t="shared" si="59"/>
        <v>52779.790320832995</v>
      </c>
      <c r="J119" s="30">
        <f>J118+(J121-J117)/4</f>
        <v>20067.5</v>
      </c>
      <c r="K119" s="30">
        <f t="shared" ref="K119:M119" si="62">K118+(K121-K117)/4</f>
        <v>0</v>
      </c>
      <c r="L119" s="30">
        <f t="shared" si="62"/>
        <v>52214.5</v>
      </c>
      <c r="M119" s="30">
        <f t="shared" si="62"/>
        <v>0</v>
      </c>
      <c r="N119" s="89">
        <v>167</v>
      </c>
      <c r="O119" s="89">
        <v>32</v>
      </c>
      <c r="P119" s="89">
        <v>97</v>
      </c>
      <c r="Q119" s="89">
        <v>61</v>
      </c>
      <c r="R119" s="89">
        <v>27</v>
      </c>
      <c r="S119" s="89">
        <v>23</v>
      </c>
      <c r="T119" s="17"/>
      <c r="U119" s="17"/>
      <c r="V119" s="17"/>
      <c r="W119" s="17"/>
      <c r="X119" s="17"/>
      <c r="Y119" s="89">
        <v>407</v>
      </c>
      <c r="Z119" s="89">
        <v>1511.5779600000001</v>
      </c>
      <c r="AA119" s="89">
        <v>912.68993</v>
      </c>
      <c r="AB119" s="89">
        <v>4403.0611500000005</v>
      </c>
      <c r="AC119" s="89">
        <v>5929.2053599999999</v>
      </c>
      <c r="AD119" s="89">
        <v>8491.7085900000002</v>
      </c>
      <c r="AE119" s="89">
        <v>1786.02392608944</v>
      </c>
      <c r="AF119" s="89">
        <v>29823.93691</v>
      </c>
      <c r="AG119" s="89">
        <v>2506.8550334496099</v>
      </c>
      <c r="AH119" s="89">
        <v>445.35993999999999</v>
      </c>
      <c r="AI119" s="89">
        <v>205.27330000000001</v>
      </c>
    </row>
    <row r="120" spans="1:35">
      <c r="A120" t="s">
        <v>65</v>
      </c>
      <c r="B120">
        <v>2016</v>
      </c>
      <c r="C120" s="30">
        <v>649.452</v>
      </c>
      <c r="D120" s="30">
        <v>716.37199999999996</v>
      </c>
      <c r="E120" s="30">
        <v>7073.6469999999999</v>
      </c>
      <c r="F120" s="30">
        <v>17733.008999999998</v>
      </c>
      <c r="G120" s="30">
        <v>26065.035704166701</v>
      </c>
      <c r="H120" s="30">
        <v>129903.966291666</v>
      </c>
      <c r="I120" s="30">
        <f t="shared" si="59"/>
        <v>56940.966291666002</v>
      </c>
      <c r="J120" s="30">
        <f>J119+(J121-J117)/4</f>
        <v>20201.25</v>
      </c>
      <c r="K120" s="30">
        <f t="shared" ref="K120:M120" si="63">K119+(K121-K117)/4</f>
        <v>0</v>
      </c>
      <c r="L120" s="30">
        <f t="shared" si="63"/>
        <v>52761.75</v>
      </c>
      <c r="M120" s="30">
        <f t="shared" si="63"/>
        <v>0</v>
      </c>
      <c r="N120" s="89">
        <v>169</v>
      </c>
      <c r="O120" s="89">
        <v>32</v>
      </c>
      <c r="P120" s="89">
        <v>99</v>
      </c>
      <c r="Q120" s="89">
        <v>58</v>
      </c>
      <c r="R120" s="89">
        <v>27</v>
      </c>
      <c r="S120" s="89">
        <v>24</v>
      </c>
      <c r="T120" s="17"/>
      <c r="U120" s="17"/>
      <c r="V120" s="17"/>
      <c r="W120" s="17"/>
      <c r="X120" s="17"/>
      <c r="Y120" s="89">
        <v>409</v>
      </c>
      <c r="Z120" s="89">
        <v>1449.6687300000001</v>
      </c>
      <c r="AA120" s="89">
        <v>889.88607999999999</v>
      </c>
      <c r="AB120" s="89">
        <v>4635.2418200000002</v>
      </c>
      <c r="AC120" s="89">
        <v>6364.2288099999996</v>
      </c>
      <c r="AD120" s="89">
        <v>8811.02405</v>
      </c>
      <c r="AE120" s="89">
        <v>1394.07618975836</v>
      </c>
      <c r="AF120" s="89">
        <v>29519.078389999999</v>
      </c>
      <c r="AG120" s="89">
        <v>1857.86692466255</v>
      </c>
      <c r="AH120" s="89">
        <v>437.03343999999998</v>
      </c>
      <c r="AI120" s="89">
        <v>175.92577</v>
      </c>
    </row>
    <row r="121" spans="1:35">
      <c r="A121" t="s">
        <v>65</v>
      </c>
      <c r="B121">
        <v>2017</v>
      </c>
      <c r="C121" s="30">
        <v>652</v>
      </c>
      <c r="D121" s="30">
        <v>717.15800000000002</v>
      </c>
      <c r="E121" s="30">
        <v>6884.4290000000001</v>
      </c>
      <c r="F121" s="30">
        <v>18382.187000000002</v>
      </c>
      <c r="G121" s="30">
        <v>25512.5699916667</v>
      </c>
      <c r="H121" s="30">
        <v>133479.18882083299</v>
      </c>
      <c r="I121" s="30">
        <f t="shared" si="59"/>
        <v>59835.188820832991</v>
      </c>
      <c r="J121" s="30">
        <f>SUMIF('2017 high pe loads'!$N$3:$N$92,'Expanded data table'!$A121,'2017 high pe loads'!O$3:O$92)</f>
        <v>20335</v>
      </c>
      <c r="K121" s="30">
        <f>SUMIF('2017 high pe loads'!$N$3:$N$92,'Expanded data table'!$A121,'2017 high pe loads'!P$3:P$92)</f>
        <v>0</v>
      </c>
      <c r="L121" s="30">
        <f>SUMIF('2017 high pe loads'!$N$3:$N$92,'Expanded data table'!$A121,'2017 high pe loads'!Q$3:Q$92)</f>
        <v>53309</v>
      </c>
      <c r="M121" s="30">
        <f>SUMIF('2017 high pe loads'!$N$3:$N$92,'Expanded data table'!$A121,'2017 high pe loads'!R$3:R$92)</f>
        <v>0</v>
      </c>
      <c r="N121" s="89">
        <v>166</v>
      </c>
      <c r="O121" s="89">
        <v>32</v>
      </c>
      <c r="P121" s="89">
        <v>98</v>
      </c>
      <c r="Q121" s="89">
        <v>59</v>
      </c>
      <c r="R121" s="89">
        <v>26</v>
      </c>
      <c r="S121" s="89">
        <v>25</v>
      </c>
      <c r="T121" s="17">
        <f t="shared" si="60"/>
        <v>22</v>
      </c>
      <c r="U121" s="17">
        <f>VLOOKUP($A121,'2017 high pe loads'!$A$3:$E$97,5,FALSE)</f>
        <v>2</v>
      </c>
      <c r="V121" s="17">
        <f>VLOOKUP($A121,'2017 high pe loads'!$A$3:$E$97,4,FALSE)</f>
        <v>0</v>
      </c>
      <c r="W121" s="17">
        <f>VLOOKUP($A121,'2017 high pe loads'!$A$3:$E$97,3,FALSE)</f>
        <v>1</v>
      </c>
      <c r="X121" s="17">
        <f>VLOOKUP($A121,'2017 high pe loads'!$A$3:$E$97,2,FALSE)</f>
        <v>0</v>
      </c>
      <c r="Y121" s="89">
        <v>406</v>
      </c>
      <c r="Z121" s="89">
        <v>1517.9036799999999</v>
      </c>
      <c r="AA121" s="89">
        <v>952.76752999999997</v>
      </c>
      <c r="AB121" s="89">
        <v>4849.8862499999996</v>
      </c>
      <c r="AC121" s="89">
        <v>6496.5477899999996</v>
      </c>
      <c r="AD121" s="89">
        <v>8509.7598799999996</v>
      </c>
      <c r="AE121" s="89">
        <v>1341.1971457950499</v>
      </c>
      <c r="AF121" s="89">
        <v>29549</v>
      </c>
      <c r="AG121" s="89">
        <v>1787</v>
      </c>
      <c r="AH121" s="89">
        <v>434</v>
      </c>
      <c r="AI121" s="89">
        <v>192</v>
      </c>
    </row>
    <row r="122" spans="1:35">
      <c r="A122" t="s">
        <v>65</v>
      </c>
      <c r="B122">
        <v>2018</v>
      </c>
      <c r="C122" s="30">
        <v>632.94100000000003</v>
      </c>
      <c r="D122" s="30">
        <v>663.548</v>
      </c>
      <c r="E122" s="30">
        <v>6837.9769999999999</v>
      </c>
      <c r="F122" s="30">
        <v>19174.544000000002</v>
      </c>
      <c r="G122" s="30">
        <v>27269.402691666699</v>
      </c>
      <c r="H122" s="30">
        <v>127755.66435416701</v>
      </c>
      <c r="I122" s="30">
        <f t="shared" si="59"/>
        <v>64856.664354167006</v>
      </c>
      <c r="J122" s="30">
        <f>SUMIF('2018 high pe loads'!$N$3:$N$94,'Expanded data table'!$A122,'2018 high pe loads'!O$3:O$94)</f>
        <v>18867</v>
      </c>
      <c r="K122" s="30">
        <f>SUMIF('2018 high pe loads'!$N$3:$N$94,'Expanded data table'!$A122,'2018 high pe loads'!P$3:P$94)</f>
        <v>0</v>
      </c>
      <c r="L122" s="30">
        <f>SUMIF('2018 high pe loads'!$N$3:$N$94,'Expanded data table'!$A122,'2018 high pe loads'!Q$3:Q$94)</f>
        <v>44032</v>
      </c>
      <c r="M122" s="30">
        <f>SUMIF('2018 high pe loads'!$N$3:$N$94,'Expanded data table'!$A122,'2018 high pe loads'!R$3:R$94)</f>
        <v>0</v>
      </c>
      <c r="N122" s="89">
        <v>162</v>
      </c>
      <c r="O122" s="89">
        <v>30</v>
      </c>
      <c r="P122" s="89">
        <v>97</v>
      </c>
      <c r="Q122" s="89">
        <v>62</v>
      </c>
      <c r="R122" s="89">
        <v>27</v>
      </c>
      <c r="S122" s="89">
        <v>23</v>
      </c>
      <c r="T122" s="17">
        <f t="shared" si="60"/>
        <v>20</v>
      </c>
      <c r="U122" s="17">
        <f>VLOOKUP($A122,'2018 high pe loads'!$A$3:$E$98,5,FALSE)</f>
        <v>2</v>
      </c>
      <c r="V122" s="17">
        <f>VLOOKUP($A122,'2018 high pe loads'!$A$3:$E$981,4,FALSE)</f>
        <v>0</v>
      </c>
      <c r="W122" s="17">
        <f>VLOOKUP($A122,'2018 high pe loads'!$A$3:$E$98,3,FALSE)</f>
        <v>1</v>
      </c>
      <c r="X122" s="17">
        <f>VLOOKUP($A122,'2018 high pe loads'!$A$3:$E$98,2,FALSE)</f>
        <v>0</v>
      </c>
      <c r="Y122" s="89">
        <v>401</v>
      </c>
      <c r="Z122" s="89">
        <v>1665.82682</v>
      </c>
      <c r="AA122" s="89">
        <v>916.35699</v>
      </c>
      <c r="AB122" s="89">
        <v>4860.1661400000003</v>
      </c>
      <c r="AC122" s="89">
        <v>7108.3564299999998</v>
      </c>
      <c r="AD122" s="89">
        <v>9227.3306699999994</v>
      </c>
      <c r="AE122" s="89">
        <v>1284.18253520502</v>
      </c>
      <c r="AF122" s="89">
        <v>28809.931280000001</v>
      </c>
      <c r="AG122" s="89">
        <v>1555.9404887979499</v>
      </c>
      <c r="AH122" s="89">
        <v>437.66082</v>
      </c>
      <c r="AI122" s="89">
        <v>194.22104999999999</v>
      </c>
    </row>
    <row r="123" spans="1:35">
      <c r="A123" t="s">
        <v>65</v>
      </c>
      <c r="B123">
        <v>2019</v>
      </c>
      <c r="C123" s="30">
        <v>611.39</v>
      </c>
      <c r="D123" s="30">
        <v>698.90899999999999</v>
      </c>
      <c r="E123" s="30">
        <v>6941.7489999999998</v>
      </c>
      <c r="F123" s="30">
        <v>17875.713</v>
      </c>
      <c r="G123" s="30">
        <v>27334.082229166601</v>
      </c>
      <c r="H123" s="30">
        <v>136646.01563750001</v>
      </c>
      <c r="I123" s="30">
        <f t="shared" si="59"/>
        <v>71628.015637500008</v>
      </c>
      <c r="J123" s="30">
        <f>SUMIF('2019 high pe loads'!$N$3:$N$96,'Expanded data table'!$A123,'2019 high pe loads'!O$3:O$96)</f>
        <v>19461</v>
      </c>
      <c r="K123" s="30">
        <f>SUMIF('2019 high pe loads'!$N$3:$N$96,'Expanded data table'!$A123,'2019 high pe loads'!P$3:P$96)</f>
        <v>0</v>
      </c>
      <c r="L123" s="30">
        <f>SUMIF('2019 high pe loads'!$N$3:$N$96,'Expanded data table'!$A123,'2019 high pe loads'!Q$3:Q$96)</f>
        <v>45557</v>
      </c>
      <c r="M123" s="30">
        <f>SUMIF('2019 high pe loads'!$N$3:$N$96,'Expanded data table'!$A123,'2019 high pe loads'!R$3:R$96)</f>
        <v>0</v>
      </c>
      <c r="N123" s="89">
        <v>159</v>
      </c>
      <c r="O123" s="89">
        <v>32</v>
      </c>
      <c r="P123" s="89">
        <v>97</v>
      </c>
      <c r="Q123" s="89">
        <v>60</v>
      </c>
      <c r="R123" s="89">
        <v>28</v>
      </c>
      <c r="S123" s="89">
        <v>25</v>
      </c>
      <c r="T123" s="17">
        <f t="shared" si="60"/>
        <v>22</v>
      </c>
      <c r="U123" s="17">
        <f>VLOOKUP($A123,'2019 high pe loads'!$A$3:$E$101,5,FALSE)</f>
        <v>2</v>
      </c>
      <c r="V123" s="17">
        <f>VLOOKUP($A123,'2019 high pe loads'!$A$3:$E$101,4,FALSE)</f>
        <v>0</v>
      </c>
      <c r="W123" s="17">
        <f>VLOOKUP($A123,'2019 high pe loads'!$A$3:$E$101,3,FALSE)</f>
        <v>1</v>
      </c>
      <c r="X123" s="17">
        <f>VLOOKUP($A123,'2019 high pe loads'!$A$3:$E$101,2,FALSE)</f>
        <v>0</v>
      </c>
      <c r="Y123" s="89">
        <v>401</v>
      </c>
      <c r="Z123" s="89">
        <v>1631.3370199999999</v>
      </c>
      <c r="AA123" s="89">
        <v>943.53578000000005</v>
      </c>
      <c r="AB123" s="89">
        <v>5184.6702599999999</v>
      </c>
      <c r="AC123" s="89">
        <v>7339.1320599999999</v>
      </c>
      <c r="AD123" s="89">
        <v>9379.5316899999998</v>
      </c>
      <c r="AE123" s="89">
        <v>1485.36904398507</v>
      </c>
      <c r="AF123" s="89">
        <v>31875.95277</v>
      </c>
      <c r="AG123" s="89">
        <v>1771.7847656701399</v>
      </c>
      <c r="AH123" s="89">
        <v>652.46064000000001</v>
      </c>
      <c r="AI123" s="89">
        <v>392.06515000000002</v>
      </c>
    </row>
    <row r="124" spans="1:35">
      <c r="A124" t="s">
        <v>65</v>
      </c>
      <c r="B124">
        <v>2020</v>
      </c>
      <c r="C124" s="30">
        <v>654.226204166667</v>
      </c>
      <c r="D124" s="30">
        <v>693.40450416666636</v>
      </c>
      <c r="E124" s="30">
        <v>6942.5436458333352</v>
      </c>
      <c r="F124" s="30">
        <v>18576.544987499998</v>
      </c>
      <c r="G124" s="30">
        <v>25409.534145833335</v>
      </c>
      <c r="H124" s="30">
        <v>144934.02384167403</v>
      </c>
      <c r="I124" s="30">
        <f t="shared" si="59"/>
        <v>77642.023841674032</v>
      </c>
      <c r="J124" s="30">
        <f>SUMIF('2020 high pe loads'!$N$3:$N$96,'Expanded data table'!$A124,'2020 high pe loads'!O$3:O$96)</f>
        <v>20205</v>
      </c>
      <c r="K124" s="30">
        <f>SUMIF('2020 high pe loads'!$N$3:$N$96,'Expanded data table'!$A124,'2020 high pe loads'!P$3:P$96)</f>
        <v>0</v>
      </c>
      <c r="L124" s="30">
        <f>SUMIF('2020 high pe loads'!$N$3:$N$96,'Expanded data table'!$A124,'2020 high pe loads'!Q$3:Q$96)</f>
        <v>47087</v>
      </c>
      <c r="M124" s="30">
        <f>SUMIF('2020 high pe loads'!$N$3:$N$96,'Expanded data table'!$A124,'2020 high pe loads'!R$3:R$96)</f>
        <v>0</v>
      </c>
      <c r="N124" s="90">
        <v>160</v>
      </c>
      <c r="O124" s="90">
        <v>31</v>
      </c>
      <c r="P124" s="90">
        <v>95</v>
      </c>
      <c r="Q124" s="90">
        <v>61</v>
      </c>
      <c r="R124" s="90">
        <v>26</v>
      </c>
      <c r="S124" s="91">
        <v>27</v>
      </c>
      <c r="T124" s="17">
        <f t="shared" si="60"/>
        <v>24</v>
      </c>
      <c r="U124" s="17">
        <f>VLOOKUP($A124,'2020 high pe loads'!$A$3:$E$100,5,FALSE)</f>
        <v>2</v>
      </c>
      <c r="V124" s="17">
        <f>VLOOKUP($A124,'2020 high pe loads'!$A$3:$E$100,4,FALSE)</f>
        <v>0</v>
      </c>
      <c r="W124" s="17">
        <f>VLOOKUP($A124,'2020 high pe loads'!$A$3:$E$100,3,FALSE)</f>
        <v>1</v>
      </c>
      <c r="X124" s="17">
        <f>VLOOKUP($A124,'2020 high pe loads'!$A$3:$E$100,2,FALSE)</f>
        <v>0</v>
      </c>
      <c r="Y124" s="89">
        <f>SUM(N124:S124)</f>
        <v>400</v>
      </c>
      <c r="Z124" s="89">
        <v>1750.6017900000011</v>
      </c>
      <c r="AA124" s="89">
        <v>922.6825699999996</v>
      </c>
      <c r="AB124" s="89">
        <v>5273.2138100000002</v>
      </c>
      <c r="AC124" s="89">
        <v>8128.4261499999984</v>
      </c>
      <c r="AD124" s="89">
        <v>9198.3122900000035</v>
      </c>
      <c r="AE124" s="89">
        <v>1466.6473824469927</v>
      </c>
      <c r="AF124" s="89">
        <v>29807.155549999996</v>
      </c>
      <c r="AG124" s="89">
        <v>1801.539432571657</v>
      </c>
      <c r="AH124" s="89">
        <v>662.89275999999984</v>
      </c>
      <c r="AI124" s="89">
        <v>1024.5157400000001</v>
      </c>
    </row>
    <row r="125" spans="1:35">
      <c r="A125" t="s">
        <v>65</v>
      </c>
      <c r="B125">
        <v>2021</v>
      </c>
      <c r="C125" s="30">
        <f>'2021 APR Table 7D'!Q$14</f>
        <v>628</v>
      </c>
      <c r="D125" s="30">
        <f>'2021 APR Table 7D'!Q$40</f>
        <v>685</v>
      </c>
      <c r="E125" s="30">
        <f>'2021 APR Table 7D'!Q$66</f>
        <v>7161</v>
      </c>
      <c r="F125" s="30">
        <f>'2021 APR Table 7D'!Q$92</f>
        <v>18561</v>
      </c>
      <c r="G125" s="30">
        <f>'2021 APR Table 7D'!Q$118</f>
        <v>27432</v>
      </c>
      <c r="H125" s="30">
        <f>'2021 APR Table 7D'!Q$144</f>
        <v>149874</v>
      </c>
      <c r="I125" s="30">
        <f t="shared" si="59"/>
        <v>72129</v>
      </c>
      <c r="J125" s="30">
        <f>'Additional bands'!C101</f>
        <v>28515</v>
      </c>
      <c r="K125" s="30">
        <f>'Additional bands'!D101</f>
        <v>0</v>
      </c>
      <c r="L125" s="30">
        <f>'Additional bands'!E101</f>
        <v>49230</v>
      </c>
      <c r="M125" s="30">
        <f>'Additional bands'!F101</f>
        <v>0</v>
      </c>
      <c r="N125" s="89">
        <f>'2021 APR Table 7D'!Q$199</f>
        <v>156</v>
      </c>
      <c r="O125" s="89">
        <f>'2021 APR Table 7D'!Q$225</f>
        <v>31</v>
      </c>
      <c r="P125" s="89">
        <f>'2021 APR Table 7D'!Q$251</f>
        <v>97</v>
      </c>
      <c r="Q125" s="89">
        <f>'2021 APR Table 7D'!Q$277</f>
        <v>61</v>
      </c>
      <c r="R125" s="89">
        <f>'2021 APR Table 7D'!Q$303</f>
        <v>28</v>
      </c>
      <c r="S125" s="89">
        <f>'2021 APR Table 7D'!Q$329</f>
        <v>27</v>
      </c>
      <c r="T125" s="1">
        <f t="shared" si="60"/>
        <v>23</v>
      </c>
      <c r="U125" s="17">
        <f>VLOOKUP($A124,'2021 high pe loads'!$A$3:$E$98,5,FALSE)</f>
        <v>3</v>
      </c>
      <c r="V125" s="17">
        <f>VLOOKUP($A124,'2021 high pe loads'!$A$3:$E$98,4,FALSE)</f>
        <v>0</v>
      </c>
      <c r="W125" s="17">
        <f>VLOOKUP($A124,'2021 high pe loads'!$A$3:$E$98,3,FALSE)</f>
        <v>1</v>
      </c>
      <c r="X125" s="17">
        <f>VLOOKUP($A124,'2021 high pe loads'!$A$3:$E$98,2,FALSE)</f>
        <v>0</v>
      </c>
      <c r="Y125" s="89">
        <f t="shared" ref="Y125:Y126" si="64">SUM(N125:S125)</f>
        <v>400</v>
      </c>
      <c r="Z125" s="89">
        <f t="array" ref="Z125:AE125">TRANSPOSE('2021 APR Table 7A'!Q$6:Q$11)</f>
        <v>1566.4359999999999</v>
      </c>
      <c r="AA125" s="89">
        <v>1091.454</v>
      </c>
      <c r="AB125" s="89">
        <v>5925.7209999999995</v>
      </c>
      <c r="AC125" s="89">
        <v>8662.3109999999997</v>
      </c>
      <c r="AD125" s="89">
        <v>10534.137000000001</v>
      </c>
      <c r="AE125" s="89">
        <v>1228.9590000000001</v>
      </c>
      <c r="AF125" s="89">
        <f>'2021 APR Table 7A'!Q$17</f>
        <v>31662.774000000001</v>
      </c>
      <c r="AG125" s="89">
        <f>'2021 APR Table 7A'!Q$19</f>
        <v>1473.123</v>
      </c>
      <c r="AH125" s="89">
        <f>'2021 APR Table 7A'!Q$15</f>
        <v>698.21500000000003</v>
      </c>
      <c r="AI125" s="89">
        <f>'2021 APR Table 7A'!Q$16</f>
        <v>938.28</v>
      </c>
    </row>
    <row r="126" spans="1:35">
      <c r="A126" t="s">
        <v>65</v>
      </c>
      <c r="B126">
        <v>2022</v>
      </c>
      <c r="C126" s="30">
        <f>'2022 APR Table 7D'!Q$14</f>
        <v>596</v>
      </c>
      <c r="D126" s="30">
        <f>'2022 APR Table 7D'!Q$40</f>
        <v>749</v>
      </c>
      <c r="E126" s="30">
        <f>'2022 APR Table 7D'!Q$66</f>
        <v>7022</v>
      </c>
      <c r="F126" s="30">
        <f>'2022 APR Table 7D'!Q$92</f>
        <v>18246</v>
      </c>
      <c r="G126" s="30">
        <f>'2022 APR Table 7D'!Q$118</f>
        <v>28026</v>
      </c>
      <c r="H126" s="30">
        <f>'2022 APR Table 7D'!Q$144</f>
        <v>149711</v>
      </c>
      <c r="I126" s="30">
        <f t="shared" si="59"/>
        <v>71530</v>
      </c>
      <c r="J126" s="30">
        <f>'Additional bands'!C102</f>
        <v>28637</v>
      </c>
      <c r="K126" s="30">
        <f>'Additional bands'!D102</f>
        <v>0</v>
      </c>
      <c r="L126" s="30">
        <f>'Additional bands'!E102</f>
        <v>49544</v>
      </c>
      <c r="M126" s="30">
        <f>'Additional bands'!F102</f>
        <v>0</v>
      </c>
      <c r="N126" s="89">
        <f>'2022 APR Table 7D'!Q$199</f>
        <v>153</v>
      </c>
      <c r="O126" s="89">
        <f>'2022 APR Table 7D'!Q$225</f>
        <v>34</v>
      </c>
      <c r="P126" s="89">
        <f>'2022 APR Table 7D'!Q$251</f>
        <v>94</v>
      </c>
      <c r="Q126" s="89">
        <f>'2022 APR Table 7D'!Q$277</f>
        <v>61</v>
      </c>
      <c r="R126" s="89">
        <f>'2022 APR Table 7D'!Q$303</f>
        <v>29</v>
      </c>
      <c r="S126" s="89">
        <f>'2022 APR Table 7D'!Q$329</f>
        <v>27</v>
      </c>
      <c r="T126" s="1">
        <f t="shared" si="60"/>
        <v>23</v>
      </c>
      <c r="U126" s="17">
        <f>VLOOKUP($A124,'2022 high pe loads'!$A$3:$E$98,5,FALSE)</f>
        <v>3</v>
      </c>
      <c r="V126" s="17">
        <f>VLOOKUP($A125,'2022 high pe loads'!$A$3:$E$98,4,FALSE)</f>
        <v>0</v>
      </c>
      <c r="W126" s="17">
        <f>VLOOKUP($A125,'2022 high pe loads'!$A$3:$E$98,3,FALSE)</f>
        <v>1</v>
      </c>
      <c r="X126" s="17">
        <f>VLOOKUP($A125,'2022 high pe loads'!$A$3:$E$98,2,FALSE)</f>
        <v>0</v>
      </c>
      <c r="Y126" s="89">
        <f t="shared" si="64"/>
        <v>398</v>
      </c>
      <c r="Z126" s="89">
        <f t="array" ref="Z126:AE126">TRANSPOSE('2022 APR Table 7A'!Q$6:Q$11)</f>
        <v>1693.6120000000001</v>
      </c>
      <c r="AA126" s="89">
        <v>1177.3040000000001</v>
      </c>
      <c r="AB126" s="89">
        <v>5939.9949999999999</v>
      </c>
      <c r="AC126" s="89">
        <v>8654.4709999999995</v>
      </c>
      <c r="AD126" s="89">
        <v>10660.325999999999</v>
      </c>
      <c r="AE126" s="89">
        <v>991.12699999999995</v>
      </c>
      <c r="AF126" s="89">
        <f>'2022 APR Table 7A'!Q$17</f>
        <v>32344.583999999999</v>
      </c>
      <c r="AG126" s="89">
        <f>'2022 APR Table 7A'!Q$19</f>
        <v>1197.499</v>
      </c>
      <c r="AH126" s="89">
        <f>'2022 APR Table 7A'!Q$15</f>
        <v>699.16200000000003</v>
      </c>
      <c r="AI126" s="89">
        <f>'2022 APR Table 7A'!Q$16</f>
        <v>938.28</v>
      </c>
    </row>
    <row r="127" spans="1:35">
      <c r="A127" t="s">
        <v>65</v>
      </c>
      <c r="B127">
        <v>2023</v>
      </c>
      <c r="C127" s="30"/>
      <c r="D127" s="30"/>
      <c r="E127" s="30"/>
      <c r="F127" s="30"/>
      <c r="G127" s="30"/>
      <c r="H127" s="30"/>
      <c r="I127" s="30"/>
      <c r="J127" s="30"/>
      <c r="K127" s="30"/>
      <c r="L127" s="30"/>
      <c r="M127" s="30"/>
      <c r="N127" s="89"/>
      <c r="O127" s="89"/>
      <c r="P127" s="89"/>
      <c r="Q127" s="89"/>
      <c r="R127" s="89"/>
      <c r="S127" s="89"/>
      <c r="T127" s="17"/>
      <c r="U127" s="17"/>
      <c r="V127" s="17"/>
      <c r="W127" s="17"/>
      <c r="X127" s="17"/>
      <c r="Y127" s="89"/>
      <c r="Z127" s="89"/>
      <c r="AA127" s="89"/>
      <c r="AB127" s="89"/>
      <c r="AC127" s="89"/>
      <c r="AD127" s="89"/>
      <c r="AE127" s="89"/>
      <c r="AF127" s="89"/>
      <c r="AG127" s="89"/>
      <c r="AH127" s="89"/>
      <c r="AI127" s="89"/>
    </row>
    <row r="128" spans="1:35">
      <c r="A128" t="s">
        <v>65</v>
      </c>
      <c r="B128">
        <v>2024</v>
      </c>
      <c r="C128" s="30"/>
      <c r="D128" s="30"/>
      <c r="E128" s="30"/>
      <c r="F128" s="30"/>
      <c r="G128" s="30"/>
      <c r="H128" s="30"/>
      <c r="I128" s="30"/>
      <c r="J128" s="30"/>
      <c r="K128" s="30"/>
      <c r="L128" s="30"/>
      <c r="M128" s="30"/>
      <c r="N128" s="89"/>
      <c r="O128" s="89"/>
      <c r="P128" s="89"/>
      <c r="Q128" s="89"/>
      <c r="R128" s="89"/>
      <c r="S128" s="89"/>
      <c r="T128" s="17"/>
      <c r="U128" s="17"/>
      <c r="V128" s="17"/>
      <c r="W128" s="17"/>
      <c r="X128" s="17"/>
      <c r="Y128" s="89"/>
      <c r="Z128" s="89"/>
      <c r="AA128" s="89"/>
      <c r="AB128" s="89"/>
      <c r="AC128" s="89"/>
      <c r="AD128" s="89"/>
      <c r="AE128" s="89"/>
      <c r="AF128" s="89"/>
      <c r="AG128" s="89"/>
      <c r="AH128" s="89"/>
      <c r="AI128" s="89"/>
    </row>
    <row r="129" spans="1:35">
      <c r="A129" t="s">
        <v>65</v>
      </c>
      <c r="B129">
        <v>2025</v>
      </c>
      <c r="C129" s="30"/>
      <c r="D129" s="30"/>
      <c r="E129" s="30"/>
      <c r="F129" s="30"/>
      <c r="G129" s="30"/>
      <c r="H129" s="30"/>
      <c r="I129" s="30"/>
      <c r="J129" s="30"/>
      <c r="K129" s="30"/>
      <c r="L129" s="30"/>
      <c r="M129" s="30"/>
      <c r="N129" s="89"/>
      <c r="O129" s="89"/>
      <c r="P129" s="89"/>
      <c r="Q129" s="89"/>
      <c r="R129" s="89"/>
      <c r="S129" s="89"/>
      <c r="T129" s="17"/>
      <c r="U129" s="17"/>
      <c r="V129" s="17"/>
      <c r="W129" s="17"/>
      <c r="X129" s="17"/>
      <c r="Y129" s="89"/>
      <c r="Z129" s="89"/>
      <c r="AA129" s="89"/>
      <c r="AB129" s="89"/>
      <c r="AC129" s="89"/>
      <c r="AD129" s="89"/>
      <c r="AE129" s="89"/>
      <c r="AF129" s="89"/>
      <c r="AG129" s="89"/>
      <c r="AH129" s="89"/>
      <c r="AI129" s="89"/>
    </row>
    <row r="130" spans="1:35">
      <c r="A130" t="s">
        <v>66</v>
      </c>
      <c r="B130">
        <v>2012</v>
      </c>
      <c r="C130" s="30">
        <v>1730.9490000000001</v>
      </c>
      <c r="D130" s="30">
        <v>1385.396</v>
      </c>
      <c r="E130" s="30">
        <v>5644.9279999999999</v>
      </c>
      <c r="F130" s="30">
        <v>21818.47</v>
      </c>
      <c r="G130" s="30">
        <v>43373.195792349798</v>
      </c>
      <c r="H130" s="30">
        <v>295431.52355191199</v>
      </c>
      <c r="I130" s="30">
        <f t="shared" ref="I130:I140" si="65">H130-SUM(J130:M130)</f>
        <v>84651.523551911989</v>
      </c>
      <c r="J130" s="30">
        <f>SUMIF('2012 high pe loads'!$N$3:$N$93,'Expanded data table'!$A130,'2012 high pe loads'!O$3:O$93)</f>
        <v>42300</v>
      </c>
      <c r="K130" s="30">
        <f>SUMIF('2012 high pe loads'!$N$3:$N$89,'Expanded data table'!$A130,'2012 high pe loads'!P$3:P$89)</f>
        <v>22680</v>
      </c>
      <c r="L130" s="30">
        <f>SUMIF('2012 high pe loads'!$N$3:$N$89,'Expanded data table'!$A130,'2012 high pe loads'!Q$3:Q$89)</f>
        <v>145800</v>
      </c>
      <c r="M130" s="30">
        <f>SUMIF('2012 high pe loads'!$N$3:$N$89,'Expanded data table'!$A130,'2012 high pe loads'!R$3:R$89)</f>
        <v>0</v>
      </c>
      <c r="N130" s="89">
        <v>344</v>
      </c>
      <c r="O130" s="89">
        <v>63</v>
      </c>
      <c r="P130" s="89">
        <v>86</v>
      </c>
      <c r="Q130" s="89">
        <v>74</v>
      </c>
      <c r="R130" s="89">
        <v>42</v>
      </c>
      <c r="S130" s="89">
        <v>34</v>
      </c>
      <c r="T130" s="17">
        <f>S130-SUM(U130:X130)</f>
        <v>25</v>
      </c>
      <c r="U130" s="17">
        <f>VLOOKUP($A130,'2012 high pe loads'!$A$3:$E$93,5,FALSE)</f>
        <v>4</v>
      </c>
      <c r="V130" s="17">
        <f>VLOOKUP($A130,'2012 high pe loads'!$A$3:$E$93,4,FALSE)</f>
        <v>1</v>
      </c>
      <c r="W130" s="17">
        <f>VLOOKUP($A130,'2012 high pe loads'!$A$3:$E$93,3,FALSE)</f>
        <v>4</v>
      </c>
      <c r="X130" s="17">
        <f>VLOOKUP($A130,'2012 high pe loads'!$A$3:$E$93,2,FALSE)</f>
        <v>0</v>
      </c>
      <c r="Y130" s="89">
        <v>643</v>
      </c>
      <c r="Z130" s="89">
        <v>592</v>
      </c>
      <c r="AA130" s="89">
        <v>475</v>
      </c>
      <c r="AB130" s="89">
        <v>1925</v>
      </c>
      <c r="AC130" s="89">
        <v>6647</v>
      </c>
      <c r="AD130" s="89">
        <v>9616</v>
      </c>
      <c r="AE130" s="89">
        <v>1889</v>
      </c>
      <c r="AF130" s="89">
        <v>45175</v>
      </c>
      <c r="AG130" s="89">
        <v>7600</v>
      </c>
      <c r="AH130" s="89">
        <v>930</v>
      </c>
      <c r="AI130" s="89">
        <v>1134.7570900000001</v>
      </c>
    </row>
    <row r="131" spans="1:35">
      <c r="A131" t="s">
        <v>66</v>
      </c>
      <c r="B131">
        <v>2013</v>
      </c>
      <c r="C131" s="30">
        <v>1753.924</v>
      </c>
      <c r="D131" s="30">
        <v>1345.4559999999999</v>
      </c>
      <c r="E131" s="30">
        <v>5483.607</v>
      </c>
      <c r="F131" s="30">
        <v>22098.517</v>
      </c>
      <c r="G131" s="30">
        <v>41945.589589041097</v>
      </c>
      <c r="H131" s="30">
        <v>290416.37095890398</v>
      </c>
      <c r="I131" s="30">
        <f t="shared" si="65"/>
        <v>85696.370958903979</v>
      </c>
      <c r="J131" s="30">
        <f>SUMIF('2013 high pe loads'!$N$3:$N$96,'Expanded data table'!$A131,'2013 high pe loads'!O$3:O$96)</f>
        <v>42240</v>
      </c>
      <c r="K131" s="30">
        <f>SUMIF('2013 high pe loads'!$N$3:$N$92,'Expanded data table'!$A131,'2013 high pe loads'!P$3:P$92)</f>
        <v>82080</v>
      </c>
      <c r="L131" s="30">
        <f>SUMIF('2013 high pe loads'!$N$3:$N$92,'Expanded data table'!$A131,'2013 high pe loads'!Q$3:Q$92)</f>
        <v>80400</v>
      </c>
      <c r="M131" s="30">
        <f>SUMIF('2013 high pe loads'!$N$3:$N$92,'Expanded data table'!$A131,'2013 high pe loads'!R$3:R$92)</f>
        <v>0</v>
      </c>
      <c r="N131" s="89">
        <v>343</v>
      </c>
      <c r="O131" s="89">
        <v>61</v>
      </c>
      <c r="P131" s="89">
        <v>85</v>
      </c>
      <c r="Q131" s="89">
        <v>75</v>
      </c>
      <c r="R131" s="89">
        <v>41</v>
      </c>
      <c r="S131" s="89">
        <v>35</v>
      </c>
      <c r="T131" s="17">
        <f>S131-SUM(U131:X131)</f>
        <v>26</v>
      </c>
      <c r="U131" s="17">
        <f>VLOOKUP($A131,'2013 high pe loads'!$A$3:$E$96,5,FALSE)</f>
        <v>4</v>
      </c>
      <c r="V131" s="17">
        <f>VLOOKUP($A131,'2013 high pe loads'!$A$3:$E$96,4,FALSE)</f>
        <v>3</v>
      </c>
      <c r="W131" s="17">
        <f>VLOOKUP($A131,'2013 high pe loads'!$A$3:$E$96,3,FALSE)</f>
        <v>2</v>
      </c>
      <c r="X131" s="17">
        <f>VLOOKUP($A131,'2013 high pe loads'!$A$3:$E$96,2,FALSE)</f>
        <v>0</v>
      </c>
      <c r="Y131" s="89">
        <v>640</v>
      </c>
      <c r="Z131" s="89">
        <v>653</v>
      </c>
      <c r="AA131" s="89">
        <v>504</v>
      </c>
      <c r="AB131" s="89">
        <v>2042</v>
      </c>
      <c r="AC131" s="89">
        <v>7439</v>
      </c>
      <c r="AD131" s="89">
        <v>10947</v>
      </c>
      <c r="AE131" s="89">
        <v>2353</v>
      </c>
      <c r="AF131" s="89">
        <v>50579</v>
      </c>
      <c r="AG131" s="89">
        <v>9478</v>
      </c>
      <c r="AH131" s="89">
        <v>929.93259999999998</v>
      </c>
      <c r="AI131" s="89">
        <v>1422.1875</v>
      </c>
    </row>
    <row r="132" spans="1:35">
      <c r="A132" t="s">
        <v>66</v>
      </c>
      <c r="B132">
        <v>2014</v>
      </c>
      <c r="C132" s="30">
        <v>1743.7439999999999</v>
      </c>
      <c r="D132" s="30">
        <v>1364.0119999999999</v>
      </c>
      <c r="E132" s="30">
        <v>5631.0420000000004</v>
      </c>
      <c r="F132" s="30">
        <v>20903.956999999999</v>
      </c>
      <c r="G132" s="30">
        <v>43337.552511415503</v>
      </c>
      <c r="H132" s="30">
        <v>288613.01671232801</v>
      </c>
      <c r="I132" s="30">
        <f t="shared" si="65"/>
        <v>81416.016712328012</v>
      </c>
      <c r="J132" s="30">
        <f>J131+(J135-J131)/4</f>
        <v>44589.25</v>
      </c>
      <c r="K132" s="30">
        <f t="shared" ref="K132:M132" si="66">K131+(K135-K131)/4</f>
        <v>74500</v>
      </c>
      <c r="L132" s="30">
        <f t="shared" si="66"/>
        <v>88107.75</v>
      </c>
      <c r="M132" s="30">
        <f t="shared" si="66"/>
        <v>0</v>
      </c>
      <c r="N132" s="89">
        <v>345</v>
      </c>
      <c r="O132" s="89">
        <v>62</v>
      </c>
      <c r="P132" s="89">
        <v>86</v>
      </c>
      <c r="Q132" s="89">
        <v>72</v>
      </c>
      <c r="R132" s="89">
        <v>43</v>
      </c>
      <c r="S132" s="89">
        <v>35</v>
      </c>
      <c r="T132" s="17"/>
      <c r="U132" s="17"/>
      <c r="V132" s="17"/>
      <c r="W132" s="17"/>
      <c r="X132" s="17"/>
      <c r="Y132" s="89">
        <v>643</v>
      </c>
      <c r="Z132" s="89">
        <v>710</v>
      </c>
      <c r="AA132" s="89">
        <v>556</v>
      </c>
      <c r="AB132" s="89">
        <v>2283</v>
      </c>
      <c r="AC132" s="89">
        <v>7603</v>
      </c>
      <c r="AD132" s="89">
        <v>11703</v>
      </c>
      <c r="AE132" s="89">
        <v>2127</v>
      </c>
      <c r="AF132" s="89">
        <v>51102</v>
      </c>
      <c r="AG132" s="89">
        <v>8516</v>
      </c>
      <c r="AH132" s="89">
        <v>929.93259999999998</v>
      </c>
      <c r="AI132" s="89">
        <v>1180.0287499999999</v>
      </c>
    </row>
    <row r="133" spans="1:35">
      <c r="A133" t="s">
        <v>66</v>
      </c>
      <c r="B133">
        <v>2015</v>
      </c>
      <c r="C133" s="30">
        <v>1735.5170000000001</v>
      </c>
      <c r="D133" s="30">
        <v>1387.4</v>
      </c>
      <c r="E133" s="30">
        <v>5638.3109999999997</v>
      </c>
      <c r="F133" s="30">
        <v>20946.694</v>
      </c>
      <c r="G133" s="30">
        <v>43297.194703196299</v>
      </c>
      <c r="H133" s="30">
        <v>292097.91205479403</v>
      </c>
      <c r="I133" s="30">
        <f t="shared" si="65"/>
        <v>82423.912054794026</v>
      </c>
      <c r="J133" s="30">
        <f>J132+(J135-J131)/4</f>
        <v>46938.5</v>
      </c>
      <c r="K133" s="30">
        <f t="shared" ref="K133:M133" si="67">K132+(K135-K131)/4</f>
        <v>66920</v>
      </c>
      <c r="L133" s="30">
        <f t="shared" si="67"/>
        <v>95815.5</v>
      </c>
      <c r="M133" s="30">
        <f t="shared" si="67"/>
        <v>0</v>
      </c>
      <c r="N133" s="89">
        <v>344</v>
      </c>
      <c r="O133" s="89">
        <v>63</v>
      </c>
      <c r="P133" s="89">
        <v>86</v>
      </c>
      <c r="Q133" s="89">
        <v>72</v>
      </c>
      <c r="R133" s="89">
        <v>43</v>
      </c>
      <c r="S133" s="89">
        <v>35</v>
      </c>
      <c r="T133" s="17"/>
      <c r="U133" s="17"/>
      <c r="V133" s="17"/>
      <c r="W133" s="17"/>
      <c r="X133" s="17"/>
      <c r="Y133" s="89">
        <v>643</v>
      </c>
      <c r="Z133" s="89">
        <v>678</v>
      </c>
      <c r="AA133" s="89">
        <v>542</v>
      </c>
      <c r="AB133" s="89">
        <v>2191</v>
      </c>
      <c r="AC133" s="89">
        <v>7224</v>
      </c>
      <c r="AD133" s="89">
        <v>11461</v>
      </c>
      <c r="AE133" s="89">
        <v>2359</v>
      </c>
      <c r="AF133" s="89">
        <v>48535</v>
      </c>
      <c r="AG133" s="89">
        <v>9489</v>
      </c>
      <c r="AH133" s="89">
        <v>929.93259999999998</v>
      </c>
      <c r="AI133" s="89">
        <v>1350.2261800000001</v>
      </c>
    </row>
    <row r="134" spans="1:35">
      <c r="A134" t="s">
        <v>66</v>
      </c>
      <c r="B134">
        <v>2016</v>
      </c>
      <c r="C134" s="30">
        <v>1683</v>
      </c>
      <c r="D134" s="30">
        <v>1437</v>
      </c>
      <c r="E134" s="30">
        <v>5483</v>
      </c>
      <c r="F134" s="30">
        <v>21860</v>
      </c>
      <c r="G134" s="30">
        <v>44494</v>
      </c>
      <c r="H134" s="30">
        <v>289767</v>
      </c>
      <c r="I134" s="30">
        <f t="shared" si="65"/>
        <v>77616</v>
      </c>
      <c r="J134" s="30">
        <f>J133+(J135-J131)/4</f>
        <v>49287.75</v>
      </c>
      <c r="K134" s="30">
        <f t="shared" ref="K134:M134" si="68">K133+(K135-K131)/4</f>
        <v>59340</v>
      </c>
      <c r="L134" s="30">
        <f t="shared" si="68"/>
        <v>103523.25</v>
      </c>
      <c r="M134" s="30">
        <f t="shared" si="68"/>
        <v>0</v>
      </c>
      <c r="N134" s="89">
        <v>340</v>
      </c>
      <c r="O134" s="89">
        <v>64</v>
      </c>
      <c r="P134" s="89">
        <v>82</v>
      </c>
      <c r="Q134" s="89">
        <v>75</v>
      </c>
      <c r="R134" s="89">
        <v>43</v>
      </c>
      <c r="S134" s="89">
        <v>34</v>
      </c>
      <c r="T134" s="17"/>
      <c r="U134" s="17"/>
      <c r="V134" s="17"/>
      <c r="W134" s="17"/>
      <c r="X134" s="17"/>
      <c r="Y134" s="89">
        <v>638</v>
      </c>
      <c r="Z134" s="89">
        <v>687</v>
      </c>
      <c r="AA134" s="89">
        <v>584</v>
      </c>
      <c r="AB134" s="89">
        <v>2221</v>
      </c>
      <c r="AC134" s="89">
        <v>7560</v>
      </c>
      <c r="AD134" s="89">
        <v>11898</v>
      </c>
      <c r="AE134" s="89">
        <v>1910</v>
      </c>
      <c r="AF134" s="89">
        <v>57580</v>
      </c>
      <c r="AG134" s="89">
        <v>7546</v>
      </c>
      <c r="AH134" s="89">
        <v>929.93259999999998</v>
      </c>
      <c r="AI134" s="89">
        <v>1050.70273</v>
      </c>
    </row>
    <row r="135" spans="1:35">
      <c r="A135" t="s">
        <v>66</v>
      </c>
      <c r="B135">
        <v>2017</v>
      </c>
      <c r="C135" s="30">
        <v>1692.921</v>
      </c>
      <c r="D135" s="30">
        <v>1446.28</v>
      </c>
      <c r="E135" s="30">
        <v>5537.9790000000003</v>
      </c>
      <c r="F135" s="30">
        <v>22001.271000000001</v>
      </c>
      <c r="G135" s="30">
        <v>41927.3729680365</v>
      </c>
      <c r="H135" s="30">
        <v>295683.93360730598</v>
      </c>
      <c r="I135" s="30">
        <f t="shared" si="65"/>
        <v>81055.933607305982</v>
      </c>
      <c r="J135" s="30">
        <f>SUMIF('2017 high pe loads'!$N$3:$N$97,'Expanded data table'!$A135,'2017 high pe loads'!O$3:O$97)</f>
        <v>51637</v>
      </c>
      <c r="K135" s="30">
        <f>SUMIF('2017 high pe loads'!$N$3:$N$92,'Expanded data table'!$A135,'2017 high pe loads'!P$3:P$92)</f>
        <v>51760</v>
      </c>
      <c r="L135" s="30">
        <f>SUMIF('2017 high pe loads'!$N$3:$N$92,'Expanded data table'!$A135,'2017 high pe loads'!Q$3:Q$92)</f>
        <v>111231</v>
      </c>
      <c r="M135" s="30">
        <f>SUMIF('2017 high pe loads'!$N$3:$N$92,'Expanded data table'!$A135,'2017 high pe loads'!R$3:R$92)</f>
        <v>0</v>
      </c>
      <c r="N135" s="89">
        <v>321</v>
      </c>
      <c r="O135" s="89">
        <v>64</v>
      </c>
      <c r="P135" s="89">
        <v>82</v>
      </c>
      <c r="Q135" s="89">
        <v>75</v>
      </c>
      <c r="R135" s="89">
        <v>41</v>
      </c>
      <c r="S135" s="89">
        <v>36</v>
      </c>
      <c r="T135" s="17">
        <f>S135-SUM(U135:X135)</f>
        <v>27</v>
      </c>
      <c r="U135" s="17">
        <f>VLOOKUP($A135,'2017 high pe loads'!$A$3:$E$97,5,FALSE)</f>
        <v>5</v>
      </c>
      <c r="V135" s="17">
        <f>VLOOKUP($A135,'2017 high pe loads'!$A$3:$E$97,4,FALSE)</f>
        <v>2</v>
      </c>
      <c r="W135" s="17">
        <f>VLOOKUP($A135,'2017 high pe loads'!$A$3:$E$97,3,FALSE)</f>
        <v>2</v>
      </c>
      <c r="X135" s="17">
        <f>VLOOKUP($A135,'2017 high pe loads'!$A$3:$E$97,2,FALSE)</f>
        <v>0</v>
      </c>
      <c r="Y135" s="89">
        <v>619</v>
      </c>
      <c r="Z135" s="89">
        <v>708</v>
      </c>
      <c r="AA135" s="89">
        <v>602</v>
      </c>
      <c r="AB135" s="89">
        <v>2473</v>
      </c>
      <c r="AC135" s="89">
        <v>8004</v>
      </c>
      <c r="AD135" s="89">
        <v>12273</v>
      </c>
      <c r="AE135" s="89">
        <v>2707</v>
      </c>
      <c r="AF135" s="89">
        <v>59034.948074214699</v>
      </c>
      <c r="AG135" s="89">
        <v>11024.026637553699</v>
      </c>
      <c r="AH135" s="89">
        <v>1039.6667199999999</v>
      </c>
      <c r="AI135" s="89">
        <v>1118.3222000000001</v>
      </c>
    </row>
    <row r="136" spans="1:35">
      <c r="A136" t="s">
        <v>66</v>
      </c>
      <c r="B136">
        <v>2018</v>
      </c>
      <c r="C136" s="30">
        <v>1561</v>
      </c>
      <c r="D136" s="30">
        <v>1441</v>
      </c>
      <c r="E136" s="30">
        <v>5191</v>
      </c>
      <c r="F136" s="30">
        <v>21697</v>
      </c>
      <c r="G136" s="30">
        <v>40393</v>
      </c>
      <c r="H136" s="30">
        <v>273483</v>
      </c>
      <c r="I136" s="30">
        <f t="shared" si="65"/>
        <v>84590.399999999994</v>
      </c>
      <c r="J136" s="30">
        <f>SUMIF('2018 high pe loads'!$N$3:$N$98,'Expanded data table'!$A136,'2018 high pe loads'!O$3:O$98)</f>
        <v>42321</v>
      </c>
      <c r="K136" s="30">
        <f>SUMIF('2018 high pe loads'!$N$3:$N$94,'Expanded data table'!$A136,'2018 high pe loads'!P$3:P$94)</f>
        <v>74886.600000000006</v>
      </c>
      <c r="L136" s="30">
        <f>SUMIF('2018 high pe loads'!$N$3:$N$94,'Expanded data table'!$A136,'2018 high pe loads'!Q$3:Q$94)</f>
        <v>71685</v>
      </c>
      <c r="M136" s="30">
        <f>SUMIF('2018 high pe loads'!$N$3:$N$94,'Expanded data table'!$A136,'2018 high pe loads'!R$3:R$94)</f>
        <v>0</v>
      </c>
      <c r="N136" s="89">
        <v>312</v>
      </c>
      <c r="O136" s="89">
        <v>66</v>
      </c>
      <c r="P136" s="89">
        <v>81</v>
      </c>
      <c r="Q136" s="89">
        <v>76</v>
      </c>
      <c r="R136" s="89">
        <v>40</v>
      </c>
      <c r="S136" s="89">
        <v>36</v>
      </c>
      <c r="T136" s="17">
        <f>S136-SUM(U136:X136)</f>
        <v>27</v>
      </c>
      <c r="U136" s="17">
        <f>VLOOKUP($A136,'2018 high pe loads'!$A$3:$E$98,5,FALSE)</f>
        <v>4</v>
      </c>
      <c r="V136" s="17">
        <f>VLOOKUP($A136,'2018 high pe loads'!$A$3:$E$981,4,FALSE)</f>
        <v>3</v>
      </c>
      <c r="W136" s="17">
        <f>VLOOKUP($A136,'2018 high pe loads'!$A$3:$E$98,3,FALSE)</f>
        <v>2</v>
      </c>
      <c r="X136" s="17">
        <f>VLOOKUP($A136,'2018 high pe loads'!$A$3:$E$98,2,FALSE)</f>
        <v>0</v>
      </c>
      <c r="Y136" s="89">
        <v>611</v>
      </c>
      <c r="Z136" s="89">
        <v>3086</v>
      </c>
      <c r="AA136" s="89">
        <v>1325</v>
      </c>
      <c r="AB136" s="89">
        <v>4650</v>
      </c>
      <c r="AC136" s="89">
        <v>3857</v>
      </c>
      <c r="AD136" s="89">
        <v>8285</v>
      </c>
      <c r="AE136" s="89">
        <v>3158</v>
      </c>
      <c r="AF136" s="89">
        <v>38014</v>
      </c>
      <c r="AG136" s="89">
        <v>5161</v>
      </c>
      <c r="AH136" s="89">
        <v>2018</v>
      </c>
      <c r="AI136" s="89">
        <v>781</v>
      </c>
    </row>
    <row r="137" spans="1:35">
      <c r="A137" t="s">
        <v>66</v>
      </c>
      <c r="B137">
        <v>2019</v>
      </c>
      <c r="C137" s="30">
        <v>1695</v>
      </c>
      <c r="D137" s="30">
        <v>1480</v>
      </c>
      <c r="E137" s="30">
        <v>5702</v>
      </c>
      <c r="F137" s="30">
        <v>22668</v>
      </c>
      <c r="G137" s="30">
        <v>42332</v>
      </c>
      <c r="H137" s="30">
        <v>275988</v>
      </c>
      <c r="I137" s="30">
        <f t="shared" si="65"/>
        <v>78210</v>
      </c>
      <c r="J137" s="30">
        <f>SUMIF('2019 high pe loads'!$N$3:$N$101,'Expanded data table'!$A137,'2019 high pe loads'!O$3:O$101)</f>
        <v>50390</v>
      </c>
      <c r="K137" s="30">
        <f>SUMIF('2019 high pe loads'!$N$3:$N$96,'Expanded data table'!$A137,'2019 high pe loads'!P$3:P$96)</f>
        <v>74738</v>
      </c>
      <c r="L137" s="30">
        <f>SUMIF('2019 high pe loads'!$N$3:$N$96,'Expanded data table'!$A137,'2019 high pe loads'!Q$3:Q$96)</f>
        <v>72650</v>
      </c>
      <c r="M137" s="30">
        <f>SUMIF('2019 high pe loads'!$N$3:$N$96,'Expanded data table'!$A137,'2019 high pe loads'!R$3:R$96)</f>
        <v>0</v>
      </c>
      <c r="N137" s="89">
        <v>311</v>
      </c>
      <c r="O137" s="89">
        <v>65</v>
      </c>
      <c r="P137" s="89">
        <v>83</v>
      </c>
      <c r="Q137" s="89">
        <v>75</v>
      </c>
      <c r="R137" s="89">
        <v>41</v>
      </c>
      <c r="S137" s="89">
        <v>35</v>
      </c>
      <c r="T137" s="17">
        <f>S137-SUM(U137:X137)</f>
        <v>25</v>
      </c>
      <c r="U137" s="17">
        <f>VLOOKUP($A137,'2019 high pe loads'!$A$3:$E$101,5,FALSE)</f>
        <v>5</v>
      </c>
      <c r="V137" s="17">
        <f>VLOOKUP($A137,'2019 high pe loads'!$A$3:$E$101,4,FALSE)</f>
        <v>3</v>
      </c>
      <c r="W137" s="17">
        <f>VLOOKUP($A137,'2019 high pe loads'!$A$3:$E$101,3,FALSE)</f>
        <v>2</v>
      </c>
      <c r="X137" s="17">
        <f>VLOOKUP($A137,'2019 high pe loads'!$A$3:$E$101,2,FALSE)</f>
        <v>0</v>
      </c>
      <c r="Y137" s="89">
        <v>610</v>
      </c>
      <c r="Z137" s="89">
        <v>2984.1309999999999</v>
      </c>
      <c r="AA137" s="89">
        <v>1979.518</v>
      </c>
      <c r="AB137" s="89">
        <v>4647.576</v>
      </c>
      <c r="AC137" s="89">
        <v>6578.8609999999999</v>
      </c>
      <c r="AD137" s="89">
        <v>8809.7510000000002</v>
      </c>
      <c r="AE137" s="89">
        <v>3398.7759999999998</v>
      </c>
      <c r="AF137" s="89">
        <v>47243.962214627703</v>
      </c>
      <c r="AG137" s="89">
        <v>6617.4174932047399</v>
      </c>
      <c r="AH137" s="89">
        <v>2811.3576815328502</v>
      </c>
      <c r="AI137" s="89">
        <v>962.60705644434597</v>
      </c>
    </row>
    <row r="138" spans="1:35">
      <c r="A138" t="s">
        <v>66</v>
      </c>
      <c r="B138">
        <v>2020</v>
      </c>
      <c r="C138" s="30">
        <v>1704</v>
      </c>
      <c r="D138" s="30">
        <v>1426</v>
      </c>
      <c r="E138" s="30">
        <v>5678</v>
      </c>
      <c r="F138" s="30">
        <v>21986</v>
      </c>
      <c r="G138" s="30">
        <v>44543</v>
      </c>
      <c r="H138" s="30">
        <v>285862</v>
      </c>
      <c r="I138" s="30">
        <f t="shared" si="65"/>
        <v>88044</v>
      </c>
      <c r="J138" s="30">
        <f>SUMIF('2020 high pe loads'!$N$3:$N$100,'Expanded data table'!$A138,'2020 high pe loads'!O$3:O$100)</f>
        <v>43101</v>
      </c>
      <c r="K138" s="30">
        <f>SUMIF('2020 high pe loads'!$N$3:$N$96,'Expanded data table'!$A138,'2020 high pe loads'!P$3:P$96)</f>
        <v>77738</v>
      </c>
      <c r="L138" s="30">
        <f>SUMIF('2020 high pe loads'!$N$3:$N$96,'Expanded data table'!$A138,'2020 high pe loads'!Q$3:Q$96)</f>
        <v>76979</v>
      </c>
      <c r="M138" s="30">
        <f>SUMIF('2020 high pe loads'!$N$3:$N$96,'Expanded data table'!$A138,'2020 high pe loads'!R$3:R$96)</f>
        <v>0</v>
      </c>
      <c r="N138" s="90">
        <v>311</v>
      </c>
      <c r="O138" s="90">
        <v>63</v>
      </c>
      <c r="P138" s="90">
        <v>83</v>
      </c>
      <c r="Q138" s="90">
        <v>73</v>
      </c>
      <c r="R138" s="90">
        <v>43</v>
      </c>
      <c r="S138" s="91">
        <v>35</v>
      </c>
      <c r="T138" s="17">
        <f>S138-SUM(U138:X138)</f>
        <v>26</v>
      </c>
      <c r="U138" s="17">
        <f>VLOOKUP($A138,'2020 high pe loads'!$A$3:$E$100,5,FALSE)</f>
        <v>4</v>
      </c>
      <c r="V138" s="17">
        <f>VLOOKUP($A138,'2020 high pe loads'!$A$3:$E$100,4,FALSE)</f>
        <v>3</v>
      </c>
      <c r="W138" s="17">
        <f>VLOOKUP($A138,'2020 high pe loads'!$A$3:$E$100,3,FALSE)</f>
        <v>2</v>
      </c>
      <c r="X138" s="17">
        <f>VLOOKUP($A138,'2020 high pe loads'!$A$3:$E$100,2,FALSE)</f>
        <v>0</v>
      </c>
      <c r="Y138" s="89">
        <f>SUM(N138:S138)</f>
        <v>608</v>
      </c>
      <c r="Z138" s="89">
        <v>3211.3820000000001</v>
      </c>
      <c r="AA138" s="89">
        <v>1324.287</v>
      </c>
      <c r="AB138" s="89">
        <v>3293.489</v>
      </c>
      <c r="AC138" s="89">
        <v>5279.88</v>
      </c>
      <c r="AD138" s="89">
        <v>8746.4169999999995</v>
      </c>
      <c r="AE138" s="89">
        <v>2790.7179999999998</v>
      </c>
      <c r="AF138" s="89">
        <v>46652</v>
      </c>
      <c r="AG138" s="89">
        <v>6569</v>
      </c>
      <c r="AH138" s="89">
        <v>2979</v>
      </c>
      <c r="AI138" s="89">
        <v>1021</v>
      </c>
    </row>
    <row r="139" spans="1:35">
      <c r="A139" t="s">
        <v>66</v>
      </c>
      <c r="B139">
        <v>2021</v>
      </c>
      <c r="C139" s="30">
        <f>'2021 APR Table 7D'!R$14</f>
        <v>1682</v>
      </c>
      <c r="D139" s="30">
        <f>'2021 APR Table 7D'!R$40</f>
        <v>1411</v>
      </c>
      <c r="E139" s="30">
        <f>'2021 APR Table 7D'!R$66</f>
        <v>5637</v>
      </c>
      <c r="F139" s="30">
        <f>'2021 APR Table 7D'!R$92</f>
        <v>21584</v>
      </c>
      <c r="G139" s="30">
        <f>'2021 APR Table 7D'!R$118</f>
        <v>42747</v>
      </c>
      <c r="H139" s="30">
        <f>'2021 APR Table 7D'!R$144</f>
        <v>275946</v>
      </c>
      <c r="I139" s="30">
        <f t="shared" si="65"/>
        <v>84774</v>
      </c>
      <c r="J139" s="30">
        <f>'Additional bands'!C112</f>
        <v>40442</v>
      </c>
      <c r="K139" s="30">
        <f>'Additional bands'!D112</f>
        <v>75500</v>
      </c>
      <c r="L139" s="30">
        <f>'Additional bands'!E112</f>
        <v>75230</v>
      </c>
      <c r="M139" s="30">
        <f>'Additional bands'!F112</f>
        <v>0</v>
      </c>
      <c r="N139" s="89">
        <f>'2021 APR Table 7D'!R$199</f>
        <v>311</v>
      </c>
      <c r="O139" s="89">
        <f>'2021 APR Table 7D'!R$225</f>
        <v>63</v>
      </c>
      <c r="P139" s="89">
        <f>'2021 APR Table 7D'!R$251</f>
        <v>83</v>
      </c>
      <c r="Q139" s="89">
        <f>'2021 APR Table 7D'!R$277</f>
        <v>73</v>
      </c>
      <c r="R139" s="89">
        <f>'2021 APR Table 7D'!R$303</f>
        <v>42</v>
      </c>
      <c r="S139" s="89">
        <f>'2021 APR Table 7D'!R$329</f>
        <v>35</v>
      </c>
      <c r="T139" s="1">
        <f t="shared" ref="T139:T140" si="69">S139-SUM(U139:X139)</f>
        <v>26</v>
      </c>
      <c r="U139" s="17">
        <f>VLOOKUP($A138,'2021 high pe loads'!$A$3:$E$98,5,FALSE)</f>
        <v>4</v>
      </c>
      <c r="V139" s="17">
        <f>VLOOKUP($A138,'2021 high pe loads'!$A$3:$E$98,4,FALSE)</f>
        <v>3</v>
      </c>
      <c r="W139" s="17">
        <f>VLOOKUP($A138,'2021 high pe loads'!$A$3:$E$98,3,FALSE)</f>
        <v>2</v>
      </c>
      <c r="X139" s="17">
        <f>VLOOKUP($A138,'2021 high pe loads'!$A$3:$E$98,2,FALSE)</f>
        <v>0</v>
      </c>
      <c r="Y139" s="89">
        <f t="shared" ref="Y139:Y140" si="70">SUM(N139:S139)</f>
        <v>607</v>
      </c>
      <c r="Z139" s="89">
        <f t="array" ref="Z139:AE139">TRANSPOSE('2021 APR Table 7A'!R$6:R$11)</f>
        <v>2756.6219999999998</v>
      </c>
      <c r="AA139" s="89">
        <v>1422.7329999999999</v>
      </c>
      <c r="AB139" s="89">
        <v>4366.4319999999998</v>
      </c>
      <c r="AC139" s="89">
        <v>5108.6930000000002</v>
      </c>
      <c r="AD139" s="89">
        <v>9510.6990000000005</v>
      </c>
      <c r="AE139" s="89">
        <v>4271.8760000000002</v>
      </c>
      <c r="AF139" s="89">
        <f>'2021 APR Table 7A'!R$17</f>
        <v>41794</v>
      </c>
      <c r="AG139" s="89">
        <f>'2021 APR Table 7A'!R$19</f>
        <v>8592</v>
      </c>
      <c r="AH139" s="89">
        <f>'2021 APR Table 7A'!R$15</f>
        <v>2439</v>
      </c>
      <c r="AI139" s="89">
        <f>'2021 APR Table 7A'!R$16</f>
        <v>857</v>
      </c>
    </row>
    <row r="140" spans="1:35">
      <c r="A140" t="s">
        <v>66</v>
      </c>
      <c r="B140">
        <v>2022</v>
      </c>
      <c r="C140" s="30">
        <f>'2022 APR Table 7D'!R$14</f>
        <v>1630</v>
      </c>
      <c r="D140" s="30">
        <f>'2022 APR Table 7D'!R$40</f>
        <v>1470</v>
      </c>
      <c r="E140" s="30">
        <f>'2022 APR Table 7D'!R$66</f>
        <v>5305</v>
      </c>
      <c r="F140" s="30">
        <f>'2022 APR Table 7D'!R$92</f>
        <v>20651</v>
      </c>
      <c r="G140" s="30">
        <f>'2022 APR Table 7D'!R$118</f>
        <v>42918</v>
      </c>
      <c r="H140" s="30">
        <f>'2022 APR Table 7D'!R$144</f>
        <v>288992</v>
      </c>
      <c r="I140" s="30">
        <f t="shared" si="65"/>
        <v>81899</v>
      </c>
      <c r="J140" s="30">
        <f>'Additional bands'!C113</f>
        <v>49815</v>
      </c>
      <c r="K140" s="30">
        <f>'Additional bands'!D113</f>
        <v>48118</v>
      </c>
      <c r="L140" s="30">
        <f>'Additional bands'!E113</f>
        <v>109160</v>
      </c>
      <c r="M140" s="30">
        <f>'Additional bands'!F113</f>
        <v>0</v>
      </c>
      <c r="N140" s="89">
        <f>'2022 APR Table 7D'!R$199</f>
        <v>311</v>
      </c>
      <c r="O140" s="89">
        <f>'2022 APR Table 7D'!R$225</f>
        <v>66</v>
      </c>
      <c r="P140" s="89">
        <f>'2022 APR Table 7D'!R$251</f>
        <v>80</v>
      </c>
      <c r="Q140" s="89">
        <f>'2022 APR Table 7D'!R$277</f>
        <v>71</v>
      </c>
      <c r="R140" s="89">
        <f>'2022 APR Table 7D'!R$303</f>
        <v>42</v>
      </c>
      <c r="S140" s="89">
        <f>'2022 APR Table 7D'!R$329</f>
        <v>36</v>
      </c>
      <c r="T140" s="1">
        <f t="shared" si="69"/>
        <v>26</v>
      </c>
      <c r="U140" s="17">
        <f>VLOOKUP($A138,'2022 high pe loads'!$A$3:$E$98,5,FALSE)</f>
        <v>5</v>
      </c>
      <c r="V140" s="17">
        <f>VLOOKUP($A139,'2022 high pe loads'!$A$3:$E$98,4,FALSE)</f>
        <v>2</v>
      </c>
      <c r="W140" s="17">
        <f>VLOOKUP($A139,'2022 high pe loads'!$A$3:$E$98,3,FALSE)</f>
        <v>3</v>
      </c>
      <c r="X140" s="17">
        <f>VLOOKUP($A139,'2022 high pe loads'!$A$3:$E$98,2,FALSE)</f>
        <v>0</v>
      </c>
      <c r="Y140" s="89">
        <f t="shared" si="70"/>
        <v>606</v>
      </c>
      <c r="Z140" s="89">
        <f t="array" ref="Z140:AE140">TRANSPOSE('2022 APR Table 7A'!R$6:R$11)</f>
        <v>2192.942</v>
      </c>
      <c r="AA140" s="89">
        <v>1426.2329999999999</v>
      </c>
      <c r="AB140" s="89">
        <v>3671.13</v>
      </c>
      <c r="AC140" s="89">
        <v>5012.4549999999999</v>
      </c>
      <c r="AD140" s="89">
        <v>7294.6040000000003</v>
      </c>
      <c r="AE140" s="89">
        <v>3183.558</v>
      </c>
      <c r="AF140" s="89">
        <f>'2022 APR Table 7A'!R$17</f>
        <v>53554</v>
      </c>
      <c r="AG140" s="89">
        <f>'2022 APR Table 7A'!R$19</f>
        <v>9596</v>
      </c>
      <c r="AH140" s="89">
        <f>'2022 APR Table 7A'!R$15</f>
        <v>2362</v>
      </c>
      <c r="AI140" s="89">
        <f>'2022 APR Table 7A'!R$16</f>
        <v>1406</v>
      </c>
    </row>
    <row r="141" spans="1:35">
      <c r="A141" t="s">
        <v>66</v>
      </c>
      <c r="B141">
        <v>2023</v>
      </c>
      <c r="C141" s="30"/>
      <c r="D141" s="30"/>
      <c r="E141" s="30"/>
      <c r="F141" s="30"/>
      <c r="G141" s="30"/>
      <c r="H141" s="30"/>
      <c r="I141" s="30"/>
      <c r="J141" s="30"/>
      <c r="K141" s="30"/>
      <c r="L141" s="30"/>
      <c r="M141" s="30"/>
      <c r="N141" s="89"/>
      <c r="O141" s="89"/>
      <c r="P141" s="89"/>
      <c r="Q141" s="89"/>
      <c r="R141" s="89"/>
      <c r="S141" s="89"/>
      <c r="T141" s="17"/>
      <c r="U141" s="17"/>
      <c r="V141" s="17"/>
      <c r="W141" s="17"/>
      <c r="X141" s="17"/>
      <c r="Y141" s="89"/>
      <c r="Z141" s="89"/>
      <c r="AA141" s="89"/>
      <c r="AB141" s="89"/>
      <c r="AC141" s="89"/>
      <c r="AD141" s="89"/>
      <c r="AE141" s="89"/>
      <c r="AF141" s="89"/>
      <c r="AG141" s="89"/>
      <c r="AH141" s="89"/>
      <c r="AI141" s="89"/>
    </row>
    <row r="142" spans="1:35">
      <c r="A142" t="s">
        <v>66</v>
      </c>
      <c r="B142">
        <v>2024</v>
      </c>
      <c r="C142" s="30"/>
      <c r="D142" s="30"/>
      <c r="E142" s="30"/>
      <c r="F142" s="30"/>
      <c r="G142" s="30"/>
      <c r="H142" s="30"/>
      <c r="I142" s="30"/>
      <c r="J142" s="30"/>
      <c r="K142" s="30"/>
      <c r="L142" s="30"/>
      <c r="M142" s="30"/>
      <c r="N142" s="89"/>
      <c r="O142" s="89"/>
      <c r="P142" s="89"/>
      <c r="Q142" s="89"/>
      <c r="R142" s="89"/>
      <c r="S142" s="89"/>
      <c r="T142" s="17"/>
      <c r="U142" s="17"/>
      <c r="V142" s="17"/>
      <c r="W142" s="17"/>
      <c r="X142" s="17"/>
      <c r="Y142" s="89"/>
      <c r="Z142" s="89"/>
      <c r="AA142" s="89"/>
      <c r="AB142" s="89"/>
      <c r="AC142" s="89"/>
      <c r="AD142" s="89"/>
      <c r="AE142" s="89"/>
      <c r="AF142" s="89"/>
      <c r="AG142" s="89"/>
      <c r="AH142" s="89"/>
      <c r="AI142" s="89"/>
    </row>
    <row r="143" spans="1:35">
      <c r="A143" t="s">
        <v>66</v>
      </c>
      <c r="B143">
        <v>2025</v>
      </c>
      <c r="C143" s="30"/>
      <c r="D143" s="30"/>
      <c r="E143" s="30"/>
      <c r="F143" s="30"/>
      <c r="G143" s="30"/>
      <c r="H143" s="30"/>
      <c r="I143" s="30"/>
      <c r="J143" s="30"/>
      <c r="K143" s="30"/>
      <c r="L143" s="30"/>
      <c r="M143" s="30"/>
      <c r="N143" s="89"/>
      <c r="O143" s="89"/>
      <c r="P143" s="89"/>
      <c r="Q143" s="89"/>
      <c r="R143" s="89"/>
      <c r="S143" s="89"/>
      <c r="T143" s="17"/>
      <c r="U143" s="17"/>
      <c r="V143" s="17"/>
      <c r="W143" s="17"/>
      <c r="X143" s="17"/>
      <c r="Y143" s="89"/>
      <c r="Z143" s="89"/>
      <c r="AA143" s="89"/>
      <c r="AB143" s="89"/>
      <c r="AC143" s="89"/>
      <c r="AD143" s="89"/>
      <c r="AE143" s="89"/>
      <c r="AF143" s="89"/>
      <c r="AG143" s="89"/>
      <c r="AH143" s="89"/>
      <c r="AI143" s="89"/>
    </row>
    <row r="144" spans="1:35">
      <c r="B144" t="s">
        <v>281</v>
      </c>
      <c r="C144" s="30"/>
      <c r="D144" s="30"/>
      <c r="E144" s="30"/>
      <c r="F144" s="30"/>
      <c r="G144" s="30" t="s">
        <v>280</v>
      </c>
      <c r="H144" s="30" t="s">
        <v>280</v>
      </c>
      <c r="I144" s="30"/>
      <c r="J144" s="30"/>
      <c r="K144" s="30"/>
      <c r="L144" s="30"/>
      <c r="M144" s="30"/>
      <c r="N144" s="89" t="s">
        <v>280</v>
      </c>
      <c r="O144" s="89" t="s">
        <v>280</v>
      </c>
      <c r="P144" s="89" t="s">
        <v>280</v>
      </c>
      <c r="Q144" s="89" t="s">
        <v>280</v>
      </c>
      <c r="R144" s="89" t="s">
        <v>280</v>
      </c>
      <c r="S144" s="89" t="s">
        <v>280</v>
      </c>
      <c r="T144" s="17"/>
      <c r="U144" s="17"/>
      <c r="V144" s="17"/>
      <c r="W144" s="17"/>
      <c r="X144" s="17"/>
      <c r="Y144" s="89" t="s">
        <v>280</v>
      </c>
      <c r="Z144" s="89" t="s">
        <v>280</v>
      </c>
      <c r="AA144" s="89" t="s">
        <v>280</v>
      </c>
      <c r="AB144" s="89" t="s">
        <v>280</v>
      </c>
      <c r="AC144" s="89" t="s">
        <v>280</v>
      </c>
      <c r="AD144" s="89" t="s">
        <v>280</v>
      </c>
      <c r="AE144" s="89" t="s">
        <v>280</v>
      </c>
      <c r="AF144" s="89" t="s">
        <v>280</v>
      </c>
      <c r="AG144" s="89" t="s">
        <v>280</v>
      </c>
      <c r="AH144" s="89" t="s">
        <v>280</v>
      </c>
      <c r="AI144" s="89" t="s">
        <v>280</v>
      </c>
    </row>
    <row r="145" spans="1:35">
      <c r="B145" t="s">
        <v>282</v>
      </c>
      <c r="C145" s="30"/>
      <c r="D145" s="30"/>
      <c r="E145" s="30"/>
      <c r="F145" s="30"/>
      <c r="G145" s="30" t="s">
        <v>280</v>
      </c>
      <c r="H145" s="30" t="s">
        <v>280</v>
      </c>
      <c r="I145" s="30"/>
      <c r="J145" s="30"/>
      <c r="K145" s="30"/>
      <c r="L145" s="30"/>
      <c r="M145" s="30"/>
      <c r="N145" s="89" t="s">
        <v>280</v>
      </c>
      <c r="O145" s="89" t="s">
        <v>280</v>
      </c>
      <c r="P145" s="89" t="s">
        <v>280</v>
      </c>
      <c r="Q145" s="89" t="s">
        <v>280</v>
      </c>
      <c r="R145" s="89" t="s">
        <v>280</v>
      </c>
      <c r="S145" s="89" t="s">
        <v>280</v>
      </c>
      <c r="T145" s="17"/>
      <c r="U145" s="17"/>
      <c r="V145" s="17"/>
      <c r="W145" s="17"/>
      <c r="X145" s="17"/>
      <c r="Y145" s="89" t="s">
        <v>280</v>
      </c>
      <c r="Z145" s="89" t="s">
        <v>280</v>
      </c>
      <c r="AA145" s="89" t="s">
        <v>280</v>
      </c>
      <c r="AB145" s="89" t="s">
        <v>280</v>
      </c>
      <c r="AC145" s="89" t="s">
        <v>280</v>
      </c>
      <c r="AD145" s="89" t="s">
        <v>280</v>
      </c>
      <c r="AE145" s="89" t="s">
        <v>280</v>
      </c>
      <c r="AF145" s="89" t="s">
        <v>280</v>
      </c>
      <c r="AG145" s="89" t="s">
        <v>280</v>
      </c>
      <c r="AH145" s="89" t="s">
        <v>280</v>
      </c>
      <c r="AI145" s="89" t="s">
        <v>280</v>
      </c>
    </row>
    <row r="146" spans="1:35">
      <c r="B146" t="s">
        <v>283</v>
      </c>
      <c r="C146" s="30"/>
      <c r="D146" s="30"/>
      <c r="E146" s="30"/>
      <c r="F146" s="30"/>
      <c r="G146" s="30" t="s">
        <v>280</v>
      </c>
      <c r="H146" s="30" t="s">
        <v>280</v>
      </c>
      <c r="I146" s="30"/>
      <c r="J146" s="30"/>
      <c r="K146" s="30"/>
      <c r="L146" s="30"/>
      <c r="M146" s="30"/>
      <c r="N146" s="89" t="s">
        <v>280</v>
      </c>
      <c r="O146" s="89" t="s">
        <v>280</v>
      </c>
      <c r="P146" s="89" t="s">
        <v>280</v>
      </c>
      <c r="Q146" s="89" t="s">
        <v>280</v>
      </c>
      <c r="R146" s="89" t="s">
        <v>280</v>
      </c>
      <c r="S146" s="89" t="s">
        <v>280</v>
      </c>
      <c r="T146" s="17"/>
      <c r="U146" s="17"/>
      <c r="V146" s="17"/>
      <c r="W146" s="17"/>
      <c r="X146" s="17"/>
      <c r="Y146" s="89" t="s">
        <v>280</v>
      </c>
      <c r="Z146" s="89" t="s">
        <v>280</v>
      </c>
      <c r="AA146" s="89" t="s">
        <v>280</v>
      </c>
      <c r="AB146" s="89" t="s">
        <v>280</v>
      </c>
      <c r="AC146" s="89" t="s">
        <v>280</v>
      </c>
      <c r="AD146" s="89" t="s">
        <v>280</v>
      </c>
      <c r="AE146" s="89" t="s">
        <v>280</v>
      </c>
      <c r="AF146" s="89" t="s">
        <v>280</v>
      </c>
      <c r="AG146" s="89" t="s">
        <v>280</v>
      </c>
      <c r="AH146" s="89" t="s">
        <v>280</v>
      </c>
      <c r="AI146" s="89" t="s">
        <v>280</v>
      </c>
    </row>
    <row r="147" spans="1:35">
      <c r="B147" t="s">
        <v>284</v>
      </c>
      <c r="C147" s="30"/>
      <c r="D147" s="30"/>
      <c r="E147" s="30"/>
      <c r="F147" s="30"/>
      <c r="G147" s="30" t="s">
        <v>280</v>
      </c>
      <c r="H147" s="30" t="s">
        <v>280</v>
      </c>
      <c r="I147" s="30"/>
      <c r="J147" s="30"/>
      <c r="K147" s="30"/>
      <c r="L147" s="30"/>
      <c r="M147" s="30"/>
      <c r="N147" s="89" t="s">
        <v>280</v>
      </c>
      <c r="O147" s="89" t="s">
        <v>280</v>
      </c>
      <c r="P147" s="89" t="s">
        <v>280</v>
      </c>
      <c r="Q147" s="89" t="s">
        <v>280</v>
      </c>
      <c r="R147" s="89" t="s">
        <v>280</v>
      </c>
      <c r="S147" s="89" t="s">
        <v>280</v>
      </c>
      <c r="T147" s="17"/>
      <c r="U147" s="17"/>
      <c r="V147" s="17"/>
      <c r="W147" s="17"/>
      <c r="X147" s="17"/>
      <c r="Y147" s="89" t="s">
        <v>280</v>
      </c>
      <c r="Z147" s="89" t="s">
        <v>280</v>
      </c>
      <c r="AA147" s="89" t="s">
        <v>280</v>
      </c>
      <c r="AB147" s="89" t="s">
        <v>280</v>
      </c>
      <c r="AC147" s="89" t="s">
        <v>280</v>
      </c>
      <c r="AD147" s="89" t="s">
        <v>280</v>
      </c>
      <c r="AE147" s="89" t="s">
        <v>280</v>
      </c>
      <c r="AF147" s="89" t="s">
        <v>280</v>
      </c>
      <c r="AG147" s="89" t="s">
        <v>280</v>
      </c>
      <c r="AH147" s="89" t="s">
        <v>280</v>
      </c>
      <c r="AI147" s="89" t="s">
        <v>280</v>
      </c>
    </row>
    <row r="148" spans="1:35">
      <c r="B148" t="s">
        <v>285</v>
      </c>
      <c r="C148" s="30"/>
      <c r="D148" s="30"/>
      <c r="E148" s="30"/>
      <c r="F148" s="30"/>
      <c r="G148" s="30" t="s">
        <v>280</v>
      </c>
      <c r="H148" s="30" t="s">
        <v>280</v>
      </c>
      <c r="I148" s="30"/>
      <c r="J148" s="30"/>
      <c r="K148" s="30"/>
      <c r="L148" s="30"/>
      <c r="M148" s="30"/>
      <c r="N148" s="89" t="s">
        <v>280</v>
      </c>
      <c r="O148" s="89" t="s">
        <v>280</v>
      </c>
      <c r="P148" s="89" t="s">
        <v>280</v>
      </c>
      <c r="Q148" s="89" t="s">
        <v>280</v>
      </c>
      <c r="R148" s="89" t="s">
        <v>280</v>
      </c>
      <c r="S148" s="89" t="s">
        <v>280</v>
      </c>
      <c r="T148" s="17"/>
      <c r="U148" s="17"/>
      <c r="V148" s="17"/>
      <c r="W148" s="17"/>
      <c r="X148" s="17"/>
      <c r="Y148" s="89" t="s">
        <v>280</v>
      </c>
      <c r="Z148" s="89" t="s">
        <v>280</v>
      </c>
      <c r="AA148" s="89" t="s">
        <v>280</v>
      </c>
      <c r="AB148" s="89" t="s">
        <v>280</v>
      </c>
      <c r="AC148" s="89" t="s">
        <v>280</v>
      </c>
      <c r="AD148" s="89" t="s">
        <v>280</v>
      </c>
      <c r="AE148" s="89" t="s">
        <v>280</v>
      </c>
      <c r="AF148" s="89" t="s">
        <v>280</v>
      </c>
      <c r="AG148" s="89" t="s">
        <v>280</v>
      </c>
      <c r="AH148" s="89" t="s">
        <v>280</v>
      </c>
      <c r="AI148" s="89" t="s">
        <v>280</v>
      </c>
    </row>
    <row r="149" spans="1:35">
      <c r="A149" t="s">
        <v>142</v>
      </c>
      <c r="B149" t="s">
        <v>286</v>
      </c>
      <c r="C149" s="30"/>
      <c r="D149" s="30"/>
      <c r="E149" s="30"/>
      <c r="F149" s="30"/>
      <c r="G149" s="30" t="s">
        <v>280</v>
      </c>
      <c r="H149" s="30" t="s">
        <v>280</v>
      </c>
      <c r="I149" s="30"/>
      <c r="J149" s="30"/>
      <c r="K149" s="30"/>
      <c r="L149" s="30"/>
      <c r="M149" s="30"/>
      <c r="N149" s="89" t="s">
        <v>280</v>
      </c>
      <c r="O149" s="89" t="s">
        <v>280</v>
      </c>
      <c r="P149" s="89" t="s">
        <v>280</v>
      </c>
      <c r="Q149" s="89" t="s">
        <v>280</v>
      </c>
      <c r="R149" s="89" t="s">
        <v>280</v>
      </c>
      <c r="S149" s="89" t="s">
        <v>280</v>
      </c>
      <c r="T149" s="17"/>
      <c r="U149" s="17"/>
      <c r="V149" s="17"/>
      <c r="W149" s="17"/>
      <c r="X149" s="17"/>
      <c r="Y149" s="89" t="s">
        <v>280</v>
      </c>
      <c r="Z149" s="89" t="s">
        <v>280</v>
      </c>
      <c r="AA149" s="89" t="s">
        <v>280</v>
      </c>
      <c r="AB149" s="89" t="s">
        <v>280</v>
      </c>
      <c r="AC149" s="89" t="s">
        <v>280</v>
      </c>
      <c r="AD149" s="89" t="s">
        <v>280</v>
      </c>
      <c r="AE149" s="89" t="s">
        <v>280</v>
      </c>
      <c r="AF149" s="89" t="s">
        <v>280</v>
      </c>
      <c r="AG149" s="89" t="s">
        <v>280</v>
      </c>
      <c r="AH149" s="89" t="s">
        <v>280</v>
      </c>
      <c r="AI149" s="89" t="s">
        <v>280</v>
      </c>
    </row>
    <row r="150" spans="1:35">
      <c r="A150" t="s">
        <v>142</v>
      </c>
      <c r="B150" t="s">
        <v>287</v>
      </c>
      <c r="C150" s="30">
        <v>1917</v>
      </c>
      <c r="D150" s="30">
        <v>1777</v>
      </c>
      <c r="E150" s="30">
        <v>10553</v>
      </c>
      <c r="F150" s="30">
        <v>37810</v>
      </c>
      <c r="G150" s="30">
        <v>49001</v>
      </c>
      <c r="H150" s="30">
        <v>512823</v>
      </c>
      <c r="I150" s="30">
        <f>H150-SUM(J150:M150)</f>
        <v>178739.47323365457</v>
      </c>
      <c r="J150" s="30">
        <f>J66</f>
        <v>53282</v>
      </c>
      <c r="K150" s="30">
        <f>K66</f>
        <v>104577.52676634541</v>
      </c>
      <c r="L150" s="30">
        <f>L66</f>
        <v>74523</v>
      </c>
      <c r="M150" s="30">
        <f>M66</f>
        <v>101701</v>
      </c>
      <c r="N150" s="89">
        <v>448</v>
      </c>
      <c r="O150" s="89">
        <v>83</v>
      </c>
      <c r="P150" s="89">
        <v>174</v>
      </c>
      <c r="Q150" s="89">
        <v>136</v>
      </c>
      <c r="R150" s="89">
        <v>52</v>
      </c>
      <c r="S150" s="89">
        <v>67</v>
      </c>
      <c r="T150" s="1">
        <f t="shared" ref="T150" si="71">S150-SUM(U150:X150)</f>
        <v>53</v>
      </c>
      <c r="U150" s="17">
        <f>VLOOKUP($A149,'2018 high pe loads'!$A$3:$E$98,5,FALSE)</f>
        <v>6</v>
      </c>
      <c r="V150" s="17">
        <f>VLOOKUP($A149,'2018 high pe loads'!$A$3:$E$98,4,FALSE)</f>
        <v>5</v>
      </c>
      <c r="W150" s="17">
        <f>VLOOKUP($A149,'2018 high pe loads'!$A$3:$E$98,3,FALSE)</f>
        <v>2</v>
      </c>
      <c r="X150" s="17">
        <f>VLOOKUP($A149,'2018 high pe loads'!$A$3:$E$98,2,FALSE)</f>
        <v>1</v>
      </c>
      <c r="Y150" s="89">
        <v>960</v>
      </c>
      <c r="Z150" s="89">
        <v>4017.22759413331</v>
      </c>
      <c r="AA150" s="89">
        <v>2109.4766624049498</v>
      </c>
      <c r="AB150" s="89">
        <v>6888.0256254351098</v>
      </c>
      <c r="AC150" s="89">
        <v>12588.9142136501</v>
      </c>
      <c r="AD150" s="89">
        <v>11591.1782214044</v>
      </c>
      <c r="AE150" s="89">
        <v>5453.4711079876197</v>
      </c>
      <c r="AF150" s="89">
        <v>57453.221665169702</v>
      </c>
      <c r="AG150" s="89">
        <v>8695.6072432112906</v>
      </c>
      <c r="AH150" s="89">
        <v>1814.8503598238699</v>
      </c>
      <c r="AI150" s="89">
        <v>0</v>
      </c>
    </row>
    <row r="151" spans="1:35">
      <c r="A151" t="s">
        <v>142</v>
      </c>
      <c r="B151" t="s">
        <v>288</v>
      </c>
      <c r="C151" s="30">
        <v>1971.338</v>
      </c>
      <c r="D151" s="30">
        <v>1875.191</v>
      </c>
      <c r="E151" s="30">
        <v>10394.517</v>
      </c>
      <c r="F151" s="30">
        <v>38564.425000000003</v>
      </c>
      <c r="G151" s="30">
        <v>49833.524909352098</v>
      </c>
      <c r="H151" s="30">
        <v>524365.07581447996</v>
      </c>
      <c r="I151" s="30">
        <f>H151-SUM(J151:M151)</f>
        <v>173977.07581447996</v>
      </c>
      <c r="J151" s="30">
        <f>SUMIF('2019 high pe loads'!$N$3:$N$96,'Expanded data table'!$A151,'2019 high pe loads'!O$3:O$96)</f>
        <v>59460</v>
      </c>
      <c r="K151" s="30">
        <f>SUMIF('2019 high pe loads'!$N$3:$N$96,'Expanded data table'!$A151,'2019 high pe loads'!P$3:P$96)</f>
        <v>106913</v>
      </c>
      <c r="L151" s="30">
        <f>SUMIF('2019 high pe loads'!$N$3:$N$96,'Expanded data table'!$A151,'2019 high pe loads'!Q$3:Q$96)</f>
        <v>77204</v>
      </c>
      <c r="M151" s="30">
        <f>SUMIF('2019 high pe loads'!$N$3:$N$96,'Expanded data table'!$A151,'2019 high pe loads'!R$3:R$96)</f>
        <v>106811</v>
      </c>
      <c r="N151" s="89">
        <v>451</v>
      </c>
      <c r="O151" s="89">
        <v>87</v>
      </c>
      <c r="P151" s="89">
        <v>169</v>
      </c>
      <c r="Q151" s="89">
        <v>136</v>
      </c>
      <c r="R151" s="89">
        <v>52</v>
      </c>
      <c r="S151" s="89">
        <v>66</v>
      </c>
      <c r="T151" s="1">
        <f t="shared" ref="T151" si="72">S151-SUM(U151:X151)</f>
        <v>52</v>
      </c>
      <c r="U151" s="17">
        <f>VLOOKUP($A150,'2019 high pe loads'!$A$3:$E$98,5,FALSE)</f>
        <v>6</v>
      </c>
      <c r="V151" s="17">
        <f>VLOOKUP($A150,'2019 high pe loads'!$A$3:$E$98,4,FALSE)</f>
        <v>5</v>
      </c>
      <c r="W151" s="17">
        <f>VLOOKUP($A150,'2019 high pe loads'!$A$3:$E$98,3,FALSE)</f>
        <v>2</v>
      </c>
      <c r="X151" s="17">
        <f>VLOOKUP($A150,'2019 high pe loads'!$A$3:$E$98,2,FALSE)</f>
        <v>1</v>
      </c>
      <c r="Y151" s="89">
        <v>961</v>
      </c>
      <c r="Z151" s="89">
        <v>5843.2309999999998</v>
      </c>
      <c r="AA151" s="89">
        <v>2869.8119999999999</v>
      </c>
      <c r="AB151" s="89">
        <v>8690.6589999999997</v>
      </c>
      <c r="AC151" s="89">
        <v>15592.464</v>
      </c>
      <c r="AD151" s="89">
        <v>13273.576999999999</v>
      </c>
      <c r="AE151" s="89">
        <v>7905.3990000000003</v>
      </c>
      <c r="AF151" s="89">
        <v>57691.303999999996</v>
      </c>
      <c r="AG151" s="89">
        <v>11106.554</v>
      </c>
      <c r="AH151" s="89">
        <v>3509.7510000000002</v>
      </c>
      <c r="AI151" s="89">
        <v>0</v>
      </c>
    </row>
    <row r="152" spans="1:35">
      <c r="A152" t="s">
        <v>142</v>
      </c>
      <c r="B152" t="s">
        <v>289</v>
      </c>
      <c r="C152" s="30">
        <v>1867.4848898176642</v>
      </c>
      <c r="D152" s="30">
        <v>2014.7077817452964</v>
      </c>
      <c r="E152" s="30">
        <v>10660.95353651912</v>
      </c>
      <c r="F152" s="30">
        <v>38514.123888134942</v>
      </c>
      <c r="G152" s="30">
        <v>50070.700268893663</v>
      </c>
      <c r="H152" s="30">
        <v>527098.62162026891</v>
      </c>
      <c r="I152" s="30">
        <f>H152-SUM(J152:M152)</f>
        <v>174512.62162026891</v>
      </c>
      <c r="J152" s="30">
        <f>SUMIF('2020 high pe loads'!$N$3:$N$96,'Expanded data table'!$A152,'2020 high pe loads'!O$3:O$96)</f>
        <v>59012</v>
      </c>
      <c r="K152" s="30">
        <f>SUMIF('2020 high pe loads'!$N$3:$N$96,'Expanded data table'!$A152,'2020 high pe loads'!P$3:P$96)</f>
        <v>105959</v>
      </c>
      <c r="L152" s="30">
        <f>SUMIF('2020 high pe loads'!$N$3:$N$96,'Expanded data table'!$A152,'2020 high pe loads'!Q$3:Q$96)</f>
        <v>76472</v>
      </c>
      <c r="M152" s="30">
        <f>SUMIF('2020 high pe loads'!$N$3:$N$96,'Expanded data table'!$A152,'2020 high pe loads'!R$3:R$96)</f>
        <v>111143</v>
      </c>
      <c r="N152" s="92">
        <v>446</v>
      </c>
      <c r="O152" s="92">
        <v>94</v>
      </c>
      <c r="P152" s="92">
        <v>169</v>
      </c>
      <c r="Q152" s="92">
        <v>133</v>
      </c>
      <c r="R152" s="92">
        <v>52</v>
      </c>
      <c r="S152" s="92">
        <v>66</v>
      </c>
      <c r="T152" s="1">
        <f t="shared" ref="T152" si="73">S152-SUM(U152:X152)</f>
        <v>52</v>
      </c>
      <c r="U152" s="17">
        <f>VLOOKUP($A151,'2020 high pe loads'!$A$3:$E$98,5,FALSE)</f>
        <v>6</v>
      </c>
      <c r="V152" s="17">
        <f>VLOOKUP($A151,'2020 high pe loads'!$A$3:$E$98,4,FALSE)</f>
        <v>5</v>
      </c>
      <c r="W152" s="17">
        <f>VLOOKUP($A151,'2020 high pe loads'!$A$3:$E$98,3,FALSE)</f>
        <v>2</v>
      </c>
      <c r="X152" s="17">
        <f>VLOOKUP($A151,'2020 high pe loads'!$A$3:$E$98,2,FALSE)</f>
        <v>1</v>
      </c>
      <c r="Y152" s="92">
        <f>SUM(N152:S152)</f>
        <v>960</v>
      </c>
      <c r="Z152" s="92"/>
      <c r="AA152" s="92"/>
      <c r="AB152" s="92"/>
      <c r="AC152" s="92"/>
      <c r="AD152" s="92"/>
      <c r="AE152" s="92"/>
      <c r="AF152" s="92"/>
      <c r="AG152" s="92"/>
      <c r="AH152" s="92"/>
      <c r="AI152" s="92"/>
    </row>
    <row r="153" spans="1:35">
      <c r="A153" t="s">
        <v>142</v>
      </c>
      <c r="B153" t="s">
        <v>290</v>
      </c>
      <c r="C153" s="30">
        <f>'2021 APR Table 7D'!L$14</f>
        <v>1891</v>
      </c>
      <c r="D153" s="30">
        <f>'2021 APR Table 7D'!L$40</f>
        <v>1857</v>
      </c>
      <c r="E153" s="30">
        <f>'2021 APR Table 7D'!L$66</f>
        <v>10789</v>
      </c>
      <c r="F153" s="30">
        <f>'2021 APR Table 7D'!L$92</f>
        <v>37295</v>
      </c>
      <c r="G153" s="30">
        <f>'2021 APR Table 7D'!L$118</f>
        <v>53470</v>
      </c>
      <c r="H153" s="30">
        <f>'2021 APR Table 7D'!L$144</f>
        <v>515277</v>
      </c>
      <c r="I153" s="30">
        <f>H153-SUM(J153:M153)</f>
        <v>195410</v>
      </c>
      <c r="J153" s="30">
        <f>'Additional bands'!C57</f>
        <v>34716</v>
      </c>
      <c r="K153" s="30">
        <f>'Additional bands'!D57</f>
        <v>101497</v>
      </c>
      <c r="L153" s="30">
        <f>'Additional bands'!E57</f>
        <v>76532</v>
      </c>
      <c r="M153" s="30">
        <f>'Additional bands'!F57</f>
        <v>107122</v>
      </c>
      <c r="N153" s="89">
        <f>'2021 APR Table 7D'!L$199</f>
        <v>447</v>
      </c>
      <c r="O153" s="89">
        <f>'2021 APR Table 7D'!L$225</f>
        <v>87</v>
      </c>
      <c r="P153" s="89">
        <f>'2021 APR Table 7D'!L$251</f>
        <v>172</v>
      </c>
      <c r="Q153" s="89">
        <f>'2021 APR Table 7D'!L$277</f>
        <v>131</v>
      </c>
      <c r="R153" s="89">
        <f>'2021 APR Table 7D'!L$303</f>
        <v>56</v>
      </c>
      <c r="S153" s="89">
        <f>'2021 APR Table 7D'!L$329</f>
        <v>65</v>
      </c>
      <c r="T153" s="1">
        <f t="shared" ref="T153:T154" si="74">S153-SUM(U153:X153)</f>
        <v>54</v>
      </c>
      <c r="U153" s="17">
        <f>VLOOKUP($A152,'2021 high pe loads'!$A$3:$E$98,5,FALSE)</f>
        <v>3</v>
      </c>
      <c r="V153" s="17">
        <f>VLOOKUP($A152,'2021 high pe loads'!$A$3:$E$98,4,FALSE)</f>
        <v>5</v>
      </c>
      <c r="W153" s="17">
        <f>VLOOKUP($A152,'2021 high pe loads'!$A$3:$E$98,3,FALSE)</f>
        <v>2</v>
      </c>
      <c r="X153" s="17">
        <f>VLOOKUP($A152,'2021 high pe loads'!$A$3:$E$98,2,FALSE)</f>
        <v>1</v>
      </c>
      <c r="Y153" s="92">
        <f t="shared" ref="Y153:Y154" si="75">SUM(N153:S153)</f>
        <v>958</v>
      </c>
      <c r="Z153" s="89">
        <f t="array" ref="Z153:AE153">TRANSPOSE('2021 APR Table 7A'!L$6:L$11)</f>
        <v>4456.0860000000002</v>
      </c>
      <c r="AA153" s="89">
        <v>2011.0260000000001</v>
      </c>
      <c r="AB153" s="89">
        <v>8130.45</v>
      </c>
      <c r="AC153" s="89">
        <v>14474.886</v>
      </c>
      <c r="AD153" s="89">
        <v>14877.275</v>
      </c>
      <c r="AE153" s="89">
        <v>10915.133</v>
      </c>
      <c r="AF153" s="89">
        <f>'2021 APR Table 7A'!L$17</f>
        <v>53942.612999999998</v>
      </c>
      <c r="AG153" s="89">
        <f>'2021 APR Table 7A'!L$19</f>
        <v>14778.964</v>
      </c>
      <c r="AH153" s="89">
        <f>'2021 APR Table 7A'!L$15</f>
        <v>2215.5479999999998</v>
      </c>
      <c r="AI153" s="89">
        <f>'2021 APR Table 7A'!L$16</f>
        <v>0</v>
      </c>
    </row>
    <row r="154" spans="1:35">
      <c r="B154" t="s">
        <v>291</v>
      </c>
      <c r="C154" s="30">
        <f>'2022 APR Table 7D'!L$14</f>
        <v>1887</v>
      </c>
      <c r="D154" s="30">
        <f>'2022 APR Table 7D'!L$40</f>
        <v>1871</v>
      </c>
      <c r="E154" s="30">
        <f>'2022 APR Table 7D'!L$66</f>
        <v>10403</v>
      </c>
      <c r="F154" s="30">
        <f>'2022 APR Table 7D'!L$92</f>
        <v>37675</v>
      </c>
      <c r="G154" s="30">
        <f>'2022 APR Table 7D'!L$118</f>
        <v>53448</v>
      </c>
      <c r="H154" s="30">
        <f>'2022 APR Table 7D'!L$144</f>
        <v>515766</v>
      </c>
      <c r="I154" s="30">
        <f>H154-SUM(J154:M154)</f>
        <v>188776</v>
      </c>
      <c r="J154" s="30">
        <f>'Additional bands'!C58</f>
        <v>43078</v>
      </c>
      <c r="K154" s="30">
        <f>'Additional bands'!D58</f>
        <v>102275</v>
      </c>
      <c r="L154" s="30">
        <f>'Additional bands'!E58</f>
        <v>74776</v>
      </c>
      <c r="M154" s="30">
        <f>'Additional bands'!F58</f>
        <v>106861</v>
      </c>
      <c r="N154" s="89">
        <f>'2022 APR Table 7D'!L$199</f>
        <v>446</v>
      </c>
      <c r="O154" s="89">
        <f>'2022 APR Table 7D'!L$225</f>
        <v>87</v>
      </c>
      <c r="P154" s="89">
        <f>'2022 APR Table 7D'!L$251</f>
        <v>169</v>
      </c>
      <c r="Q154" s="89">
        <f>'2022 APR Table 7D'!L$277</f>
        <v>134</v>
      </c>
      <c r="R154" s="89">
        <f>'2022 APR Table 7D'!L$303</f>
        <v>56</v>
      </c>
      <c r="S154" s="89">
        <f>'2022 APR Table 7D'!L$329</f>
        <v>65</v>
      </c>
      <c r="T154" s="1">
        <f t="shared" si="74"/>
        <v>53</v>
      </c>
      <c r="U154" s="17">
        <f>VLOOKUP($A152,'2022 high pe loads'!$A$3:$E$98,5,FALSE)</f>
        <v>4</v>
      </c>
      <c r="V154" s="17">
        <f>VLOOKUP($A153,'2022 high pe loads'!$A$3:$E$98,4,FALSE)</f>
        <v>5</v>
      </c>
      <c r="W154" s="17">
        <f>VLOOKUP($A153,'2022 high pe loads'!$A$3:$E$98,3,FALSE)</f>
        <v>2</v>
      </c>
      <c r="X154" s="17">
        <f>VLOOKUP($A153,'2022 high pe loads'!$A$3:$E$98,2,FALSE)</f>
        <v>1</v>
      </c>
      <c r="Y154" s="92">
        <f t="shared" si="75"/>
        <v>957</v>
      </c>
      <c r="Z154" s="89">
        <f t="array" ref="Z154:AE154">TRANSPOSE('2022 APR Table 7A'!L$6:L$11)</f>
        <v>4947.0209999999997</v>
      </c>
      <c r="AA154" s="89">
        <v>2047.904</v>
      </c>
      <c r="AB154" s="89">
        <v>7910.915</v>
      </c>
      <c r="AC154" s="89">
        <v>15336.968000000001</v>
      </c>
      <c r="AD154" s="89">
        <v>16262.482</v>
      </c>
      <c r="AE154" s="89">
        <v>13958.832</v>
      </c>
      <c r="AF154" s="89">
        <f>'2022 APR Table 7A'!L$17</f>
        <v>60911.563000000002</v>
      </c>
      <c r="AG154" s="89">
        <f>'2022 APR Table 7A'!L$19</f>
        <v>19928.875</v>
      </c>
      <c r="AH154" s="89">
        <f>'2022 APR Table 7A'!L$15</f>
        <v>1966.8910000000001</v>
      </c>
      <c r="AI154" s="89">
        <f>'2022 APR Table 7A'!L$16</f>
        <v>0</v>
      </c>
    </row>
    <row r="155" spans="1:35">
      <c r="B155" t="s">
        <v>292</v>
      </c>
      <c r="C155" s="30"/>
      <c r="D155" s="30"/>
      <c r="E155" s="30"/>
      <c r="F155" s="30"/>
      <c r="G155" s="30"/>
      <c r="H155" s="30"/>
      <c r="I155" s="30"/>
      <c r="J155" s="30"/>
      <c r="K155" s="30"/>
      <c r="L155" s="30"/>
      <c r="M155" s="30"/>
      <c r="N155" s="89"/>
      <c r="O155" s="89"/>
      <c r="P155" s="89"/>
      <c r="Q155" s="89"/>
      <c r="R155" s="89"/>
      <c r="S155" s="89"/>
      <c r="T155" s="17"/>
      <c r="U155" s="17"/>
      <c r="V155" s="17"/>
      <c r="W155" s="17"/>
      <c r="X155" s="17"/>
      <c r="Y155" s="89"/>
      <c r="Z155" s="89"/>
      <c r="AA155" s="89"/>
      <c r="AB155" s="89"/>
      <c r="AC155" s="89"/>
      <c r="AD155" s="89"/>
      <c r="AE155" s="89"/>
      <c r="AF155" s="89"/>
      <c r="AG155" s="89"/>
      <c r="AH155" s="89"/>
      <c r="AI155" s="89"/>
    </row>
    <row r="156" spans="1:35">
      <c r="B156" t="s">
        <v>293</v>
      </c>
      <c r="C156" s="30"/>
      <c r="D156" s="30"/>
      <c r="E156" s="30"/>
      <c r="F156" s="30"/>
      <c r="G156" s="30"/>
      <c r="H156" s="30"/>
      <c r="I156" s="30"/>
      <c r="J156" s="30"/>
      <c r="K156" s="30"/>
      <c r="L156" s="30"/>
      <c r="M156" s="30"/>
      <c r="N156" s="89"/>
      <c r="O156" s="89"/>
      <c r="P156" s="89"/>
      <c r="Q156" s="89"/>
      <c r="R156" s="89"/>
      <c r="S156" s="89"/>
      <c r="T156" s="17"/>
      <c r="U156" s="17"/>
      <c r="V156" s="17"/>
      <c r="W156" s="17"/>
      <c r="X156" s="17"/>
      <c r="Y156" s="89"/>
      <c r="Z156" s="89"/>
      <c r="AA156" s="89"/>
      <c r="AB156" s="89"/>
      <c r="AC156" s="89"/>
      <c r="AD156" s="89"/>
      <c r="AE156" s="89"/>
      <c r="AF156" s="89"/>
      <c r="AG156" s="89"/>
      <c r="AH156" s="89"/>
      <c r="AI156" s="89"/>
    </row>
    <row r="157" spans="1:35">
      <c r="B157" t="s">
        <v>294</v>
      </c>
      <c r="C157" s="30"/>
      <c r="D157" s="30"/>
      <c r="E157" s="30"/>
      <c r="F157" s="30"/>
      <c r="G157" s="30"/>
      <c r="H157" s="30"/>
      <c r="I157" s="30"/>
      <c r="J157" s="30"/>
      <c r="K157" s="30"/>
      <c r="L157" s="30"/>
      <c r="M157" s="30"/>
      <c r="N157" s="89"/>
      <c r="O157" s="89"/>
      <c r="P157" s="89"/>
      <c r="Q157" s="89"/>
      <c r="R157" s="89"/>
      <c r="S157" s="89"/>
      <c r="T157" s="17"/>
      <c r="U157" s="17"/>
      <c r="V157" s="17"/>
      <c r="W157" s="17"/>
      <c r="X157" s="17"/>
      <c r="Y157" s="89"/>
      <c r="Z157" s="89"/>
      <c r="AA157" s="89"/>
      <c r="AB157" s="89"/>
      <c r="AC157" s="89"/>
      <c r="AD157" s="89"/>
      <c r="AE157" s="89"/>
      <c r="AF157" s="89"/>
      <c r="AG157" s="89"/>
      <c r="AH157" s="89"/>
      <c r="AI157" s="89"/>
    </row>
    <row r="158" spans="1:35">
      <c r="B158" t="s">
        <v>295</v>
      </c>
      <c r="C158" s="30"/>
      <c r="D158" s="30"/>
      <c r="E158" s="30"/>
      <c r="F158" s="30"/>
      <c r="G158" s="30" t="s">
        <v>280</v>
      </c>
      <c r="H158" s="30" t="s">
        <v>280</v>
      </c>
      <c r="I158" s="30"/>
      <c r="J158" s="30"/>
      <c r="K158" s="30"/>
      <c r="L158" s="30"/>
      <c r="M158" s="30"/>
      <c r="N158" s="89" t="s">
        <v>280</v>
      </c>
      <c r="O158" s="89" t="s">
        <v>280</v>
      </c>
      <c r="P158" s="89" t="s">
        <v>280</v>
      </c>
      <c r="Q158" s="89" t="s">
        <v>280</v>
      </c>
      <c r="R158" s="89" t="s">
        <v>280</v>
      </c>
      <c r="S158" s="89" t="s">
        <v>280</v>
      </c>
      <c r="T158" s="17"/>
      <c r="U158" s="17"/>
      <c r="V158" s="17"/>
      <c r="W158" s="17"/>
      <c r="X158" s="17"/>
      <c r="Y158" s="89" t="s">
        <v>280</v>
      </c>
      <c r="Z158" s="89" t="s">
        <v>280</v>
      </c>
      <c r="AA158" s="89" t="s">
        <v>280</v>
      </c>
      <c r="AB158" s="89" t="s">
        <v>280</v>
      </c>
      <c r="AC158" s="89" t="s">
        <v>280</v>
      </c>
      <c r="AD158" s="89" t="s">
        <v>280</v>
      </c>
      <c r="AE158" s="89" t="s">
        <v>280</v>
      </c>
      <c r="AF158" s="89" t="s">
        <v>280</v>
      </c>
      <c r="AG158" s="89" t="s">
        <v>280</v>
      </c>
      <c r="AH158" s="89" t="s">
        <v>280</v>
      </c>
      <c r="AI158" s="89" t="s">
        <v>280</v>
      </c>
    </row>
    <row r="159" spans="1:35">
      <c r="B159" t="s">
        <v>296</v>
      </c>
      <c r="C159" s="30"/>
      <c r="D159" s="30"/>
      <c r="E159" s="30"/>
      <c r="F159" s="30"/>
      <c r="G159" s="30" t="s">
        <v>280</v>
      </c>
      <c r="H159" s="30" t="s">
        <v>280</v>
      </c>
      <c r="I159" s="30"/>
      <c r="J159" s="30"/>
      <c r="K159" s="30"/>
      <c r="L159" s="30"/>
      <c r="M159" s="30"/>
      <c r="N159" s="89" t="s">
        <v>280</v>
      </c>
      <c r="O159" s="89" t="s">
        <v>280</v>
      </c>
      <c r="P159" s="89" t="s">
        <v>280</v>
      </c>
      <c r="Q159" s="89" t="s">
        <v>280</v>
      </c>
      <c r="R159" s="89" t="s">
        <v>280</v>
      </c>
      <c r="S159" s="89" t="s">
        <v>280</v>
      </c>
      <c r="T159" s="17"/>
      <c r="U159" s="17"/>
      <c r="V159" s="17"/>
      <c r="W159" s="17"/>
      <c r="X159" s="17"/>
      <c r="Y159" s="89" t="s">
        <v>280</v>
      </c>
      <c r="Z159" s="89" t="s">
        <v>280</v>
      </c>
      <c r="AA159" s="89" t="s">
        <v>280</v>
      </c>
      <c r="AB159" s="89" t="s">
        <v>280</v>
      </c>
      <c r="AC159" s="89" t="s">
        <v>280</v>
      </c>
      <c r="AD159" s="89" t="s">
        <v>280</v>
      </c>
      <c r="AE159" s="89" t="s">
        <v>280</v>
      </c>
      <c r="AF159" s="89" t="s">
        <v>280</v>
      </c>
      <c r="AG159" s="89" t="s">
        <v>280</v>
      </c>
      <c r="AH159" s="89" t="s">
        <v>280</v>
      </c>
      <c r="AI159" s="89" t="s">
        <v>280</v>
      </c>
    </row>
    <row r="160" spans="1:35">
      <c r="B160" t="s">
        <v>297</v>
      </c>
      <c r="C160" s="30"/>
      <c r="D160" s="30"/>
      <c r="E160" s="30"/>
      <c r="F160" s="30"/>
      <c r="G160" s="30" t="s">
        <v>280</v>
      </c>
      <c r="H160" s="30" t="s">
        <v>280</v>
      </c>
      <c r="I160" s="30"/>
      <c r="J160" s="30"/>
      <c r="K160" s="30"/>
      <c r="L160" s="30"/>
      <c r="M160" s="30"/>
      <c r="N160" s="89" t="s">
        <v>280</v>
      </c>
      <c r="O160" s="89" t="s">
        <v>280</v>
      </c>
      <c r="P160" s="89" t="s">
        <v>280</v>
      </c>
      <c r="Q160" s="89" t="s">
        <v>280</v>
      </c>
      <c r="R160" s="89" t="s">
        <v>280</v>
      </c>
      <c r="S160" s="89" t="s">
        <v>280</v>
      </c>
      <c r="T160" s="17"/>
      <c r="U160" s="17"/>
      <c r="V160" s="17"/>
      <c r="W160" s="17"/>
      <c r="X160" s="17"/>
      <c r="Y160" s="89" t="s">
        <v>280</v>
      </c>
      <c r="Z160" s="89" t="s">
        <v>280</v>
      </c>
      <c r="AA160" s="89" t="s">
        <v>280</v>
      </c>
      <c r="AB160" s="89" t="s">
        <v>280</v>
      </c>
      <c r="AC160" s="89" t="s">
        <v>280</v>
      </c>
      <c r="AD160" s="89" t="s">
        <v>280</v>
      </c>
      <c r="AE160" s="89" t="s">
        <v>280</v>
      </c>
      <c r="AF160" s="89" t="s">
        <v>280</v>
      </c>
      <c r="AG160" s="89" t="s">
        <v>280</v>
      </c>
      <c r="AH160" s="89" t="s">
        <v>280</v>
      </c>
      <c r="AI160" s="89" t="s">
        <v>280</v>
      </c>
    </row>
    <row r="161" spans="2:35">
      <c r="B161" t="s">
        <v>298</v>
      </c>
      <c r="C161" s="30"/>
      <c r="D161" s="30"/>
      <c r="E161" s="30"/>
      <c r="F161" s="30"/>
      <c r="G161" s="30" t="s">
        <v>280</v>
      </c>
      <c r="H161" s="30" t="s">
        <v>280</v>
      </c>
      <c r="I161" s="30"/>
      <c r="J161" s="30"/>
      <c r="K161" s="30"/>
      <c r="L161" s="30"/>
      <c r="M161" s="30"/>
      <c r="N161" s="89" t="s">
        <v>280</v>
      </c>
      <c r="O161" s="89" t="s">
        <v>280</v>
      </c>
      <c r="P161" s="89" t="s">
        <v>280</v>
      </c>
      <c r="Q161" s="89" t="s">
        <v>280</v>
      </c>
      <c r="R161" s="89" t="s">
        <v>280</v>
      </c>
      <c r="S161" s="89" t="s">
        <v>280</v>
      </c>
      <c r="T161" s="17"/>
      <c r="U161" s="17"/>
      <c r="V161" s="17"/>
      <c r="W161" s="17"/>
      <c r="X161" s="17"/>
      <c r="Y161" s="89" t="s">
        <v>280</v>
      </c>
      <c r="Z161" s="89" t="s">
        <v>280</v>
      </c>
      <c r="AA161" s="89" t="s">
        <v>280</v>
      </c>
      <c r="AB161" s="89" t="s">
        <v>280</v>
      </c>
      <c r="AC161" s="89" t="s">
        <v>280</v>
      </c>
      <c r="AD161" s="89" t="s">
        <v>280</v>
      </c>
      <c r="AE161" s="89" t="s">
        <v>280</v>
      </c>
      <c r="AF161" s="89" t="s">
        <v>280</v>
      </c>
      <c r="AG161" s="89" t="s">
        <v>280</v>
      </c>
      <c r="AH161" s="89" t="s">
        <v>280</v>
      </c>
      <c r="AI161" s="89" t="s">
        <v>280</v>
      </c>
    </row>
    <row r="162" spans="2:35">
      <c r="B162" t="s">
        <v>299</v>
      </c>
      <c r="C162" s="30"/>
      <c r="D162" s="30"/>
      <c r="E162" s="30"/>
      <c r="F162" s="30"/>
      <c r="G162" s="30" t="s">
        <v>280</v>
      </c>
      <c r="H162" s="30" t="s">
        <v>280</v>
      </c>
      <c r="I162" s="30"/>
      <c r="J162" s="30"/>
      <c r="K162" s="30"/>
      <c r="L162" s="30"/>
      <c r="M162" s="30"/>
      <c r="N162" s="89" t="s">
        <v>280</v>
      </c>
      <c r="O162" s="89" t="s">
        <v>280</v>
      </c>
      <c r="P162" s="89" t="s">
        <v>280</v>
      </c>
      <c r="Q162" s="89" t="s">
        <v>280</v>
      </c>
      <c r="R162" s="89" t="s">
        <v>280</v>
      </c>
      <c r="S162" s="89" t="s">
        <v>280</v>
      </c>
      <c r="T162" s="17"/>
      <c r="U162" s="17"/>
      <c r="V162" s="17"/>
      <c r="W162" s="17"/>
      <c r="X162" s="17"/>
      <c r="Y162" s="89" t="s">
        <v>280</v>
      </c>
      <c r="Z162" s="89" t="s">
        <v>280</v>
      </c>
      <c r="AA162" s="89" t="s">
        <v>280</v>
      </c>
      <c r="AB162" s="89" t="s">
        <v>280</v>
      </c>
      <c r="AC162" s="89" t="s">
        <v>280</v>
      </c>
      <c r="AD162" s="89" t="s">
        <v>280</v>
      </c>
      <c r="AE162" s="89" t="s">
        <v>280</v>
      </c>
      <c r="AF162" s="89" t="s">
        <v>280</v>
      </c>
      <c r="AG162" s="89" t="s">
        <v>280</v>
      </c>
      <c r="AH162" s="89" t="s">
        <v>280</v>
      </c>
      <c r="AI162" s="89" t="s">
        <v>280</v>
      </c>
    </row>
    <row r="163" spans="2:35">
      <c r="B163" t="s">
        <v>300</v>
      </c>
      <c r="C163" s="30"/>
      <c r="D163" s="30"/>
      <c r="E163" s="30"/>
      <c r="F163" s="30"/>
      <c r="G163" s="30" t="s">
        <v>280</v>
      </c>
      <c r="H163" s="30" t="s">
        <v>280</v>
      </c>
      <c r="I163" s="30"/>
      <c r="J163" s="30"/>
      <c r="K163" s="30"/>
      <c r="L163" s="30"/>
      <c r="M163" s="30"/>
      <c r="N163" s="89" t="s">
        <v>280</v>
      </c>
      <c r="O163" s="89" t="s">
        <v>280</v>
      </c>
      <c r="P163" s="89" t="s">
        <v>280</v>
      </c>
      <c r="Q163" s="89" t="s">
        <v>280</v>
      </c>
      <c r="R163" s="89" t="s">
        <v>280</v>
      </c>
      <c r="S163" s="89" t="s">
        <v>280</v>
      </c>
      <c r="T163" s="17"/>
      <c r="U163" s="17"/>
      <c r="V163" s="17"/>
      <c r="W163" s="17"/>
      <c r="X163" s="17"/>
      <c r="Y163" s="89" t="s">
        <v>280</v>
      </c>
      <c r="Z163" s="89" t="s">
        <v>280</v>
      </c>
      <c r="AA163" s="89" t="s">
        <v>280</v>
      </c>
      <c r="AB163" s="89" t="s">
        <v>280</v>
      </c>
      <c r="AC163" s="89" t="s">
        <v>280</v>
      </c>
      <c r="AD163" s="89" t="s">
        <v>280</v>
      </c>
      <c r="AE163" s="89" t="s">
        <v>280</v>
      </c>
      <c r="AF163" s="89" t="s">
        <v>280</v>
      </c>
      <c r="AG163" s="89" t="s">
        <v>280</v>
      </c>
      <c r="AH163" s="89" t="s">
        <v>280</v>
      </c>
      <c r="AI163" s="89" t="s">
        <v>280</v>
      </c>
    </row>
    <row r="164" spans="2:35">
      <c r="B164" t="s">
        <v>301</v>
      </c>
      <c r="C164" s="30">
        <v>150</v>
      </c>
      <c r="D164" s="30">
        <v>236</v>
      </c>
      <c r="E164" s="30">
        <v>681</v>
      </c>
      <c r="F164" s="30">
        <v>420</v>
      </c>
      <c r="G164" s="30">
        <v>1384</v>
      </c>
      <c r="H164" s="30">
        <v>0</v>
      </c>
      <c r="I164" s="30">
        <f>H164-SUM(J164:M164)</f>
        <v>0</v>
      </c>
      <c r="J164" s="30">
        <v>0</v>
      </c>
      <c r="K164" s="30">
        <v>0</v>
      </c>
      <c r="L164" s="30">
        <v>0</v>
      </c>
      <c r="M164" s="30">
        <v>0</v>
      </c>
      <c r="N164" s="89">
        <v>22</v>
      </c>
      <c r="O164" s="89">
        <v>11</v>
      </c>
      <c r="P164" s="89">
        <v>13</v>
      </c>
      <c r="Q164" s="89">
        <v>2</v>
      </c>
      <c r="R164" s="89">
        <v>2</v>
      </c>
      <c r="S164" s="89">
        <v>0</v>
      </c>
      <c r="T164" s="17">
        <v>0</v>
      </c>
      <c r="U164" s="17">
        <v>0</v>
      </c>
      <c r="V164" s="17">
        <v>0</v>
      </c>
      <c r="W164" s="17">
        <v>0</v>
      </c>
      <c r="X164" s="17">
        <v>0</v>
      </c>
      <c r="Y164" s="89">
        <v>50</v>
      </c>
      <c r="Z164" s="89">
        <v>314.69772419116202</v>
      </c>
      <c r="AA164" s="89">
        <v>280.00564212319301</v>
      </c>
      <c r="AB164" s="89">
        <v>444.56055714188801</v>
      </c>
      <c r="AC164" s="89">
        <v>128.53390634048</v>
      </c>
      <c r="AD164" s="89">
        <v>353.49175323558802</v>
      </c>
      <c r="AE164" s="89">
        <v>26.185815077823701</v>
      </c>
      <c r="AF164" s="89">
        <v>0</v>
      </c>
      <c r="AG164" s="89">
        <v>0</v>
      </c>
      <c r="AH164" s="89">
        <v>0</v>
      </c>
      <c r="AI164" s="89">
        <v>0</v>
      </c>
    </row>
    <row r="165" spans="2:35">
      <c r="B165" t="s">
        <v>302</v>
      </c>
      <c r="C165" s="30">
        <v>148.035</v>
      </c>
      <c r="D165" s="30">
        <v>282.96499999999997</v>
      </c>
      <c r="E165" s="30">
        <v>579.50900000000001</v>
      </c>
      <c r="F165" s="30">
        <v>371.17700000000002</v>
      </c>
      <c r="G165" s="30">
        <v>1376.6125410424499</v>
      </c>
      <c r="H165" s="30">
        <v>0</v>
      </c>
      <c r="I165" s="30">
        <f>H165-SUM(J165:M165)</f>
        <v>0</v>
      </c>
      <c r="J165" s="30">
        <v>0</v>
      </c>
      <c r="K165" s="30">
        <v>0</v>
      </c>
      <c r="L165" s="30">
        <v>0</v>
      </c>
      <c r="M165" s="30">
        <v>0</v>
      </c>
      <c r="N165" s="89">
        <v>22</v>
      </c>
      <c r="O165" s="89">
        <v>13</v>
      </c>
      <c r="P165" s="89">
        <v>11</v>
      </c>
      <c r="Q165" s="89">
        <v>2</v>
      </c>
      <c r="R165" s="89">
        <v>2</v>
      </c>
      <c r="S165" s="89">
        <v>0</v>
      </c>
      <c r="T165" s="17">
        <v>0</v>
      </c>
      <c r="U165" s="17">
        <v>0</v>
      </c>
      <c r="V165" s="17">
        <v>0</v>
      </c>
      <c r="W165" s="17">
        <v>0</v>
      </c>
      <c r="X165" s="17">
        <v>0</v>
      </c>
      <c r="Y165" s="89">
        <v>50</v>
      </c>
      <c r="Z165" s="89">
        <v>269.11200000000002</v>
      </c>
      <c r="AA165" s="89">
        <v>193.517</v>
      </c>
      <c r="AB165" s="89">
        <v>242.11199999999999</v>
      </c>
      <c r="AC165" s="89">
        <v>92.638999999999996</v>
      </c>
      <c r="AD165" s="89">
        <v>208.464</v>
      </c>
      <c r="AE165" s="89">
        <v>446.15600000000001</v>
      </c>
      <c r="AF165" s="89">
        <v>0</v>
      </c>
      <c r="AG165" s="89">
        <v>0</v>
      </c>
      <c r="AH165" s="89">
        <v>0</v>
      </c>
      <c r="AI165" s="89">
        <v>0</v>
      </c>
    </row>
    <row r="166" spans="2:35">
      <c r="B166" t="s">
        <v>303</v>
      </c>
      <c r="C166" s="30">
        <v>148.0153856274396</v>
      </c>
      <c r="D166" s="30">
        <v>290.14655305575559</v>
      </c>
      <c r="E166" s="30">
        <v>571.9759337776643</v>
      </c>
      <c r="F166" s="30">
        <v>379.35459266146637</v>
      </c>
      <c r="G166" s="30">
        <v>1364.9083466292755</v>
      </c>
      <c r="H166" s="30">
        <v>0</v>
      </c>
      <c r="I166" s="30">
        <f>H166-SUM(J166:M166)</f>
        <v>0</v>
      </c>
      <c r="J166" s="30">
        <v>0</v>
      </c>
      <c r="K166" s="30">
        <v>0</v>
      </c>
      <c r="L166" s="30">
        <v>0</v>
      </c>
      <c r="M166" s="30">
        <v>0</v>
      </c>
      <c r="N166" s="92">
        <v>22</v>
      </c>
      <c r="O166" s="92">
        <v>13</v>
      </c>
      <c r="P166" s="92">
        <v>11</v>
      </c>
      <c r="Q166" s="92">
        <v>2</v>
      </c>
      <c r="R166" s="92">
        <v>2</v>
      </c>
      <c r="S166" s="92">
        <v>0</v>
      </c>
      <c r="T166" s="17">
        <v>0</v>
      </c>
      <c r="U166" s="17">
        <v>0</v>
      </c>
      <c r="V166" s="17">
        <v>0</v>
      </c>
      <c r="W166" s="17">
        <v>0</v>
      </c>
      <c r="X166" s="17">
        <v>0</v>
      </c>
      <c r="Y166" s="92">
        <f>SUM(N166:S166)</f>
        <v>50</v>
      </c>
      <c r="Z166" s="92"/>
      <c r="AA166" s="92"/>
      <c r="AB166" s="92"/>
      <c r="AC166" s="92"/>
      <c r="AD166" s="92"/>
      <c r="AE166" s="92"/>
      <c r="AF166" s="92"/>
      <c r="AG166" s="92"/>
      <c r="AH166" s="92"/>
      <c r="AI166" s="92"/>
    </row>
    <row r="167" spans="2:35">
      <c r="B167" t="s">
        <v>304</v>
      </c>
      <c r="C167" s="30">
        <f>'2021 APR Table 7D'!I$14</f>
        <v>146</v>
      </c>
      <c r="D167" s="30">
        <f>'2021 APR Table 7D'!I$40</f>
        <v>287</v>
      </c>
      <c r="E167" s="30">
        <f>'2021 APR Table 7D'!I$66</f>
        <v>572</v>
      </c>
      <c r="F167" s="30">
        <f>'2021 APR Table 7D'!I$92</f>
        <v>875</v>
      </c>
      <c r="G167" s="30">
        <f>'2021 APR Table 7D'!I$118</f>
        <v>698</v>
      </c>
      <c r="H167" s="30">
        <f>'2021 APR Table 7D'!I$144</f>
        <v>0</v>
      </c>
      <c r="I167" s="30">
        <f>H167-SUM(J167:M167)</f>
        <v>0</v>
      </c>
      <c r="J167" s="30">
        <v>0</v>
      </c>
      <c r="K167" s="30">
        <v>0</v>
      </c>
      <c r="L167" s="30">
        <v>0</v>
      </c>
      <c r="M167" s="30">
        <v>0</v>
      </c>
      <c r="N167" s="89">
        <f>'2021 APR Table 7D'!I$199</f>
        <v>22</v>
      </c>
      <c r="O167" s="89">
        <f>'2021 APR Table 7D'!I$225</f>
        <v>13</v>
      </c>
      <c r="P167" s="89">
        <f>'2021 APR Table 7D'!I$251</f>
        <v>11</v>
      </c>
      <c r="Q167" s="89">
        <f>'2021 APR Table 7D'!I$277</f>
        <v>3</v>
      </c>
      <c r="R167" s="89">
        <f>'2021 APR Table 7D'!I$303</f>
        <v>1</v>
      </c>
      <c r="S167" s="89">
        <f>'2021 APR Table 7D'!I$329</f>
        <v>0</v>
      </c>
      <c r="T167" s="17">
        <v>0</v>
      </c>
      <c r="U167" s="17">
        <v>0</v>
      </c>
      <c r="V167" s="17">
        <v>0</v>
      </c>
      <c r="W167" s="17">
        <v>0</v>
      </c>
      <c r="X167" s="17">
        <v>0</v>
      </c>
      <c r="Y167" s="92">
        <f t="shared" ref="Y167:Y168" si="76">SUM(N167:S167)</f>
        <v>50</v>
      </c>
      <c r="Z167" s="89">
        <f t="array" ref="Z167:AE167">TRANSPOSE('2021 APR Table 7A'!I$6:I$11)</f>
        <v>251.19800000000001</v>
      </c>
      <c r="AA167" s="89">
        <v>427.52499999999998</v>
      </c>
      <c r="AB167" s="89">
        <v>490.74</v>
      </c>
      <c r="AC167" s="89">
        <v>265.84100000000001</v>
      </c>
      <c r="AD167" s="89">
        <v>596.61800000000005</v>
      </c>
      <c r="AE167" s="89">
        <v>736.45</v>
      </c>
      <c r="AF167" s="89">
        <f>'2021 APR Table 7A'!I$17</f>
        <v>0</v>
      </c>
      <c r="AG167" s="89">
        <f>'2021 APR Table 7A'!I$19</f>
        <v>0</v>
      </c>
      <c r="AH167" s="89">
        <f>'2021 APR Table 7A'!I$15</f>
        <v>0</v>
      </c>
      <c r="AI167" s="89">
        <f>'2021 APR Table 7A'!I$16</f>
        <v>0</v>
      </c>
    </row>
    <row r="168" spans="2:35">
      <c r="B168" t="s">
        <v>305</v>
      </c>
      <c r="C168" s="30">
        <f>'2022 APR Table 7D'!I$14</f>
        <v>148</v>
      </c>
      <c r="D168" s="30">
        <f>'2022 APR Table 7D'!I$40</f>
        <v>294</v>
      </c>
      <c r="E168" s="30">
        <f>'2022 APR Table 7D'!I$66</f>
        <v>589</v>
      </c>
      <c r="F168" s="30">
        <f>'2022 APR Table 7D'!I$92</f>
        <v>865</v>
      </c>
      <c r="G168" s="30">
        <f>'2022 APR Table 7D'!I$118</f>
        <v>704</v>
      </c>
      <c r="H168" s="30">
        <f>'2022 APR Table 7D'!I$144</f>
        <v>0</v>
      </c>
      <c r="I168" s="30">
        <f>H168-SUM(J168:M168)</f>
        <v>0</v>
      </c>
      <c r="J168" s="30">
        <v>0</v>
      </c>
      <c r="K168" s="30">
        <v>0</v>
      </c>
      <c r="L168" s="30">
        <v>0</v>
      </c>
      <c r="M168" s="30">
        <v>0</v>
      </c>
      <c r="N168" s="89">
        <f>'2022 APR Table 7D'!I$199</f>
        <v>22</v>
      </c>
      <c r="O168" s="89">
        <f>'2022 APR Table 7D'!I$225</f>
        <v>13</v>
      </c>
      <c r="P168" s="89">
        <f>'2022 APR Table 7D'!I$251</f>
        <v>11</v>
      </c>
      <c r="Q168" s="89">
        <f>'2022 APR Table 7D'!I$277</f>
        <v>3</v>
      </c>
      <c r="R168" s="89">
        <f>'2022 APR Table 7D'!I$303</f>
        <v>1</v>
      </c>
      <c r="S168" s="89">
        <f>'2022 APR Table 7D'!I$329</f>
        <v>0</v>
      </c>
      <c r="T168" s="17">
        <v>0</v>
      </c>
      <c r="U168" s="17">
        <v>0</v>
      </c>
      <c r="V168" s="17">
        <v>0</v>
      </c>
      <c r="W168" s="17">
        <v>0</v>
      </c>
      <c r="X168" s="17">
        <v>0</v>
      </c>
      <c r="Y168" s="92">
        <f t="shared" si="76"/>
        <v>50</v>
      </c>
      <c r="Z168" s="89">
        <f t="array" ref="Z168:AE168">TRANSPOSE('2022 APR Table 7A'!I$6:I$11)</f>
        <v>200.101</v>
      </c>
      <c r="AA168" s="89">
        <v>326.65199999999999</v>
      </c>
      <c r="AB168" s="89">
        <v>485.23399999999998</v>
      </c>
      <c r="AC168" s="89">
        <v>552.66899999999998</v>
      </c>
      <c r="AD168" s="89">
        <v>321.93799999999999</v>
      </c>
      <c r="AE168" s="89">
        <v>696.30200000000002</v>
      </c>
      <c r="AF168" s="89">
        <f>'2022 APR Table 7A'!I$17</f>
        <v>0</v>
      </c>
      <c r="AG168" s="89">
        <f>'2022 APR Table 7A'!I$19</f>
        <v>0</v>
      </c>
      <c r="AH168" s="89">
        <f>'2022 APR Table 7A'!I$15</f>
        <v>0</v>
      </c>
      <c r="AI168" s="89">
        <f>'2022 APR Table 7A'!I$16</f>
        <v>0</v>
      </c>
    </row>
    <row r="169" spans="2:35">
      <c r="B169" t="s">
        <v>306</v>
      </c>
      <c r="C169" s="30"/>
      <c r="D169" s="30"/>
      <c r="E169" s="30"/>
      <c r="F169" s="30"/>
      <c r="G169" s="30"/>
      <c r="H169" s="30"/>
      <c r="I169" s="30"/>
      <c r="J169" s="30"/>
      <c r="K169" s="30"/>
      <c r="L169" s="30"/>
      <c r="M169" s="30"/>
      <c r="N169" s="89"/>
      <c r="O169" s="89"/>
      <c r="P169" s="89"/>
      <c r="Q169" s="89"/>
      <c r="R169" s="89"/>
      <c r="S169" s="89"/>
      <c r="T169" s="17"/>
      <c r="U169" s="17"/>
      <c r="V169" s="17"/>
      <c r="W169" s="17"/>
      <c r="X169" s="17"/>
      <c r="Y169" s="89"/>
      <c r="Z169" s="89"/>
      <c r="AA169" s="89"/>
      <c r="AB169" s="89"/>
      <c r="AC169" s="89"/>
      <c r="AD169" s="89"/>
      <c r="AE169" s="89"/>
      <c r="AF169" s="89"/>
      <c r="AG169" s="89"/>
      <c r="AH169" s="89"/>
      <c r="AI169" s="89"/>
    </row>
    <row r="170" spans="2:35">
      <c r="B170" t="s">
        <v>307</v>
      </c>
      <c r="C170" s="30"/>
      <c r="D170" s="30"/>
      <c r="E170" s="30"/>
      <c r="F170" s="30"/>
      <c r="G170" s="30"/>
      <c r="H170" s="30"/>
      <c r="I170" s="30"/>
      <c r="J170" s="30"/>
      <c r="K170" s="30"/>
      <c r="L170" s="30"/>
      <c r="M170" s="30"/>
      <c r="N170" s="89"/>
      <c r="O170" s="89"/>
      <c r="P170" s="89"/>
      <c r="Q170" s="89"/>
      <c r="R170" s="89"/>
      <c r="S170" s="89"/>
      <c r="T170" s="17"/>
      <c r="U170" s="17"/>
      <c r="V170" s="17"/>
      <c r="W170" s="17"/>
      <c r="X170" s="17"/>
      <c r="Y170" s="89"/>
      <c r="Z170" s="89"/>
      <c r="AA170" s="89"/>
      <c r="AB170" s="89"/>
      <c r="AC170" s="89"/>
      <c r="AD170" s="89"/>
      <c r="AE170" s="89"/>
      <c r="AF170" s="89"/>
      <c r="AG170" s="89"/>
      <c r="AH170" s="89"/>
      <c r="AI170" s="89"/>
    </row>
    <row r="171" spans="2:35">
      <c r="B171" t="s">
        <v>308</v>
      </c>
      <c r="C171" s="30"/>
      <c r="D171" s="30"/>
      <c r="E171" s="30"/>
      <c r="F171" s="30"/>
      <c r="G171" s="30"/>
      <c r="H171" s="30"/>
      <c r="I171" s="30"/>
      <c r="J171" s="30"/>
      <c r="K171" s="30"/>
      <c r="L171" s="30"/>
      <c r="M171" s="30"/>
      <c r="N171" s="89"/>
      <c r="O171" s="89"/>
      <c r="P171" s="89"/>
      <c r="Q171" s="89"/>
      <c r="R171" s="89"/>
      <c r="S171" s="89"/>
      <c r="T171" s="17"/>
      <c r="U171" s="17"/>
      <c r="V171" s="17"/>
      <c r="W171" s="17"/>
      <c r="X171" s="17"/>
      <c r="Y171" s="89"/>
      <c r="Z171" s="89"/>
      <c r="AA171" s="89"/>
      <c r="AB171" s="89"/>
      <c r="AC171" s="89"/>
      <c r="AD171" s="89"/>
      <c r="AE171" s="89"/>
      <c r="AF171" s="89"/>
      <c r="AG171" s="89"/>
      <c r="AH171" s="89"/>
      <c r="AI171" s="89"/>
    </row>
    <row r="172" spans="2:35">
      <c r="N172" s="92"/>
      <c r="O172" s="92"/>
      <c r="P172" s="92"/>
      <c r="Q172" s="92"/>
      <c r="R172" s="92"/>
      <c r="S172" s="92"/>
      <c r="T172" s="92"/>
      <c r="U172" s="92"/>
      <c r="V172" s="92"/>
      <c r="W172" s="92"/>
      <c r="X172" s="92"/>
      <c r="Y172" s="92"/>
      <c r="Z172" s="92"/>
      <c r="AA172" s="92"/>
      <c r="AB172" s="92"/>
      <c r="AC172" s="92"/>
      <c r="AD172" s="92"/>
      <c r="AE172" s="92"/>
      <c r="AF172" s="92"/>
      <c r="AG172" s="92"/>
      <c r="AH172" s="92"/>
      <c r="AI172" s="92"/>
    </row>
    <row r="173" spans="2:35">
      <c r="N173" s="92"/>
      <c r="O173" s="92"/>
      <c r="P173" s="92"/>
      <c r="Q173" s="92"/>
      <c r="R173" s="92"/>
      <c r="S173" s="92"/>
      <c r="T173" s="92"/>
      <c r="U173" s="92"/>
      <c r="V173" s="92"/>
      <c r="W173" s="92"/>
      <c r="X173" s="92"/>
      <c r="Y173" s="92"/>
      <c r="Z173" s="92"/>
      <c r="AA173" s="92"/>
      <c r="AB173" s="92"/>
      <c r="AC173" s="92"/>
      <c r="AD173" s="92"/>
      <c r="AE173" s="92"/>
      <c r="AF173" s="92"/>
      <c r="AG173" s="92"/>
      <c r="AH173" s="92"/>
      <c r="AI173" s="92"/>
    </row>
    <row r="174" spans="2:35">
      <c r="N174" s="92"/>
      <c r="O174" s="92"/>
      <c r="P174" s="92"/>
      <c r="Q174" s="92"/>
      <c r="R174" s="92"/>
      <c r="S174" s="92"/>
      <c r="T174" s="92"/>
      <c r="U174" s="92"/>
      <c r="V174" s="92"/>
      <c r="W174" s="92"/>
      <c r="X174" s="92"/>
      <c r="Y174" s="92"/>
      <c r="Z174" s="92"/>
      <c r="AA174" s="92"/>
      <c r="AB174" s="92"/>
      <c r="AC174" s="92"/>
      <c r="AD174" s="92"/>
      <c r="AE174" s="92"/>
      <c r="AF174" s="92"/>
      <c r="AG174" s="92"/>
      <c r="AH174" s="92"/>
      <c r="AI174" s="92"/>
    </row>
    <row r="175" spans="2:35">
      <c r="N175" s="92"/>
      <c r="O175" s="92"/>
      <c r="P175" s="92"/>
      <c r="Q175" s="92"/>
      <c r="R175" s="92"/>
      <c r="S175" s="92"/>
      <c r="T175" s="92"/>
      <c r="U175" s="92"/>
      <c r="V175" s="92"/>
      <c r="W175" s="92"/>
      <c r="X175" s="92"/>
      <c r="Y175" s="92"/>
      <c r="Z175" s="92"/>
      <c r="AA175" s="92"/>
      <c r="AB175" s="92"/>
      <c r="AC175" s="92"/>
      <c r="AD175" s="92"/>
      <c r="AE175" s="92"/>
      <c r="AF175" s="92"/>
      <c r="AG175" s="92"/>
      <c r="AH175" s="92"/>
      <c r="AI175" s="92"/>
    </row>
    <row r="176" spans="2:35">
      <c r="N176" s="92"/>
      <c r="O176" s="92"/>
      <c r="P176" s="92"/>
      <c r="Q176" s="92"/>
      <c r="R176" s="92"/>
      <c r="S176" s="92"/>
      <c r="T176" s="92"/>
      <c r="U176" s="92"/>
      <c r="V176" s="92"/>
      <c r="W176" s="92"/>
      <c r="X176" s="92"/>
      <c r="Y176" s="92"/>
      <c r="Z176" s="92"/>
      <c r="AA176" s="92"/>
      <c r="AB176" s="92"/>
      <c r="AC176" s="92"/>
      <c r="AD176" s="92"/>
      <c r="AE176" s="92"/>
      <c r="AF176" s="92"/>
      <c r="AG176" s="92"/>
      <c r="AH176" s="92"/>
      <c r="AI176" s="92"/>
    </row>
    <row r="177" spans="14:35">
      <c r="N177" s="92"/>
      <c r="O177" s="92"/>
      <c r="P177" s="92"/>
      <c r="Q177" s="92"/>
      <c r="R177" s="92"/>
      <c r="S177" s="92"/>
      <c r="T177" s="92"/>
      <c r="U177" s="92"/>
      <c r="V177" s="92"/>
      <c r="W177" s="92"/>
      <c r="X177" s="92"/>
      <c r="Y177" s="92"/>
      <c r="Z177" s="92"/>
      <c r="AA177" s="92"/>
      <c r="AB177" s="92"/>
      <c r="AC177" s="92"/>
      <c r="AD177" s="92"/>
      <c r="AE177" s="92"/>
      <c r="AF177" s="92"/>
      <c r="AG177" s="92"/>
      <c r="AH177" s="92"/>
      <c r="AI177" s="92"/>
    </row>
    <row r="178" spans="14:35">
      <c r="N178" s="92"/>
      <c r="O178" s="92"/>
      <c r="P178" s="92"/>
      <c r="Q178" s="92"/>
      <c r="R178" s="92"/>
      <c r="S178" s="92"/>
      <c r="T178" s="92"/>
      <c r="U178" s="92"/>
      <c r="V178" s="92"/>
      <c r="W178" s="92"/>
      <c r="X178" s="92"/>
      <c r="Y178" s="92"/>
      <c r="Z178" s="92"/>
      <c r="AA178" s="92"/>
      <c r="AB178" s="92"/>
      <c r="AC178" s="92"/>
      <c r="AD178" s="92"/>
      <c r="AE178" s="92"/>
      <c r="AF178" s="92"/>
      <c r="AG178" s="92"/>
      <c r="AH178" s="92"/>
      <c r="AI178" s="92"/>
    </row>
    <row r="179" spans="14:35">
      <c r="N179" s="92"/>
      <c r="O179" s="92"/>
      <c r="P179" s="92"/>
      <c r="Q179" s="92"/>
      <c r="R179" s="92"/>
      <c r="S179" s="92"/>
      <c r="T179" s="92"/>
      <c r="U179" s="92"/>
      <c r="V179" s="92"/>
      <c r="W179" s="92"/>
      <c r="X179" s="92"/>
      <c r="Y179" s="92"/>
      <c r="Z179" s="92"/>
      <c r="AA179" s="92"/>
      <c r="AB179" s="92"/>
      <c r="AC179" s="92"/>
      <c r="AD179" s="92"/>
      <c r="AE179" s="92"/>
      <c r="AF179" s="92"/>
      <c r="AG179" s="92"/>
      <c r="AH179" s="92"/>
      <c r="AI179" s="92"/>
    </row>
    <row r="180" spans="14:35">
      <c r="N180" s="92"/>
      <c r="O180" s="92"/>
      <c r="P180" s="92"/>
      <c r="Q180" s="92"/>
      <c r="R180" s="92"/>
      <c r="S180" s="92"/>
      <c r="T180" s="92"/>
      <c r="U180" s="92"/>
      <c r="V180" s="92"/>
      <c r="W180" s="92"/>
      <c r="X180" s="92"/>
      <c r="Y180" s="92"/>
      <c r="Z180" s="92"/>
      <c r="AA180" s="92"/>
      <c r="AB180" s="92"/>
      <c r="AC180" s="92"/>
      <c r="AD180" s="92"/>
      <c r="AE180" s="92"/>
      <c r="AF180" s="92"/>
      <c r="AG180" s="92"/>
      <c r="AH180" s="92"/>
      <c r="AI180" s="92"/>
    </row>
    <row r="181" spans="14:35">
      <c r="N181" s="92"/>
      <c r="O181" s="92"/>
      <c r="P181" s="92"/>
      <c r="Q181" s="92"/>
      <c r="R181" s="92"/>
      <c r="S181" s="92"/>
      <c r="T181" s="92"/>
      <c r="U181" s="92"/>
      <c r="V181" s="92"/>
      <c r="W181" s="92"/>
      <c r="X181" s="92"/>
      <c r="Y181" s="92"/>
      <c r="Z181" s="92"/>
      <c r="AA181" s="92"/>
      <c r="AB181" s="92"/>
      <c r="AC181" s="92"/>
      <c r="AD181" s="92"/>
      <c r="AE181" s="92"/>
      <c r="AF181" s="92"/>
      <c r="AG181" s="92"/>
      <c r="AH181" s="92"/>
      <c r="AI181" s="92"/>
    </row>
    <row r="182" spans="14:35">
      <c r="N182" s="92"/>
      <c r="O182" s="92"/>
      <c r="P182" s="92"/>
      <c r="Q182" s="92"/>
      <c r="R182" s="92"/>
      <c r="S182" s="92"/>
      <c r="T182" s="92"/>
      <c r="U182" s="92"/>
      <c r="V182" s="92"/>
      <c r="W182" s="92"/>
      <c r="X182" s="92"/>
      <c r="Y182" s="92"/>
      <c r="Z182" s="92"/>
      <c r="AA182" s="92"/>
      <c r="AB182" s="92"/>
      <c r="AC182" s="92"/>
      <c r="AD182" s="92"/>
      <c r="AE182" s="92"/>
      <c r="AF182" s="92"/>
      <c r="AG182" s="92"/>
      <c r="AH182" s="92"/>
      <c r="AI182" s="92"/>
    </row>
    <row r="183" spans="14:35">
      <c r="N183" s="92"/>
      <c r="O183" s="92"/>
      <c r="P183" s="92"/>
      <c r="Q183" s="92"/>
      <c r="R183" s="92"/>
      <c r="S183" s="92"/>
      <c r="T183" s="92"/>
      <c r="U183" s="92"/>
      <c r="V183" s="92"/>
      <c r="W183" s="92"/>
      <c r="X183" s="92"/>
      <c r="Y183" s="92"/>
      <c r="Z183" s="92"/>
      <c r="AA183" s="92"/>
      <c r="AB183" s="92"/>
      <c r="AC183" s="92"/>
      <c r="AD183" s="92"/>
      <c r="AE183" s="92"/>
      <c r="AF183" s="92"/>
      <c r="AG183" s="92"/>
      <c r="AH183" s="92"/>
      <c r="AI183" s="92"/>
    </row>
    <row r="184" spans="14:35">
      <c r="N184" s="92"/>
      <c r="O184" s="92"/>
      <c r="P184" s="92"/>
      <c r="Q184" s="92"/>
      <c r="R184" s="92"/>
      <c r="S184" s="92"/>
      <c r="T184" s="92"/>
      <c r="U184" s="92"/>
      <c r="V184" s="92"/>
      <c r="W184" s="92"/>
      <c r="X184" s="92"/>
      <c r="Y184" s="92"/>
      <c r="Z184" s="92"/>
      <c r="AA184" s="92"/>
      <c r="AB184" s="92"/>
      <c r="AC184" s="92"/>
      <c r="AD184" s="92"/>
      <c r="AE184" s="92"/>
      <c r="AF184" s="92"/>
      <c r="AG184" s="92"/>
      <c r="AH184" s="92"/>
      <c r="AI184" s="92"/>
    </row>
    <row r="185" spans="14:35">
      <c r="N185" s="92"/>
      <c r="O185" s="92"/>
      <c r="P185" s="92"/>
      <c r="Q185" s="92"/>
      <c r="R185" s="92"/>
      <c r="S185" s="92"/>
      <c r="T185" s="92"/>
      <c r="U185" s="92"/>
      <c r="V185" s="92"/>
      <c r="W185" s="92"/>
      <c r="X185" s="92"/>
      <c r="Y185" s="92"/>
      <c r="Z185" s="92"/>
      <c r="AA185" s="92"/>
      <c r="AB185" s="92"/>
      <c r="AC185" s="92"/>
      <c r="AD185" s="92"/>
      <c r="AE185" s="92"/>
      <c r="AF185" s="92"/>
      <c r="AG185" s="92"/>
      <c r="AH185" s="92"/>
      <c r="AI185" s="92"/>
    </row>
    <row r="186" spans="14:35">
      <c r="N186" s="92"/>
      <c r="O186" s="92"/>
      <c r="P186" s="92"/>
      <c r="Q186" s="92"/>
      <c r="R186" s="92"/>
      <c r="S186" s="92"/>
      <c r="T186" s="92"/>
      <c r="U186" s="92"/>
      <c r="V186" s="92"/>
      <c r="W186" s="92"/>
      <c r="X186" s="92"/>
      <c r="Y186" s="92"/>
      <c r="Z186" s="92"/>
      <c r="AA186" s="92"/>
      <c r="AB186" s="92"/>
      <c r="AC186" s="92"/>
      <c r="AD186" s="92"/>
      <c r="AE186" s="92"/>
      <c r="AF186" s="92"/>
      <c r="AG186" s="92"/>
      <c r="AH186" s="92"/>
      <c r="AI186" s="92"/>
    </row>
    <row r="187" spans="14:35">
      <c r="N187" s="92"/>
      <c r="O187" s="92"/>
      <c r="P187" s="92"/>
      <c r="Q187" s="92"/>
      <c r="R187" s="92"/>
      <c r="S187" s="92"/>
      <c r="T187" s="92"/>
      <c r="U187" s="92"/>
      <c r="V187" s="92"/>
      <c r="W187" s="92"/>
      <c r="X187" s="92"/>
      <c r="Y187" s="92"/>
      <c r="Z187" s="92"/>
      <c r="AA187" s="92"/>
      <c r="AB187" s="92"/>
      <c r="AC187" s="92"/>
      <c r="AD187" s="92"/>
      <c r="AE187" s="92"/>
      <c r="AF187" s="92"/>
      <c r="AG187" s="92"/>
      <c r="AH187" s="92"/>
      <c r="AI187" s="92"/>
    </row>
    <row r="188" spans="14:35">
      <c r="N188" s="92"/>
      <c r="O188" s="92"/>
      <c r="P188" s="92"/>
      <c r="Q188" s="92"/>
      <c r="R188" s="92"/>
      <c r="S188" s="92"/>
      <c r="T188" s="92"/>
      <c r="U188" s="92"/>
      <c r="V188" s="92"/>
      <c r="W188" s="92"/>
      <c r="X188" s="92"/>
      <c r="Y188" s="92"/>
      <c r="Z188" s="92"/>
      <c r="AA188" s="92"/>
      <c r="AB188" s="92"/>
      <c r="AC188" s="92"/>
      <c r="AD188" s="92"/>
      <c r="AE188" s="92"/>
      <c r="AF188" s="92"/>
      <c r="AG188" s="92"/>
      <c r="AH188" s="92"/>
      <c r="AI188" s="92"/>
    </row>
    <row r="189" spans="14:35">
      <c r="N189" s="92"/>
      <c r="O189" s="92"/>
      <c r="P189" s="92"/>
      <c r="Q189" s="92"/>
      <c r="R189" s="92"/>
      <c r="S189" s="92"/>
      <c r="T189" s="92"/>
      <c r="U189" s="92"/>
      <c r="V189" s="92"/>
      <c r="W189" s="92"/>
      <c r="X189" s="92"/>
      <c r="Y189" s="92"/>
      <c r="Z189" s="92"/>
      <c r="AA189" s="92"/>
      <c r="AB189" s="92"/>
      <c r="AC189" s="92"/>
      <c r="AD189" s="92"/>
      <c r="AE189" s="92"/>
      <c r="AF189" s="92"/>
      <c r="AG189" s="92"/>
      <c r="AH189" s="92"/>
      <c r="AI189" s="92"/>
    </row>
    <row r="190" spans="14:35">
      <c r="N190" s="92"/>
      <c r="O190" s="92"/>
      <c r="P190" s="92"/>
      <c r="Q190" s="92"/>
      <c r="R190" s="92"/>
      <c r="S190" s="92"/>
      <c r="T190" s="92"/>
      <c r="U190" s="92"/>
      <c r="V190" s="92"/>
      <c r="W190" s="92"/>
      <c r="X190" s="92"/>
      <c r="Y190" s="92"/>
      <c r="Z190" s="92"/>
      <c r="AA190" s="92"/>
      <c r="AB190" s="92"/>
      <c r="AC190" s="92"/>
      <c r="AD190" s="92"/>
      <c r="AE190" s="92"/>
      <c r="AF190" s="92"/>
      <c r="AG190" s="92"/>
      <c r="AH190" s="92"/>
      <c r="AI190" s="92"/>
    </row>
    <row r="191" spans="14:35">
      <c r="N191" s="92"/>
      <c r="O191" s="92"/>
      <c r="P191" s="92"/>
      <c r="Q191" s="92"/>
      <c r="R191" s="92"/>
      <c r="S191" s="92"/>
      <c r="T191" s="92"/>
      <c r="U191" s="92"/>
      <c r="V191" s="92"/>
      <c r="W191" s="92"/>
      <c r="X191" s="92"/>
      <c r="Y191" s="92"/>
      <c r="Z191" s="92"/>
      <c r="AA191" s="92"/>
      <c r="AB191" s="92"/>
      <c r="AC191" s="92"/>
      <c r="AD191" s="92"/>
      <c r="AE191" s="92"/>
      <c r="AF191" s="92"/>
      <c r="AG191" s="92"/>
      <c r="AH191" s="92"/>
      <c r="AI191" s="92"/>
    </row>
    <row r="192" spans="14:35">
      <c r="N192" s="92"/>
      <c r="O192" s="92"/>
      <c r="P192" s="92"/>
      <c r="Q192" s="92"/>
      <c r="R192" s="92"/>
      <c r="S192" s="92"/>
      <c r="T192" s="92"/>
      <c r="U192" s="92"/>
      <c r="V192" s="92"/>
      <c r="W192" s="92"/>
      <c r="X192" s="92"/>
      <c r="Y192" s="92"/>
      <c r="Z192" s="92"/>
      <c r="AA192" s="92"/>
      <c r="AB192" s="92"/>
      <c r="AC192" s="92"/>
      <c r="AD192" s="92"/>
      <c r="AE192" s="92"/>
      <c r="AF192" s="92"/>
      <c r="AG192" s="92"/>
      <c r="AH192" s="92"/>
      <c r="AI192" s="92"/>
    </row>
    <row r="193" spans="14:35">
      <c r="N193" s="92"/>
      <c r="O193" s="92"/>
      <c r="P193" s="92"/>
      <c r="Q193" s="92"/>
      <c r="R193" s="92"/>
      <c r="S193" s="92"/>
      <c r="T193" s="92"/>
      <c r="U193" s="92"/>
      <c r="V193" s="92"/>
      <c r="W193" s="92"/>
      <c r="X193" s="92"/>
      <c r="Y193" s="92"/>
      <c r="Z193" s="92"/>
      <c r="AA193" s="92"/>
      <c r="AB193" s="92"/>
      <c r="AC193" s="92"/>
      <c r="AD193" s="92"/>
      <c r="AE193" s="92"/>
      <c r="AF193" s="92"/>
      <c r="AG193" s="92"/>
      <c r="AH193" s="92"/>
      <c r="AI193" s="92"/>
    </row>
    <row r="194" spans="14:35">
      <c r="N194" s="92"/>
      <c r="O194" s="92"/>
      <c r="P194" s="92"/>
      <c r="Q194" s="92"/>
      <c r="R194" s="92"/>
      <c r="S194" s="92"/>
      <c r="T194" s="92"/>
      <c r="U194" s="92"/>
      <c r="V194" s="92"/>
      <c r="W194" s="92"/>
      <c r="X194" s="92"/>
      <c r="Y194" s="92"/>
      <c r="Z194" s="92"/>
      <c r="AA194" s="92"/>
      <c r="AB194" s="92"/>
      <c r="AC194" s="92"/>
      <c r="AD194" s="92"/>
      <c r="AE194" s="92"/>
      <c r="AF194" s="92"/>
      <c r="AG194" s="92"/>
      <c r="AH194" s="92"/>
      <c r="AI194" s="92"/>
    </row>
    <row r="195" spans="14:35">
      <c r="N195" s="92"/>
      <c r="O195" s="92"/>
      <c r="P195" s="92"/>
      <c r="Q195" s="92"/>
      <c r="R195" s="92"/>
      <c r="S195" s="92"/>
      <c r="T195" s="92"/>
      <c r="U195" s="92"/>
      <c r="V195" s="92"/>
      <c r="W195" s="92"/>
      <c r="X195" s="92"/>
      <c r="Y195" s="92"/>
      <c r="Z195" s="92"/>
      <c r="AA195" s="92"/>
      <c r="AB195" s="92"/>
      <c r="AC195" s="92"/>
      <c r="AD195" s="92"/>
      <c r="AE195" s="92"/>
      <c r="AF195" s="92"/>
      <c r="AG195" s="92"/>
      <c r="AH195" s="92"/>
      <c r="AI195" s="92"/>
    </row>
    <row r="196" spans="14:35">
      <c r="N196" s="92"/>
      <c r="O196" s="92"/>
      <c r="P196" s="92"/>
      <c r="Q196" s="92"/>
      <c r="R196" s="92"/>
      <c r="S196" s="92"/>
      <c r="T196" s="92"/>
      <c r="U196" s="92"/>
      <c r="V196" s="92"/>
      <c r="W196" s="92"/>
      <c r="X196" s="92"/>
      <c r="Y196" s="92"/>
      <c r="Z196" s="92"/>
      <c r="AA196" s="92"/>
      <c r="AB196" s="92"/>
      <c r="AC196" s="92"/>
      <c r="AD196" s="92"/>
      <c r="AE196" s="92"/>
      <c r="AF196" s="92"/>
      <c r="AG196" s="92"/>
      <c r="AH196" s="92"/>
      <c r="AI196" s="92"/>
    </row>
    <row r="197" spans="14:35">
      <c r="N197" s="92"/>
      <c r="O197" s="92"/>
      <c r="P197" s="92"/>
      <c r="Q197" s="92"/>
      <c r="R197" s="92"/>
      <c r="S197" s="92"/>
      <c r="T197" s="92"/>
      <c r="U197" s="92"/>
      <c r="V197" s="92"/>
      <c r="W197" s="92"/>
      <c r="X197" s="92"/>
      <c r="Y197" s="92"/>
      <c r="Z197" s="92"/>
      <c r="AA197" s="92"/>
      <c r="AB197" s="92"/>
      <c r="AC197" s="92"/>
      <c r="AD197" s="92"/>
      <c r="AE197" s="92"/>
      <c r="AF197" s="92"/>
      <c r="AG197" s="92"/>
      <c r="AH197" s="92"/>
      <c r="AI197" s="92"/>
    </row>
    <row r="198" spans="14:35">
      <c r="N198" s="92"/>
      <c r="O198" s="92"/>
      <c r="P198" s="92"/>
      <c r="Q198" s="92"/>
      <c r="R198" s="92"/>
      <c r="S198" s="92"/>
      <c r="T198" s="92"/>
      <c r="U198" s="92"/>
      <c r="V198" s="92"/>
      <c r="W198" s="92"/>
      <c r="X198" s="92"/>
      <c r="Y198" s="92"/>
      <c r="Z198" s="92"/>
      <c r="AA198" s="92"/>
      <c r="AB198" s="92"/>
      <c r="AC198" s="92"/>
      <c r="AD198" s="92"/>
      <c r="AE198" s="92"/>
      <c r="AF198" s="92"/>
      <c r="AG198" s="92"/>
      <c r="AH198" s="92"/>
      <c r="AI198" s="92"/>
    </row>
    <row r="199" spans="14:35">
      <c r="N199" s="92"/>
      <c r="O199" s="92"/>
      <c r="P199" s="92"/>
      <c r="Q199" s="92"/>
      <c r="R199" s="92"/>
      <c r="S199" s="92"/>
      <c r="T199" s="92"/>
      <c r="U199" s="92"/>
      <c r="V199" s="92"/>
      <c r="W199" s="92"/>
      <c r="X199" s="92"/>
      <c r="Y199" s="92"/>
      <c r="Z199" s="92"/>
      <c r="AA199" s="92"/>
      <c r="AB199" s="92"/>
      <c r="AC199" s="92"/>
      <c r="AD199" s="92"/>
      <c r="AE199" s="92"/>
      <c r="AF199" s="92"/>
      <c r="AG199" s="92"/>
      <c r="AH199" s="92"/>
      <c r="AI199" s="92"/>
    </row>
    <row r="200" spans="14:35">
      <c r="N200" s="92"/>
      <c r="O200" s="92"/>
      <c r="P200" s="92"/>
      <c r="Q200" s="92"/>
      <c r="R200" s="92"/>
      <c r="S200" s="92"/>
      <c r="T200" s="92"/>
      <c r="U200" s="92"/>
      <c r="V200" s="92"/>
      <c r="W200" s="92"/>
      <c r="X200" s="92"/>
      <c r="Y200" s="92"/>
      <c r="Z200" s="92"/>
      <c r="AA200" s="92"/>
      <c r="AB200" s="92"/>
      <c r="AC200" s="92"/>
      <c r="AD200" s="92"/>
      <c r="AE200" s="92"/>
      <c r="AF200" s="92"/>
      <c r="AG200" s="92"/>
      <c r="AH200" s="92"/>
      <c r="AI200" s="92"/>
    </row>
    <row r="201" spans="14:35">
      <c r="N201" s="92"/>
      <c r="O201" s="92"/>
      <c r="P201" s="92"/>
      <c r="Q201" s="92"/>
      <c r="R201" s="92"/>
      <c r="S201" s="92"/>
      <c r="T201" s="92"/>
      <c r="U201" s="92"/>
      <c r="V201" s="92"/>
      <c r="W201" s="92"/>
      <c r="X201" s="92"/>
      <c r="Y201" s="92"/>
      <c r="Z201" s="92"/>
      <c r="AA201" s="92"/>
      <c r="AB201" s="92"/>
      <c r="AC201" s="92"/>
      <c r="AD201" s="92"/>
      <c r="AE201" s="92"/>
      <c r="AF201" s="92"/>
      <c r="AG201" s="92"/>
      <c r="AH201" s="92"/>
      <c r="AI201" s="92"/>
    </row>
    <row r="202" spans="14:35">
      <c r="N202" s="92"/>
      <c r="O202" s="92"/>
      <c r="P202" s="92"/>
      <c r="Q202" s="92"/>
      <c r="R202" s="92"/>
      <c r="S202" s="92"/>
      <c r="T202" s="92"/>
      <c r="U202" s="92"/>
      <c r="V202" s="92"/>
      <c r="W202" s="92"/>
      <c r="X202" s="92"/>
      <c r="Y202" s="92"/>
      <c r="Z202" s="92"/>
      <c r="AA202" s="92"/>
      <c r="AB202" s="92"/>
      <c r="AC202" s="92"/>
      <c r="AD202" s="92"/>
      <c r="AE202" s="92"/>
      <c r="AF202" s="92"/>
      <c r="AG202" s="92"/>
      <c r="AH202" s="92"/>
      <c r="AI202" s="92"/>
    </row>
    <row r="203" spans="14:35">
      <c r="N203" s="92"/>
      <c r="O203" s="92"/>
      <c r="P203" s="92"/>
      <c r="Q203" s="92"/>
      <c r="R203" s="92"/>
      <c r="S203" s="92"/>
      <c r="T203" s="92"/>
      <c r="U203" s="92"/>
      <c r="V203" s="92"/>
      <c r="W203" s="92"/>
      <c r="X203" s="92"/>
      <c r="Y203" s="92"/>
      <c r="Z203" s="92"/>
      <c r="AA203" s="92"/>
      <c r="AB203" s="92"/>
      <c r="AC203" s="92"/>
      <c r="AD203" s="92"/>
      <c r="AE203" s="92"/>
      <c r="AF203" s="92"/>
      <c r="AG203" s="92"/>
      <c r="AH203" s="92"/>
      <c r="AI203" s="92"/>
    </row>
    <row r="204" spans="14:35">
      <c r="N204" s="92"/>
      <c r="O204" s="92"/>
      <c r="P204" s="92"/>
      <c r="Q204" s="92"/>
      <c r="R204" s="92"/>
      <c r="S204" s="92"/>
      <c r="T204" s="92"/>
      <c r="U204" s="92"/>
      <c r="V204" s="92"/>
      <c r="W204" s="92"/>
      <c r="X204" s="92"/>
      <c r="Y204" s="92"/>
      <c r="Z204" s="92"/>
      <c r="AA204" s="92"/>
      <c r="AB204" s="92"/>
      <c r="AC204" s="92"/>
      <c r="AD204" s="92"/>
      <c r="AE204" s="92"/>
      <c r="AF204" s="92"/>
      <c r="AG204" s="92"/>
      <c r="AH204" s="92"/>
      <c r="AI204" s="92"/>
    </row>
    <row r="205" spans="14:35">
      <c r="N205" s="92"/>
      <c r="O205" s="92"/>
      <c r="P205" s="92"/>
      <c r="Q205" s="92"/>
      <c r="R205" s="92"/>
      <c r="S205" s="92"/>
      <c r="T205" s="92"/>
      <c r="U205" s="92"/>
      <c r="V205" s="92"/>
      <c r="W205" s="92"/>
      <c r="X205" s="92"/>
      <c r="Y205" s="92"/>
      <c r="Z205" s="92"/>
      <c r="AA205" s="92"/>
      <c r="AB205" s="92"/>
      <c r="AC205" s="92"/>
      <c r="AD205" s="92"/>
      <c r="AE205" s="92"/>
      <c r="AF205" s="92"/>
      <c r="AG205" s="92"/>
      <c r="AH205" s="92"/>
      <c r="AI205" s="92"/>
    </row>
    <row r="206" spans="14:35">
      <c r="N206" s="92"/>
      <c r="O206" s="92"/>
      <c r="P206" s="92"/>
      <c r="Q206" s="92"/>
      <c r="R206" s="92"/>
      <c r="S206" s="92"/>
      <c r="T206" s="92"/>
      <c r="U206" s="92"/>
      <c r="V206" s="92"/>
      <c r="W206" s="92"/>
      <c r="X206" s="92"/>
      <c r="Y206" s="92"/>
      <c r="Z206" s="92"/>
      <c r="AA206" s="92"/>
      <c r="AB206" s="92"/>
      <c r="AC206" s="92"/>
      <c r="AD206" s="92"/>
      <c r="AE206" s="92"/>
      <c r="AF206" s="92"/>
      <c r="AG206" s="92"/>
      <c r="AH206" s="92"/>
      <c r="AI206" s="92"/>
    </row>
    <row r="207" spans="14:35">
      <c r="N207" s="92"/>
      <c r="O207" s="92"/>
      <c r="P207" s="92"/>
      <c r="Q207" s="92"/>
      <c r="R207" s="92"/>
      <c r="S207" s="92"/>
      <c r="T207" s="92"/>
      <c r="U207" s="92"/>
      <c r="V207" s="92"/>
      <c r="W207" s="92"/>
      <c r="X207" s="92"/>
      <c r="Y207" s="92"/>
      <c r="Z207" s="92"/>
      <c r="AA207" s="92"/>
      <c r="AB207" s="92"/>
      <c r="AC207" s="92"/>
      <c r="AD207" s="92"/>
      <c r="AE207" s="92"/>
      <c r="AF207" s="92"/>
      <c r="AG207" s="92"/>
      <c r="AH207" s="92"/>
      <c r="AI207" s="92"/>
    </row>
    <row r="208" spans="14:35">
      <c r="N208" s="92"/>
      <c r="O208" s="92"/>
      <c r="P208" s="92"/>
      <c r="Q208" s="92"/>
      <c r="R208" s="92"/>
      <c r="S208" s="92"/>
      <c r="T208" s="92"/>
      <c r="U208" s="92"/>
      <c r="V208" s="92"/>
      <c r="W208" s="92"/>
      <c r="X208" s="92"/>
      <c r="Y208" s="92"/>
      <c r="Z208" s="92"/>
      <c r="AA208" s="92"/>
      <c r="AB208" s="92"/>
      <c r="AC208" s="92"/>
      <c r="AD208" s="92"/>
      <c r="AE208" s="92"/>
      <c r="AF208" s="92"/>
      <c r="AG208" s="92"/>
      <c r="AH208" s="92"/>
      <c r="AI208" s="92"/>
    </row>
    <row r="209" spans="14:35">
      <c r="N209" s="92"/>
      <c r="O209" s="92"/>
      <c r="P209" s="92"/>
      <c r="Q209" s="92"/>
      <c r="R209" s="92"/>
      <c r="S209" s="92"/>
      <c r="T209" s="92"/>
      <c r="U209" s="92"/>
      <c r="V209" s="92"/>
      <c r="W209" s="92"/>
      <c r="X209" s="92"/>
      <c r="Y209" s="92"/>
      <c r="Z209" s="92"/>
      <c r="AA209" s="92"/>
      <c r="AB209" s="92"/>
      <c r="AC209" s="92"/>
      <c r="AD209" s="92"/>
      <c r="AE209" s="92"/>
      <c r="AF209" s="92"/>
      <c r="AG209" s="92"/>
      <c r="AH209" s="92"/>
      <c r="AI209" s="92"/>
    </row>
    <row r="210" spans="14:35">
      <c r="N210" s="92"/>
      <c r="O210" s="92"/>
      <c r="P210" s="92"/>
      <c r="Q210" s="92"/>
      <c r="R210" s="92"/>
      <c r="S210" s="92"/>
      <c r="T210" s="92"/>
      <c r="U210" s="92"/>
      <c r="V210" s="92"/>
      <c r="W210" s="92"/>
      <c r="X210" s="92"/>
      <c r="Y210" s="92"/>
      <c r="Z210" s="92"/>
      <c r="AA210" s="92"/>
      <c r="AB210" s="92"/>
      <c r="AC210" s="92"/>
      <c r="AD210" s="92"/>
      <c r="AE210" s="92"/>
      <c r="AF210" s="92"/>
      <c r="AG210" s="92"/>
      <c r="AH210" s="92"/>
      <c r="AI210" s="92"/>
    </row>
    <row r="211" spans="14:35">
      <c r="N211" s="92"/>
      <c r="O211" s="92"/>
      <c r="P211" s="92"/>
      <c r="Q211" s="92"/>
      <c r="R211" s="92"/>
      <c r="S211" s="92"/>
      <c r="T211" s="92"/>
      <c r="U211" s="92"/>
      <c r="V211" s="92"/>
      <c r="W211" s="92"/>
      <c r="X211" s="92"/>
      <c r="Y211" s="92"/>
      <c r="Z211" s="92"/>
      <c r="AA211" s="92"/>
      <c r="AB211" s="92"/>
      <c r="AC211" s="92"/>
      <c r="AD211" s="92"/>
      <c r="AE211" s="92"/>
      <c r="AF211" s="92"/>
      <c r="AG211" s="92"/>
      <c r="AH211" s="92"/>
      <c r="AI211" s="92"/>
    </row>
    <row r="212" spans="14:35">
      <c r="N212" s="92"/>
      <c r="O212" s="92"/>
      <c r="P212" s="92"/>
      <c r="Q212" s="92"/>
      <c r="R212" s="92"/>
      <c r="S212" s="92"/>
      <c r="T212" s="92"/>
      <c r="U212" s="92"/>
      <c r="V212" s="92"/>
      <c r="W212" s="92"/>
      <c r="X212" s="92"/>
      <c r="Y212" s="92"/>
      <c r="Z212" s="92"/>
      <c r="AA212" s="92"/>
      <c r="AB212" s="92"/>
      <c r="AC212" s="92"/>
      <c r="AD212" s="92"/>
      <c r="AE212" s="92"/>
      <c r="AF212" s="92"/>
      <c r="AG212" s="92"/>
      <c r="AH212" s="92"/>
      <c r="AI212" s="92"/>
    </row>
    <row r="213" spans="14:35">
      <c r="N213" s="92"/>
      <c r="O213" s="92"/>
      <c r="P213" s="92"/>
      <c r="Q213" s="92"/>
      <c r="R213" s="92"/>
      <c r="S213" s="92"/>
      <c r="T213" s="92"/>
      <c r="U213" s="92"/>
      <c r="V213" s="92"/>
      <c r="W213" s="92"/>
      <c r="X213" s="92"/>
      <c r="Y213" s="92"/>
      <c r="Z213" s="92"/>
      <c r="AA213" s="92"/>
      <c r="AB213" s="92"/>
      <c r="AC213" s="92"/>
      <c r="AD213" s="92"/>
      <c r="AE213" s="92"/>
      <c r="AF213" s="92"/>
      <c r="AG213" s="92"/>
      <c r="AH213" s="92"/>
      <c r="AI213" s="92"/>
    </row>
    <row r="214" spans="14:35">
      <c r="N214" s="92"/>
      <c r="O214" s="92"/>
      <c r="P214" s="92"/>
      <c r="Q214" s="92"/>
      <c r="R214" s="92"/>
      <c r="S214" s="92"/>
      <c r="T214" s="92"/>
      <c r="U214" s="92"/>
      <c r="V214" s="92"/>
      <c r="W214" s="92"/>
      <c r="X214" s="92"/>
      <c r="Y214" s="92"/>
      <c r="Z214" s="92"/>
      <c r="AA214" s="92"/>
      <c r="AB214" s="92"/>
      <c r="AC214" s="92"/>
      <c r="AD214" s="92"/>
      <c r="AE214" s="92"/>
      <c r="AF214" s="92"/>
      <c r="AG214" s="92"/>
      <c r="AH214" s="92"/>
      <c r="AI214" s="92"/>
    </row>
    <row r="215" spans="14:35">
      <c r="N215" s="92"/>
      <c r="O215" s="92"/>
      <c r="P215" s="92"/>
      <c r="Q215" s="92"/>
      <c r="R215" s="92"/>
      <c r="S215" s="92"/>
      <c r="T215" s="92"/>
      <c r="U215" s="92"/>
      <c r="V215" s="92"/>
      <c r="W215" s="92"/>
      <c r="X215" s="92"/>
      <c r="Y215" s="92"/>
      <c r="Z215" s="92"/>
      <c r="AA215" s="92"/>
      <c r="AB215" s="92"/>
      <c r="AC215" s="92"/>
      <c r="AD215" s="92"/>
      <c r="AE215" s="92"/>
      <c r="AF215" s="92"/>
      <c r="AG215" s="92"/>
      <c r="AH215" s="92"/>
      <c r="AI215" s="92"/>
    </row>
    <row r="216" spans="14:35">
      <c r="N216" s="92"/>
      <c r="O216" s="92"/>
      <c r="P216" s="92"/>
      <c r="Q216" s="92"/>
      <c r="R216" s="92"/>
      <c r="S216" s="92"/>
      <c r="T216" s="92"/>
      <c r="U216" s="92"/>
      <c r="V216" s="92"/>
      <c r="W216" s="92"/>
      <c r="X216" s="92"/>
      <c r="Y216" s="92"/>
      <c r="Z216" s="92"/>
      <c r="AA216" s="92"/>
      <c r="AB216" s="92"/>
      <c r="AC216" s="92"/>
      <c r="AD216" s="92"/>
      <c r="AE216" s="92"/>
      <c r="AF216" s="92"/>
      <c r="AG216" s="92"/>
      <c r="AH216" s="92"/>
      <c r="AI216" s="92"/>
    </row>
    <row r="217" spans="14:35">
      <c r="N217" s="92"/>
      <c r="O217" s="92"/>
      <c r="P217" s="92"/>
      <c r="Q217" s="92"/>
      <c r="R217" s="92"/>
      <c r="S217" s="92"/>
      <c r="T217" s="92"/>
      <c r="U217" s="92"/>
      <c r="V217" s="92"/>
      <c r="W217" s="92"/>
      <c r="X217" s="92"/>
      <c r="Y217" s="92"/>
      <c r="Z217" s="92"/>
      <c r="AA217" s="92"/>
      <c r="AB217" s="92"/>
      <c r="AC217" s="92"/>
      <c r="AD217" s="92"/>
      <c r="AE217" s="92"/>
      <c r="AF217" s="92"/>
      <c r="AG217" s="92"/>
      <c r="AH217" s="92"/>
      <c r="AI217" s="92"/>
    </row>
    <row r="218" spans="14:35">
      <c r="N218" s="92"/>
      <c r="O218" s="92"/>
      <c r="P218" s="92"/>
      <c r="Q218" s="92"/>
      <c r="R218" s="92"/>
      <c r="S218" s="92"/>
      <c r="T218" s="92"/>
      <c r="U218" s="92"/>
      <c r="V218" s="92"/>
      <c r="W218" s="92"/>
      <c r="X218" s="92"/>
      <c r="Y218" s="92"/>
      <c r="Z218" s="92"/>
      <c r="AA218" s="92"/>
      <c r="AB218" s="92"/>
      <c r="AC218" s="92"/>
      <c r="AD218" s="92"/>
      <c r="AE218" s="92"/>
      <c r="AF218" s="92"/>
      <c r="AG218" s="92"/>
      <c r="AH218" s="92"/>
      <c r="AI218" s="92"/>
    </row>
    <row r="219" spans="14:35">
      <c r="N219" s="92"/>
      <c r="O219" s="92"/>
      <c r="P219" s="92"/>
      <c r="Q219" s="92"/>
      <c r="R219" s="92"/>
      <c r="S219" s="92"/>
      <c r="T219" s="92"/>
      <c r="U219" s="92"/>
      <c r="V219" s="92"/>
      <c r="W219" s="92"/>
      <c r="X219" s="92"/>
      <c r="Y219" s="92"/>
      <c r="Z219" s="92"/>
      <c r="AA219" s="92"/>
      <c r="AB219" s="92"/>
      <c r="AC219" s="92"/>
      <c r="AD219" s="92"/>
      <c r="AE219" s="92"/>
      <c r="AF219" s="92"/>
      <c r="AG219" s="92"/>
      <c r="AH219" s="92"/>
      <c r="AI219" s="92"/>
    </row>
    <row r="220" spans="14:35">
      <c r="N220" s="92"/>
      <c r="O220" s="92"/>
      <c r="P220" s="92"/>
      <c r="Q220" s="92"/>
      <c r="R220" s="92"/>
      <c r="S220" s="92"/>
      <c r="T220" s="92"/>
      <c r="U220" s="92"/>
      <c r="V220" s="92"/>
      <c r="W220" s="92"/>
      <c r="X220" s="92"/>
      <c r="Y220" s="92"/>
      <c r="Z220" s="92"/>
      <c r="AA220" s="92"/>
      <c r="AB220" s="92"/>
      <c r="AC220" s="92"/>
      <c r="AD220" s="92"/>
      <c r="AE220" s="92"/>
      <c r="AF220" s="92"/>
      <c r="AG220" s="92"/>
      <c r="AH220" s="92"/>
      <c r="AI220" s="92"/>
    </row>
    <row r="221" spans="14:35">
      <c r="N221" s="92"/>
      <c r="O221" s="92"/>
      <c r="P221" s="92"/>
      <c r="Q221" s="92"/>
      <c r="R221" s="92"/>
      <c r="S221" s="92"/>
      <c r="T221" s="92"/>
      <c r="U221" s="92"/>
      <c r="V221" s="92"/>
      <c r="W221" s="92"/>
      <c r="X221" s="92"/>
      <c r="Y221" s="92"/>
      <c r="Z221" s="92"/>
      <c r="AA221" s="92"/>
      <c r="AB221" s="92"/>
      <c r="AC221" s="92"/>
      <c r="AD221" s="92"/>
      <c r="AE221" s="92"/>
      <c r="AF221" s="92"/>
      <c r="AG221" s="92"/>
      <c r="AH221" s="92"/>
      <c r="AI221" s="92"/>
    </row>
    <row r="222" spans="14:35">
      <c r="N222" s="92"/>
      <c r="O222" s="92"/>
      <c r="P222" s="92"/>
      <c r="Q222" s="92"/>
      <c r="R222" s="92"/>
      <c r="S222" s="92"/>
      <c r="T222" s="92"/>
      <c r="U222" s="92"/>
      <c r="V222" s="92"/>
      <c r="W222" s="92"/>
      <c r="X222" s="92"/>
      <c r="Y222" s="92"/>
      <c r="Z222" s="92"/>
      <c r="AA222" s="92"/>
      <c r="AB222" s="92"/>
      <c r="AC222" s="92"/>
      <c r="AD222" s="92"/>
      <c r="AE222" s="92"/>
      <c r="AF222" s="92"/>
      <c r="AG222" s="92"/>
      <c r="AH222" s="92"/>
      <c r="AI222" s="92"/>
    </row>
    <row r="223" spans="14:35">
      <c r="N223" s="92"/>
      <c r="O223" s="92"/>
      <c r="P223" s="92"/>
      <c r="Q223" s="92"/>
      <c r="R223" s="92"/>
      <c r="S223" s="92"/>
      <c r="T223" s="92"/>
      <c r="U223" s="92"/>
      <c r="V223" s="92"/>
      <c r="W223" s="92"/>
      <c r="X223" s="92"/>
      <c r="Y223" s="92"/>
      <c r="Z223" s="92"/>
      <c r="AA223" s="92"/>
      <c r="AB223" s="92"/>
      <c r="AC223" s="92"/>
      <c r="AD223" s="92"/>
      <c r="AE223" s="92"/>
      <c r="AF223" s="92"/>
      <c r="AG223" s="92"/>
      <c r="AH223" s="92"/>
      <c r="AI223" s="92"/>
    </row>
    <row r="224" spans="14:35">
      <c r="N224" s="92"/>
      <c r="O224" s="92"/>
      <c r="P224" s="92"/>
      <c r="Q224" s="92"/>
      <c r="R224" s="92"/>
      <c r="S224" s="92"/>
      <c r="T224" s="92"/>
      <c r="U224" s="92"/>
      <c r="V224" s="92"/>
      <c r="W224" s="92"/>
      <c r="X224" s="92"/>
      <c r="Y224" s="92"/>
      <c r="Z224" s="92"/>
      <c r="AA224" s="92"/>
      <c r="AB224" s="92"/>
      <c r="AC224" s="92"/>
      <c r="AD224" s="92"/>
      <c r="AE224" s="92"/>
      <c r="AF224" s="92"/>
      <c r="AG224" s="92"/>
      <c r="AH224" s="92"/>
      <c r="AI224" s="92"/>
    </row>
    <row r="225" spans="14:35">
      <c r="N225" s="92"/>
      <c r="O225" s="92"/>
      <c r="P225" s="92"/>
      <c r="Q225" s="92"/>
      <c r="R225" s="92"/>
      <c r="S225" s="92"/>
      <c r="T225" s="92"/>
      <c r="U225" s="92"/>
      <c r="V225" s="92"/>
      <c r="W225" s="92"/>
      <c r="X225" s="92"/>
      <c r="Y225" s="92"/>
      <c r="Z225" s="92"/>
      <c r="AA225" s="92"/>
      <c r="AB225" s="92"/>
      <c r="AC225" s="92"/>
      <c r="AD225" s="92"/>
      <c r="AE225" s="92"/>
      <c r="AF225" s="92"/>
      <c r="AG225" s="92"/>
      <c r="AH225" s="92"/>
      <c r="AI225" s="92"/>
    </row>
    <row r="226" spans="14:35">
      <c r="N226" s="92"/>
      <c r="O226" s="92"/>
      <c r="P226" s="92"/>
      <c r="Q226" s="92"/>
      <c r="R226" s="92"/>
      <c r="S226" s="92"/>
      <c r="T226" s="92"/>
      <c r="U226" s="92"/>
      <c r="V226" s="92"/>
      <c r="W226" s="92"/>
      <c r="X226" s="92"/>
      <c r="Y226" s="92"/>
      <c r="Z226" s="92"/>
      <c r="AA226" s="92"/>
      <c r="AB226" s="92"/>
      <c r="AC226" s="92"/>
      <c r="AD226" s="92"/>
      <c r="AE226" s="92"/>
      <c r="AF226" s="92"/>
      <c r="AG226" s="92"/>
      <c r="AH226" s="92"/>
      <c r="AI226" s="92"/>
    </row>
    <row r="227" spans="14:35">
      <c r="N227" s="92"/>
      <c r="O227" s="92"/>
      <c r="P227" s="92"/>
      <c r="Q227" s="92"/>
      <c r="R227" s="92"/>
      <c r="S227" s="92"/>
      <c r="T227" s="92"/>
      <c r="U227" s="92"/>
      <c r="V227" s="92"/>
      <c r="W227" s="92"/>
      <c r="X227" s="92"/>
      <c r="Y227" s="92"/>
      <c r="Z227" s="92"/>
      <c r="AA227" s="92"/>
      <c r="AB227" s="92"/>
      <c r="AC227" s="92"/>
      <c r="AD227" s="92"/>
      <c r="AE227" s="92"/>
      <c r="AF227" s="92"/>
      <c r="AG227" s="92"/>
      <c r="AH227" s="92"/>
      <c r="AI227" s="92"/>
    </row>
    <row r="228" spans="14:35">
      <c r="N228" s="92"/>
      <c r="O228" s="92"/>
      <c r="P228" s="92"/>
      <c r="Q228" s="92"/>
      <c r="R228" s="92"/>
      <c r="S228" s="92"/>
      <c r="T228" s="92"/>
      <c r="U228" s="92"/>
      <c r="V228" s="92"/>
      <c r="W228" s="92"/>
      <c r="X228" s="92"/>
      <c r="Y228" s="92"/>
      <c r="Z228" s="92"/>
      <c r="AA228" s="92"/>
      <c r="AB228" s="92"/>
      <c r="AC228" s="92"/>
      <c r="AD228" s="92"/>
      <c r="AE228" s="92"/>
      <c r="AF228" s="92"/>
      <c r="AG228" s="92"/>
      <c r="AH228" s="92"/>
      <c r="AI228" s="92"/>
    </row>
    <row r="229" spans="14:35">
      <c r="N229" s="92"/>
      <c r="O229" s="92"/>
      <c r="P229" s="92"/>
      <c r="Q229" s="92"/>
      <c r="R229" s="92"/>
      <c r="S229" s="92"/>
      <c r="T229" s="92"/>
      <c r="U229" s="92"/>
      <c r="V229" s="92"/>
      <c r="W229" s="92"/>
      <c r="X229" s="92"/>
      <c r="Y229" s="92"/>
      <c r="Z229" s="92"/>
      <c r="AA229" s="92"/>
      <c r="AB229" s="92"/>
      <c r="AC229" s="92"/>
      <c r="AD229" s="92"/>
      <c r="AE229" s="92"/>
      <c r="AF229" s="92"/>
      <c r="AG229" s="92"/>
      <c r="AH229" s="92"/>
      <c r="AI229" s="92"/>
    </row>
    <row r="230" spans="14:35">
      <c r="N230" s="92"/>
      <c r="O230" s="92"/>
      <c r="P230" s="92"/>
      <c r="Q230" s="92"/>
      <c r="R230" s="92"/>
      <c r="S230" s="92"/>
      <c r="T230" s="92"/>
      <c r="U230" s="92"/>
      <c r="V230" s="92"/>
      <c r="W230" s="92"/>
      <c r="X230" s="92"/>
      <c r="Y230" s="92"/>
      <c r="Z230" s="92"/>
      <c r="AA230" s="92"/>
      <c r="AB230" s="92"/>
      <c r="AC230" s="92"/>
      <c r="AD230" s="92"/>
      <c r="AE230" s="92"/>
      <c r="AF230" s="92"/>
      <c r="AG230" s="92"/>
      <c r="AH230" s="92"/>
      <c r="AI230" s="92"/>
    </row>
    <row r="231" spans="14:35">
      <c r="N231" s="92"/>
      <c r="O231" s="92"/>
      <c r="P231" s="92"/>
      <c r="Q231" s="92"/>
      <c r="R231" s="92"/>
      <c r="S231" s="92"/>
      <c r="T231" s="92"/>
      <c r="U231" s="92"/>
      <c r="V231" s="92"/>
      <c r="W231" s="92"/>
      <c r="X231" s="92"/>
      <c r="Y231" s="92"/>
      <c r="Z231" s="92"/>
      <c r="AA231" s="92"/>
      <c r="AB231" s="92"/>
      <c r="AC231" s="92"/>
      <c r="AD231" s="92"/>
      <c r="AE231" s="92"/>
      <c r="AF231" s="92"/>
      <c r="AG231" s="92"/>
      <c r="AH231" s="92"/>
      <c r="AI231" s="92"/>
    </row>
    <row r="232" spans="14:35">
      <c r="N232" s="92"/>
      <c r="O232" s="92"/>
      <c r="P232" s="92"/>
      <c r="Q232" s="92"/>
      <c r="R232" s="92"/>
      <c r="S232" s="92"/>
      <c r="T232" s="92"/>
      <c r="U232" s="92"/>
      <c r="V232" s="92"/>
      <c r="W232" s="92"/>
      <c r="X232" s="92"/>
      <c r="Y232" s="92"/>
      <c r="Z232" s="92"/>
      <c r="AA232" s="92"/>
      <c r="AB232" s="92"/>
      <c r="AC232" s="92"/>
      <c r="AD232" s="92"/>
      <c r="AE232" s="92"/>
      <c r="AF232" s="92"/>
      <c r="AG232" s="92"/>
      <c r="AH232" s="92"/>
      <c r="AI232" s="92"/>
    </row>
    <row r="233" spans="14:35">
      <c r="N233" s="92"/>
      <c r="O233" s="92"/>
      <c r="P233" s="92"/>
      <c r="Q233" s="92"/>
      <c r="R233" s="92"/>
      <c r="S233" s="92"/>
      <c r="T233" s="92"/>
      <c r="U233" s="92"/>
      <c r="V233" s="92"/>
      <c r="W233" s="92"/>
      <c r="X233" s="92"/>
      <c r="Y233" s="92"/>
      <c r="Z233" s="92"/>
      <c r="AA233" s="92"/>
      <c r="AB233" s="92"/>
      <c r="AC233" s="92"/>
      <c r="AD233" s="92"/>
      <c r="AE233" s="92"/>
      <c r="AF233" s="92"/>
      <c r="AG233" s="92"/>
      <c r="AH233" s="92"/>
      <c r="AI233" s="92"/>
    </row>
    <row r="234" spans="14:35">
      <c r="N234" s="92"/>
      <c r="O234" s="92"/>
      <c r="P234" s="92"/>
      <c r="Q234" s="92"/>
      <c r="R234" s="92"/>
      <c r="S234" s="92"/>
      <c r="T234" s="92"/>
      <c r="U234" s="92"/>
      <c r="V234" s="92"/>
      <c r="W234" s="92"/>
      <c r="X234" s="92"/>
      <c r="Y234" s="92"/>
      <c r="Z234" s="92"/>
      <c r="AA234" s="92"/>
      <c r="AB234" s="92"/>
      <c r="AC234" s="92"/>
      <c r="AD234" s="92"/>
      <c r="AE234" s="92"/>
      <c r="AF234" s="92"/>
      <c r="AG234" s="92"/>
      <c r="AH234" s="92"/>
      <c r="AI234" s="92"/>
    </row>
    <row r="235" spans="14:35">
      <c r="N235" s="92"/>
      <c r="O235" s="92"/>
      <c r="P235" s="92"/>
      <c r="Q235" s="92"/>
      <c r="R235" s="92"/>
      <c r="S235" s="92"/>
      <c r="T235" s="92"/>
      <c r="U235" s="92"/>
      <c r="V235" s="92"/>
      <c r="W235" s="92"/>
      <c r="X235" s="92"/>
      <c r="Y235" s="92"/>
      <c r="Z235" s="92"/>
      <c r="AA235" s="92"/>
      <c r="AB235" s="92"/>
      <c r="AC235" s="92"/>
      <c r="AD235" s="92"/>
      <c r="AE235" s="92"/>
      <c r="AF235" s="92"/>
      <c r="AG235" s="92"/>
      <c r="AH235" s="92"/>
      <c r="AI235" s="92"/>
    </row>
    <row r="236" spans="14:35">
      <c r="N236" s="92"/>
      <c r="O236" s="92"/>
      <c r="P236" s="92"/>
      <c r="Q236" s="92"/>
      <c r="R236" s="92"/>
      <c r="S236" s="92"/>
      <c r="T236" s="92"/>
      <c r="U236" s="92"/>
      <c r="V236" s="92"/>
      <c r="W236" s="92"/>
      <c r="X236" s="92"/>
      <c r="Y236" s="92"/>
      <c r="Z236" s="92"/>
      <c r="AA236" s="92"/>
      <c r="AB236" s="92"/>
      <c r="AC236" s="92"/>
      <c r="AD236" s="92"/>
      <c r="AE236" s="92"/>
      <c r="AF236" s="92"/>
      <c r="AG236" s="92"/>
      <c r="AH236" s="92"/>
      <c r="AI236" s="92"/>
    </row>
    <row r="237" spans="14:35">
      <c r="N237" s="92"/>
      <c r="O237" s="92"/>
      <c r="P237" s="92"/>
      <c r="Q237" s="92"/>
      <c r="R237" s="92"/>
      <c r="S237" s="92"/>
      <c r="T237" s="92"/>
      <c r="U237" s="92"/>
      <c r="V237" s="92"/>
      <c r="W237" s="92"/>
      <c r="X237" s="92"/>
      <c r="Y237" s="92"/>
      <c r="Z237" s="92"/>
      <c r="AA237" s="92"/>
      <c r="AB237" s="92"/>
      <c r="AC237" s="92"/>
      <c r="AD237" s="92"/>
      <c r="AE237" s="92"/>
      <c r="AF237" s="92"/>
      <c r="AG237" s="92"/>
      <c r="AH237" s="92"/>
      <c r="AI237" s="92"/>
    </row>
    <row r="238" spans="14:35">
      <c r="N238" s="92"/>
      <c r="O238" s="92"/>
      <c r="P238" s="92"/>
      <c r="Q238" s="92"/>
      <c r="R238" s="92"/>
      <c r="S238" s="92"/>
      <c r="T238" s="92"/>
      <c r="U238" s="92"/>
      <c r="V238" s="92"/>
      <c r="W238" s="92"/>
      <c r="X238" s="92"/>
      <c r="Y238" s="92"/>
      <c r="Z238" s="92"/>
      <c r="AA238" s="92"/>
      <c r="AB238" s="92"/>
      <c r="AC238" s="92"/>
      <c r="AD238" s="92"/>
      <c r="AE238" s="92"/>
      <c r="AF238" s="92"/>
      <c r="AG238" s="92"/>
      <c r="AH238" s="92"/>
      <c r="AI238" s="92"/>
    </row>
    <row r="239" spans="14:35">
      <c r="N239" s="92"/>
      <c r="O239" s="92"/>
      <c r="P239" s="92"/>
      <c r="Q239" s="92"/>
      <c r="R239" s="92"/>
      <c r="S239" s="92"/>
      <c r="T239" s="92"/>
      <c r="U239" s="92"/>
      <c r="V239" s="92"/>
      <c r="W239" s="92"/>
      <c r="X239" s="92"/>
      <c r="Y239" s="92"/>
      <c r="Z239" s="92"/>
      <c r="AA239" s="92"/>
      <c r="AB239" s="92"/>
      <c r="AC239" s="92"/>
      <c r="AD239" s="92"/>
      <c r="AE239" s="92"/>
      <c r="AF239" s="92"/>
      <c r="AG239" s="92"/>
      <c r="AH239" s="92"/>
      <c r="AI239" s="92"/>
    </row>
    <row r="240" spans="14:35">
      <c r="N240" s="92"/>
      <c r="O240" s="92"/>
      <c r="P240" s="92"/>
      <c r="Q240" s="92"/>
      <c r="R240" s="92"/>
      <c r="S240" s="92"/>
      <c r="T240" s="92"/>
      <c r="U240" s="92"/>
      <c r="V240" s="92"/>
      <c r="W240" s="92"/>
      <c r="X240" s="92"/>
      <c r="Y240" s="92"/>
      <c r="Z240" s="92"/>
      <c r="AA240" s="92"/>
      <c r="AB240" s="92"/>
      <c r="AC240" s="92"/>
      <c r="AD240" s="92"/>
      <c r="AE240" s="92"/>
      <c r="AF240" s="92"/>
      <c r="AG240" s="92"/>
      <c r="AH240" s="92"/>
      <c r="AI240" s="92"/>
    </row>
    <row r="241" spans="14:35">
      <c r="N241" s="92"/>
      <c r="O241" s="92"/>
      <c r="P241" s="92"/>
      <c r="Q241" s="92"/>
      <c r="R241" s="92"/>
      <c r="S241" s="92"/>
      <c r="T241" s="92"/>
      <c r="U241" s="92"/>
      <c r="V241" s="92"/>
      <c r="W241" s="92"/>
      <c r="X241" s="92"/>
      <c r="Y241" s="92"/>
      <c r="Z241" s="92"/>
      <c r="AA241" s="92"/>
      <c r="AB241" s="92"/>
      <c r="AC241" s="92"/>
      <c r="AD241" s="92"/>
      <c r="AE241" s="92"/>
      <c r="AF241" s="92"/>
      <c r="AG241" s="92"/>
      <c r="AH241" s="92"/>
      <c r="AI241" s="92"/>
    </row>
    <row r="242" spans="14:35">
      <c r="N242" s="92"/>
      <c r="O242" s="92"/>
      <c r="P242" s="92"/>
      <c r="Q242" s="92"/>
      <c r="R242" s="92"/>
      <c r="S242" s="92"/>
      <c r="T242" s="92"/>
      <c r="U242" s="92"/>
      <c r="V242" s="92"/>
      <c r="W242" s="92"/>
      <c r="X242" s="92"/>
      <c r="Y242" s="92"/>
      <c r="Z242" s="92"/>
      <c r="AA242" s="92"/>
      <c r="AB242" s="92"/>
      <c r="AC242" s="92"/>
      <c r="AD242" s="92"/>
      <c r="AE242" s="92"/>
      <c r="AF242" s="92"/>
      <c r="AG242" s="92"/>
      <c r="AH242" s="92"/>
      <c r="AI242" s="92"/>
    </row>
    <row r="243" spans="14:35">
      <c r="N243" s="92"/>
      <c r="O243" s="92"/>
      <c r="P243" s="92"/>
      <c r="Q243" s="92"/>
      <c r="R243" s="92"/>
      <c r="S243" s="92"/>
      <c r="T243" s="92"/>
      <c r="U243" s="92"/>
      <c r="V243" s="92"/>
      <c r="W243" s="92"/>
      <c r="X243" s="92"/>
      <c r="Y243" s="92"/>
      <c r="Z243" s="92"/>
      <c r="AA243" s="92"/>
      <c r="AB243" s="92"/>
      <c r="AC243" s="92"/>
      <c r="AD243" s="92"/>
      <c r="AE243" s="92"/>
      <c r="AF243" s="92"/>
      <c r="AG243" s="92"/>
      <c r="AH243" s="92"/>
      <c r="AI243" s="92"/>
    </row>
    <row r="244" spans="14:35">
      <c r="N244" s="92"/>
      <c r="O244" s="92"/>
      <c r="P244" s="92"/>
      <c r="Q244" s="92"/>
      <c r="R244" s="92"/>
      <c r="S244" s="92"/>
      <c r="T244" s="92"/>
      <c r="U244" s="92"/>
      <c r="V244" s="92"/>
      <c r="W244" s="92"/>
      <c r="X244" s="92"/>
      <c r="Y244" s="92"/>
      <c r="Z244" s="92"/>
      <c r="AA244" s="92"/>
      <c r="AB244" s="92"/>
      <c r="AC244" s="92"/>
      <c r="AD244" s="92"/>
      <c r="AE244" s="92"/>
      <c r="AF244" s="92"/>
      <c r="AG244" s="92"/>
      <c r="AH244" s="92"/>
      <c r="AI244" s="92"/>
    </row>
    <row r="245" spans="14:35">
      <c r="N245" s="92"/>
      <c r="O245" s="92"/>
      <c r="P245" s="92"/>
      <c r="Q245" s="92"/>
      <c r="R245" s="92"/>
      <c r="S245" s="92"/>
      <c r="T245" s="92"/>
      <c r="U245" s="92"/>
      <c r="V245" s="92"/>
      <c r="W245" s="92"/>
      <c r="X245" s="92"/>
      <c r="Y245" s="92"/>
      <c r="Z245" s="92"/>
      <c r="AA245" s="92"/>
      <c r="AB245" s="92"/>
      <c r="AC245" s="92"/>
      <c r="AD245" s="92"/>
      <c r="AE245" s="92"/>
      <c r="AF245" s="92"/>
      <c r="AG245" s="92"/>
      <c r="AH245" s="92"/>
      <c r="AI245" s="92"/>
    </row>
    <row r="246" spans="14:35">
      <c r="N246" s="92"/>
      <c r="O246" s="92"/>
      <c r="P246" s="92"/>
      <c r="Q246" s="92"/>
      <c r="R246" s="92"/>
      <c r="S246" s="92"/>
      <c r="T246" s="92"/>
      <c r="U246" s="92"/>
      <c r="V246" s="92"/>
      <c r="W246" s="92"/>
      <c r="X246" s="92"/>
      <c r="Y246" s="92"/>
      <c r="Z246" s="92"/>
      <c r="AA246" s="92"/>
      <c r="AB246" s="92"/>
      <c r="AC246" s="92"/>
      <c r="AD246" s="92"/>
      <c r="AE246" s="92"/>
      <c r="AF246" s="92"/>
      <c r="AG246" s="92"/>
      <c r="AH246" s="92"/>
      <c r="AI246" s="92"/>
    </row>
    <row r="247" spans="14:35">
      <c r="N247" s="92"/>
      <c r="O247" s="92"/>
      <c r="P247" s="92"/>
      <c r="Q247" s="92"/>
      <c r="R247" s="92"/>
      <c r="S247" s="92"/>
      <c r="T247" s="92"/>
      <c r="U247" s="92"/>
      <c r="V247" s="92"/>
      <c r="W247" s="92"/>
      <c r="X247" s="92"/>
      <c r="Y247" s="92"/>
      <c r="Z247" s="92"/>
      <c r="AA247" s="92"/>
      <c r="AB247" s="92"/>
      <c r="AC247" s="92"/>
      <c r="AD247" s="92"/>
      <c r="AE247" s="92"/>
      <c r="AF247" s="92"/>
      <c r="AG247" s="92"/>
      <c r="AH247" s="92"/>
      <c r="AI247" s="92"/>
    </row>
    <row r="248" spans="14:35">
      <c r="N248" s="92"/>
      <c r="O248" s="92"/>
      <c r="P248" s="92"/>
      <c r="Q248" s="92"/>
      <c r="R248" s="92"/>
      <c r="S248" s="92"/>
      <c r="T248" s="92"/>
      <c r="U248" s="92"/>
      <c r="V248" s="92"/>
      <c r="W248" s="92"/>
      <c r="X248" s="92"/>
      <c r="Y248" s="92"/>
      <c r="Z248" s="92"/>
      <c r="AA248" s="92"/>
      <c r="AB248" s="92"/>
      <c r="AC248" s="92"/>
      <c r="AD248" s="92"/>
      <c r="AE248" s="92"/>
      <c r="AF248" s="92"/>
      <c r="AG248" s="92"/>
      <c r="AH248" s="92"/>
      <c r="AI248" s="92"/>
    </row>
    <row r="249" spans="14:35">
      <c r="N249" s="92"/>
      <c r="O249" s="92"/>
      <c r="P249" s="92"/>
      <c r="Q249" s="92"/>
      <c r="R249" s="92"/>
      <c r="S249" s="92"/>
      <c r="T249" s="92"/>
      <c r="U249" s="92"/>
      <c r="V249" s="92"/>
      <c r="W249" s="92"/>
      <c r="X249" s="92"/>
      <c r="Y249" s="92"/>
      <c r="Z249" s="92"/>
      <c r="AA249" s="92"/>
      <c r="AB249" s="92"/>
      <c r="AC249" s="92"/>
      <c r="AD249" s="92"/>
      <c r="AE249" s="92"/>
      <c r="AF249" s="92"/>
      <c r="AG249" s="92"/>
      <c r="AH249" s="92"/>
      <c r="AI249" s="92"/>
    </row>
    <row r="250" spans="14:35">
      <c r="N250" s="92"/>
      <c r="O250" s="92"/>
      <c r="P250" s="92"/>
      <c r="Q250" s="92"/>
      <c r="R250" s="92"/>
      <c r="S250" s="92"/>
      <c r="T250" s="92"/>
      <c r="U250" s="92"/>
      <c r="V250" s="92"/>
      <c r="W250" s="92"/>
      <c r="X250" s="92"/>
      <c r="Y250" s="92"/>
      <c r="Z250" s="92"/>
      <c r="AA250" s="92"/>
      <c r="AB250" s="92"/>
      <c r="AC250" s="92"/>
      <c r="AD250" s="92"/>
      <c r="AE250" s="92"/>
      <c r="AF250" s="92"/>
      <c r="AG250" s="92"/>
      <c r="AH250" s="92"/>
      <c r="AI250" s="92"/>
    </row>
    <row r="251" spans="14:35">
      <c r="N251" s="92"/>
      <c r="O251" s="92"/>
      <c r="P251" s="92"/>
      <c r="Q251" s="92"/>
      <c r="R251" s="92"/>
      <c r="S251" s="92"/>
      <c r="T251" s="92"/>
      <c r="U251" s="92"/>
      <c r="V251" s="92"/>
      <c r="W251" s="92"/>
      <c r="X251" s="92"/>
      <c r="Y251" s="92"/>
      <c r="Z251" s="92"/>
      <c r="AA251" s="92"/>
      <c r="AB251" s="92"/>
      <c r="AC251" s="92"/>
      <c r="AD251" s="92"/>
      <c r="AE251" s="92"/>
      <c r="AF251" s="92"/>
      <c r="AG251" s="92"/>
      <c r="AH251" s="92"/>
      <c r="AI251" s="92"/>
    </row>
    <row r="252" spans="14:35">
      <c r="N252" s="92"/>
      <c r="O252" s="92"/>
      <c r="P252" s="92"/>
      <c r="Q252" s="92"/>
      <c r="R252" s="92"/>
      <c r="S252" s="92"/>
      <c r="T252" s="92"/>
      <c r="U252" s="92"/>
      <c r="V252" s="92"/>
      <c r="W252" s="92"/>
      <c r="X252" s="92"/>
      <c r="Y252" s="92"/>
      <c r="Z252" s="92"/>
      <c r="AA252" s="92"/>
      <c r="AB252" s="92"/>
      <c r="AC252" s="92"/>
      <c r="AD252" s="92"/>
      <c r="AE252" s="92"/>
      <c r="AF252" s="92"/>
      <c r="AG252" s="92"/>
      <c r="AH252" s="92"/>
      <c r="AI252" s="92"/>
    </row>
    <row r="253" spans="14:35">
      <c r="N253" s="92"/>
      <c r="O253" s="92"/>
      <c r="P253" s="92"/>
      <c r="Q253" s="92"/>
      <c r="R253" s="92"/>
      <c r="S253" s="92"/>
      <c r="T253" s="92"/>
      <c r="U253" s="92"/>
      <c r="V253" s="92"/>
      <c r="W253" s="92"/>
      <c r="X253" s="92"/>
      <c r="Y253" s="92"/>
      <c r="Z253" s="92"/>
      <c r="AA253" s="92"/>
      <c r="AB253" s="92"/>
      <c r="AC253" s="92"/>
      <c r="AD253" s="92"/>
      <c r="AE253" s="92"/>
      <c r="AF253" s="92"/>
      <c r="AG253" s="92"/>
      <c r="AH253" s="92"/>
      <c r="AI253" s="92"/>
    </row>
    <row r="254" spans="14:35">
      <c r="N254" s="92"/>
      <c r="O254" s="92"/>
      <c r="P254" s="92"/>
      <c r="Q254" s="92"/>
      <c r="R254" s="92"/>
      <c r="S254" s="92"/>
      <c r="T254" s="92"/>
      <c r="U254" s="92"/>
      <c r="V254" s="92"/>
      <c r="W254" s="92"/>
      <c r="X254" s="92"/>
      <c r="Y254" s="92"/>
      <c r="Z254" s="92"/>
      <c r="AA254" s="92"/>
      <c r="AB254" s="92"/>
      <c r="AC254" s="92"/>
      <c r="AD254" s="92"/>
      <c r="AE254" s="92"/>
      <c r="AF254" s="92"/>
      <c r="AG254" s="92"/>
      <c r="AH254" s="92"/>
      <c r="AI254" s="92"/>
    </row>
    <row r="255" spans="14:35">
      <c r="N255" s="92"/>
      <c r="O255" s="92"/>
      <c r="P255" s="92"/>
      <c r="Q255" s="92"/>
      <c r="R255" s="92"/>
      <c r="S255" s="92"/>
      <c r="T255" s="92"/>
      <c r="U255" s="92"/>
      <c r="V255" s="92"/>
      <c r="W255" s="92"/>
      <c r="X255" s="92"/>
      <c r="Y255" s="92"/>
      <c r="Z255" s="92"/>
      <c r="AA255" s="92"/>
      <c r="AB255" s="92"/>
      <c r="AC255" s="92"/>
      <c r="AD255" s="92"/>
      <c r="AE255" s="92"/>
      <c r="AF255" s="92"/>
      <c r="AG255" s="92"/>
      <c r="AH255" s="92"/>
      <c r="AI255" s="92"/>
    </row>
    <row r="256" spans="14:35">
      <c r="N256" s="92"/>
      <c r="O256" s="92"/>
      <c r="P256" s="92"/>
      <c r="Q256" s="92"/>
      <c r="R256" s="92"/>
      <c r="S256" s="92"/>
      <c r="T256" s="92"/>
      <c r="U256" s="92"/>
      <c r="V256" s="92"/>
      <c r="W256" s="92"/>
      <c r="X256" s="92"/>
      <c r="Y256" s="92"/>
      <c r="Z256" s="92"/>
      <c r="AA256" s="92"/>
      <c r="AB256" s="92"/>
      <c r="AC256" s="92"/>
      <c r="AD256" s="92"/>
      <c r="AE256" s="92"/>
      <c r="AF256" s="92"/>
      <c r="AG256" s="92"/>
      <c r="AH256" s="92"/>
      <c r="AI256" s="92"/>
    </row>
    <row r="257" spans="14:35">
      <c r="N257" s="92"/>
      <c r="O257" s="92"/>
      <c r="P257" s="92"/>
      <c r="Q257" s="92"/>
      <c r="R257" s="92"/>
      <c r="S257" s="92"/>
      <c r="T257" s="92"/>
      <c r="U257" s="92"/>
      <c r="V257" s="92"/>
      <c r="W257" s="92"/>
      <c r="X257" s="92"/>
      <c r="Y257" s="92"/>
      <c r="Z257" s="92"/>
      <c r="AA257" s="92"/>
      <c r="AB257" s="92"/>
      <c r="AC257" s="92"/>
      <c r="AD257" s="92"/>
      <c r="AE257" s="92"/>
      <c r="AF257" s="92"/>
      <c r="AG257" s="92"/>
      <c r="AH257" s="92"/>
      <c r="AI257" s="92"/>
    </row>
    <row r="258" spans="14:35">
      <c r="N258" s="92"/>
      <c r="O258" s="92"/>
      <c r="P258" s="92"/>
      <c r="Q258" s="92"/>
      <c r="R258" s="92"/>
      <c r="S258" s="92"/>
      <c r="T258" s="92"/>
      <c r="U258" s="92"/>
      <c r="V258" s="92"/>
      <c r="W258" s="92"/>
      <c r="X258" s="92"/>
      <c r="Y258" s="92"/>
      <c r="Z258" s="92"/>
      <c r="AA258" s="92"/>
      <c r="AB258" s="92"/>
      <c r="AC258" s="92"/>
      <c r="AD258" s="92"/>
      <c r="AE258" s="92"/>
      <c r="AF258" s="92"/>
      <c r="AG258" s="92"/>
      <c r="AH258" s="92"/>
      <c r="AI258" s="92"/>
    </row>
    <row r="259" spans="14:35">
      <c r="N259" s="92"/>
      <c r="O259" s="92"/>
      <c r="P259" s="92"/>
      <c r="Q259" s="92"/>
      <c r="R259" s="92"/>
      <c r="S259" s="92"/>
      <c r="T259" s="92"/>
      <c r="U259" s="92"/>
      <c r="V259" s="92"/>
      <c r="W259" s="92"/>
      <c r="X259" s="92"/>
      <c r="Y259" s="92"/>
      <c r="Z259" s="92"/>
      <c r="AA259" s="92"/>
      <c r="AB259" s="92"/>
      <c r="AC259" s="92"/>
      <c r="AD259" s="92"/>
      <c r="AE259" s="92"/>
      <c r="AF259" s="92"/>
      <c r="AG259" s="92"/>
      <c r="AH259" s="92"/>
      <c r="AI259" s="92"/>
    </row>
    <row r="260" spans="14:35">
      <c r="N260" s="92"/>
      <c r="O260" s="92"/>
      <c r="P260" s="92"/>
      <c r="Q260" s="92"/>
      <c r="R260" s="92"/>
      <c r="S260" s="92"/>
      <c r="T260" s="92"/>
      <c r="U260" s="92"/>
      <c r="V260" s="92"/>
      <c r="W260" s="92"/>
      <c r="X260" s="92"/>
      <c r="Y260" s="92"/>
      <c r="Z260" s="92"/>
      <c r="AA260" s="92"/>
      <c r="AB260" s="92"/>
      <c r="AC260" s="92"/>
      <c r="AD260" s="92"/>
      <c r="AE260" s="92"/>
      <c r="AF260" s="92"/>
      <c r="AG260" s="92"/>
      <c r="AH260" s="92"/>
      <c r="AI260" s="92"/>
    </row>
    <row r="261" spans="14:35">
      <c r="N261" s="92"/>
      <c r="O261" s="92"/>
      <c r="P261" s="92"/>
      <c r="Q261" s="92"/>
      <c r="R261" s="92"/>
      <c r="S261" s="92"/>
      <c r="T261" s="92"/>
      <c r="U261" s="92"/>
      <c r="V261" s="92"/>
      <c r="W261" s="92"/>
      <c r="X261" s="92"/>
      <c r="Y261" s="92"/>
      <c r="Z261" s="92"/>
      <c r="AA261" s="92"/>
      <c r="AB261" s="92"/>
      <c r="AC261" s="92"/>
      <c r="AD261" s="92"/>
      <c r="AE261" s="92"/>
      <c r="AF261" s="92"/>
      <c r="AG261" s="92"/>
      <c r="AH261" s="92"/>
      <c r="AI261" s="92"/>
    </row>
    <row r="262" spans="14:35">
      <c r="N262" s="92"/>
      <c r="O262" s="92"/>
      <c r="P262" s="92"/>
      <c r="Q262" s="92"/>
      <c r="R262" s="92"/>
      <c r="S262" s="92"/>
      <c r="T262" s="92"/>
      <c r="U262" s="92"/>
      <c r="V262" s="92"/>
      <c r="W262" s="92"/>
      <c r="X262" s="92"/>
      <c r="Y262" s="92"/>
      <c r="Z262" s="92"/>
      <c r="AA262" s="92"/>
      <c r="AB262" s="92"/>
      <c r="AC262" s="92"/>
      <c r="AD262" s="92"/>
      <c r="AE262" s="92"/>
      <c r="AF262" s="92"/>
      <c r="AG262" s="92"/>
      <c r="AH262" s="92"/>
      <c r="AI262" s="92"/>
    </row>
    <row r="263" spans="14:35">
      <c r="N263" s="92"/>
      <c r="O263" s="92"/>
      <c r="P263" s="92"/>
      <c r="Q263" s="92"/>
      <c r="R263" s="92"/>
      <c r="S263" s="92"/>
      <c r="T263" s="92"/>
      <c r="U263" s="92"/>
      <c r="V263" s="92"/>
      <c r="W263" s="92"/>
      <c r="X263" s="92"/>
      <c r="Y263" s="92"/>
      <c r="Z263" s="92"/>
      <c r="AA263" s="92"/>
      <c r="AB263" s="92"/>
      <c r="AC263" s="92"/>
      <c r="AD263" s="92"/>
      <c r="AE263" s="92"/>
      <c r="AF263" s="92"/>
      <c r="AG263" s="92"/>
      <c r="AH263" s="92"/>
      <c r="AI263" s="92"/>
    </row>
    <row r="264" spans="14:35">
      <c r="N264" s="92"/>
      <c r="O264" s="92"/>
      <c r="P264" s="92"/>
      <c r="Q264" s="92"/>
      <c r="R264" s="92"/>
      <c r="S264" s="92"/>
      <c r="T264" s="92"/>
      <c r="U264" s="92"/>
      <c r="V264" s="92"/>
      <c r="W264" s="92"/>
      <c r="X264" s="92"/>
      <c r="Y264" s="92"/>
      <c r="Z264" s="92"/>
      <c r="AA264" s="92"/>
      <c r="AB264" s="92"/>
      <c r="AC264" s="92"/>
      <c r="AD264" s="92"/>
      <c r="AE264" s="92"/>
      <c r="AF264" s="92"/>
      <c r="AG264" s="92"/>
      <c r="AH264" s="92"/>
      <c r="AI264" s="92"/>
    </row>
    <row r="265" spans="14:35">
      <c r="N265" s="92"/>
      <c r="O265" s="92"/>
      <c r="P265" s="92"/>
      <c r="Q265" s="92"/>
      <c r="R265" s="92"/>
      <c r="S265" s="92"/>
      <c r="T265" s="92"/>
      <c r="U265" s="92"/>
      <c r="V265" s="92"/>
      <c r="W265" s="92"/>
      <c r="X265" s="92"/>
      <c r="Y265" s="92"/>
      <c r="Z265" s="92"/>
      <c r="AA265" s="92"/>
      <c r="AB265" s="92"/>
      <c r="AC265" s="92"/>
      <c r="AD265" s="92"/>
      <c r="AE265" s="92"/>
      <c r="AF265" s="92"/>
      <c r="AG265" s="92"/>
      <c r="AH265" s="92"/>
      <c r="AI265" s="92"/>
    </row>
    <row r="266" spans="14:35">
      <c r="N266" s="92"/>
      <c r="O266" s="92"/>
      <c r="P266" s="92"/>
      <c r="Q266" s="92"/>
      <c r="R266" s="92"/>
      <c r="S266" s="92"/>
      <c r="T266" s="92"/>
      <c r="U266" s="92"/>
      <c r="V266" s="92"/>
      <c r="W266" s="92"/>
      <c r="X266" s="92"/>
      <c r="Y266" s="92"/>
      <c r="Z266" s="92"/>
      <c r="AA266" s="92"/>
      <c r="AB266" s="92"/>
      <c r="AC266" s="92"/>
      <c r="AD266" s="92"/>
      <c r="AE266" s="92"/>
      <c r="AF266" s="92"/>
      <c r="AG266" s="92"/>
      <c r="AH266" s="92"/>
      <c r="AI266" s="92"/>
    </row>
    <row r="267" spans="14:35">
      <c r="N267" s="92"/>
      <c r="O267" s="92"/>
      <c r="P267" s="92"/>
      <c r="Q267" s="92"/>
      <c r="R267" s="92"/>
      <c r="S267" s="92"/>
      <c r="T267" s="92"/>
      <c r="U267" s="92"/>
      <c r="V267" s="92"/>
      <c r="W267" s="92"/>
      <c r="X267" s="92"/>
      <c r="Y267" s="92"/>
      <c r="Z267" s="92"/>
      <c r="AA267" s="92"/>
      <c r="AB267" s="92"/>
      <c r="AC267" s="92"/>
      <c r="AD267" s="92"/>
      <c r="AE267" s="92"/>
      <c r="AF267" s="92"/>
      <c r="AG267" s="92"/>
      <c r="AH267" s="92"/>
      <c r="AI267" s="92"/>
    </row>
    <row r="268" spans="14:35">
      <c r="N268" s="92"/>
      <c r="O268" s="92"/>
      <c r="P268" s="92"/>
      <c r="Q268" s="92"/>
      <c r="R268" s="92"/>
      <c r="S268" s="92"/>
      <c r="T268" s="92"/>
      <c r="U268" s="92"/>
      <c r="V268" s="92"/>
      <c r="W268" s="92"/>
      <c r="X268" s="92"/>
      <c r="Y268" s="92"/>
      <c r="Z268" s="92"/>
      <c r="AA268" s="92"/>
      <c r="AB268" s="92"/>
      <c r="AC268" s="92"/>
      <c r="AD268" s="92"/>
      <c r="AE268" s="92"/>
      <c r="AF268" s="92"/>
      <c r="AG268" s="92"/>
      <c r="AH268" s="92"/>
      <c r="AI268" s="92"/>
    </row>
    <row r="269" spans="14:35">
      <c r="N269" s="92"/>
      <c r="O269" s="92"/>
      <c r="P269" s="92"/>
      <c r="Q269" s="92"/>
      <c r="R269" s="92"/>
      <c r="S269" s="92"/>
      <c r="T269" s="92"/>
      <c r="U269" s="92"/>
      <c r="V269" s="92"/>
      <c r="W269" s="92"/>
      <c r="X269" s="92"/>
      <c r="Y269" s="92"/>
      <c r="Z269" s="92"/>
      <c r="AA269" s="92"/>
      <c r="AB269" s="92"/>
      <c r="AC269" s="92"/>
      <c r="AD269" s="92"/>
      <c r="AE269" s="92"/>
      <c r="AF269" s="92"/>
      <c r="AG269" s="92"/>
      <c r="AH269" s="92"/>
      <c r="AI269" s="92"/>
    </row>
    <row r="270" spans="14:35">
      <c r="N270" s="92"/>
      <c r="O270" s="92"/>
      <c r="P270" s="92"/>
      <c r="Q270" s="92"/>
      <c r="R270" s="92"/>
      <c r="S270" s="92"/>
      <c r="T270" s="92"/>
      <c r="U270" s="92"/>
      <c r="V270" s="92"/>
      <c r="W270" s="92"/>
      <c r="X270" s="92"/>
      <c r="Y270" s="92"/>
      <c r="Z270" s="92"/>
      <c r="AA270" s="92"/>
      <c r="AB270" s="92"/>
      <c r="AC270" s="92"/>
      <c r="AD270" s="92"/>
      <c r="AE270" s="92"/>
      <c r="AF270" s="92"/>
      <c r="AG270" s="92"/>
      <c r="AH270" s="92"/>
      <c r="AI270" s="92"/>
    </row>
    <row r="271" spans="14:35">
      <c r="N271" s="92"/>
      <c r="O271" s="92"/>
      <c r="P271" s="92"/>
      <c r="Q271" s="92"/>
      <c r="R271" s="92"/>
      <c r="S271" s="92"/>
      <c r="T271" s="92"/>
      <c r="U271" s="92"/>
      <c r="V271" s="92"/>
      <c r="W271" s="92"/>
      <c r="X271" s="92"/>
      <c r="Y271" s="92"/>
      <c r="Z271" s="92"/>
      <c r="AA271" s="92"/>
      <c r="AB271" s="92"/>
      <c r="AC271" s="92"/>
      <c r="AD271" s="92"/>
      <c r="AE271" s="92"/>
      <c r="AF271" s="92"/>
      <c r="AG271" s="92"/>
      <c r="AH271" s="92"/>
      <c r="AI271" s="92"/>
    </row>
    <row r="272" spans="14:35">
      <c r="N272" s="92"/>
      <c r="O272" s="92"/>
      <c r="P272" s="92"/>
      <c r="Q272" s="92"/>
      <c r="R272" s="92"/>
      <c r="S272" s="92"/>
      <c r="T272" s="92"/>
      <c r="U272" s="92"/>
      <c r="V272" s="92"/>
      <c r="W272" s="92"/>
      <c r="X272" s="92"/>
      <c r="Y272" s="92"/>
      <c r="Z272" s="92"/>
      <c r="AA272" s="92"/>
      <c r="AB272" s="92"/>
      <c r="AC272" s="92"/>
      <c r="AD272" s="92"/>
      <c r="AE272" s="92"/>
      <c r="AF272" s="92"/>
      <c r="AG272" s="92"/>
      <c r="AH272" s="92"/>
      <c r="AI272" s="92"/>
    </row>
    <row r="273" spans="14:35">
      <c r="N273" s="92"/>
      <c r="O273" s="92"/>
      <c r="P273" s="92"/>
      <c r="Q273" s="92"/>
      <c r="R273" s="92"/>
      <c r="S273" s="92"/>
      <c r="T273" s="92"/>
      <c r="U273" s="92"/>
      <c r="V273" s="92"/>
      <c r="W273" s="92"/>
      <c r="X273" s="92"/>
      <c r="Y273" s="92"/>
      <c r="Z273" s="92"/>
      <c r="AA273" s="92"/>
      <c r="AB273" s="92"/>
      <c r="AC273" s="92"/>
      <c r="AD273" s="92"/>
      <c r="AE273" s="92"/>
      <c r="AF273" s="92"/>
      <c r="AG273" s="92"/>
      <c r="AH273" s="92"/>
      <c r="AI273" s="92"/>
    </row>
    <row r="274" spans="14:35">
      <c r="N274" s="92"/>
      <c r="O274" s="92"/>
      <c r="P274" s="92"/>
      <c r="Q274" s="92"/>
      <c r="R274" s="92"/>
      <c r="S274" s="92"/>
      <c r="T274" s="92"/>
      <c r="U274" s="92"/>
      <c r="V274" s="92"/>
      <c r="W274" s="92"/>
      <c r="X274" s="92"/>
      <c r="Y274" s="92"/>
      <c r="Z274" s="92"/>
      <c r="AA274" s="92"/>
      <c r="AB274" s="92"/>
      <c r="AC274" s="92"/>
      <c r="AD274" s="92"/>
      <c r="AE274" s="92"/>
      <c r="AF274" s="92"/>
      <c r="AG274" s="92"/>
      <c r="AH274" s="92"/>
      <c r="AI274" s="92"/>
    </row>
    <row r="275" spans="14:35">
      <c r="N275" s="92"/>
      <c r="O275" s="92"/>
      <c r="P275" s="92"/>
      <c r="Q275" s="92"/>
      <c r="R275" s="92"/>
      <c r="S275" s="92"/>
      <c r="T275" s="92"/>
      <c r="U275" s="92"/>
      <c r="V275" s="92"/>
      <c r="W275" s="92"/>
      <c r="X275" s="92"/>
      <c r="Y275" s="92"/>
      <c r="Z275" s="92"/>
      <c r="AA275" s="92"/>
      <c r="AB275" s="92"/>
      <c r="AC275" s="92"/>
      <c r="AD275" s="92"/>
      <c r="AE275" s="92"/>
      <c r="AF275" s="92"/>
      <c r="AG275" s="92"/>
      <c r="AH275" s="92"/>
      <c r="AI275" s="92"/>
    </row>
    <row r="276" spans="14:35">
      <c r="N276" s="92"/>
      <c r="O276" s="92"/>
      <c r="P276" s="92"/>
      <c r="Q276" s="92"/>
      <c r="R276" s="92"/>
      <c r="S276" s="92"/>
      <c r="T276" s="92"/>
      <c r="U276" s="92"/>
      <c r="V276" s="92"/>
      <c r="W276" s="92"/>
      <c r="X276" s="92"/>
      <c r="Y276" s="92"/>
      <c r="Z276" s="92"/>
      <c r="AA276" s="92"/>
      <c r="AB276" s="92"/>
      <c r="AC276" s="92"/>
      <c r="AD276" s="92"/>
      <c r="AE276" s="92"/>
      <c r="AF276" s="92"/>
      <c r="AG276" s="92"/>
      <c r="AH276" s="92"/>
      <c r="AI276" s="92"/>
    </row>
    <row r="277" spans="14:35">
      <c r="N277" s="92"/>
      <c r="O277" s="92"/>
      <c r="P277" s="92"/>
      <c r="Q277" s="92"/>
      <c r="R277" s="92"/>
      <c r="S277" s="92"/>
      <c r="T277" s="92"/>
      <c r="U277" s="92"/>
      <c r="V277" s="92"/>
      <c r="W277" s="92"/>
      <c r="X277" s="92"/>
      <c r="Y277" s="92"/>
      <c r="Z277" s="92"/>
      <c r="AA277" s="92"/>
      <c r="AB277" s="92"/>
      <c r="AC277" s="92"/>
      <c r="AD277" s="92"/>
      <c r="AE277" s="92"/>
      <c r="AF277" s="92"/>
      <c r="AG277" s="92"/>
      <c r="AH277" s="92"/>
      <c r="AI277" s="92"/>
    </row>
    <row r="278" spans="14:35">
      <c r="N278" s="92"/>
      <c r="O278" s="92"/>
      <c r="P278" s="92"/>
      <c r="Q278" s="92"/>
      <c r="R278" s="92"/>
      <c r="S278" s="92"/>
      <c r="T278" s="92"/>
      <c r="U278" s="92"/>
      <c r="V278" s="92"/>
      <c r="W278" s="92"/>
      <c r="X278" s="92"/>
      <c r="Y278" s="92"/>
      <c r="Z278" s="92"/>
      <c r="AA278" s="92"/>
      <c r="AB278" s="92"/>
      <c r="AC278" s="92"/>
      <c r="AD278" s="92"/>
      <c r="AE278" s="92"/>
      <c r="AF278" s="92"/>
      <c r="AG278" s="92"/>
      <c r="AH278" s="92"/>
      <c r="AI278" s="92"/>
    </row>
    <row r="279" spans="14:35">
      <c r="N279" s="92"/>
      <c r="O279" s="92"/>
      <c r="P279" s="92"/>
      <c r="Q279" s="92"/>
      <c r="R279" s="92"/>
      <c r="S279" s="92"/>
      <c r="T279" s="92"/>
      <c r="U279" s="92"/>
      <c r="V279" s="92"/>
      <c r="W279" s="92"/>
      <c r="X279" s="92"/>
      <c r="Y279" s="92"/>
      <c r="Z279" s="92"/>
      <c r="AA279" s="92"/>
      <c r="AB279" s="92"/>
      <c r="AC279" s="92"/>
      <c r="AD279" s="92"/>
      <c r="AE279" s="92"/>
      <c r="AF279" s="92"/>
      <c r="AG279" s="92"/>
      <c r="AH279" s="92"/>
      <c r="AI279" s="92"/>
    </row>
    <row r="280" spans="14:35">
      <c r="N280" s="92"/>
      <c r="O280" s="92"/>
      <c r="P280" s="92"/>
      <c r="Q280" s="92"/>
      <c r="R280" s="92"/>
      <c r="S280" s="92"/>
      <c r="T280" s="92"/>
      <c r="U280" s="92"/>
      <c r="V280" s="92"/>
      <c r="W280" s="92"/>
      <c r="X280" s="92"/>
      <c r="Y280" s="92"/>
      <c r="Z280" s="92"/>
      <c r="AA280" s="92"/>
      <c r="AB280" s="92"/>
      <c r="AC280" s="92"/>
      <c r="AD280" s="92"/>
      <c r="AE280" s="92"/>
      <c r="AF280" s="92"/>
      <c r="AG280" s="92"/>
      <c r="AH280" s="92"/>
      <c r="AI280" s="92"/>
    </row>
    <row r="281" spans="14:35">
      <c r="N281" s="92"/>
      <c r="O281" s="92"/>
      <c r="P281" s="92"/>
      <c r="Q281" s="92"/>
      <c r="R281" s="92"/>
      <c r="S281" s="92"/>
      <c r="T281" s="92"/>
      <c r="U281" s="92"/>
      <c r="V281" s="92"/>
      <c r="W281" s="92"/>
      <c r="X281" s="92"/>
      <c r="Y281" s="92"/>
      <c r="Z281" s="92"/>
      <c r="AA281" s="92"/>
      <c r="AB281" s="92"/>
      <c r="AC281" s="92"/>
      <c r="AD281" s="92"/>
      <c r="AE281" s="92"/>
      <c r="AF281" s="92"/>
      <c r="AG281" s="92"/>
      <c r="AH281" s="92"/>
      <c r="AI281" s="92"/>
    </row>
    <row r="282" spans="14:35">
      <c r="N282" s="92"/>
      <c r="O282" s="92"/>
      <c r="P282" s="92"/>
      <c r="Q282" s="92"/>
      <c r="R282" s="92"/>
      <c r="S282" s="92"/>
      <c r="T282" s="92"/>
      <c r="U282" s="92"/>
      <c r="V282" s="92"/>
      <c r="W282" s="92"/>
      <c r="X282" s="92"/>
      <c r="Y282" s="92"/>
      <c r="Z282" s="92"/>
      <c r="AA282" s="92"/>
      <c r="AB282" s="92"/>
      <c r="AC282" s="92"/>
      <c r="AD282" s="92"/>
      <c r="AE282" s="92"/>
      <c r="AF282" s="92"/>
      <c r="AG282" s="92"/>
      <c r="AH282" s="92"/>
      <c r="AI282" s="92"/>
    </row>
    <row r="283" spans="14:35">
      <c r="N283" s="92"/>
      <c r="O283" s="92"/>
      <c r="P283" s="92"/>
      <c r="Q283" s="92"/>
      <c r="R283" s="92"/>
      <c r="S283" s="92"/>
      <c r="T283" s="92"/>
      <c r="U283" s="92"/>
      <c r="V283" s="92"/>
      <c r="W283" s="92"/>
      <c r="X283" s="92"/>
      <c r="Y283" s="92"/>
      <c r="Z283" s="92"/>
      <c r="AA283" s="92"/>
      <c r="AB283" s="92"/>
      <c r="AC283" s="92"/>
      <c r="AD283" s="92"/>
      <c r="AE283" s="92"/>
      <c r="AF283" s="92"/>
      <c r="AG283" s="92"/>
      <c r="AH283" s="92"/>
      <c r="AI283" s="92"/>
    </row>
    <row r="284" spans="14:35">
      <c r="N284" s="92"/>
      <c r="O284" s="92"/>
      <c r="P284" s="92"/>
      <c r="Q284" s="92"/>
      <c r="R284" s="92"/>
      <c r="S284" s="92"/>
      <c r="T284" s="92"/>
      <c r="U284" s="92"/>
      <c r="V284" s="92"/>
      <c r="W284" s="92"/>
      <c r="X284" s="92"/>
      <c r="Y284" s="92"/>
      <c r="Z284" s="92"/>
      <c r="AA284" s="92"/>
      <c r="AB284" s="92"/>
      <c r="AC284" s="92"/>
      <c r="AD284" s="92"/>
      <c r="AE284" s="92"/>
      <c r="AF284" s="92"/>
      <c r="AG284" s="92"/>
      <c r="AH284" s="92"/>
      <c r="AI284" s="92"/>
    </row>
    <row r="285" spans="14:35">
      <c r="N285" s="92"/>
      <c r="O285" s="92"/>
      <c r="P285" s="92"/>
      <c r="Q285" s="92"/>
      <c r="R285" s="92"/>
      <c r="S285" s="92"/>
      <c r="T285" s="92"/>
      <c r="U285" s="92"/>
      <c r="V285" s="92"/>
      <c r="W285" s="92"/>
      <c r="X285" s="92"/>
      <c r="Y285" s="92"/>
      <c r="Z285" s="92"/>
      <c r="AA285" s="92"/>
      <c r="AB285" s="92"/>
      <c r="AC285" s="92"/>
      <c r="AD285" s="92"/>
      <c r="AE285" s="92"/>
      <c r="AF285" s="92"/>
      <c r="AG285" s="92"/>
      <c r="AH285" s="92"/>
      <c r="AI285" s="92"/>
    </row>
    <row r="286" spans="14:35">
      <c r="N286" s="92"/>
      <c r="O286" s="92"/>
      <c r="P286" s="92"/>
      <c r="Q286" s="92"/>
      <c r="R286" s="92"/>
      <c r="S286" s="92"/>
      <c r="T286" s="92"/>
      <c r="U286" s="92"/>
      <c r="V286" s="92"/>
      <c r="W286" s="92"/>
      <c r="X286" s="92"/>
      <c r="Y286" s="92"/>
      <c r="Z286" s="92"/>
      <c r="AA286" s="92"/>
      <c r="AB286" s="92"/>
      <c r="AC286" s="92"/>
      <c r="AD286" s="92"/>
      <c r="AE286" s="92"/>
      <c r="AF286" s="92"/>
      <c r="AG286" s="92"/>
      <c r="AH286" s="92"/>
      <c r="AI286" s="92"/>
    </row>
    <row r="287" spans="14:35">
      <c r="N287" s="92"/>
      <c r="O287" s="92"/>
      <c r="P287" s="92"/>
      <c r="Q287" s="92"/>
      <c r="R287" s="92"/>
      <c r="S287" s="92"/>
      <c r="T287" s="92"/>
      <c r="U287" s="92"/>
      <c r="V287" s="92"/>
      <c r="W287" s="92"/>
      <c r="X287" s="92"/>
      <c r="Y287" s="92"/>
      <c r="Z287" s="92"/>
      <c r="AA287" s="92"/>
      <c r="AB287" s="92"/>
      <c r="AC287" s="92"/>
      <c r="AD287" s="92"/>
      <c r="AE287" s="92"/>
      <c r="AF287" s="92"/>
      <c r="AG287" s="92"/>
      <c r="AH287" s="92"/>
      <c r="AI287" s="92"/>
    </row>
    <row r="288" spans="14:35">
      <c r="N288" s="92"/>
      <c r="O288" s="92"/>
      <c r="P288" s="92"/>
      <c r="Q288" s="92"/>
      <c r="R288" s="92"/>
      <c r="S288" s="92"/>
      <c r="T288" s="92"/>
      <c r="U288" s="92"/>
      <c r="V288" s="92"/>
      <c r="W288" s="92"/>
      <c r="X288" s="92"/>
      <c r="Y288" s="92"/>
      <c r="Z288" s="92"/>
      <c r="AA288" s="92"/>
      <c r="AB288" s="92"/>
      <c r="AC288" s="92"/>
      <c r="AD288" s="92"/>
      <c r="AE288" s="92"/>
      <c r="AF288" s="92"/>
      <c r="AG288" s="92"/>
      <c r="AH288" s="92"/>
      <c r="AI288" s="92"/>
    </row>
    <row r="289" spans="14:35">
      <c r="N289" s="92"/>
      <c r="O289" s="92"/>
      <c r="P289" s="92"/>
      <c r="Q289" s="92"/>
      <c r="R289" s="92"/>
      <c r="S289" s="92"/>
      <c r="T289" s="92"/>
      <c r="U289" s="92"/>
      <c r="V289" s="92"/>
      <c r="W289" s="92"/>
      <c r="X289" s="92"/>
      <c r="Y289" s="92"/>
      <c r="Z289" s="92"/>
      <c r="AA289" s="92"/>
      <c r="AB289" s="92"/>
      <c r="AC289" s="92"/>
      <c r="AD289" s="92"/>
      <c r="AE289" s="92"/>
      <c r="AF289" s="92"/>
      <c r="AG289" s="92"/>
      <c r="AH289" s="92"/>
      <c r="AI289" s="92"/>
    </row>
    <row r="290" spans="14:35">
      <c r="N290" s="92"/>
      <c r="O290" s="92"/>
      <c r="P290" s="92"/>
      <c r="Q290" s="92"/>
      <c r="R290" s="92"/>
      <c r="S290" s="92"/>
      <c r="T290" s="92"/>
      <c r="U290" s="92"/>
      <c r="V290" s="92"/>
      <c r="W290" s="92"/>
      <c r="X290" s="92"/>
      <c r="Y290" s="92"/>
      <c r="Z290" s="92"/>
      <c r="AA290" s="92"/>
      <c r="AB290" s="92"/>
      <c r="AC290" s="92"/>
      <c r="AD290" s="92"/>
      <c r="AE290" s="92"/>
      <c r="AF290" s="92"/>
      <c r="AG290" s="92"/>
      <c r="AH290" s="92"/>
      <c r="AI290" s="92"/>
    </row>
    <row r="291" spans="14:35">
      <c r="N291" s="92"/>
      <c r="O291" s="92"/>
      <c r="P291" s="92"/>
      <c r="Q291" s="92"/>
      <c r="R291" s="92"/>
      <c r="S291" s="92"/>
      <c r="T291" s="92"/>
      <c r="U291" s="92"/>
      <c r="V291" s="92"/>
      <c r="W291" s="92"/>
      <c r="X291" s="92"/>
      <c r="Y291" s="92"/>
      <c r="Z291" s="92"/>
      <c r="AA291" s="92"/>
      <c r="AB291" s="92"/>
      <c r="AC291" s="92"/>
      <c r="AD291" s="92"/>
      <c r="AE291" s="92"/>
      <c r="AF291" s="92"/>
      <c r="AG291" s="92"/>
      <c r="AH291" s="92"/>
      <c r="AI291" s="92"/>
    </row>
    <row r="292" spans="14:35">
      <c r="N292" s="92"/>
      <c r="O292" s="92"/>
      <c r="P292" s="92"/>
      <c r="Q292" s="92"/>
      <c r="R292" s="92"/>
      <c r="S292" s="92"/>
      <c r="T292" s="92"/>
      <c r="U292" s="92"/>
      <c r="V292" s="92"/>
      <c r="W292" s="92"/>
      <c r="X292" s="92"/>
      <c r="Y292" s="92"/>
      <c r="Z292" s="92"/>
      <c r="AA292" s="92"/>
      <c r="AB292" s="92"/>
      <c r="AC292" s="92"/>
      <c r="AD292" s="92"/>
      <c r="AE292" s="92"/>
      <c r="AF292" s="92"/>
      <c r="AG292" s="92"/>
      <c r="AH292" s="92"/>
      <c r="AI292" s="92"/>
    </row>
    <row r="293" spans="14:35">
      <c r="N293" s="92"/>
      <c r="O293" s="92"/>
      <c r="P293" s="92"/>
      <c r="Q293" s="92"/>
      <c r="R293" s="92"/>
      <c r="S293" s="92"/>
      <c r="T293" s="92"/>
      <c r="U293" s="92"/>
      <c r="V293" s="92"/>
      <c r="W293" s="92"/>
      <c r="X293" s="92"/>
      <c r="Y293" s="92"/>
      <c r="Z293" s="92"/>
      <c r="AA293" s="92"/>
      <c r="AB293" s="92"/>
      <c r="AC293" s="92"/>
      <c r="AD293" s="92"/>
      <c r="AE293" s="92"/>
      <c r="AF293" s="92"/>
      <c r="AG293" s="92"/>
      <c r="AH293" s="92"/>
      <c r="AI293" s="9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A70DA-2BA2-429D-B65F-45D43C058F46}">
  <dimension ref="A1:R23"/>
  <sheetViews>
    <sheetView workbookViewId="0">
      <pane xSplit="7" ySplit="4" topLeftCell="H5" activePane="bottomRight" state="frozen"/>
      <selection pane="bottomRight" activeCell="K6" sqref="K6"/>
      <selection pane="bottomLeft" activeCell="A5" sqref="A5"/>
      <selection pane="topRight" activeCell="H1" sqref="H1"/>
    </sheetView>
  </sheetViews>
  <sheetFormatPr defaultRowHeight="14.45"/>
  <cols>
    <col min="1" max="1" width="2.85546875" bestFit="1" customWidth="1"/>
    <col min="2" max="2" width="1.85546875" bestFit="1" customWidth="1"/>
    <col min="3" max="3" width="3" customWidth="1"/>
    <col min="4" max="4" width="44.85546875" bestFit="1" customWidth="1"/>
    <col min="5" max="5" width="2.7109375" customWidth="1"/>
    <col min="6" max="6" width="5.140625" bestFit="1" customWidth="1"/>
    <col min="7" max="7" width="4" bestFit="1" customWidth="1"/>
    <col min="14" max="14" width="9.42578125" bestFit="1" customWidth="1"/>
  </cols>
  <sheetData>
    <row r="1" spans="1:18">
      <c r="A1" s="120" t="s">
        <v>309</v>
      </c>
      <c r="B1" s="120"/>
      <c r="C1" s="41"/>
      <c r="D1" s="40"/>
      <c r="E1" s="40"/>
      <c r="F1" s="42"/>
      <c r="G1" s="43"/>
      <c r="H1" s="40"/>
      <c r="I1" s="40"/>
      <c r="J1" s="40"/>
      <c r="K1" s="40"/>
      <c r="L1" s="40"/>
      <c r="M1" s="40"/>
      <c r="N1" s="40"/>
      <c r="O1" s="40"/>
      <c r="P1" s="40"/>
      <c r="Q1" s="40"/>
      <c r="R1" s="44"/>
    </row>
    <row r="2" spans="1:18">
      <c r="A2" s="120"/>
      <c r="B2" s="120"/>
      <c r="C2" s="40"/>
      <c r="D2" s="40"/>
      <c r="E2" s="40"/>
      <c r="F2" s="40"/>
      <c r="G2" s="40"/>
      <c r="H2" s="40"/>
      <c r="I2" s="40"/>
      <c r="J2" s="40"/>
      <c r="K2" s="40"/>
      <c r="L2" s="40"/>
      <c r="M2" s="40"/>
      <c r="N2" s="40"/>
      <c r="O2" s="40"/>
      <c r="P2" s="40"/>
      <c r="Q2" s="40"/>
      <c r="R2" s="40"/>
    </row>
    <row r="3" spans="1:18">
      <c r="A3" s="120"/>
      <c r="B3" s="120"/>
      <c r="C3" s="47" t="s">
        <v>310</v>
      </c>
      <c r="D3" s="47"/>
      <c r="E3" s="47"/>
      <c r="F3" s="47"/>
      <c r="G3" s="93"/>
      <c r="H3" s="47"/>
      <c r="I3" s="47"/>
      <c r="J3" s="47"/>
      <c r="K3" s="40"/>
      <c r="L3" s="40"/>
      <c r="M3" s="40"/>
      <c r="N3" s="40"/>
      <c r="O3" s="40"/>
      <c r="P3" s="40"/>
      <c r="Q3" s="40"/>
      <c r="R3" s="40"/>
    </row>
    <row r="4" spans="1:18" ht="15" thickBot="1">
      <c r="A4" s="120"/>
      <c r="B4" s="120"/>
      <c r="C4" s="47" t="s">
        <v>311</v>
      </c>
      <c r="D4" s="40"/>
      <c r="E4" s="40"/>
      <c r="F4" s="40"/>
      <c r="G4" s="74"/>
      <c r="H4" s="99" t="s">
        <v>57</v>
      </c>
      <c r="I4" s="99" t="s">
        <v>312</v>
      </c>
      <c r="J4" s="99" t="s">
        <v>58</v>
      </c>
      <c r="K4" s="99" t="s">
        <v>60</v>
      </c>
      <c r="L4" s="99" t="s">
        <v>313</v>
      </c>
      <c r="M4" s="99" t="s">
        <v>62</v>
      </c>
      <c r="N4" s="99" t="s">
        <v>63</v>
      </c>
      <c r="O4" s="99" t="s">
        <v>314</v>
      </c>
      <c r="P4" s="99" t="s">
        <v>64</v>
      </c>
      <c r="Q4" s="99" t="s">
        <v>65</v>
      </c>
      <c r="R4" s="100" t="s">
        <v>66</v>
      </c>
    </row>
    <row r="5" spans="1:18" ht="15" thickBot="1">
      <c r="A5" s="120"/>
      <c r="B5" s="121"/>
      <c r="C5" s="56" t="s">
        <v>315</v>
      </c>
      <c r="D5" s="57"/>
      <c r="E5" s="57"/>
      <c r="F5" s="94" t="s">
        <v>316</v>
      </c>
      <c r="G5" s="95" t="s">
        <v>317</v>
      </c>
      <c r="H5" s="57"/>
      <c r="I5" s="57"/>
      <c r="J5" s="57"/>
      <c r="K5" s="57"/>
      <c r="L5" s="57"/>
      <c r="M5" s="57"/>
      <c r="N5" s="57"/>
      <c r="O5" s="57"/>
      <c r="P5" s="57"/>
      <c r="Q5" s="57"/>
      <c r="R5" s="58"/>
    </row>
    <row r="6" spans="1:18">
      <c r="A6" s="40">
        <v>7</v>
      </c>
      <c r="B6" s="40">
        <v>4</v>
      </c>
      <c r="C6" s="96">
        <v>1</v>
      </c>
      <c r="D6" s="97" t="s">
        <v>318</v>
      </c>
      <c r="E6" s="97"/>
      <c r="F6" s="97" t="s">
        <v>319</v>
      </c>
      <c r="G6" s="97">
        <v>3</v>
      </c>
      <c r="H6" s="101">
        <v>3948</v>
      </c>
      <c r="I6" s="101">
        <v>200.101</v>
      </c>
      <c r="J6" s="101">
        <v>2179.09</v>
      </c>
      <c r="K6" s="105">
        <v>7700.8</v>
      </c>
      <c r="L6" s="101">
        <v>4947.0209999999997</v>
      </c>
      <c r="M6" s="101">
        <v>3624.2689999999998</v>
      </c>
      <c r="N6" s="101">
        <v>1041.3920000000001</v>
      </c>
      <c r="O6" s="101">
        <v>7011.1369999999997</v>
      </c>
      <c r="P6" s="101">
        <v>6246.3069999999998</v>
      </c>
      <c r="Q6" s="101">
        <v>1693.6120000000001</v>
      </c>
      <c r="R6" s="102">
        <v>2192.942</v>
      </c>
    </row>
    <row r="7" spans="1:18">
      <c r="A7" s="40">
        <v>8</v>
      </c>
      <c r="B7" s="40">
        <v>4</v>
      </c>
      <c r="C7" s="77">
        <v>2</v>
      </c>
      <c r="D7" s="78" t="s">
        <v>320</v>
      </c>
      <c r="E7" s="78"/>
      <c r="F7" s="78" t="s">
        <v>319</v>
      </c>
      <c r="G7" s="78">
        <v>3</v>
      </c>
      <c r="H7" s="80">
        <v>3309</v>
      </c>
      <c r="I7" s="80">
        <v>326.65199999999999</v>
      </c>
      <c r="J7" s="80">
        <v>579.875</v>
      </c>
      <c r="K7" s="80">
        <v>1265.8820000000001</v>
      </c>
      <c r="L7" s="80">
        <v>2047.904</v>
      </c>
      <c r="M7" s="80">
        <v>3400.9720000000002</v>
      </c>
      <c r="N7" s="80">
        <v>1331.1969999999999</v>
      </c>
      <c r="O7" s="80">
        <v>3644.355</v>
      </c>
      <c r="P7" s="80">
        <v>2125.886</v>
      </c>
      <c r="Q7" s="80">
        <v>1177.3040000000001</v>
      </c>
      <c r="R7" s="81">
        <v>1426.2329999999999</v>
      </c>
    </row>
    <row r="8" spans="1:18">
      <c r="A8" s="40">
        <v>9</v>
      </c>
      <c r="B8" s="40">
        <v>4</v>
      </c>
      <c r="C8" s="77">
        <v>3</v>
      </c>
      <c r="D8" s="78" t="s">
        <v>321</v>
      </c>
      <c r="E8" s="78"/>
      <c r="F8" s="78" t="s">
        <v>319</v>
      </c>
      <c r="G8" s="78">
        <v>3</v>
      </c>
      <c r="H8" s="80">
        <v>11254</v>
      </c>
      <c r="I8" s="80">
        <v>485.23399999999998</v>
      </c>
      <c r="J8" s="80">
        <v>1768.7909999999999</v>
      </c>
      <c r="K8" s="80">
        <v>7757.2120000000004</v>
      </c>
      <c r="L8" s="80">
        <v>7910.915</v>
      </c>
      <c r="M8" s="80">
        <v>6427.7259999999997</v>
      </c>
      <c r="N8" s="80">
        <v>4759.8720000000003</v>
      </c>
      <c r="O8" s="80">
        <v>5405.1689999999999</v>
      </c>
      <c r="P8" s="80">
        <v>5118.0389999999998</v>
      </c>
      <c r="Q8" s="80">
        <v>5939.9949999999999</v>
      </c>
      <c r="R8" s="81">
        <v>3671.13</v>
      </c>
    </row>
    <row r="9" spans="1:18">
      <c r="A9" s="40">
        <v>10</v>
      </c>
      <c r="B9" s="40">
        <v>4</v>
      </c>
      <c r="C9" s="77">
        <v>4</v>
      </c>
      <c r="D9" s="78" t="s">
        <v>322</v>
      </c>
      <c r="E9" s="78"/>
      <c r="F9" s="78" t="s">
        <v>319</v>
      </c>
      <c r="G9" s="78">
        <v>3</v>
      </c>
      <c r="H9" s="80">
        <v>21056</v>
      </c>
      <c r="I9" s="80">
        <v>552.66899999999998</v>
      </c>
      <c r="J9" s="80">
        <v>4576.2809999999999</v>
      </c>
      <c r="K9" s="80">
        <v>31256.718000000001</v>
      </c>
      <c r="L9" s="80">
        <v>15336.968000000001</v>
      </c>
      <c r="M9" s="80">
        <v>8270.0750000000007</v>
      </c>
      <c r="N9" s="80">
        <v>11029.669</v>
      </c>
      <c r="O9" s="80">
        <v>7127.3789999999999</v>
      </c>
      <c r="P9" s="80">
        <v>8302.982</v>
      </c>
      <c r="Q9" s="80">
        <v>8654.4709999999995</v>
      </c>
      <c r="R9" s="81">
        <v>5012.4549999999999</v>
      </c>
    </row>
    <row r="10" spans="1:18">
      <c r="A10" s="40">
        <v>11</v>
      </c>
      <c r="B10" s="40">
        <v>4</v>
      </c>
      <c r="C10" s="77">
        <v>5</v>
      </c>
      <c r="D10" s="78" t="s">
        <v>323</v>
      </c>
      <c r="E10" s="78"/>
      <c r="F10" s="78" t="s">
        <v>319</v>
      </c>
      <c r="G10" s="78">
        <v>3</v>
      </c>
      <c r="H10" s="80">
        <v>13696</v>
      </c>
      <c r="I10" s="80">
        <v>321.93799999999999</v>
      </c>
      <c r="J10" s="80">
        <v>3296.8270000000002</v>
      </c>
      <c r="K10" s="80">
        <v>16866.823</v>
      </c>
      <c r="L10" s="80">
        <v>16262.482</v>
      </c>
      <c r="M10" s="80">
        <v>6327.3429999999998</v>
      </c>
      <c r="N10" s="80">
        <v>11442.638999999999</v>
      </c>
      <c r="O10" s="80">
        <v>8520.0130000000008</v>
      </c>
      <c r="P10" s="80">
        <v>7117.75</v>
      </c>
      <c r="Q10" s="80">
        <v>10660.325999999999</v>
      </c>
      <c r="R10" s="81">
        <v>7294.6040000000003</v>
      </c>
    </row>
    <row r="11" spans="1:18">
      <c r="A11" s="40">
        <v>12</v>
      </c>
      <c r="B11" s="40">
        <v>4</v>
      </c>
      <c r="C11" s="77">
        <v>6</v>
      </c>
      <c r="D11" s="78" t="s">
        <v>324</v>
      </c>
      <c r="E11" s="78"/>
      <c r="F11" s="78" t="s">
        <v>319</v>
      </c>
      <c r="G11" s="78">
        <v>3</v>
      </c>
      <c r="H11" s="80">
        <v>4074</v>
      </c>
      <c r="I11" s="80">
        <v>696.30200000000002</v>
      </c>
      <c r="J11" s="80">
        <v>2756.1759999999999</v>
      </c>
      <c r="K11" s="80">
        <v>9066.9500000000007</v>
      </c>
      <c r="L11" s="80">
        <v>13958.832</v>
      </c>
      <c r="M11" s="80">
        <v>6044.16</v>
      </c>
      <c r="N11" s="80">
        <v>5094.7809999999999</v>
      </c>
      <c r="O11" s="80">
        <v>245.43299999999999</v>
      </c>
      <c r="P11" s="80">
        <v>4312.1270000000004</v>
      </c>
      <c r="Q11" s="80">
        <v>991.12699999999995</v>
      </c>
      <c r="R11" s="81">
        <v>3183.558</v>
      </c>
    </row>
    <row r="12" spans="1:18">
      <c r="A12" s="40">
        <v>13</v>
      </c>
      <c r="B12" s="40">
        <v>4</v>
      </c>
      <c r="C12" s="77">
        <v>7</v>
      </c>
      <c r="D12" s="78" t="s">
        <v>325</v>
      </c>
      <c r="E12" s="78"/>
      <c r="F12" s="78" t="s">
        <v>319</v>
      </c>
      <c r="G12" s="78">
        <v>3</v>
      </c>
      <c r="H12" s="80">
        <v>57337</v>
      </c>
      <c r="I12" s="80">
        <v>2582.8960000000002</v>
      </c>
      <c r="J12" s="80">
        <v>15157.04</v>
      </c>
      <c r="K12" s="80">
        <v>73914.384999999995</v>
      </c>
      <c r="L12" s="80">
        <v>60464.122000000003</v>
      </c>
      <c r="M12" s="80">
        <v>34094.544999999998</v>
      </c>
      <c r="N12" s="80">
        <v>34699.548999999999</v>
      </c>
      <c r="O12" s="80">
        <v>31953.486000000001</v>
      </c>
      <c r="P12" s="80">
        <v>33223.091</v>
      </c>
      <c r="Q12" s="80">
        <v>29116.834999999999</v>
      </c>
      <c r="R12" s="81">
        <v>22780.921999999999</v>
      </c>
    </row>
    <row r="13" spans="1:18" ht="15" thickBot="1">
      <c r="A13" s="120"/>
      <c r="B13" s="120"/>
      <c r="C13" s="40"/>
      <c r="D13" s="40"/>
      <c r="E13" s="40"/>
      <c r="F13" s="40"/>
      <c r="G13" s="74"/>
      <c r="H13" s="41"/>
      <c r="I13" s="41"/>
      <c r="J13" s="41"/>
      <c r="K13" s="41"/>
      <c r="L13" s="41"/>
      <c r="M13" s="41"/>
      <c r="N13" s="41"/>
      <c r="O13" s="41"/>
      <c r="P13" s="41"/>
      <c r="Q13" s="41"/>
      <c r="R13" s="65"/>
    </row>
    <row r="14" spans="1:18" ht="15" thickBot="1">
      <c r="A14" s="120"/>
      <c r="B14" s="121"/>
      <c r="C14" s="56" t="s">
        <v>326</v>
      </c>
      <c r="D14" s="57"/>
      <c r="E14" s="57"/>
      <c r="F14" s="57"/>
      <c r="G14" s="58"/>
      <c r="H14" s="82"/>
      <c r="I14" s="82"/>
      <c r="J14" s="82"/>
      <c r="K14" s="82"/>
      <c r="L14" s="82"/>
      <c r="M14" s="82"/>
      <c r="N14" s="82"/>
      <c r="O14" s="82"/>
      <c r="P14" s="82"/>
      <c r="Q14" s="82"/>
      <c r="R14" s="87"/>
    </row>
    <row r="15" spans="1:18">
      <c r="A15" s="40">
        <v>16</v>
      </c>
      <c r="B15" s="40">
        <v>4</v>
      </c>
      <c r="C15" s="77">
        <v>8</v>
      </c>
      <c r="D15" s="78" t="s">
        <v>327</v>
      </c>
      <c r="E15" s="78"/>
      <c r="F15" s="78" t="s">
        <v>319</v>
      </c>
      <c r="G15" s="78">
        <v>3</v>
      </c>
      <c r="H15" s="80">
        <v>1269</v>
      </c>
      <c r="I15" s="80">
        <v>0</v>
      </c>
      <c r="J15" s="80">
        <v>576</v>
      </c>
      <c r="K15" s="80">
        <v>1051</v>
      </c>
      <c r="L15" s="80">
        <v>1966.8910000000001</v>
      </c>
      <c r="M15" s="80">
        <v>395</v>
      </c>
      <c r="N15" s="80">
        <v>0</v>
      </c>
      <c r="O15" s="80">
        <v>2264.0650000000001</v>
      </c>
      <c r="P15" s="80">
        <v>817.98</v>
      </c>
      <c r="Q15" s="80">
        <v>699.16200000000003</v>
      </c>
      <c r="R15" s="81">
        <v>2362</v>
      </c>
    </row>
    <row r="16" spans="1:18">
      <c r="A16" s="40">
        <v>17</v>
      </c>
      <c r="B16" s="40">
        <v>4</v>
      </c>
      <c r="C16" s="77">
        <v>9</v>
      </c>
      <c r="D16" s="78" t="s">
        <v>328</v>
      </c>
      <c r="E16" s="78"/>
      <c r="F16" s="78" t="s">
        <v>319</v>
      </c>
      <c r="G16" s="78">
        <v>3</v>
      </c>
      <c r="H16" s="80">
        <v>3110</v>
      </c>
      <c r="I16" s="80">
        <v>0</v>
      </c>
      <c r="J16" s="80">
        <v>1104</v>
      </c>
      <c r="K16" s="80">
        <v>0</v>
      </c>
      <c r="L16" s="80">
        <v>0</v>
      </c>
      <c r="M16" s="80">
        <v>1178</v>
      </c>
      <c r="N16" s="80">
        <v>0</v>
      </c>
      <c r="O16" s="80">
        <v>4678.37</v>
      </c>
      <c r="P16" s="80">
        <v>4749.5450000000001</v>
      </c>
      <c r="Q16" s="80">
        <v>938.28</v>
      </c>
      <c r="R16" s="81">
        <v>1406</v>
      </c>
    </row>
    <row r="17" spans="1:18">
      <c r="A17" s="40">
        <v>18</v>
      </c>
      <c r="B17" s="40">
        <v>4</v>
      </c>
      <c r="C17" s="77">
        <v>10</v>
      </c>
      <c r="D17" s="78" t="s">
        <v>329</v>
      </c>
      <c r="E17" s="78"/>
      <c r="F17" s="78" t="s">
        <v>319</v>
      </c>
      <c r="G17" s="78">
        <v>3</v>
      </c>
      <c r="H17" s="80">
        <v>41199</v>
      </c>
      <c r="I17" s="80">
        <v>0</v>
      </c>
      <c r="J17" s="80">
        <v>31930</v>
      </c>
      <c r="K17" s="104">
        <v>87251</v>
      </c>
      <c r="L17" s="80">
        <v>60911.563000000002</v>
      </c>
      <c r="M17" s="80">
        <v>14625</v>
      </c>
      <c r="N17" s="103">
        <f>'[2]Large STWs (incl. cost data)'!$P$1168</f>
        <v>171641</v>
      </c>
      <c r="O17" s="80">
        <v>79408.402000000002</v>
      </c>
      <c r="P17" s="80">
        <v>27003.062999999998</v>
      </c>
      <c r="Q17" s="80">
        <v>32344.583999999999</v>
      </c>
      <c r="R17" s="81">
        <v>53554</v>
      </c>
    </row>
    <row r="18" spans="1:18">
      <c r="A18" s="40">
        <v>19</v>
      </c>
      <c r="B18" s="40">
        <v>4</v>
      </c>
      <c r="C18" s="77">
        <v>11</v>
      </c>
      <c r="D18" s="78" t="s">
        <v>330</v>
      </c>
      <c r="E18" s="78"/>
      <c r="F18" s="78" t="s">
        <v>319</v>
      </c>
      <c r="G18" s="78">
        <v>3</v>
      </c>
      <c r="H18" s="80">
        <v>45578</v>
      </c>
      <c r="I18" s="80">
        <v>0</v>
      </c>
      <c r="J18" s="80">
        <v>33610</v>
      </c>
      <c r="K18" s="80">
        <v>88302</v>
      </c>
      <c r="L18" s="80">
        <v>62878.453999999998</v>
      </c>
      <c r="M18" s="80">
        <v>16198</v>
      </c>
      <c r="N18" s="80">
        <v>0</v>
      </c>
      <c r="O18" s="80">
        <v>86350.837</v>
      </c>
      <c r="P18" s="80">
        <v>32570.588</v>
      </c>
      <c r="Q18" s="80">
        <v>33982.025999999998</v>
      </c>
      <c r="R18" s="81">
        <v>57322</v>
      </c>
    </row>
    <row r="19" spans="1:18">
      <c r="A19" s="40">
        <v>20</v>
      </c>
      <c r="B19" s="40">
        <v>4</v>
      </c>
      <c r="C19" s="77">
        <v>12</v>
      </c>
      <c r="D19" s="78" t="s">
        <v>331</v>
      </c>
      <c r="E19" s="78"/>
      <c r="F19" s="78" t="s">
        <v>319</v>
      </c>
      <c r="G19" s="78">
        <v>3</v>
      </c>
      <c r="H19" s="80">
        <v>3898</v>
      </c>
      <c r="I19" s="80">
        <v>0</v>
      </c>
      <c r="J19" s="80">
        <v>7469</v>
      </c>
      <c r="K19" s="80">
        <v>11552</v>
      </c>
      <c r="L19" s="80">
        <v>19928.875</v>
      </c>
      <c r="M19" s="80">
        <v>3488</v>
      </c>
      <c r="N19" s="103">
        <f>'[2]Large STWs (incl. cost data)'!$Q$1168</f>
        <v>29690</v>
      </c>
      <c r="O19" s="80">
        <v>548.81700000000001</v>
      </c>
      <c r="P19" s="80">
        <v>4176.9549999999999</v>
      </c>
      <c r="Q19" s="80">
        <v>1197.499</v>
      </c>
      <c r="R19" s="81">
        <v>9596</v>
      </c>
    </row>
    <row r="20" spans="1:18">
      <c r="A20" s="40">
        <v>21</v>
      </c>
      <c r="B20" s="40">
        <v>4</v>
      </c>
      <c r="C20" s="77">
        <v>13</v>
      </c>
      <c r="D20" s="78" t="s">
        <v>332</v>
      </c>
      <c r="E20" s="78"/>
      <c r="F20" s="78" t="s">
        <v>319</v>
      </c>
      <c r="G20" s="78">
        <v>3</v>
      </c>
      <c r="H20" s="80">
        <v>49476</v>
      </c>
      <c r="I20" s="80">
        <v>0</v>
      </c>
      <c r="J20" s="80">
        <v>41079</v>
      </c>
      <c r="K20" s="80">
        <v>99854</v>
      </c>
      <c r="L20" s="80">
        <v>82807.328999999998</v>
      </c>
      <c r="M20" s="80">
        <v>19686</v>
      </c>
      <c r="N20" s="80">
        <v>0</v>
      </c>
      <c r="O20" s="80">
        <v>86899.653999999995</v>
      </c>
      <c r="P20" s="80">
        <v>36747.542999999998</v>
      </c>
      <c r="Q20" s="80">
        <v>35179.523999999998</v>
      </c>
      <c r="R20" s="81">
        <v>66918</v>
      </c>
    </row>
    <row r="21" spans="1:18" ht="15" thickBot="1">
      <c r="A21" s="120"/>
      <c r="B21" s="120"/>
      <c r="C21" s="40"/>
      <c r="D21" s="40"/>
      <c r="E21" s="40"/>
      <c r="F21" s="40"/>
      <c r="G21" s="74"/>
      <c r="H21" s="41"/>
      <c r="I21" s="41"/>
      <c r="J21" s="41"/>
      <c r="K21" s="41"/>
      <c r="L21" s="41"/>
      <c r="M21" s="41"/>
      <c r="N21" s="41"/>
      <c r="O21" s="41"/>
      <c r="P21" s="41"/>
      <c r="Q21" s="41"/>
      <c r="R21" s="65"/>
    </row>
    <row r="22" spans="1:18" ht="15" thickBot="1">
      <c r="A22" s="120"/>
      <c r="B22" s="121"/>
      <c r="C22" s="56" t="s">
        <v>315</v>
      </c>
      <c r="D22" s="57"/>
      <c r="E22" s="57"/>
      <c r="F22" s="57"/>
      <c r="G22" s="58"/>
      <c r="H22" s="82"/>
      <c r="I22" s="82"/>
      <c r="J22" s="82"/>
      <c r="K22" s="82"/>
      <c r="L22" s="82"/>
      <c r="M22" s="82"/>
      <c r="N22" s="82"/>
      <c r="O22" s="82"/>
      <c r="P22" s="82"/>
      <c r="Q22" s="82"/>
      <c r="R22" s="87"/>
    </row>
    <row r="23" spans="1:18">
      <c r="A23" s="40">
        <v>24</v>
      </c>
      <c r="B23" s="40">
        <v>4</v>
      </c>
      <c r="C23" s="77">
        <v>14</v>
      </c>
      <c r="D23" s="78" t="s">
        <v>333</v>
      </c>
      <c r="E23" s="78"/>
      <c r="F23" s="78" t="s">
        <v>319</v>
      </c>
      <c r="G23" s="78">
        <v>3</v>
      </c>
      <c r="H23" s="80">
        <v>106813</v>
      </c>
      <c r="I23" s="80">
        <v>2582.8960000000002</v>
      </c>
      <c r="J23" s="80">
        <v>56236.04</v>
      </c>
      <c r="K23" s="80">
        <v>173768.38500000001</v>
      </c>
      <c r="L23" s="80">
        <v>143271.451</v>
      </c>
      <c r="M23" s="80">
        <v>53780.544999999998</v>
      </c>
      <c r="N23" s="80">
        <v>34699.548999999999</v>
      </c>
      <c r="O23" s="80">
        <v>118853.139</v>
      </c>
      <c r="P23" s="80">
        <v>69970.634000000005</v>
      </c>
      <c r="Q23" s="80">
        <v>64296.358999999997</v>
      </c>
      <c r="R23" s="81">
        <v>89698.922000000006</v>
      </c>
    </row>
  </sheetData>
  <mergeCells count="9">
    <mergeCell ref="A14:B14"/>
    <mergeCell ref="A21:B21"/>
    <mergeCell ref="A22:B22"/>
    <mergeCell ref="A1:B1"/>
    <mergeCell ref="A2:B2"/>
    <mergeCell ref="A3:B3"/>
    <mergeCell ref="A4:B4"/>
    <mergeCell ref="A5:B5"/>
    <mergeCell ref="A13:B1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7E0A4-59B6-4835-937F-CD8F2A149911}">
  <dimension ref="A1:R23"/>
  <sheetViews>
    <sheetView workbookViewId="0">
      <pane xSplit="7" ySplit="5" topLeftCell="H6" activePane="bottomRight" state="frozen"/>
      <selection pane="bottomRight" activeCell="H5" sqref="H5"/>
      <selection pane="bottomLeft" activeCell="A6" sqref="A6"/>
      <selection pane="topRight" activeCell="H1" sqref="H1"/>
    </sheetView>
  </sheetViews>
  <sheetFormatPr defaultRowHeight="14.45"/>
  <cols>
    <col min="1" max="1" width="2.85546875" bestFit="1" customWidth="1"/>
    <col min="2" max="2" width="1.85546875" bestFit="1" customWidth="1"/>
    <col min="3" max="3" width="4" customWidth="1"/>
    <col min="4" max="4" width="44.85546875" bestFit="1" customWidth="1"/>
    <col min="5" max="5" width="3" customWidth="1"/>
    <col min="6" max="6" width="5.140625" bestFit="1" customWidth="1"/>
    <col min="7" max="7" width="4" bestFit="1" customWidth="1"/>
  </cols>
  <sheetData>
    <row r="1" spans="1:18">
      <c r="A1" s="120" t="s">
        <v>309</v>
      </c>
      <c r="B1" s="120"/>
      <c r="C1" s="41"/>
      <c r="D1" s="40"/>
      <c r="E1" s="40"/>
      <c r="F1" s="42"/>
      <c r="G1" s="43"/>
      <c r="H1" s="40"/>
      <c r="I1" s="40"/>
      <c r="J1" s="40"/>
      <c r="K1" s="40"/>
      <c r="L1" s="40"/>
      <c r="M1" s="40"/>
      <c r="N1" s="40"/>
      <c r="O1" s="40"/>
      <c r="P1" s="40"/>
      <c r="Q1" s="40"/>
      <c r="R1" s="44"/>
    </row>
    <row r="2" spans="1:18">
      <c r="A2" s="120"/>
      <c r="B2" s="120"/>
      <c r="C2" s="40"/>
      <c r="D2" s="40"/>
      <c r="E2" s="40"/>
      <c r="F2" s="40"/>
      <c r="G2" s="40"/>
      <c r="H2" s="40"/>
      <c r="I2" s="40"/>
      <c r="J2" s="40"/>
      <c r="K2" s="40"/>
      <c r="L2" s="40"/>
      <c r="M2" s="40"/>
      <c r="N2" s="40"/>
      <c r="O2" s="40"/>
      <c r="P2" s="40"/>
      <c r="Q2" s="40"/>
      <c r="R2" s="40"/>
    </row>
    <row r="3" spans="1:18">
      <c r="A3" s="120"/>
      <c r="B3" s="120"/>
      <c r="C3" s="47" t="s">
        <v>334</v>
      </c>
      <c r="D3" s="47"/>
      <c r="E3" s="47"/>
      <c r="F3" s="47"/>
      <c r="G3" s="93"/>
      <c r="H3" s="47"/>
      <c r="I3" s="47"/>
      <c r="J3" s="47"/>
      <c r="K3" s="40"/>
      <c r="L3" s="40"/>
      <c r="M3" s="40"/>
      <c r="N3" s="40"/>
      <c r="O3" s="40"/>
      <c r="P3" s="40"/>
      <c r="Q3" s="40"/>
      <c r="R3" s="40"/>
    </row>
    <row r="4" spans="1:18" ht="15" thickBot="1">
      <c r="A4" s="120"/>
      <c r="B4" s="120"/>
      <c r="C4" s="47" t="s">
        <v>311</v>
      </c>
      <c r="D4" s="40"/>
      <c r="E4" s="40"/>
      <c r="F4" s="40"/>
      <c r="G4" s="74"/>
      <c r="H4" s="54" t="s">
        <v>57</v>
      </c>
      <c r="I4" s="54" t="s">
        <v>312</v>
      </c>
      <c r="J4" s="54" t="s">
        <v>335</v>
      </c>
      <c r="K4" s="54" t="s">
        <v>60</v>
      </c>
      <c r="L4" s="54" t="s">
        <v>142</v>
      </c>
      <c r="M4" s="54" t="s">
        <v>62</v>
      </c>
      <c r="N4" s="54" t="s">
        <v>63</v>
      </c>
      <c r="O4" s="54" t="s">
        <v>314</v>
      </c>
      <c r="P4" s="54" t="s">
        <v>64</v>
      </c>
      <c r="Q4" s="54" t="s">
        <v>65</v>
      </c>
      <c r="R4" s="55" t="s">
        <v>66</v>
      </c>
    </row>
    <row r="5" spans="1:18" ht="15" thickBot="1">
      <c r="A5" s="120"/>
      <c r="B5" s="121"/>
      <c r="C5" s="56" t="s">
        <v>315</v>
      </c>
      <c r="D5" s="57"/>
      <c r="E5" s="57"/>
      <c r="F5" s="94" t="s">
        <v>316</v>
      </c>
      <c r="G5" s="95" t="s">
        <v>317</v>
      </c>
      <c r="H5" s="57"/>
      <c r="I5" s="57"/>
      <c r="J5" s="57"/>
      <c r="K5" s="57"/>
      <c r="L5" s="57"/>
      <c r="M5" s="57"/>
      <c r="N5" s="57"/>
      <c r="O5" s="57"/>
      <c r="P5" s="57"/>
      <c r="Q5" s="57"/>
      <c r="R5" s="58"/>
    </row>
    <row r="6" spans="1:18">
      <c r="A6" s="40">
        <v>7</v>
      </c>
      <c r="B6" s="40">
        <v>4</v>
      </c>
      <c r="C6" s="96">
        <v>1</v>
      </c>
      <c r="D6" s="97" t="s">
        <v>318</v>
      </c>
      <c r="E6" s="97"/>
      <c r="F6" s="97" t="s">
        <v>319</v>
      </c>
      <c r="G6" s="97">
        <v>3</v>
      </c>
      <c r="H6" s="97">
        <v>3492</v>
      </c>
      <c r="I6" s="97">
        <v>251.19800000000001</v>
      </c>
      <c r="J6" s="97">
        <v>1475.2739999999999</v>
      </c>
      <c r="K6" s="97">
        <v>2141.5219999999999</v>
      </c>
      <c r="L6" s="97">
        <v>4456.0860000000002</v>
      </c>
      <c r="M6" s="97">
        <v>3077.163</v>
      </c>
      <c r="N6" s="97">
        <v>1027.373</v>
      </c>
      <c r="O6" s="97">
        <v>6081.8410000000003</v>
      </c>
      <c r="P6" s="97">
        <v>7339.68</v>
      </c>
      <c r="Q6" s="97">
        <v>1566.4359999999999</v>
      </c>
      <c r="R6" s="98">
        <v>2756.6219999999998</v>
      </c>
    </row>
    <row r="7" spans="1:18">
      <c r="A7" s="40">
        <v>8</v>
      </c>
      <c r="B7" s="40">
        <v>4</v>
      </c>
      <c r="C7" s="77">
        <v>2</v>
      </c>
      <c r="D7" s="78" t="s">
        <v>320</v>
      </c>
      <c r="E7" s="78"/>
      <c r="F7" s="78" t="s">
        <v>319</v>
      </c>
      <c r="G7" s="78">
        <v>3</v>
      </c>
      <c r="H7" s="78">
        <v>2875</v>
      </c>
      <c r="I7" s="78">
        <v>427.52499999999998</v>
      </c>
      <c r="J7" s="78">
        <v>619.58100000000002</v>
      </c>
      <c r="K7" s="78">
        <v>1207.2909999999999</v>
      </c>
      <c r="L7" s="78">
        <v>2011.0260000000001</v>
      </c>
      <c r="M7" s="78">
        <v>2569.482</v>
      </c>
      <c r="N7" s="78">
        <v>1219.6780000000001</v>
      </c>
      <c r="O7" s="78">
        <v>3160.0129999999999</v>
      </c>
      <c r="P7" s="78">
        <v>2347.81</v>
      </c>
      <c r="Q7" s="78">
        <v>1091.454</v>
      </c>
      <c r="R7" s="86">
        <v>1422.7329999999999</v>
      </c>
    </row>
    <row r="8" spans="1:18">
      <c r="A8" s="40">
        <v>9</v>
      </c>
      <c r="B8" s="40">
        <v>4</v>
      </c>
      <c r="C8" s="77">
        <v>3</v>
      </c>
      <c r="D8" s="78" t="s">
        <v>321</v>
      </c>
      <c r="E8" s="78"/>
      <c r="F8" s="78" t="s">
        <v>319</v>
      </c>
      <c r="G8" s="78">
        <v>3</v>
      </c>
      <c r="H8" s="78">
        <v>10089</v>
      </c>
      <c r="I8" s="78">
        <v>490.74</v>
      </c>
      <c r="J8" s="78">
        <v>1545.4690000000001</v>
      </c>
      <c r="K8" s="78">
        <v>6665.2849999999999</v>
      </c>
      <c r="L8" s="78">
        <v>8130.45</v>
      </c>
      <c r="M8" s="78">
        <v>5631.0339999999997</v>
      </c>
      <c r="N8" s="78">
        <v>3717.6489999999999</v>
      </c>
      <c r="O8" s="78">
        <v>4686.8119999999999</v>
      </c>
      <c r="P8" s="78">
        <v>5424.1180000000004</v>
      </c>
      <c r="Q8" s="78">
        <v>5925.7209999999995</v>
      </c>
      <c r="R8" s="86">
        <v>4366.4319999999998</v>
      </c>
    </row>
    <row r="9" spans="1:18">
      <c r="A9" s="40">
        <v>10</v>
      </c>
      <c r="B9" s="40">
        <v>4</v>
      </c>
      <c r="C9" s="77">
        <v>4</v>
      </c>
      <c r="D9" s="78" t="s">
        <v>322</v>
      </c>
      <c r="E9" s="78"/>
      <c r="F9" s="78" t="s">
        <v>319</v>
      </c>
      <c r="G9" s="78">
        <v>3</v>
      </c>
      <c r="H9" s="78">
        <v>18146</v>
      </c>
      <c r="I9" s="78">
        <v>265.84100000000001</v>
      </c>
      <c r="J9" s="78">
        <v>3479.5680000000002</v>
      </c>
      <c r="K9" s="78">
        <v>8956.4940000000006</v>
      </c>
      <c r="L9" s="78">
        <v>14474.886</v>
      </c>
      <c r="M9" s="78">
        <v>7479.5749999999998</v>
      </c>
      <c r="N9" s="78">
        <v>8348.7510000000002</v>
      </c>
      <c r="O9" s="78">
        <v>6180.1360000000004</v>
      </c>
      <c r="P9" s="78">
        <v>7833.8389999999999</v>
      </c>
      <c r="Q9" s="78">
        <v>8662.3109999999997</v>
      </c>
      <c r="R9" s="86">
        <v>5108.6930000000002</v>
      </c>
    </row>
    <row r="10" spans="1:18">
      <c r="A10" s="40">
        <v>11</v>
      </c>
      <c r="B10" s="40">
        <v>4</v>
      </c>
      <c r="C10" s="77">
        <v>5</v>
      </c>
      <c r="D10" s="78" t="s">
        <v>323</v>
      </c>
      <c r="E10" s="78"/>
      <c r="F10" s="78" t="s">
        <v>319</v>
      </c>
      <c r="G10" s="78">
        <v>3</v>
      </c>
      <c r="H10" s="78">
        <v>13538</v>
      </c>
      <c r="I10" s="78">
        <v>596.61800000000005</v>
      </c>
      <c r="J10" s="78">
        <v>2364.8180000000002</v>
      </c>
      <c r="K10" s="78">
        <v>6725.1869999999999</v>
      </c>
      <c r="L10" s="78">
        <v>14877.275</v>
      </c>
      <c r="M10" s="78">
        <v>5450.1270000000004</v>
      </c>
      <c r="N10" s="78">
        <v>7822.3389999999999</v>
      </c>
      <c r="O10" s="78">
        <v>7387.6859999999997</v>
      </c>
      <c r="P10" s="78">
        <v>6682.2709999999997</v>
      </c>
      <c r="Q10" s="78">
        <v>10534.137000000001</v>
      </c>
      <c r="R10" s="86">
        <v>9510.6990000000005</v>
      </c>
    </row>
    <row r="11" spans="1:18">
      <c r="A11" s="40">
        <v>12</v>
      </c>
      <c r="B11" s="40">
        <v>4</v>
      </c>
      <c r="C11" s="77">
        <v>6</v>
      </c>
      <c r="D11" s="78" t="s">
        <v>324</v>
      </c>
      <c r="E11" s="78"/>
      <c r="F11" s="78" t="s">
        <v>319</v>
      </c>
      <c r="G11" s="78">
        <v>3</v>
      </c>
      <c r="H11" s="78">
        <v>8943</v>
      </c>
      <c r="I11" s="78">
        <v>736.45</v>
      </c>
      <c r="J11" s="78">
        <v>2810.6610000000001</v>
      </c>
      <c r="K11" s="78">
        <v>7483.12</v>
      </c>
      <c r="L11" s="78">
        <v>10915.133</v>
      </c>
      <c r="M11" s="78">
        <v>4084.3119999999999</v>
      </c>
      <c r="N11" s="78">
        <v>3776.3829999999998</v>
      </c>
      <c r="O11" s="78">
        <v>8907.5210000000006</v>
      </c>
      <c r="P11" s="78">
        <v>6208.7219999999998</v>
      </c>
      <c r="Q11" s="78">
        <v>1228.9590000000001</v>
      </c>
      <c r="R11" s="86">
        <v>4271.8760000000002</v>
      </c>
    </row>
    <row r="12" spans="1:18">
      <c r="A12" s="40">
        <v>13</v>
      </c>
      <c r="B12" s="40">
        <v>4</v>
      </c>
      <c r="C12" s="77">
        <v>7</v>
      </c>
      <c r="D12" s="78" t="s">
        <v>325</v>
      </c>
      <c r="E12" s="78"/>
      <c r="F12" s="78" t="s">
        <v>319</v>
      </c>
      <c r="G12" s="78">
        <v>3</v>
      </c>
      <c r="H12" s="78">
        <v>57083</v>
      </c>
      <c r="I12" s="78">
        <v>2768.3719999999998</v>
      </c>
      <c r="J12" s="78">
        <v>12295.370999999999</v>
      </c>
      <c r="K12" s="78">
        <v>33178.898999999998</v>
      </c>
      <c r="L12" s="78">
        <v>54864.856</v>
      </c>
      <c r="M12" s="78">
        <v>28291.692999999999</v>
      </c>
      <c r="N12" s="78">
        <v>25912.172999999999</v>
      </c>
      <c r="O12" s="78">
        <v>36404.008999999998</v>
      </c>
      <c r="P12" s="78">
        <v>35836.44</v>
      </c>
      <c r="Q12" s="78">
        <v>29009.017</v>
      </c>
      <c r="R12" s="86">
        <v>27437.055</v>
      </c>
    </row>
    <row r="13" spans="1:18" ht="15" thickBot="1">
      <c r="A13" s="120"/>
      <c r="B13" s="120"/>
      <c r="C13" s="40"/>
      <c r="D13" s="40"/>
      <c r="E13" s="40"/>
      <c r="F13" s="40"/>
      <c r="G13" s="74"/>
      <c r="H13" s="40"/>
      <c r="I13" s="40"/>
      <c r="J13" s="40"/>
      <c r="K13" s="40"/>
      <c r="L13" s="40"/>
      <c r="M13" s="40"/>
      <c r="N13" s="40"/>
      <c r="O13" s="40"/>
      <c r="P13" s="40"/>
      <c r="Q13" s="40"/>
      <c r="R13" s="74"/>
    </row>
    <row r="14" spans="1:18" ht="15" thickBot="1">
      <c r="A14" s="120"/>
      <c r="B14" s="121"/>
      <c r="C14" s="56" t="s">
        <v>326</v>
      </c>
      <c r="D14" s="57"/>
      <c r="E14" s="57"/>
      <c r="F14" s="57"/>
      <c r="G14" s="58"/>
      <c r="H14" s="57"/>
      <c r="I14" s="57"/>
      <c r="J14" s="57"/>
      <c r="K14" s="57"/>
      <c r="L14" s="57"/>
      <c r="M14" s="57"/>
      <c r="N14" s="57"/>
      <c r="O14" s="57"/>
      <c r="P14" s="57"/>
      <c r="Q14" s="57"/>
      <c r="R14" s="58"/>
    </row>
    <row r="15" spans="1:18">
      <c r="A15" s="40">
        <v>16</v>
      </c>
      <c r="B15" s="40">
        <v>4</v>
      </c>
      <c r="C15" s="77">
        <v>8</v>
      </c>
      <c r="D15" s="78" t="s">
        <v>327</v>
      </c>
      <c r="E15" s="78"/>
      <c r="F15" s="78" t="s">
        <v>319</v>
      </c>
      <c r="G15" s="78">
        <v>3</v>
      </c>
      <c r="H15" s="78">
        <v>1233</v>
      </c>
      <c r="I15" s="78">
        <v>0</v>
      </c>
      <c r="J15" s="78">
        <v>572</v>
      </c>
      <c r="K15" s="78">
        <v>1022.968</v>
      </c>
      <c r="L15" s="78">
        <v>2215.5479999999998</v>
      </c>
      <c r="M15" s="78">
        <v>387.93</v>
      </c>
      <c r="N15" s="78">
        <v>2991</v>
      </c>
      <c r="O15" s="78">
        <v>2246.5390000000002</v>
      </c>
      <c r="P15" s="78">
        <v>517.61199999999997</v>
      </c>
      <c r="Q15" s="78">
        <v>698.21500000000003</v>
      </c>
      <c r="R15" s="86">
        <v>2439</v>
      </c>
    </row>
    <row r="16" spans="1:18">
      <c r="A16" s="40">
        <v>17</v>
      </c>
      <c r="B16" s="40">
        <v>4</v>
      </c>
      <c r="C16" s="77">
        <v>9</v>
      </c>
      <c r="D16" s="78" t="s">
        <v>328</v>
      </c>
      <c r="E16" s="78"/>
      <c r="F16" s="78" t="s">
        <v>319</v>
      </c>
      <c r="G16" s="78">
        <v>3</v>
      </c>
      <c r="H16" s="78">
        <v>3249</v>
      </c>
      <c r="I16" s="78">
        <v>0</v>
      </c>
      <c r="J16" s="78">
        <v>769</v>
      </c>
      <c r="K16" s="78">
        <v>0</v>
      </c>
      <c r="L16" s="78">
        <v>0</v>
      </c>
      <c r="M16" s="78">
        <v>1058.9659999999999</v>
      </c>
      <c r="N16" s="78">
        <v>1206</v>
      </c>
      <c r="O16" s="78">
        <v>3940.4490000000001</v>
      </c>
      <c r="P16" s="78">
        <v>0</v>
      </c>
      <c r="Q16" s="78">
        <v>938.28</v>
      </c>
      <c r="R16" s="86">
        <v>857</v>
      </c>
    </row>
    <row r="17" spans="1:18">
      <c r="A17" s="40">
        <v>18</v>
      </c>
      <c r="B17" s="40">
        <v>4</v>
      </c>
      <c r="C17" s="77">
        <v>10</v>
      </c>
      <c r="D17" s="78" t="s">
        <v>329</v>
      </c>
      <c r="E17" s="78"/>
      <c r="F17" s="78" t="s">
        <v>319</v>
      </c>
      <c r="G17" s="78">
        <v>3</v>
      </c>
      <c r="H17" s="78">
        <v>39191</v>
      </c>
      <c r="I17" s="78">
        <v>0</v>
      </c>
      <c r="J17" s="78">
        <v>26580</v>
      </c>
      <c r="K17" s="78">
        <v>34780.069000000003</v>
      </c>
      <c r="L17" s="78">
        <v>53942.612999999998</v>
      </c>
      <c r="M17" s="78">
        <v>12930.108</v>
      </c>
      <c r="N17" s="78">
        <v>125701</v>
      </c>
      <c r="O17" s="78">
        <v>69164.433000000005</v>
      </c>
      <c r="P17" s="78">
        <v>21820.877</v>
      </c>
      <c r="Q17" s="78">
        <v>31662.774000000001</v>
      </c>
      <c r="R17" s="86">
        <v>41794</v>
      </c>
    </row>
    <row r="18" spans="1:18">
      <c r="A18" s="40">
        <v>19</v>
      </c>
      <c r="B18" s="40">
        <v>4</v>
      </c>
      <c r="C18" s="77">
        <v>11</v>
      </c>
      <c r="D18" s="78" t="s">
        <v>330</v>
      </c>
      <c r="E18" s="78"/>
      <c r="F18" s="78" t="s">
        <v>319</v>
      </c>
      <c r="G18" s="78">
        <v>3</v>
      </c>
      <c r="H18" s="78">
        <v>43673</v>
      </c>
      <c r="I18" s="78">
        <v>0</v>
      </c>
      <c r="J18" s="78">
        <v>27921</v>
      </c>
      <c r="K18" s="78">
        <v>35803.036999999997</v>
      </c>
      <c r="L18" s="78">
        <v>56158.161</v>
      </c>
      <c r="M18" s="78">
        <v>14377.004000000001</v>
      </c>
      <c r="N18" s="78">
        <v>129898</v>
      </c>
      <c r="O18" s="78">
        <v>75351.42</v>
      </c>
      <c r="P18" s="78">
        <v>22338.489000000001</v>
      </c>
      <c r="Q18" s="78">
        <v>33299.269</v>
      </c>
      <c r="R18" s="86">
        <v>45090</v>
      </c>
    </row>
    <row r="19" spans="1:18">
      <c r="A19" s="40">
        <v>20</v>
      </c>
      <c r="B19" s="40">
        <v>4</v>
      </c>
      <c r="C19" s="77">
        <v>12</v>
      </c>
      <c r="D19" s="78" t="s">
        <v>331</v>
      </c>
      <c r="E19" s="78"/>
      <c r="F19" s="78" t="s">
        <v>319</v>
      </c>
      <c r="G19" s="78">
        <v>3</v>
      </c>
      <c r="H19" s="78">
        <v>8511</v>
      </c>
      <c r="I19" s="78">
        <v>0</v>
      </c>
      <c r="J19" s="78">
        <v>8273</v>
      </c>
      <c r="K19" s="78">
        <v>11908.210999999999</v>
      </c>
      <c r="L19" s="78">
        <v>14778.964</v>
      </c>
      <c r="M19" s="78">
        <v>2425.712</v>
      </c>
      <c r="N19" s="78">
        <v>22264</v>
      </c>
      <c r="O19" s="78">
        <v>16463.646000000001</v>
      </c>
      <c r="P19" s="78">
        <v>4679.7719999999999</v>
      </c>
      <c r="Q19" s="78">
        <v>1473.123</v>
      </c>
      <c r="R19" s="86">
        <v>8592</v>
      </c>
    </row>
    <row r="20" spans="1:18">
      <c r="A20" s="40">
        <v>21</v>
      </c>
      <c r="B20" s="40">
        <v>4</v>
      </c>
      <c r="C20" s="77">
        <v>13</v>
      </c>
      <c r="D20" s="78" t="s">
        <v>332</v>
      </c>
      <c r="E20" s="78"/>
      <c r="F20" s="78" t="s">
        <v>319</v>
      </c>
      <c r="G20" s="78">
        <v>3</v>
      </c>
      <c r="H20" s="78">
        <v>52184</v>
      </c>
      <c r="I20" s="78">
        <v>0</v>
      </c>
      <c r="J20" s="78">
        <v>36194</v>
      </c>
      <c r="K20" s="78">
        <v>47711.248</v>
      </c>
      <c r="L20" s="78">
        <v>70937.125</v>
      </c>
      <c r="M20" s="78">
        <v>16802.716</v>
      </c>
      <c r="N20" s="78">
        <v>152162</v>
      </c>
      <c r="O20" s="78">
        <v>91815.066999999995</v>
      </c>
      <c r="P20" s="78">
        <v>27018.260999999999</v>
      </c>
      <c r="Q20" s="78">
        <v>34772.392</v>
      </c>
      <c r="R20" s="86">
        <v>53682</v>
      </c>
    </row>
    <row r="21" spans="1:18" ht="15" thickBot="1">
      <c r="A21" s="120"/>
      <c r="B21" s="120"/>
      <c r="C21" s="40"/>
      <c r="D21" s="40"/>
      <c r="E21" s="40"/>
      <c r="F21" s="40"/>
      <c r="G21" s="74"/>
      <c r="H21" s="40"/>
      <c r="I21" s="40"/>
      <c r="J21" s="40"/>
      <c r="K21" s="40"/>
      <c r="L21" s="40"/>
      <c r="M21" s="40"/>
      <c r="N21" s="40"/>
      <c r="O21" s="40"/>
      <c r="P21" s="40"/>
      <c r="Q21" s="40"/>
      <c r="R21" s="74"/>
    </row>
    <row r="22" spans="1:18" ht="15" thickBot="1">
      <c r="A22" s="120"/>
      <c r="B22" s="121"/>
      <c r="C22" s="56" t="s">
        <v>315</v>
      </c>
      <c r="D22" s="57"/>
      <c r="E22" s="57"/>
      <c r="F22" s="57"/>
      <c r="G22" s="58"/>
      <c r="H22" s="57"/>
      <c r="I22" s="57"/>
      <c r="J22" s="57"/>
      <c r="K22" s="57"/>
      <c r="L22" s="57"/>
      <c r="M22" s="57"/>
      <c r="N22" s="57"/>
      <c r="O22" s="57"/>
      <c r="P22" s="57"/>
      <c r="Q22" s="57"/>
      <c r="R22" s="58"/>
    </row>
    <row r="23" spans="1:18">
      <c r="A23" s="40">
        <v>24</v>
      </c>
      <c r="B23" s="40">
        <v>4</v>
      </c>
      <c r="C23" s="77">
        <v>14</v>
      </c>
      <c r="D23" s="78" t="s">
        <v>333</v>
      </c>
      <c r="E23" s="78"/>
      <c r="F23" s="78" t="s">
        <v>319</v>
      </c>
      <c r="G23" s="78">
        <v>3</v>
      </c>
      <c r="H23" s="78">
        <v>109267</v>
      </c>
      <c r="I23" s="78">
        <v>2768.3719999999998</v>
      </c>
      <c r="J23" s="78">
        <v>48489.370999999999</v>
      </c>
      <c r="K23" s="78">
        <v>80890.146999999997</v>
      </c>
      <c r="L23" s="78">
        <v>125801.981</v>
      </c>
      <c r="M23" s="78">
        <v>45094.409</v>
      </c>
      <c r="N23" s="78">
        <v>178074.17300000001</v>
      </c>
      <c r="O23" s="78">
        <v>128219.076</v>
      </c>
      <c r="P23" s="78">
        <v>62854.701000000001</v>
      </c>
      <c r="Q23" s="78">
        <v>63781.409</v>
      </c>
      <c r="R23" s="86">
        <v>81119.054999999993</v>
      </c>
    </row>
  </sheetData>
  <mergeCells count="9">
    <mergeCell ref="A14:B14"/>
    <mergeCell ref="A21:B21"/>
    <mergeCell ref="A22:B22"/>
    <mergeCell ref="A1:B1"/>
    <mergeCell ref="A2:B2"/>
    <mergeCell ref="A3:B3"/>
    <mergeCell ref="A4:B4"/>
    <mergeCell ref="A5:B5"/>
    <mergeCell ref="A13:B1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A9AD9-4F07-493E-AB1C-42BEE3BFD20C}">
  <dimension ref="A2:K113"/>
  <sheetViews>
    <sheetView workbookViewId="0">
      <pane xSplit="2" ySplit="3" topLeftCell="C59" activePane="bottomRight" state="frozen"/>
      <selection pane="bottomRight" activeCell="C66" sqref="C66"/>
      <selection pane="bottomLeft" activeCell="A4" sqref="A4"/>
      <selection pane="topRight" activeCell="C1" sqref="C1"/>
    </sheetView>
  </sheetViews>
  <sheetFormatPr defaultRowHeight="14.45"/>
  <sheetData>
    <row r="2" spans="1:6">
      <c r="C2" t="s">
        <v>336</v>
      </c>
      <c r="D2" t="s">
        <v>337</v>
      </c>
      <c r="E2" t="s">
        <v>338</v>
      </c>
      <c r="F2" t="s">
        <v>339</v>
      </c>
    </row>
    <row r="3" spans="1:6" ht="117">
      <c r="C3" s="35" t="s">
        <v>253</v>
      </c>
      <c r="D3" s="35" t="s">
        <v>254</v>
      </c>
      <c r="E3" s="35" t="s">
        <v>255</v>
      </c>
      <c r="F3" s="35" t="s">
        <v>256</v>
      </c>
    </row>
    <row r="4" spans="1:6">
      <c r="A4" t="s">
        <v>57</v>
      </c>
      <c r="B4">
        <v>2012</v>
      </c>
      <c r="C4" s="30">
        <f ca="1">SUMIF('2012 high pe loads'!$N$3:$N$93105,$A4,'2012 high pe loads'!O$3:O$105)</f>
        <v>96828.599999999991</v>
      </c>
      <c r="D4" s="30">
        <f ca="1">SUMIF('2012 high pe loads'!$N$3:$N$93105,$A4,'2012 high pe loads'!P$3:P$105)</f>
        <v>54360</v>
      </c>
      <c r="E4" s="30">
        <f ca="1">SUMIF('2012 high pe loads'!$N$3:$N$93105,$A4,'2012 high pe loads'!Q$3:Q$105)</f>
        <v>0</v>
      </c>
      <c r="F4" s="30">
        <f ca="1">SUMIF('2012 high pe loads'!$N$3:$N$93105,$A4,'2012 high pe loads'!R$3:R$105)</f>
        <v>0</v>
      </c>
    </row>
    <row r="5" spans="1:6">
      <c r="A5" t="s">
        <v>57</v>
      </c>
      <c r="B5">
        <v>2013</v>
      </c>
      <c r="C5" s="30">
        <f>SUMIF('2013 high pe loads'!$N$3:$N$105,$A5,'2013 high pe loads'!O$3:O$105)</f>
        <v>104304.59999999998</v>
      </c>
      <c r="D5" s="30">
        <f>SUMIF('2013 high pe loads'!$N$3:$N$105,$A5,'2013 high pe loads'!P$3:P$105)</f>
        <v>53579.999999999993</v>
      </c>
      <c r="E5" s="30">
        <f>SUMIF('2013 high pe loads'!$N$3:$N$105,$A5,'2013 high pe loads'!Q$3:Q$105)</f>
        <v>0</v>
      </c>
      <c r="F5" s="30">
        <f>SUMIF('2013 high pe loads'!$N$3:$N$105,$A5,'2013 high pe loads'!R$3:R$105)</f>
        <v>0</v>
      </c>
    </row>
    <row r="6" spans="1:6">
      <c r="A6" t="s">
        <v>57</v>
      </c>
      <c r="B6">
        <v>2014</v>
      </c>
      <c r="C6" s="1">
        <f>SUMIF('2014, 2015, 2016 high pe loads'!$U$4:$U$99,$A6,'2014, 2015, 2016 high pe loads'!V$4:V$99)</f>
        <v>100812</v>
      </c>
      <c r="D6" s="1">
        <f>SUMIF('2014, 2015, 2016 high pe loads'!$U$4:$U$99,$A6,'2014, 2015, 2016 high pe loads'!W$4:W$99)</f>
        <v>55446</v>
      </c>
      <c r="E6" s="1">
        <f>SUMIF('2014, 2015, 2016 high pe loads'!$U$4:$U$99,$A6,'2014, 2015, 2016 high pe loads'!X$4:X$99)</f>
        <v>0</v>
      </c>
      <c r="F6" s="1">
        <f>SUMIF('2014, 2015, 2016 high pe loads'!$U$4:$U$99,$A6,'2014, 2015, 2016 high pe loads'!Y$4:Y$99)</f>
        <v>0</v>
      </c>
    </row>
    <row r="7" spans="1:6">
      <c r="A7" t="s">
        <v>57</v>
      </c>
      <c r="B7">
        <v>2015</v>
      </c>
      <c r="C7" s="1">
        <f>SUMIF('2014, 2015, 2016 high pe loads'!$AE$4:$AE$99,$A7,'2014, 2015, 2016 high pe loads'!AF$4:AF$99)</f>
        <v>99838</v>
      </c>
      <c r="D7" s="1">
        <f>SUMIF('2014, 2015, 2016 high pe loads'!$AE$4:$AE$99,$A7,'2014, 2015, 2016 high pe loads'!AG$4:AG$99)</f>
        <v>56251</v>
      </c>
      <c r="E7" s="1">
        <f>SUMIF('2014, 2015, 2016 high pe loads'!$AE$4:$AE$99,$A7,'2014, 2015, 2016 high pe loads'!AH$4:AH$99)</f>
        <v>0</v>
      </c>
      <c r="F7" s="1">
        <f>SUMIF('2014, 2015, 2016 high pe loads'!$AE$4:$AE$99,$A7,'2014, 2015, 2016 high pe loads'!AI$4:AI$99)</f>
        <v>0</v>
      </c>
    </row>
    <row r="8" spans="1:6">
      <c r="A8" t="s">
        <v>57</v>
      </c>
      <c r="B8">
        <v>2016</v>
      </c>
      <c r="C8" s="1">
        <f>SUMIF('2014, 2015, 2016 high pe loads'!$AO$4:$AO$99,$A8,'2014, 2015, 2016 high pe loads'!AP$4:AP$99)</f>
        <v>100782</v>
      </c>
      <c r="D8" s="1">
        <f>SUMIF('2014, 2015, 2016 high pe loads'!$AO$4:$AO$99,$A8,'2014, 2015, 2016 high pe loads'!AQ$4:AQ$99)</f>
        <v>55351</v>
      </c>
      <c r="E8" s="1">
        <f>SUMIF('2014, 2015, 2016 high pe loads'!$AO$4:$AO$99,$A8,'2014, 2015, 2016 high pe loads'!AR$4:AR$99)</f>
        <v>0</v>
      </c>
      <c r="F8" s="1">
        <f>SUMIF('2014, 2015, 2016 high pe loads'!$AO$4:$AO$99,$A8,'2014, 2015, 2016 high pe loads'!AS$4:AS$99)</f>
        <v>0</v>
      </c>
    </row>
    <row r="9" spans="1:6">
      <c r="A9" t="s">
        <v>57</v>
      </c>
      <c r="B9">
        <v>2017</v>
      </c>
      <c r="C9" s="30">
        <f>SUMIF('2017 high pe loads'!$N$3:$N$105,$A9,'2017 high pe loads'!O$3:O$105)</f>
        <v>102204</v>
      </c>
      <c r="D9" s="30">
        <f>SUMIF('2017 high pe loads'!$N$3:$N$105,$A9,'2017 high pe loads'!P$3:P$105)</f>
        <v>55840.924315255936</v>
      </c>
      <c r="E9" s="30">
        <f>SUMIF('2017 high pe loads'!$N$3:$N$105,$A9,'2017 high pe loads'!Q$3:Q$105)</f>
        <v>0</v>
      </c>
      <c r="F9" s="30">
        <f>SUMIF('2017 high pe loads'!$N$3:$N$105,$A9,'2017 high pe loads'!R$3:R$105)</f>
        <v>0</v>
      </c>
    </row>
    <row r="10" spans="1:6">
      <c r="A10" t="s">
        <v>57</v>
      </c>
      <c r="B10">
        <v>2018</v>
      </c>
      <c r="C10" s="30">
        <f>SUMIF('2018 high pe loads'!$N$3:$N$105,$A10,'2018 high pe loads'!O$3:O$105)</f>
        <v>101034</v>
      </c>
      <c r="D10" s="30">
        <f>SUMIF('2018 high pe loads'!$N$3:$N$105,$A10,'2018 high pe loads'!P$3:P$105)</f>
        <v>55314</v>
      </c>
      <c r="E10" s="30">
        <f>SUMIF('2018 high pe loads'!$N$3:$N$105,$A10,'2018 high pe loads'!Q$3:Q$105)</f>
        <v>0</v>
      </c>
      <c r="F10" s="30">
        <f>SUMIF('2018 high pe loads'!$N$3:$N$105,$A10,'2018 high pe loads'!R$3:R$105)</f>
        <v>0</v>
      </c>
    </row>
    <row r="11" spans="1:6">
      <c r="A11" t="s">
        <v>57</v>
      </c>
      <c r="B11">
        <v>2019</v>
      </c>
      <c r="C11" s="30">
        <f>SUMIF('2019 high pe loads'!$N$3:$N$105,$A11,'2019 high pe loads'!O$3:O$105)</f>
        <v>113213</v>
      </c>
      <c r="D11" s="30">
        <f>SUMIF('2019 high pe loads'!$N$3:$N$105,$A11,'2019 high pe loads'!P$3:P$105)</f>
        <v>57218</v>
      </c>
      <c r="E11" s="30">
        <f>SUMIF('2019 high pe loads'!$N$3:$N$105,$A11,'2019 high pe loads'!Q$3:Q$105)</f>
        <v>0</v>
      </c>
      <c r="F11" s="30">
        <f>SUMIF('2019 high pe loads'!$N$3:$N$105,$A11,'2019 high pe loads'!R$3:R$105)</f>
        <v>0</v>
      </c>
    </row>
    <row r="12" spans="1:6">
      <c r="A12" t="s">
        <v>57</v>
      </c>
      <c r="B12">
        <v>2020</v>
      </c>
      <c r="C12" s="30">
        <f>SUMIF('2020 high pe loads'!$N$3:$N$105,$A12,'2020 high pe loads'!O$3:O$105)</f>
        <v>114615</v>
      </c>
      <c r="D12" s="30">
        <f>SUMIF('2020 high pe loads'!$N$3:$N$105,$A12,'2020 high pe loads'!P$3:P$105)</f>
        <v>56337</v>
      </c>
      <c r="E12" s="30">
        <f>SUMIF('2020 high pe loads'!$N$3:$N$105,$A12,'2020 high pe loads'!Q$3:Q$105)</f>
        <v>0</v>
      </c>
      <c r="F12" s="30">
        <f>SUMIF('2020 high pe loads'!$N$3:$N$105,$A12,'2020 high pe loads'!R$3:R$105)</f>
        <v>0</v>
      </c>
    </row>
    <row r="13" spans="1:6">
      <c r="A13" t="s">
        <v>57</v>
      </c>
      <c r="B13">
        <v>2021</v>
      </c>
      <c r="C13" s="30">
        <f>SUMIF('2021 high pe loads'!$N$3:$N$105,$A13,'2021 high pe loads'!O$3:O$105)</f>
        <v>128788</v>
      </c>
      <c r="D13" s="30">
        <f>SUMIF('2021 high pe loads'!$N$3:$N$105,$A13,'2021 high pe loads'!P$3:P$105)</f>
        <v>55270</v>
      </c>
      <c r="E13" s="30">
        <f>SUMIF('2021 high pe loads'!$N$3:$N$105,$A13,'2021 high pe loads'!Q$3:Q$105)</f>
        <v>0</v>
      </c>
      <c r="F13" s="30">
        <f>SUMIF('2021 high pe loads'!$N$3:$N$105,$A13,'2021 high pe loads'!R$3:R$105)</f>
        <v>0</v>
      </c>
    </row>
    <row r="14" spans="1:6">
      <c r="A14" t="s">
        <v>57</v>
      </c>
      <c r="B14">
        <v>2022</v>
      </c>
      <c r="C14" s="30">
        <f>SUMIF('2022 high pe loads'!$N$3:$N$105,$A14,'2022 high pe loads'!O$3:O$105)</f>
        <v>130281</v>
      </c>
      <c r="D14" s="30">
        <f>SUMIF('2022 high pe loads'!$N$3:$N$105,$A14,'2022 high pe loads'!P$3:P$105)</f>
        <v>57786</v>
      </c>
      <c r="E14" s="30">
        <f>SUMIF('2022 high pe loads'!$N$3:$N$105,$A14,'2022 high pe loads'!Q$3:Q$105)</f>
        <v>0</v>
      </c>
      <c r="F14" s="30">
        <f>SUMIF('2022 high pe loads'!$N$3:$N$105,$A14,'2022 high pe loads'!R$3:R$105)</f>
        <v>0</v>
      </c>
    </row>
    <row r="15" spans="1:6">
      <c r="A15" t="s">
        <v>58</v>
      </c>
      <c r="B15">
        <v>2012</v>
      </c>
      <c r="C15" s="30">
        <f ca="1">SUMIF('2012 high pe loads'!$N$3:$N$93105,$A15,'2012 high pe loads'!O$3:O$105)</f>
        <v>14073.556799199747</v>
      </c>
      <c r="D15" s="30">
        <f ca="1">SUMIF('2012 high pe loads'!$N$3:$N$93105,$A15,'2012 high pe loads'!P$3:P$105)</f>
        <v>21360</v>
      </c>
      <c r="E15" s="30">
        <f ca="1">SUMIF('2012 high pe loads'!$N$3:$N$93105,$A15,'2012 high pe loads'!Q$3:Q$105)</f>
        <v>57960</v>
      </c>
      <c r="F15" s="30">
        <f ca="1">SUMIF('2012 high pe loads'!$N$3:$N$93105,$A15,'2012 high pe loads'!R$3:R$105)</f>
        <v>0</v>
      </c>
    </row>
    <row r="16" spans="1:6">
      <c r="A16" t="s">
        <v>58</v>
      </c>
      <c r="B16">
        <v>2013</v>
      </c>
      <c r="C16" s="30">
        <f>SUMIF('2013 high pe loads'!$N$3:$N$105,$A16,'2013 high pe loads'!O$3:O$105)</f>
        <v>13808.433425899508</v>
      </c>
      <c r="D16" s="30">
        <f>SUMIF('2013 high pe loads'!$N$3:$N$105,$A16,'2013 high pe loads'!P$3:P$105)</f>
        <v>29700</v>
      </c>
      <c r="E16" s="30">
        <f>SUMIF('2013 high pe loads'!$N$3:$N$105,$A16,'2013 high pe loads'!Q$3:Q$105)</f>
        <v>57720</v>
      </c>
      <c r="F16" s="30">
        <f>SUMIF('2013 high pe loads'!$N$3:$N$105,$A16,'2013 high pe loads'!R$3:R$105)</f>
        <v>0</v>
      </c>
    </row>
    <row r="17" spans="1:6">
      <c r="A17" t="s">
        <v>58</v>
      </c>
      <c r="B17">
        <v>2014</v>
      </c>
      <c r="C17" s="1">
        <f>SUMIF('2014, 2015, 2016 high pe loads'!$U$4:$U$99,$A17,'2014, 2015, 2016 high pe loads'!V$4:V$99)</f>
        <v>20941.2</v>
      </c>
      <c r="D17" s="1">
        <f>SUMIF('2014, 2015, 2016 high pe loads'!$U$4:$U$99,$A17,'2014, 2015, 2016 high pe loads'!W$4:W$99)</f>
        <v>28486.799999999999</v>
      </c>
      <c r="E17" s="1">
        <f>SUMIF('2014, 2015, 2016 high pe loads'!$U$4:$U$99,$A17,'2014, 2015, 2016 high pe loads'!X$4:X$99)</f>
        <v>56284.799999999996</v>
      </c>
      <c r="F17" s="1">
        <f>SUMIF('2014, 2015, 2016 high pe loads'!$U$4:$U$99,$A17,'2014, 2015, 2016 high pe loads'!Y$4:Y$99)</f>
        <v>0</v>
      </c>
    </row>
    <row r="18" spans="1:6">
      <c r="A18" t="s">
        <v>58</v>
      </c>
      <c r="B18">
        <v>2015</v>
      </c>
      <c r="C18" s="1">
        <f>SUMIF('2014, 2015, 2016 high pe loads'!$AE$4:$AE$99,$A18,'2014, 2015, 2016 high pe loads'!AF$4:AF$99)</f>
        <v>11973</v>
      </c>
      <c r="D18" s="1">
        <f>SUMIF('2014, 2015, 2016 high pe loads'!$AE$4:$AE$99,$A18,'2014, 2015, 2016 high pe loads'!AG$4:AG$99)</f>
        <v>27258.6</v>
      </c>
      <c r="E18" s="1">
        <f>SUMIF('2014, 2015, 2016 high pe loads'!$AE$4:$AE$99,$A18,'2014, 2015, 2016 high pe loads'!AH$4:AH$99)</f>
        <v>0</v>
      </c>
      <c r="F18" s="1">
        <f>SUMIF('2014, 2015, 2016 high pe loads'!$AE$4:$AE$99,$A18,'2014, 2015, 2016 high pe loads'!AI$4:AI$99)</f>
        <v>60302.400000000001</v>
      </c>
    </row>
    <row r="19" spans="1:6">
      <c r="A19" t="s">
        <v>58</v>
      </c>
      <c r="B19">
        <v>2016</v>
      </c>
      <c r="C19" s="1">
        <f>SUMIF('2014, 2015, 2016 high pe loads'!$AO$4:$AO$99,$A19,'2014, 2015, 2016 high pe loads'!AP$4:AP$99)</f>
        <v>11776.199999999999</v>
      </c>
      <c r="D19" s="1">
        <f>SUMIF('2014, 2015, 2016 high pe loads'!$AO$4:$AO$99,$A19,'2014, 2015, 2016 high pe loads'!AQ$4:AQ$99)</f>
        <v>24743.999999999996</v>
      </c>
      <c r="E19" s="1">
        <f>SUMIF('2014, 2015, 2016 high pe loads'!$AO$4:$AO$99,$A19,'2014, 2015, 2016 high pe loads'!AR$4:AR$99)</f>
        <v>56480.4</v>
      </c>
      <c r="F19" s="1">
        <f>SUMIF('2014, 2015, 2016 high pe loads'!$AO$4:$AO$99,$A19,'2014, 2015, 2016 high pe loads'!AS$4:AS$99)</f>
        <v>0</v>
      </c>
    </row>
    <row r="20" spans="1:6">
      <c r="A20" t="s">
        <v>58</v>
      </c>
      <c r="B20">
        <v>2017</v>
      </c>
      <c r="C20" s="30">
        <f>SUMIF('2017 high pe loads'!$N$3:$N$105,$A20,'2017 high pe loads'!O$3:O$105)</f>
        <v>12115</v>
      </c>
      <c r="D20" s="30">
        <f>SUMIF('2017 high pe loads'!$N$3:$N$105,$A20,'2017 high pe loads'!P$3:P$105)</f>
        <v>25138</v>
      </c>
      <c r="E20" s="30">
        <f>SUMIF('2017 high pe loads'!$N$3:$N$105,$A20,'2017 high pe loads'!Q$3:Q$105)</f>
        <v>56642</v>
      </c>
      <c r="F20" s="30">
        <f>SUMIF('2017 high pe loads'!$N$3:$N$105,$A20,'2017 high pe loads'!R$3:R$105)</f>
        <v>0</v>
      </c>
    </row>
    <row r="21" spans="1:6">
      <c r="A21" t="s">
        <v>58</v>
      </c>
      <c r="B21">
        <v>2018</v>
      </c>
      <c r="C21" s="30">
        <f>SUMIF('2018 high pe loads'!$N$3:$N$105,$A21,'2018 high pe loads'!O$3:O$105)</f>
        <v>12927</v>
      </c>
      <c r="D21" s="30">
        <f>SUMIF('2018 high pe loads'!$N$3:$N$105,$A21,'2018 high pe loads'!P$3:P$105)</f>
        <v>24258</v>
      </c>
      <c r="E21" s="30">
        <f>SUMIF('2018 high pe loads'!$N$3:$N$105,$A21,'2018 high pe loads'!Q$3:Q$105)</f>
        <v>56035</v>
      </c>
      <c r="F21" s="30">
        <f>SUMIF('2018 high pe loads'!$N$3:$N$105,$A21,'2018 high pe loads'!R$3:R$105)</f>
        <v>0</v>
      </c>
    </row>
    <row r="22" spans="1:6">
      <c r="A22" t="s">
        <v>58</v>
      </c>
      <c r="B22">
        <v>2019</v>
      </c>
      <c r="C22" s="30">
        <f>SUMIF('2019 high pe loads'!$N$3:$N$105,$A22,'2019 high pe loads'!O$3:O$105)</f>
        <v>12992</v>
      </c>
      <c r="D22" s="30">
        <f>SUMIF('2019 high pe loads'!$N$3:$N$105,$A22,'2019 high pe loads'!P$3:P$105)</f>
        <v>23970</v>
      </c>
      <c r="E22" s="30">
        <f>SUMIF('2019 high pe loads'!$N$3:$N$105,$A22,'2019 high pe loads'!Q$3:Q$105)</f>
        <v>56656</v>
      </c>
      <c r="F22" s="30">
        <f>SUMIF('2019 high pe loads'!$N$3:$N$105,$A22,'2019 high pe loads'!R$3:R$105)</f>
        <v>0</v>
      </c>
    </row>
    <row r="23" spans="1:6">
      <c r="A23" t="s">
        <v>58</v>
      </c>
      <c r="B23">
        <v>2020</v>
      </c>
      <c r="C23" s="30">
        <f>SUMIF('2020 high pe loads'!$N$3:$N$105,$A23,'2020 high pe loads'!O$3:O$105)</f>
        <v>13078</v>
      </c>
      <c r="D23" s="30">
        <f>SUMIF('2020 high pe loads'!$N$3:$N$105,$A23,'2020 high pe loads'!P$3:P$105)</f>
        <v>25375</v>
      </c>
      <c r="E23" s="30">
        <f>SUMIF('2020 high pe loads'!$N$3:$N$105,$A23,'2020 high pe loads'!Q$3:Q$105)</f>
        <v>57476</v>
      </c>
      <c r="F23" s="30">
        <f>SUMIF('2020 high pe loads'!$N$3:$N$105,$A23,'2020 high pe loads'!R$3:R$105)</f>
        <v>0</v>
      </c>
    </row>
    <row r="24" spans="1:6">
      <c r="A24" t="s">
        <v>58</v>
      </c>
      <c r="B24">
        <v>2021</v>
      </c>
      <c r="C24" s="30">
        <f>SUMIF('2021 high pe loads'!$N$3:$N$105,$A24,'2021 high pe loads'!O$3:O$105)</f>
        <v>11417</v>
      </c>
      <c r="D24" s="30">
        <f>SUMIF('2021 high pe loads'!$N$3:$N$105,$A24,'2021 high pe loads'!P$3:P$105)</f>
        <v>24268</v>
      </c>
      <c r="E24" s="30">
        <f>SUMIF('2021 high pe loads'!$N$3:$N$105,$A24,'2021 high pe loads'!Q$3:Q$105)</f>
        <v>53687</v>
      </c>
      <c r="F24" s="30">
        <f>SUMIF('2021 high pe loads'!$N$3:$N$105,$A24,'2021 high pe loads'!R$3:R$105)</f>
        <v>0</v>
      </c>
    </row>
    <row r="25" spans="1:6">
      <c r="A25" t="s">
        <v>58</v>
      </c>
      <c r="B25">
        <v>2022</v>
      </c>
      <c r="C25" s="30">
        <f>SUMIF('2022 high pe loads'!$N$3:$N$105,$A25,'2022 high pe loads'!O$3:O$105)</f>
        <v>17552</v>
      </c>
      <c r="D25" s="30">
        <f>SUMIF('2022 high pe loads'!$N$3:$N$105,$A25,'2022 high pe loads'!P$3:P$105)</f>
        <v>17089</v>
      </c>
      <c r="E25" s="30">
        <f>SUMIF('2022 high pe loads'!$N$3:$N$105,$A25,'2022 high pe loads'!Q$3:Q$105)</f>
        <v>78949</v>
      </c>
      <c r="F25" s="30">
        <f>SUMIF('2022 high pe loads'!$N$3:$N$105,$A25,'2022 high pe loads'!R$3:R$105)</f>
        <v>0</v>
      </c>
    </row>
    <row r="26" spans="1:6">
      <c r="A26" t="s">
        <v>38</v>
      </c>
      <c r="B26">
        <v>2012</v>
      </c>
      <c r="C26" s="30">
        <f ca="1">SUMIF('2012 high pe loads'!$N$3:$N$93105,$A26,'2012 high pe loads'!O$3:O$105)</f>
        <v>92760</v>
      </c>
      <c r="D26" s="30">
        <f ca="1">SUMIF('2012 high pe loads'!$N$3:$N$93105,$A26,'2012 high pe loads'!P$3:P$105)</f>
        <v>90900</v>
      </c>
      <c r="E26" s="30">
        <f ca="1">SUMIF('2012 high pe loads'!$N$3:$N$93105,$A26,'2012 high pe loads'!Q$3:Q$105)</f>
        <v>37920</v>
      </c>
      <c r="F26" s="30">
        <f ca="1">SUMIF('2012 high pe loads'!$N$3:$N$93105,$A26,'2012 high pe loads'!R$3:R$105)</f>
        <v>61500</v>
      </c>
    </row>
    <row r="27" spans="1:6">
      <c r="A27" t="s">
        <v>38</v>
      </c>
      <c r="B27">
        <v>2013</v>
      </c>
      <c r="C27" s="30">
        <f>SUMIF('2013 high pe loads'!$N$3:$N$105,$A27,'2013 high pe loads'!O$3:O$105)</f>
        <v>88560</v>
      </c>
      <c r="D27" s="30">
        <f>SUMIF('2013 high pe loads'!$N$3:$N$105,$A27,'2013 high pe loads'!P$3:P$105)</f>
        <v>109680</v>
      </c>
      <c r="E27" s="30">
        <f>SUMIF('2013 high pe loads'!$N$3:$N$105,$A27,'2013 high pe loads'!Q$3:Q$105)</f>
        <v>38580</v>
      </c>
      <c r="F27" s="30">
        <f>SUMIF('2013 high pe loads'!$N$3:$N$105,$A27,'2013 high pe loads'!R$3:R$105)</f>
        <v>62460</v>
      </c>
    </row>
    <row r="28" spans="1:6">
      <c r="A28" t="s">
        <v>38</v>
      </c>
      <c r="B28">
        <v>2014</v>
      </c>
      <c r="C28" s="1">
        <f>SUMIF('2014, 2015, 2016 high pe loads'!$U$4:$U$99,$A28,'2014, 2015, 2016 high pe loads'!V$4:V$99)</f>
        <v>93122</v>
      </c>
      <c r="D28" s="1">
        <f>SUMIF('2014, 2015, 2016 high pe loads'!$U$4:$U$99,$A28,'2014, 2015, 2016 high pe loads'!W$4:W$99)</f>
        <v>93324</v>
      </c>
      <c r="E28" s="1">
        <f>SUMIF('2014, 2015, 2016 high pe loads'!$U$4:$U$99,$A28,'2014, 2015, 2016 high pe loads'!X$4:X$99)</f>
        <v>96824</v>
      </c>
      <c r="F28" s="1">
        <f>SUMIF('2014, 2015, 2016 high pe loads'!$U$4:$U$99,$A28,'2014, 2015, 2016 high pe loads'!Y$4:Y$99)</f>
        <v>0</v>
      </c>
    </row>
    <row r="29" spans="1:6">
      <c r="A29" t="s">
        <v>38</v>
      </c>
      <c r="B29">
        <v>2015</v>
      </c>
      <c r="C29" s="1">
        <f>SUMIF('2014, 2015, 2016 high pe loads'!$AE$4:$AE$99,$A29,'2014, 2015, 2016 high pe loads'!AF$4:AF$99)</f>
        <v>92593</v>
      </c>
      <c r="D29" s="1">
        <f>SUMIF('2014, 2015, 2016 high pe loads'!$AE$4:$AE$99,$A29,'2014, 2015, 2016 high pe loads'!AG$4:AG$99)</f>
        <v>93682</v>
      </c>
      <c r="E29" s="1">
        <f>SUMIF('2014, 2015, 2016 high pe loads'!$AE$4:$AE$99,$A29,'2014, 2015, 2016 high pe loads'!AH$4:AH$99)</f>
        <v>97001</v>
      </c>
      <c r="F29" s="1">
        <f>SUMIF('2014, 2015, 2016 high pe loads'!$AE$4:$AE$99,$A29,'2014, 2015, 2016 high pe loads'!AI$4:AI$99)</f>
        <v>0</v>
      </c>
    </row>
    <row r="30" spans="1:6">
      <c r="A30" t="s">
        <v>38</v>
      </c>
      <c r="B30">
        <v>2016</v>
      </c>
      <c r="C30" s="1">
        <f>SUMIF('2014, 2015, 2016 high pe loads'!$AO$4:$AO$99,$A30,'2014, 2015, 2016 high pe loads'!AP$4:AP$99)</f>
        <v>101664</v>
      </c>
      <c r="D30" s="1">
        <f>SUMIF('2014, 2015, 2016 high pe loads'!$AO$4:$AO$99,$A30,'2014, 2015, 2016 high pe loads'!AQ$4:AQ$99)</f>
        <v>93539</v>
      </c>
      <c r="E30" s="1">
        <f>SUMIF('2014, 2015, 2016 high pe loads'!$AO$4:$AO$99,$A30,'2014, 2015, 2016 high pe loads'!AR$4:AR$99)</f>
        <v>37189</v>
      </c>
      <c r="F30" s="1">
        <f>SUMIF('2014, 2015, 2016 high pe loads'!$AO$4:$AO$99,$A30,'2014, 2015, 2016 high pe loads'!AS$4:AS$99)</f>
        <v>60077</v>
      </c>
    </row>
    <row r="31" spans="1:6">
      <c r="A31" t="s">
        <v>38</v>
      </c>
      <c r="B31">
        <v>2017</v>
      </c>
      <c r="C31" s="30">
        <f>SUMIF('2017 high pe loads'!$N$3:$N$105,$A31,'2017 high pe loads'!O$3:O$105)</f>
        <v>89225</v>
      </c>
      <c r="D31" s="30">
        <f>SUMIF('2017 high pe loads'!$N$3:$N$105,$A31,'2017 high pe loads'!P$3:P$105)</f>
        <v>113949</v>
      </c>
      <c r="E31" s="30">
        <f>SUMIF('2017 high pe loads'!$N$3:$N$105,$A31,'2017 high pe loads'!Q$3:Q$105)</f>
        <v>38702</v>
      </c>
      <c r="F31" s="30">
        <f>SUMIF('2017 high pe loads'!$N$3:$N$105,$A31,'2017 high pe loads'!R$3:R$105)</f>
        <v>65041</v>
      </c>
    </row>
    <row r="32" spans="1:6">
      <c r="A32" t="s">
        <v>38</v>
      </c>
      <c r="B32">
        <v>2018</v>
      </c>
      <c r="C32" s="30">
        <f>SUMIF('2018 high pe loads'!$N$3:$N$105,$A32,'2018 high pe loads'!O$3:O$105)</f>
        <v>89328</v>
      </c>
      <c r="D32" s="30">
        <f>SUMIF('2018 high pe loads'!$N$3:$N$105,$A32,'2018 high pe loads'!P$3:P$105)</f>
        <v>116102.39155283131</v>
      </c>
      <c r="E32" s="30">
        <f>SUMIF('2018 high pe loads'!$N$3:$N$105,$A32,'2018 high pe loads'!Q$3:Q$105)</f>
        <v>39637.137034313098</v>
      </c>
      <c r="F32" s="30">
        <f>SUMIF('2018 high pe loads'!$N$3:$N$105,$A32,'2018 high pe loads'!R$3:R$105)</f>
        <v>68394</v>
      </c>
    </row>
    <row r="33" spans="1:6">
      <c r="A33" t="s">
        <v>38</v>
      </c>
      <c r="B33">
        <v>2019</v>
      </c>
      <c r="C33" s="30">
        <f>SUMIF('2019 high pe loads'!$N$3:$N$105,$A33,'2019 high pe loads'!O$3:O$105)</f>
        <v>89659</v>
      </c>
      <c r="D33" s="30">
        <f>SUMIF('2019 high pe loads'!$N$3:$N$105,$A33,'2019 high pe loads'!P$3:P$105)</f>
        <v>116408</v>
      </c>
      <c r="E33" s="30">
        <f>SUMIF('2019 high pe loads'!$N$3:$N$105,$A33,'2019 high pe loads'!Q$3:Q$105)</f>
        <v>38059</v>
      </c>
      <c r="F33" s="30">
        <f>SUMIF('2019 high pe loads'!$N$3:$N$105,$A33,'2019 high pe loads'!R$3:R$105)</f>
        <v>71601</v>
      </c>
    </row>
    <row r="34" spans="1:6">
      <c r="A34" t="s">
        <v>38</v>
      </c>
      <c r="B34">
        <v>2020</v>
      </c>
      <c r="C34" s="30">
        <f>SUMIF('2020 high pe loads'!$N$3:$N$105,$A34,'2020 high pe loads'!O$3:O$105)</f>
        <v>83137</v>
      </c>
      <c r="D34" s="30">
        <f>SUMIF('2020 high pe loads'!$N$3:$N$105,$A34,'2020 high pe loads'!P$3:P$105)</f>
        <v>113273</v>
      </c>
      <c r="E34" s="30">
        <f>SUMIF('2020 high pe loads'!$N$3:$N$105,$A34,'2020 high pe loads'!Q$3:Q$105)</f>
        <v>37700</v>
      </c>
      <c r="F34" s="30">
        <f>SUMIF('2020 high pe loads'!$N$3:$N$105,$A34,'2020 high pe loads'!R$3:R$105)</f>
        <v>69989</v>
      </c>
    </row>
    <row r="35" spans="1:6">
      <c r="A35" t="s">
        <v>38</v>
      </c>
      <c r="B35">
        <v>2021</v>
      </c>
      <c r="C35" s="30">
        <f>SUMIF('2021 high pe loads'!$N$3:$N$105,$A35,'2021 high pe loads'!O$3:O$105)</f>
        <v>81673</v>
      </c>
      <c r="D35" s="30">
        <f>SUMIF('2021 high pe loads'!$N$3:$N$105,$A35,'2021 high pe loads'!P$3:P$105)</f>
        <v>115334</v>
      </c>
      <c r="E35" s="30">
        <f>SUMIF('2021 high pe loads'!$N$3:$N$105,$A35,'2021 high pe loads'!Q$3:Q$105)</f>
        <v>38013</v>
      </c>
      <c r="F35" s="30">
        <f>SUMIF('2021 high pe loads'!$N$3:$N$105,$A35,'2021 high pe loads'!R$3:R$105)</f>
        <v>65076</v>
      </c>
    </row>
    <row r="36" spans="1:6">
      <c r="A36" t="s">
        <v>38</v>
      </c>
      <c r="B36">
        <v>2022</v>
      </c>
      <c r="C36" s="30">
        <f>SUMIF('2022 high pe loads'!$N$3:$N$105,$A36,'2022 high pe loads'!O$3:O$105)</f>
        <v>93205</v>
      </c>
      <c r="D36" s="30">
        <f>SUMIF('2022 high pe loads'!$N$3:$N$105,$A36,'2022 high pe loads'!P$3:P$105)</f>
        <v>119461</v>
      </c>
      <c r="E36" s="30">
        <f>SUMIF('2022 high pe loads'!$N$3:$N$105,$A36,'2022 high pe loads'!Q$3:Q$105)</f>
        <v>40060</v>
      </c>
      <c r="F36" s="30">
        <f>SUMIF('2022 high pe loads'!$N$3:$N$105,$A36,'2022 high pe loads'!R$3:R$105)</f>
        <v>71658</v>
      </c>
    </row>
    <row r="37" spans="1:6">
      <c r="A37" t="s">
        <v>60</v>
      </c>
      <c r="B37">
        <v>2012</v>
      </c>
      <c r="C37" s="30">
        <f ca="1">SUMIF('2012 high pe loads'!$N$3:$N$93105,$A37,'2012 high pe loads'!O$3:O$105)</f>
        <v>61511.34</v>
      </c>
      <c r="D37" s="30">
        <f ca="1">SUMIF('2012 high pe loads'!$N$3:$N$93105,$A37,'2012 high pe loads'!P$3:P$105)</f>
        <v>37680</v>
      </c>
      <c r="E37" s="30">
        <f ca="1">SUMIF('2012 high pe loads'!$N$3:$N$93105,$A37,'2012 high pe loads'!Q$3:Q$105)</f>
        <v>0</v>
      </c>
      <c r="F37" s="30">
        <f ca="1">SUMIF('2012 high pe loads'!$N$3:$N$93105,$A37,'2012 high pe loads'!R$3:R$105)</f>
        <v>0</v>
      </c>
    </row>
    <row r="38" spans="1:6">
      <c r="A38" t="s">
        <v>60</v>
      </c>
      <c r="B38">
        <v>2013</v>
      </c>
      <c r="C38" s="30">
        <f>SUMIF('2013 high pe loads'!$N$3:$N$105,$A38,'2013 high pe loads'!O$3:O$105)</f>
        <v>69521.279999999999</v>
      </c>
      <c r="D38" s="30">
        <f>SUMIF('2013 high pe loads'!$N$3:$N$105,$A38,'2013 high pe loads'!P$3:P$105)</f>
        <v>37920</v>
      </c>
      <c r="E38" s="30">
        <f>SUMIF('2013 high pe loads'!$N$3:$N$105,$A38,'2013 high pe loads'!Q$3:Q$105)</f>
        <v>0</v>
      </c>
      <c r="F38" s="30">
        <f>SUMIF('2013 high pe loads'!$N$3:$N$105,$A38,'2013 high pe loads'!R$3:R$105)</f>
        <v>0</v>
      </c>
    </row>
    <row r="39" spans="1:6">
      <c r="A39" t="s">
        <v>60</v>
      </c>
      <c r="B39">
        <v>2014</v>
      </c>
      <c r="C39" s="1">
        <f>SUMIF('2014, 2015, 2016 high pe loads'!$U$4:$U$99,$A39,'2014, 2015, 2016 high pe loads'!V$4:V$99)</f>
        <v>47201</v>
      </c>
      <c r="D39" s="1">
        <f>SUMIF('2014, 2015, 2016 high pe loads'!$U$4:$U$99,$A39,'2014, 2015, 2016 high pe loads'!W$4:W$99)</f>
        <v>53965</v>
      </c>
      <c r="E39" s="1">
        <f>SUMIF('2014, 2015, 2016 high pe loads'!$U$4:$U$99,$A39,'2014, 2015, 2016 high pe loads'!X$4:X$99)</f>
        <v>0</v>
      </c>
      <c r="F39" s="1">
        <f>SUMIF('2014, 2015, 2016 high pe loads'!$U$4:$U$99,$A39,'2014, 2015, 2016 high pe loads'!Y$4:Y$99)</f>
        <v>0</v>
      </c>
    </row>
    <row r="40" spans="1:6">
      <c r="A40" t="s">
        <v>60</v>
      </c>
      <c r="B40">
        <v>2015</v>
      </c>
      <c r="C40" s="1">
        <f>SUMIF('2014, 2015, 2016 high pe loads'!$AE$4:$AE$99,$A40,'2014, 2015, 2016 high pe loads'!AF$4:AF$99)</f>
        <v>40333</v>
      </c>
      <c r="D40" s="1">
        <f>SUMIF('2014, 2015, 2016 high pe loads'!$AE$4:$AE$99,$A40,'2014, 2015, 2016 high pe loads'!AG$4:AG$99)</f>
        <v>69799</v>
      </c>
      <c r="E40" s="1">
        <f>SUMIF('2014, 2015, 2016 high pe loads'!$AE$4:$AE$99,$A40,'2014, 2015, 2016 high pe loads'!AH$4:AH$99)</f>
        <v>0</v>
      </c>
      <c r="F40" s="1">
        <f>SUMIF('2014, 2015, 2016 high pe loads'!$AE$4:$AE$99,$A40,'2014, 2015, 2016 high pe loads'!AI$4:AI$99)</f>
        <v>0</v>
      </c>
    </row>
    <row r="41" spans="1:6">
      <c r="A41" t="s">
        <v>60</v>
      </c>
      <c r="B41">
        <v>2016</v>
      </c>
      <c r="C41" s="1">
        <f>SUMIF('2014, 2015, 2016 high pe loads'!$AO$4:$AO$99,$A41,'2014, 2015, 2016 high pe loads'!AP$4:AP$99)</f>
        <v>40848</v>
      </c>
      <c r="D41" s="1">
        <f>SUMIF('2014, 2015, 2016 high pe loads'!$AO$4:$AO$99,$A41,'2014, 2015, 2016 high pe loads'!AQ$4:AQ$99)</f>
        <v>70411</v>
      </c>
      <c r="E41" s="1">
        <f>SUMIF('2014, 2015, 2016 high pe loads'!$AO$4:$AO$99,$A41,'2014, 2015, 2016 high pe loads'!AR$4:AR$99)</f>
        <v>0</v>
      </c>
      <c r="F41" s="1">
        <f>SUMIF('2014, 2015, 2016 high pe loads'!$AO$4:$AO$99,$A41,'2014, 2015, 2016 high pe loads'!AS$4:AS$99)</f>
        <v>0</v>
      </c>
    </row>
    <row r="42" spans="1:6">
      <c r="A42" t="s">
        <v>60</v>
      </c>
      <c r="B42">
        <v>2017</v>
      </c>
      <c r="C42" s="30">
        <f>SUMIF('2017 high pe loads'!$N$3:$N$105,$A42,'2017 high pe loads'!O$3:O$105)</f>
        <v>41326</v>
      </c>
      <c r="D42" s="30">
        <f>SUMIF('2017 high pe loads'!$N$3:$N$105,$A42,'2017 high pe loads'!P$3:P$105)</f>
        <v>70882</v>
      </c>
      <c r="E42" s="30">
        <f>SUMIF('2017 high pe loads'!$N$3:$N$105,$A42,'2017 high pe loads'!Q$3:Q$105)</f>
        <v>0</v>
      </c>
      <c r="F42" s="30">
        <f>SUMIF('2017 high pe loads'!$N$3:$N$105,$A42,'2017 high pe loads'!R$3:R$105)</f>
        <v>0</v>
      </c>
    </row>
    <row r="43" spans="1:6">
      <c r="A43" t="s">
        <v>60</v>
      </c>
      <c r="B43">
        <v>2018</v>
      </c>
      <c r="C43" s="30">
        <f>SUMIF('2018 high pe loads'!$N$3:$N$105,$A43,'2018 high pe loads'!O$3:O$105)</f>
        <v>48832</v>
      </c>
      <c r="D43" s="30">
        <f>SUMIF('2018 high pe loads'!$N$3:$N$105,$A43,'2018 high pe loads'!P$3:P$105)</f>
        <v>71395.98</v>
      </c>
      <c r="E43" s="30">
        <f>SUMIF('2018 high pe loads'!$N$3:$N$105,$A43,'2018 high pe loads'!Q$3:Q$105)</f>
        <v>0</v>
      </c>
      <c r="F43" s="30">
        <f>SUMIF('2018 high pe loads'!$N$3:$N$105,$A43,'2018 high pe loads'!R$3:R$105)</f>
        <v>0</v>
      </c>
    </row>
    <row r="44" spans="1:6">
      <c r="A44" t="s">
        <v>60</v>
      </c>
      <c r="B44">
        <v>2019</v>
      </c>
      <c r="C44" s="30">
        <f>SUMIF('2019 high pe loads'!$N$3:$N$105,$A44,'2019 high pe loads'!O$3:O$105)</f>
        <v>49446</v>
      </c>
      <c r="D44" s="30">
        <f>SUMIF('2019 high pe loads'!$N$3:$N$105,$A44,'2019 high pe loads'!P$3:P$105)</f>
        <v>72153</v>
      </c>
      <c r="E44" s="30">
        <f>SUMIF('2019 high pe loads'!$N$3:$N$105,$A44,'2019 high pe loads'!Q$3:Q$105)</f>
        <v>0</v>
      </c>
      <c r="F44" s="30">
        <f>SUMIF('2019 high pe loads'!$N$3:$N$105,$A44,'2019 high pe loads'!R$3:R$105)</f>
        <v>0</v>
      </c>
    </row>
    <row r="45" spans="1:6">
      <c r="A45" t="s">
        <v>60</v>
      </c>
      <c r="B45">
        <v>2020</v>
      </c>
      <c r="C45" s="30">
        <f>SUMIF('2020 high pe loads'!$N$3:$N$105,$A45,'2020 high pe loads'!O$3:O$105)</f>
        <v>49702</v>
      </c>
      <c r="D45" s="30">
        <f>SUMIF('2020 high pe loads'!$N$3:$N$105,$A45,'2020 high pe loads'!P$3:P$105)</f>
        <v>88480</v>
      </c>
      <c r="E45" s="30">
        <f>SUMIF('2020 high pe loads'!$N$3:$N$105,$A45,'2020 high pe loads'!Q$3:Q$105)</f>
        <v>0</v>
      </c>
      <c r="F45" s="30">
        <f>SUMIF('2020 high pe loads'!$N$3:$N$105,$A45,'2020 high pe loads'!R$3:R$105)</f>
        <v>0</v>
      </c>
    </row>
    <row r="46" spans="1:6">
      <c r="A46" t="s">
        <v>60</v>
      </c>
      <c r="B46">
        <v>2021</v>
      </c>
      <c r="C46" s="30">
        <f>SUMIF('2021 high pe loads'!$N$3:$N$105,$A46,'2021 high pe loads'!O$3:O$105)</f>
        <v>51096</v>
      </c>
      <c r="D46" s="30">
        <f>SUMIF('2021 high pe loads'!$N$3:$N$105,$A46,'2021 high pe loads'!P$3:P$105)</f>
        <v>74350</v>
      </c>
      <c r="E46" s="30">
        <f>SUMIF('2021 high pe loads'!$N$3:$N$105,$A46,'2021 high pe loads'!Q$3:Q$105)</f>
        <v>0</v>
      </c>
      <c r="F46" s="30">
        <f>SUMIF('2021 high pe loads'!$N$3:$N$105,$A46,'2021 high pe loads'!R$3:R$105)</f>
        <v>0</v>
      </c>
    </row>
    <row r="47" spans="1:6">
      <c r="A47" t="s">
        <v>60</v>
      </c>
      <c r="B47">
        <v>2022</v>
      </c>
      <c r="C47" s="30">
        <f>SUMIF('2022 high pe loads'!$N$3:$N$105,$A47,'2022 high pe loads'!O$3:O$105)</f>
        <v>49712</v>
      </c>
      <c r="D47" s="30">
        <f>SUMIF('2022 high pe loads'!$N$3:$N$105,$A47,'2022 high pe loads'!P$3:P$105)</f>
        <v>73063</v>
      </c>
      <c r="E47" s="30">
        <f>SUMIF('2022 high pe loads'!$N$3:$N$105,$A47,'2022 high pe loads'!Q$3:Q$105)</f>
        <v>0</v>
      </c>
      <c r="F47" s="30">
        <f>SUMIF('2022 high pe loads'!$N$3:$N$105,$A47,'2022 high pe loads'!R$3:R$105)</f>
        <v>0</v>
      </c>
    </row>
    <row r="48" spans="1:6">
      <c r="A48" t="s">
        <v>142</v>
      </c>
      <c r="B48">
        <v>2012</v>
      </c>
      <c r="C48" s="30">
        <f ca="1">SUMIF('2012 high pe loads'!$N$3:$N$93105,$A48,'2012 high pe loads'!O$3:O$105)</f>
        <v>32093.46</v>
      </c>
      <c r="D48" s="30">
        <f ca="1">SUMIF('2012 high pe loads'!$N$3:$N$93105,$A48,'2012 high pe loads'!P$3:P$105)</f>
        <v>102480</v>
      </c>
      <c r="E48" s="30">
        <f ca="1">SUMIF('2012 high pe loads'!$N$3:$N$93105,$A48,'2012 high pe loads'!Q$3:Q$105)</f>
        <v>72720</v>
      </c>
      <c r="F48" s="30">
        <f ca="1">SUMIF('2012 high pe loads'!$N$3:$N$93105,$A48,'2012 high pe loads'!R$3:R$105)</f>
        <v>96420</v>
      </c>
    </row>
    <row r="49" spans="1:11">
      <c r="A49" t="s">
        <v>142</v>
      </c>
      <c r="B49">
        <v>2013</v>
      </c>
      <c r="C49" s="30">
        <f>SUMIF('2013 high pe loads'!$N$3:$N$105,$A49,'2013 high pe loads'!O$3:O$105)</f>
        <v>40284.299999999996</v>
      </c>
      <c r="D49" s="30">
        <f>SUMIF('2013 high pe loads'!$N$3:$N$105,$A49,'2013 high pe loads'!P$3:P$105)</f>
        <v>102480</v>
      </c>
      <c r="E49" s="30">
        <f>SUMIF('2013 high pe loads'!$N$3:$N$105,$A49,'2013 high pe loads'!Q$3:Q$105)</f>
        <v>73380</v>
      </c>
      <c r="F49" s="30">
        <f>SUMIF('2013 high pe loads'!$N$3:$N$105,$A49,'2013 high pe loads'!R$3:R$105)</f>
        <v>98640</v>
      </c>
    </row>
    <row r="50" spans="1:11">
      <c r="A50" t="s">
        <v>142</v>
      </c>
      <c r="B50">
        <v>2014</v>
      </c>
      <c r="C50" s="1">
        <f>SUMIF('2014, 2015, 2016 high pe loads'!$U$4:$U$99,$A50,'2014, 2015, 2016 high pe loads'!V$4:V$99)</f>
        <v>39803.590199999999</v>
      </c>
      <c r="D50" s="1">
        <f>SUMIF('2014, 2015, 2016 high pe loads'!$U$4:$U$99,$A50,'2014, 2015, 2016 high pe loads'!W$4:W$99)</f>
        <v>101888.58899999999</v>
      </c>
      <c r="E50" s="1">
        <f>SUMIF('2014, 2015, 2016 high pe loads'!$U$4:$U$99,$A50,'2014, 2015, 2016 high pe loads'!X$4:X$99)</f>
        <v>72805.500599999999</v>
      </c>
      <c r="F50" s="1">
        <f>SUMIF('2014, 2015, 2016 high pe loads'!$U$4:$U$99,$A50,'2014, 2015, 2016 high pe loads'!Y$4:Y$99)</f>
        <v>100567.10459999998</v>
      </c>
    </row>
    <row r="51" spans="1:11">
      <c r="A51" t="s">
        <v>142</v>
      </c>
      <c r="B51">
        <v>2015</v>
      </c>
      <c r="C51" s="1">
        <f>SUMIF('2014, 2015, 2016 high pe loads'!$AE$4:$AE$99,$A51,'2014, 2015, 2016 high pe loads'!AF$4:AF$99)</f>
        <v>39851.253599999996</v>
      </c>
      <c r="D51" s="1">
        <f>SUMIF('2014, 2015, 2016 high pe loads'!$AE$4:$AE$99,$A51,'2014, 2015, 2016 high pe loads'!AG$4:AG$99)</f>
        <v>99801.614400000006</v>
      </c>
      <c r="E51" s="1">
        <f>SUMIF('2014, 2015, 2016 high pe loads'!$AE$4:$AE$99,$A51,'2014, 2015, 2016 high pe loads'!AH$4:AH$99)</f>
        <v>72636.598800000007</v>
      </c>
      <c r="F51" s="1">
        <f>SUMIF('2014, 2015, 2016 high pe loads'!$AE$4:$AE$99,$A51,'2014, 2015, 2016 high pe loads'!AI$4:AI$99)</f>
        <v>102477.90839999999</v>
      </c>
    </row>
    <row r="52" spans="1:11">
      <c r="A52" t="s">
        <v>142</v>
      </c>
      <c r="B52">
        <v>2016</v>
      </c>
      <c r="C52" s="1">
        <f>SUMIF('2014, 2015, 2016 high pe loads'!$AO$4:$AO$99,$A52,'2014, 2015, 2016 high pe loads'!AP$4:AP$99)</f>
        <v>40075.156799999997</v>
      </c>
      <c r="D52" s="1">
        <f>SUMIF('2014, 2015, 2016 high pe loads'!$AO$4:$AO$99,$A52,'2014, 2015, 2016 high pe loads'!AQ$4:AQ$99)</f>
        <v>101909.4216</v>
      </c>
      <c r="E52" s="1">
        <f>SUMIF('2014, 2015, 2016 high pe loads'!$AO$4:$AO$99,$A52,'2014, 2015, 2016 high pe loads'!AR$4:AR$99)</f>
        <v>72214.212599999999</v>
      </c>
      <c r="F52" s="1">
        <f>SUMIF('2014, 2015, 2016 high pe loads'!$AO$4:$AO$99,$A52,'2014, 2015, 2016 high pe loads'!AS$4:AS$99)</f>
        <v>103240.26059999999</v>
      </c>
    </row>
    <row r="53" spans="1:11">
      <c r="A53" t="s">
        <v>142</v>
      </c>
      <c r="B53">
        <v>2017</v>
      </c>
      <c r="C53" s="30">
        <f>SUMIF('2017 high pe loads'!$N$3:$N$105,$A53,'2017 high pe loads'!O$3:O$105)</f>
        <v>41108</v>
      </c>
      <c r="D53" s="30">
        <f>SUMIF('2017 high pe loads'!$N$3:$N$105,$A53,'2017 high pe loads'!P$3:P$105)</f>
        <v>104691</v>
      </c>
      <c r="E53" s="30">
        <f>SUMIF('2017 high pe loads'!$N$3:$N$105,$A53,'2017 high pe loads'!Q$3:Q$105)</f>
        <v>74560</v>
      </c>
      <c r="F53" s="30">
        <f>SUMIF('2017 high pe loads'!$N$3:$N$105,$A53,'2017 high pe loads'!R$3:R$105)</f>
        <v>99496</v>
      </c>
    </row>
    <row r="54" spans="1:11">
      <c r="A54" t="s">
        <v>142</v>
      </c>
      <c r="B54">
        <v>2018</v>
      </c>
      <c r="C54" s="30">
        <f>SUMIF('2018 high pe loads'!$N$3:$N$105,$A54,'2018 high pe loads'!O$3:O$105)</f>
        <v>53282</v>
      </c>
      <c r="D54" s="30">
        <f>SUMIF('2018 high pe loads'!$N$3:$N$105,$A54,'2018 high pe loads'!P$3:P$105)</f>
        <v>104577.52676634541</v>
      </c>
      <c r="E54" s="30">
        <f>SUMIF('2018 high pe loads'!$N$3:$N$105,$A54,'2018 high pe loads'!Q$3:Q$105)</f>
        <v>74523</v>
      </c>
      <c r="F54" s="30">
        <f>SUMIF('2018 high pe loads'!$N$3:$N$105,$A54,'2018 high pe loads'!R$3:R$105)</f>
        <v>101701</v>
      </c>
    </row>
    <row r="55" spans="1:11">
      <c r="A55" t="s">
        <v>142</v>
      </c>
      <c r="B55">
        <v>2019</v>
      </c>
      <c r="C55" s="30">
        <f>SUMIF('2019 high pe loads'!$N$3:$N$105,$A55,'2019 high pe loads'!O$3:O$105)</f>
        <v>59460</v>
      </c>
      <c r="D55" s="30">
        <f>SUMIF('2019 high pe loads'!$N$3:$N$105,$A55,'2019 high pe loads'!P$3:P$105)</f>
        <v>106913</v>
      </c>
      <c r="E55" s="30">
        <f>SUMIF('2019 high pe loads'!$N$3:$N$105,$A55,'2019 high pe loads'!Q$3:Q$105)</f>
        <v>77204</v>
      </c>
      <c r="F55" s="30">
        <f>SUMIF('2019 high pe loads'!$N$3:$N$105,$A55,'2019 high pe loads'!R$3:R$105)</f>
        <v>106811</v>
      </c>
    </row>
    <row r="56" spans="1:11">
      <c r="A56" t="s">
        <v>142</v>
      </c>
      <c r="B56">
        <v>2020</v>
      </c>
      <c r="C56" s="30">
        <f>SUMIF('2020 high pe loads'!$N$3:$N$105,$A56,'2020 high pe loads'!O$3:O$105)</f>
        <v>59012</v>
      </c>
      <c r="D56" s="30">
        <f>SUMIF('2020 high pe loads'!$N$3:$N$105,$A56,'2020 high pe loads'!P$3:P$105)</f>
        <v>105959</v>
      </c>
      <c r="E56" s="30">
        <f>SUMIF('2020 high pe loads'!$N$3:$N$105,$A56,'2020 high pe loads'!Q$3:Q$105)</f>
        <v>76472</v>
      </c>
      <c r="F56" s="30">
        <f>SUMIF('2020 high pe loads'!$N$3:$N$105,$A56,'2020 high pe loads'!R$3:R$105)</f>
        <v>111143</v>
      </c>
    </row>
    <row r="57" spans="1:11">
      <c r="A57" t="s">
        <v>142</v>
      </c>
      <c r="B57">
        <v>2021</v>
      </c>
      <c r="C57" s="30">
        <f>SUMIF('2021 high pe loads'!$N$3:$N$105,$A57,'2021 high pe loads'!O$3:O$105)</f>
        <v>34716</v>
      </c>
      <c r="D57" s="30">
        <f>SUMIF('2021 high pe loads'!$N$3:$N$105,$A57,'2021 high pe loads'!P$3:P$105)</f>
        <v>101497</v>
      </c>
      <c r="E57" s="30">
        <f>SUMIF('2021 high pe loads'!$N$3:$N$105,$A57,'2021 high pe loads'!Q$3:Q$105)</f>
        <v>76532</v>
      </c>
      <c r="F57" s="30">
        <f>SUMIF('2021 high pe loads'!$N$3:$N$105,$A57,'2021 high pe loads'!R$3:R$105)</f>
        <v>107122</v>
      </c>
    </row>
    <row r="58" spans="1:11">
      <c r="A58" t="s">
        <v>142</v>
      </c>
      <c r="B58">
        <v>2022</v>
      </c>
      <c r="C58" s="30">
        <f>SUMIF('2022 high pe loads'!$N$3:$N$105,$A58,'2022 high pe loads'!O$3:O$105)</f>
        <v>43078</v>
      </c>
      <c r="D58" s="30">
        <f>SUMIF('2022 high pe loads'!$N$3:$N$105,$A58,'2022 high pe loads'!P$3:P$105)</f>
        <v>102275</v>
      </c>
      <c r="E58" s="30">
        <f>SUMIF('2022 high pe loads'!$N$3:$N$105,$A58,'2022 high pe loads'!Q$3:Q$105)</f>
        <v>74776</v>
      </c>
      <c r="F58" s="30">
        <f>SUMIF('2022 high pe loads'!$N$3:$N$105,$A58,'2022 high pe loads'!R$3:R$105)</f>
        <v>106861</v>
      </c>
    </row>
    <row r="59" spans="1:11">
      <c r="A59" t="s">
        <v>62</v>
      </c>
      <c r="B59">
        <v>2012</v>
      </c>
      <c r="C59" s="30">
        <f ca="1">SUMIF('2012 high pe loads'!$N$3:$N$93105,$A59,'2012 high pe loads'!O$3:O$105)</f>
        <v>17220</v>
      </c>
      <c r="D59" s="30">
        <f ca="1">SUMIF('2012 high pe loads'!$N$3:$N$93105,$A59,'2012 high pe loads'!P$3:P$105)</f>
        <v>0</v>
      </c>
      <c r="E59" s="30">
        <f ca="1">SUMIF('2012 high pe loads'!$N$3:$N$93105,$A59,'2012 high pe loads'!Q$3:Q$105)</f>
        <v>0</v>
      </c>
      <c r="F59" s="30">
        <f ca="1">SUMIF('2012 high pe loads'!$N$3:$N$93105,$A59,'2012 high pe loads'!R$3:R$105)</f>
        <v>0</v>
      </c>
    </row>
    <row r="60" spans="1:11">
      <c r="A60" t="s">
        <v>62</v>
      </c>
      <c r="B60">
        <v>2013</v>
      </c>
      <c r="C60" s="30">
        <f>SUMIF('2013 high pe loads'!$N$3:$N$105,$A60,'2013 high pe loads'!O$3:O$105)</f>
        <v>16980</v>
      </c>
      <c r="D60" s="30">
        <f>SUMIF('2013 high pe loads'!$N$3:$N$105,$A60,'2013 high pe loads'!P$3:P$105)</f>
        <v>0</v>
      </c>
      <c r="E60" s="30">
        <f>SUMIF('2013 high pe loads'!$N$3:$N$105,$A60,'2013 high pe loads'!Q$3:Q$105)</f>
        <v>0</v>
      </c>
      <c r="F60" s="30">
        <f>SUMIF('2013 high pe loads'!$N$3:$N$105,$A60,'2013 high pe loads'!R$3:R$105)</f>
        <v>0</v>
      </c>
    </row>
    <row r="61" spans="1:11">
      <c r="A61" t="s">
        <v>62</v>
      </c>
      <c r="B61">
        <v>2014</v>
      </c>
      <c r="C61" s="1">
        <f>C$60+1*(C$64-C$60)/4</f>
        <v>17272.25</v>
      </c>
      <c r="D61" s="1">
        <f t="shared" ref="D61:F61" si="0">D$60+1*(D$64-D$60)/4</f>
        <v>0</v>
      </c>
      <c r="E61" s="1">
        <f t="shared" si="0"/>
        <v>0</v>
      </c>
      <c r="F61" s="1">
        <f t="shared" si="0"/>
        <v>0</v>
      </c>
      <c r="H61" s="1">
        <f>SUMIF('2014, 2015, 2016 high pe loads'!$U$4:$U$99,$A61,'2014, 2015, 2016 high pe loads'!V$4:V$99)</f>
        <v>0</v>
      </c>
      <c r="I61" s="1">
        <f>SUMIF('2014, 2015, 2016 high pe loads'!$U$4:$U$99,$A61,'2014, 2015, 2016 high pe loads'!W$4:W$99)</f>
        <v>0</v>
      </c>
      <c r="J61" s="1">
        <f>SUMIF('2014, 2015, 2016 high pe loads'!$U$4:$U$99,$A61,'2014, 2015, 2016 high pe loads'!X$4:X$99)</f>
        <v>0</v>
      </c>
      <c r="K61" s="1">
        <f>SUMIF('2014, 2015, 2016 high pe loads'!$U$4:$U$99,$A61,'2014, 2015, 2016 high pe loads'!Y$4:Y$99)</f>
        <v>0</v>
      </c>
    </row>
    <row r="62" spans="1:11">
      <c r="A62" t="s">
        <v>62</v>
      </c>
      <c r="B62">
        <v>2015</v>
      </c>
      <c r="C62" s="1">
        <f>C$60+2*(C$64-C$60)/4</f>
        <v>17564.5</v>
      </c>
      <c r="D62" s="1">
        <f t="shared" ref="D62:F62" si="1">D$60+2*(D$64-D$60)/4</f>
        <v>0</v>
      </c>
      <c r="E62" s="1">
        <f t="shared" si="1"/>
        <v>0</v>
      </c>
      <c r="F62" s="1">
        <f t="shared" si="1"/>
        <v>0</v>
      </c>
      <c r="H62" s="1">
        <f>SUMIF('2014, 2015, 2016 high pe loads'!$AE$4:$AE$99,$A62,'2014, 2015, 2016 high pe loads'!AF$4:AF$99)</f>
        <v>0</v>
      </c>
      <c r="I62" s="1">
        <f>SUMIF('2014, 2015, 2016 high pe loads'!$AE$4:$AE$99,$A62,'2014, 2015, 2016 high pe loads'!AG$4:AG$99)</f>
        <v>0</v>
      </c>
      <c r="J62" s="1">
        <f>SUMIF('2014, 2015, 2016 high pe loads'!$AE$4:$AE$99,$A62,'2014, 2015, 2016 high pe loads'!AH$4:AH$99)</f>
        <v>0</v>
      </c>
      <c r="K62" s="1">
        <f>SUMIF('2014, 2015, 2016 high pe loads'!$AE$4:$AE$99,$A62,'2014, 2015, 2016 high pe loads'!AI$4:AI$99)</f>
        <v>0</v>
      </c>
    </row>
    <row r="63" spans="1:11">
      <c r="A63" t="s">
        <v>62</v>
      </c>
      <c r="B63">
        <v>2016</v>
      </c>
      <c r="C63" s="1">
        <f>C$60+3*(C$64-C$60)/4</f>
        <v>17856.75</v>
      </c>
      <c r="D63" s="1">
        <f t="shared" ref="D63:F63" si="2">D$60+3*(D$64-D$60)/4</f>
        <v>0</v>
      </c>
      <c r="E63" s="1">
        <f t="shared" si="2"/>
        <v>0</v>
      </c>
      <c r="F63" s="1">
        <f t="shared" si="2"/>
        <v>0</v>
      </c>
      <c r="H63" s="1">
        <f>SUMIF('2014, 2015, 2016 high pe loads'!$AO$4:$AO$99,$A63,'2014, 2015, 2016 high pe loads'!AP$4:AP$99)</f>
        <v>0</v>
      </c>
      <c r="I63" s="1">
        <f>SUMIF('2014, 2015, 2016 high pe loads'!$AO$4:$AO$99,$A63,'2014, 2015, 2016 high pe loads'!AQ$4:AQ$99)</f>
        <v>0</v>
      </c>
      <c r="J63" s="1">
        <f>SUMIF('2014, 2015, 2016 high pe loads'!$AO$4:$AO$99,$A63,'2014, 2015, 2016 high pe loads'!AR$4:AR$99)</f>
        <v>0</v>
      </c>
      <c r="K63" s="1">
        <f>SUMIF('2014, 2015, 2016 high pe loads'!$AO$4:$AO$99,$A63,'2014, 2015, 2016 high pe loads'!AS$4:AS$99)</f>
        <v>0</v>
      </c>
    </row>
    <row r="64" spans="1:11">
      <c r="A64" t="s">
        <v>62</v>
      </c>
      <c r="B64">
        <v>2017</v>
      </c>
      <c r="C64" s="30">
        <f>SUMIF('2017 high pe loads'!$N$3:$N$105,$A64,'2017 high pe loads'!O$3:O$105)</f>
        <v>18149</v>
      </c>
      <c r="D64" s="30">
        <f>SUMIF('2017 high pe loads'!$N$3:$N$105,$A64,'2017 high pe loads'!P$3:P$105)</f>
        <v>0</v>
      </c>
      <c r="E64" s="30">
        <f>SUMIF('2017 high pe loads'!$N$3:$N$105,$A64,'2017 high pe loads'!Q$3:Q$105)</f>
        <v>0</v>
      </c>
      <c r="F64" s="30">
        <f>SUMIF('2017 high pe loads'!$N$3:$N$105,$A64,'2017 high pe loads'!R$3:R$105)</f>
        <v>0</v>
      </c>
    </row>
    <row r="65" spans="1:6">
      <c r="A65" t="s">
        <v>62</v>
      </c>
      <c r="B65">
        <v>2018</v>
      </c>
      <c r="C65" s="30">
        <f>SUMIF('2018 high pe loads'!$N$3:$N$105,$A65,'2018 high pe loads'!O$3:O$105)</f>
        <v>18532</v>
      </c>
      <c r="D65" s="30">
        <f>SUMIF('2018 high pe loads'!$N$3:$N$105,$A65,'2018 high pe loads'!P$3:P$105)</f>
        <v>0</v>
      </c>
      <c r="E65" s="30">
        <f>SUMIF('2018 high pe loads'!$N$3:$N$105,$A65,'2018 high pe loads'!Q$3:Q$105)</f>
        <v>0</v>
      </c>
      <c r="F65" s="30">
        <f>SUMIF('2018 high pe loads'!$N$3:$N$105,$A65,'2018 high pe loads'!R$3:R$105)</f>
        <v>0</v>
      </c>
    </row>
    <row r="66" spans="1:6">
      <c r="A66" t="s">
        <v>62</v>
      </c>
      <c r="B66">
        <v>2019</v>
      </c>
      <c r="C66" s="30">
        <f>SUMIF('2019 high pe loads'!$N$3:$N$105,$A66,'2019 high pe loads'!O$3:O$105)</f>
        <v>18571</v>
      </c>
      <c r="D66" s="30">
        <f>SUMIF('2019 high pe loads'!$N$3:$N$105,$A66,'2019 high pe loads'!P$3:P$105)</f>
        <v>0</v>
      </c>
      <c r="E66" s="30">
        <f>SUMIF('2019 high pe loads'!$N$3:$N$105,$A66,'2019 high pe loads'!Q$3:Q$105)</f>
        <v>0</v>
      </c>
      <c r="F66" s="30">
        <f>SUMIF('2019 high pe loads'!$N$3:$N$105,$A66,'2019 high pe loads'!R$3:R$105)</f>
        <v>0</v>
      </c>
    </row>
    <row r="67" spans="1:6">
      <c r="A67" t="s">
        <v>62</v>
      </c>
      <c r="B67">
        <v>2020</v>
      </c>
      <c r="C67" s="30">
        <f>SUMIF('2020 high pe loads'!$N$3:$N$105,$A67,'2020 high pe loads'!O$3:O$105)</f>
        <v>19134</v>
      </c>
      <c r="D67" s="30">
        <f>SUMIF('2020 high pe loads'!$N$3:$N$105,$A67,'2020 high pe loads'!P$3:P$105)</f>
        <v>0</v>
      </c>
      <c r="E67" s="30">
        <f>SUMIF('2020 high pe loads'!$N$3:$N$105,$A67,'2020 high pe loads'!Q$3:Q$105)</f>
        <v>0</v>
      </c>
      <c r="F67" s="30">
        <f>SUMIF('2020 high pe loads'!$N$3:$N$105,$A67,'2020 high pe loads'!R$3:R$105)</f>
        <v>0</v>
      </c>
    </row>
    <row r="68" spans="1:6">
      <c r="A68" t="s">
        <v>62</v>
      </c>
      <c r="B68">
        <v>2021</v>
      </c>
      <c r="C68" s="30">
        <f>SUMIF('2021 high pe loads'!$N$3:$N$105,$A68,'2021 high pe loads'!O$3:O$105)</f>
        <v>19123</v>
      </c>
      <c r="D68" s="30">
        <f>SUMIF('2021 high pe loads'!$N$3:$N$105,$A68,'2021 high pe loads'!P$3:P$105)</f>
        <v>0</v>
      </c>
      <c r="E68" s="30">
        <f>SUMIF('2021 high pe loads'!$N$3:$N$105,$A68,'2021 high pe loads'!Q$3:Q$105)</f>
        <v>0</v>
      </c>
      <c r="F68" s="30">
        <f>SUMIF('2021 high pe loads'!$N$3:$N$105,$A68,'2021 high pe loads'!R$3:R$105)</f>
        <v>0</v>
      </c>
    </row>
    <row r="69" spans="1:6">
      <c r="A69" t="s">
        <v>62</v>
      </c>
      <c r="B69">
        <v>2022</v>
      </c>
      <c r="C69" s="30">
        <f>SUMIF('2022 high pe loads'!$N$3:$N$105,$A69,'2022 high pe loads'!O$3:O$105)</f>
        <v>19188</v>
      </c>
      <c r="D69" s="30">
        <f>SUMIF('2022 high pe loads'!$N$3:$N$105,$A69,'2022 high pe loads'!P$3:P$105)</f>
        <v>0</v>
      </c>
      <c r="E69" s="30">
        <f>SUMIF('2022 high pe loads'!$N$3:$N$105,$A69,'2022 high pe loads'!Q$3:Q$105)</f>
        <v>0</v>
      </c>
      <c r="F69" s="30">
        <f>SUMIF('2022 high pe loads'!$N$3:$N$105,$A69,'2022 high pe loads'!R$3:R$105)</f>
        <v>0</v>
      </c>
    </row>
    <row r="70" spans="1:6">
      <c r="A70" t="s">
        <v>63</v>
      </c>
      <c r="B70">
        <v>2012</v>
      </c>
      <c r="C70" s="30">
        <f ca="1">SUMIF('2012 high pe loads'!$N$3:$N$93105,$A70,'2012 high pe loads'!O$3:O$105)</f>
        <v>93089.630074205081</v>
      </c>
      <c r="D70" s="30">
        <f ca="1">SUMIF('2012 high pe loads'!$N$3:$N$93105,$A70,'2012 high pe loads'!P$3:P$105)</f>
        <v>122340</v>
      </c>
      <c r="E70" s="30">
        <f ca="1">SUMIF('2012 high pe loads'!$N$3:$N$93105,$A70,'2012 high pe loads'!Q$3:Q$105)</f>
        <v>104160</v>
      </c>
      <c r="F70" s="30">
        <f ca="1">SUMIF('2012 high pe loads'!$N$3:$N$93105,$A70,'2012 high pe loads'!R$3:R$105)</f>
        <v>421260</v>
      </c>
    </row>
    <row r="71" spans="1:6">
      <c r="A71" t="s">
        <v>63</v>
      </c>
      <c r="B71">
        <v>2013</v>
      </c>
      <c r="C71" s="30">
        <f>SUMIF('2013 high pe loads'!$N$3:$N$105,$A71,'2013 high pe loads'!O$3:O$105)</f>
        <v>85782.064080564625</v>
      </c>
      <c r="D71" s="30">
        <f>SUMIF('2013 high pe loads'!$N$3:$N$105,$A71,'2013 high pe loads'!P$3:P$105)</f>
        <v>122700</v>
      </c>
      <c r="E71" s="30">
        <f>SUMIF('2013 high pe loads'!$N$3:$N$105,$A71,'2013 high pe loads'!Q$3:Q$105)</f>
        <v>104640</v>
      </c>
      <c r="F71" s="30">
        <f>SUMIF('2013 high pe loads'!$N$3:$N$105,$A71,'2013 high pe loads'!R$3:R$105)</f>
        <v>452940</v>
      </c>
    </row>
    <row r="72" spans="1:6">
      <c r="A72" t="s">
        <v>63</v>
      </c>
      <c r="B72">
        <v>2014</v>
      </c>
      <c r="C72" s="1">
        <f>SUMIF('2014, 2015, 2016 high pe loads'!$U$4:$U$99,$A72,'2014, 2015, 2016 high pe loads'!V$4:V$99)</f>
        <v>80105.999999999985</v>
      </c>
      <c r="D72" s="1">
        <f>SUMIF('2014, 2015, 2016 high pe loads'!$U$4:$U$99,$A72,'2014, 2015, 2016 high pe loads'!W$4:W$99)</f>
        <v>117086.39999999999</v>
      </c>
      <c r="E72" s="1">
        <f>SUMIF('2014, 2015, 2016 high pe loads'!$U$4:$U$99,$A72,'2014, 2015, 2016 high pe loads'!X$4:X$99)</f>
        <v>102243</v>
      </c>
      <c r="F72" s="1">
        <f>SUMIF('2014, 2015, 2016 high pe loads'!$U$4:$U$99,$A72,'2014, 2015, 2016 high pe loads'!Y$4:Y$99)</f>
        <v>386660.39999999997</v>
      </c>
    </row>
    <row r="73" spans="1:6">
      <c r="A73" t="s">
        <v>63</v>
      </c>
      <c r="B73">
        <v>2015</v>
      </c>
      <c r="C73" s="1">
        <f>SUMIF('2014, 2015, 2016 high pe loads'!$AE$4:$AE$99,$A73,'2014, 2015, 2016 high pe loads'!AF$4:AF$99)</f>
        <v>81068.999999999985</v>
      </c>
      <c r="D73" s="1">
        <f>SUMIF('2014, 2015, 2016 high pe loads'!$AE$4:$AE$99,$A73,'2014, 2015, 2016 high pe loads'!AG$4:AG$99)</f>
        <v>118072.19999999998</v>
      </c>
      <c r="E73" s="1">
        <f>SUMIF('2014, 2015, 2016 high pe loads'!$AE$4:$AE$99,$A73,'2014, 2015, 2016 high pe loads'!AH$4:AH$99)</f>
        <v>102438.6</v>
      </c>
      <c r="F73" s="1">
        <f>SUMIF('2014, 2015, 2016 high pe loads'!$AE$4:$AE$99,$A73,'2014, 2015, 2016 high pe loads'!AI$4:AI$99)</f>
        <v>391598.99999999994</v>
      </c>
    </row>
    <row r="74" spans="1:6">
      <c r="A74" t="s">
        <v>63</v>
      </c>
      <c r="B74">
        <v>2016</v>
      </c>
      <c r="C74" s="1">
        <f>SUMIF('2014, 2015, 2016 high pe loads'!$AO$4:$AO$99,$A74,'2014, 2015, 2016 high pe loads'!AP$4:AP$99)</f>
        <v>82669.799999999988</v>
      </c>
      <c r="D74" s="1">
        <f>SUMIF('2014, 2015, 2016 high pe loads'!$AO$4:$AO$99,$A74,'2014, 2015, 2016 high pe loads'!AQ$4:AQ$99)</f>
        <v>122959.8</v>
      </c>
      <c r="E74" s="1">
        <f>SUMIF('2014, 2015, 2016 high pe loads'!$AO$4:$AO$99,$A74,'2014, 2015, 2016 high pe loads'!AR$4:AR$99)</f>
        <v>104200.2</v>
      </c>
      <c r="F74" s="1">
        <f>SUMIF('2014, 2015, 2016 high pe loads'!$AO$4:$AO$99,$A74,'2014, 2015, 2016 high pe loads'!AS$4:AS$99)</f>
        <v>397728.6</v>
      </c>
    </row>
    <row r="75" spans="1:6">
      <c r="A75" t="s">
        <v>63</v>
      </c>
      <c r="B75">
        <v>2017</v>
      </c>
      <c r="C75" s="30">
        <f>SUMIF('2017 high pe loads'!$N$3:$N$105,$A75,'2017 high pe loads'!O$3:O$105)</f>
        <v>98732</v>
      </c>
      <c r="D75" s="30">
        <f>SUMIF('2017 high pe loads'!$N$3:$N$105,$A75,'2017 high pe loads'!P$3:P$105)</f>
        <v>99025</v>
      </c>
      <c r="E75" s="30">
        <f>SUMIF('2017 high pe loads'!$N$3:$N$105,$A75,'2017 high pe loads'!Q$3:Q$105)</f>
        <v>137254</v>
      </c>
      <c r="F75" s="30">
        <f>SUMIF('2017 high pe loads'!$N$3:$N$105,$A75,'2017 high pe loads'!R$3:R$105)</f>
        <v>451548</v>
      </c>
    </row>
    <row r="76" spans="1:6">
      <c r="A76" t="s">
        <v>63</v>
      </c>
      <c r="B76">
        <v>2018</v>
      </c>
      <c r="C76" s="30">
        <f>SUMIF('2018 high pe loads'!$N$3:$N$105,$A76,'2018 high pe loads'!O$3:O$105)</f>
        <v>98469</v>
      </c>
      <c r="D76" s="30">
        <f>SUMIF('2018 high pe loads'!$N$3:$N$105,$A76,'2018 high pe loads'!P$3:P$105)</f>
        <v>98067.960671792156</v>
      </c>
      <c r="E76" s="30">
        <f>SUMIF('2018 high pe loads'!$N$3:$N$105,$A76,'2018 high pe loads'!Q$3:Q$105)</f>
        <v>136887</v>
      </c>
      <c r="F76" s="30">
        <f>SUMIF('2018 high pe loads'!$N$3:$N$105,$A76,'2018 high pe loads'!R$3:R$105)</f>
        <v>463122</v>
      </c>
    </row>
    <row r="77" spans="1:6">
      <c r="A77" t="s">
        <v>63</v>
      </c>
      <c r="B77">
        <v>2019</v>
      </c>
      <c r="C77" s="30">
        <f>SUMIF('2019 high pe loads'!$N$3:$N$105,$A77,'2019 high pe loads'!O$3:O$105)</f>
        <v>96420</v>
      </c>
      <c r="D77" s="30">
        <f>SUMIF('2019 high pe loads'!$N$3:$N$105,$A77,'2019 high pe loads'!P$3:P$105)</f>
        <v>96059</v>
      </c>
      <c r="E77" s="30">
        <f>SUMIF('2019 high pe loads'!$N$3:$N$105,$A77,'2019 high pe loads'!Q$3:Q$105)</f>
        <v>134086</v>
      </c>
      <c r="F77" s="30">
        <f>SUMIF('2019 high pe loads'!$N$3:$N$105,$A77,'2019 high pe loads'!R$3:R$105)</f>
        <v>459884</v>
      </c>
    </row>
    <row r="78" spans="1:6">
      <c r="A78" t="s">
        <v>63</v>
      </c>
      <c r="B78">
        <v>2020</v>
      </c>
      <c r="C78" s="30">
        <f>SUMIF('2020 high pe loads'!$N$3:$N$105,$A78,'2020 high pe loads'!O$3:O$105)</f>
        <v>100524</v>
      </c>
      <c r="D78" s="30">
        <f>SUMIF('2020 high pe loads'!$N$3:$N$105,$A78,'2020 high pe loads'!P$3:P$105)</f>
        <v>96635</v>
      </c>
      <c r="E78" s="30">
        <f>SUMIF('2020 high pe loads'!$N$3:$N$105,$A78,'2020 high pe loads'!Q$3:Q$105)</f>
        <v>142122</v>
      </c>
      <c r="F78" s="30">
        <f>SUMIF('2020 high pe loads'!$N$3:$N$105,$A78,'2020 high pe loads'!R$3:R$105)</f>
        <v>470696</v>
      </c>
    </row>
    <row r="79" spans="1:6">
      <c r="A79" t="s">
        <v>63</v>
      </c>
      <c r="B79">
        <v>2021</v>
      </c>
      <c r="C79" s="30">
        <f>SUMIF('2021 high pe loads'!$N$3:$N$105,$A79,'2021 high pe loads'!O$3:O$105)</f>
        <v>114754</v>
      </c>
      <c r="D79" s="30">
        <f>SUMIF('2021 high pe loads'!$N$3:$N$105,$A79,'2021 high pe loads'!P$3:P$105)</f>
        <v>103046</v>
      </c>
      <c r="E79" s="30">
        <f>SUMIF('2021 high pe loads'!$N$3:$N$105,$A79,'2021 high pe loads'!Q$3:Q$105)</f>
        <v>89374</v>
      </c>
      <c r="F79" s="30">
        <f>SUMIF('2021 high pe loads'!$N$3:$N$105,$A79,'2021 high pe loads'!R$3:R$105)</f>
        <v>469056</v>
      </c>
    </row>
    <row r="80" spans="1:6">
      <c r="A80" t="s">
        <v>63</v>
      </c>
      <c r="B80">
        <v>2022</v>
      </c>
      <c r="C80" s="30">
        <f>SUMIF('2022 high pe loads'!$N$3:$N$105,$A80,'2022 high pe loads'!O$3:O$105)</f>
        <v>96577</v>
      </c>
      <c r="D80" s="30">
        <f>SUMIF('2022 high pe loads'!$N$3:$N$105,$A80,'2022 high pe loads'!P$3:P$105)</f>
        <v>96613</v>
      </c>
      <c r="E80" s="30">
        <f>SUMIF('2022 high pe loads'!$N$3:$N$105,$A80,'2022 high pe loads'!Q$3:Q$105)</f>
        <v>138861</v>
      </c>
      <c r="F80" s="30">
        <f>SUMIF('2022 high pe loads'!$N$3:$N$105,$A80,'2022 high pe loads'!R$3:R$105)</f>
        <v>464583</v>
      </c>
    </row>
    <row r="81" spans="1:11">
      <c r="A81" t="s">
        <v>64</v>
      </c>
      <c r="B81">
        <v>2012</v>
      </c>
      <c r="C81" s="30">
        <f ca="1">SUMIF('2012 high pe loads'!$N$3:$N$93105,$A81,'2012 high pe loads'!O$3:O$105)</f>
        <v>48240</v>
      </c>
      <c r="D81" s="30">
        <f ca="1">SUMIF('2012 high pe loads'!$N$3:$N$93105,$A81,'2012 high pe loads'!P$3:P$105)</f>
        <v>17160</v>
      </c>
      <c r="E81" s="30">
        <f ca="1">SUMIF('2012 high pe loads'!$N$3:$N$93105,$A81,'2012 high pe loads'!Q$3:Q$105)</f>
        <v>53879.999999999993</v>
      </c>
      <c r="F81" s="30">
        <f ca="1">SUMIF('2012 high pe loads'!$N$3:$N$93105,$A81,'2012 high pe loads'!R$3:R$105)</f>
        <v>0</v>
      </c>
    </row>
    <row r="82" spans="1:11">
      <c r="A82" t="s">
        <v>64</v>
      </c>
      <c r="B82">
        <v>2013</v>
      </c>
      <c r="C82" s="30">
        <f>SUMIF('2013 high pe loads'!$N$3:$N$105,$A82,'2013 high pe loads'!O$3:O$105)</f>
        <v>45931.26</v>
      </c>
      <c r="D82" s="30">
        <f>SUMIF('2013 high pe loads'!$N$3:$N$105,$A82,'2013 high pe loads'!P$3:P$105)</f>
        <v>16439.999999999996</v>
      </c>
      <c r="E82" s="30">
        <f>SUMIF('2013 high pe loads'!$N$3:$N$105,$A82,'2013 high pe loads'!Q$3:Q$105)</f>
        <v>50760</v>
      </c>
      <c r="F82" s="30">
        <f>SUMIF('2013 high pe loads'!$N$3:$N$105,$A82,'2013 high pe loads'!R$3:R$105)</f>
        <v>0</v>
      </c>
    </row>
    <row r="83" spans="1:11">
      <c r="A83" t="s">
        <v>64</v>
      </c>
      <c r="B83">
        <v>2014</v>
      </c>
      <c r="C83" s="1">
        <f>C$82+1*(C$86-C$82)/4</f>
        <v>47351.945</v>
      </c>
      <c r="D83" s="1">
        <f t="shared" ref="D83:F83" si="3">D$82+1*(D$86-D$82)/4</f>
        <v>16658.749999999996</v>
      </c>
      <c r="E83" s="1">
        <f t="shared" si="3"/>
        <v>52693</v>
      </c>
      <c r="F83" s="1">
        <f t="shared" si="3"/>
        <v>0</v>
      </c>
      <c r="H83" s="1">
        <f>SUMIF('2014, 2015, 2016 high pe loads'!$U$4:$U$99,$A83,'2014, 2015, 2016 high pe loads'!V$4:V$99)</f>
        <v>0</v>
      </c>
      <c r="I83" s="1">
        <f>SUMIF('2014, 2015, 2016 high pe loads'!$U$4:$U$99,$A83,'2014, 2015, 2016 high pe loads'!W$4:W$99)</f>
        <v>0</v>
      </c>
      <c r="J83" s="1">
        <f>SUMIF('2014, 2015, 2016 high pe loads'!$U$4:$U$99,$A83,'2014, 2015, 2016 high pe loads'!X$4:X$99)</f>
        <v>0</v>
      </c>
      <c r="K83" s="1">
        <f>SUMIF('2014, 2015, 2016 high pe loads'!$U$4:$U$99,$A83,'2014, 2015, 2016 high pe loads'!Y$4:Y$99)</f>
        <v>0</v>
      </c>
    </row>
    <row r="84" spans="1:11">
      <c r="A84" t="s">
        <v>64</v>
      </c>
      <c r="B84">
        <v>2015</v>
      </c>
      <c r="C84" s="1">
        <f>C$82+2*(C$86-C$82)/4</f>
        <v>48772.630000000005</v>
      </c>
      <c r="D84" s="1">
        <f t="shared" ref="D84:F84" si="4">D$82+2*(D$86-D$82)/4</f>
        <v>16877.5</v>
      </c>
      <c r="E84" s="1">
        <f t="shared" si="4"/>
        <v>54626</v>
      </c>
      <c r="F84" s="1">
        <f t="shared" si="4"/>
        <v>0</v>
      </c>
      <c r="H84" s="1">
        <f>SUMIF('2014, 2015, 2016 high pe loads'!$AE$4:$AE$99,$A84,'2014, 2015, 2016 high pe loads'!AF$4:AF$99)</f>
        <v>0</v>
      </c>
      <c r="I84" s="1">
        <f>SUMIF('2014, 2015, 2016 high pe loads'!$AE$4:$AE$99,$A84,'2014, 2015, 2016 high pe loads'!AG$4:AG$99)</f>
        <v>0</v>
      </c>
      <c r="J84" s="1">
        <f>SUMIF('2014, 2015, 2016 high pe loads'!$AE$4:$AE$99,$A84,'2014, 2015, 2016 high pe loads'!AH$4:AH$99)</f>
        <v>0</v>
      </c>
      <c r="K84" s="1">
        <f>SUMIF('2014, 2015, 2016 high pe loads'!$AE$4:$AE$99,$A84,'2014, 2015, 2016 high pe loads'!AI$4:AI$99)</f>
        <v>0</v>
      </c>
    </row>
    <row r="85" spans="1:11">
      <c r="A85" t="s">
        <v>64</v>
      </c>
      <c r="B85">
        <v>2016</v>
      </c>
      <c r="C85" s="1">
        <f>C$82+3*(C$86-C$82)/4</f>
        <v>50193.315000000002</v>
      </c>
      <c r="D85" s="1">
        <f t="shared" ref="D85:F85" si="5">D$82+3*(D$86-D$82)/4</f>
        <v>17096.25</v>
      </c>
      <c r="E85" s="1">
        <f t="shared" si="5"/>
        <v>56559</v>
      </c>
      <c r="F85" s="1">
        <f t="shared" si="5"/>
        <v>0</v>
      </c>
      <c r="H85" s="1">
        <f>SUMIF('2014, 2015, 2016 high pe loads'!$AO$4:$AO$99,$A85,'2014, 2015, 2016 high pe loads'!AP$4:AP$99)</f>
        <v>0</v>
      </c>
      <c r="I85" s="1">
        <f>SUMIF('2014, 2015, 2016 high pe loads'!$AO$4:$AO$99,$A85,'2014, 2015, 2016 high pe loads'!AQ$4:AQ$99)</f>
        <v>0</v>
      </c>
      <c r="J85" s="1">
        <f>SUMIF('2014, 2015, 2016 high pe loads'!$AO$4:$AO$99,$A85,'2014, 2015, 2016 high pe loads'!AR$4:AR$99)</f>
        <v>0</v>
      </c>
      <c r="K85" s="1">
        <f>SUMIF('2014, 2015, 2016 high pe loads'!$AO$4:$AO$99,$A85,'2014, 2015, 2016 high pe loads'!AS$4:AS$99)</f>
        <v>0</v>
      </c>
    </row>
    <row r="86" spans="1:11">
      <c r="A86" t="s">
        <v>64</v>
      </c>
      <c r="B86">
        <v>2017</v>
      </c>
      <c r="C86" s="30">
        <f>SUMIF('2017 high pe loads'!$N$3:$N$105,$A86,'2017 high pe loads'!O$3:O$105)</f>
        <v>51614</v>
      </c>
      <c r="D86" s="30">
        <f>SUMIF('2017 high pe loads'!$N$3:$N$105,$A86,'2017 high pe loads'!P$3:P$105)</f>
        <v>17315</v>
      </c>
      <c r="E86" s="30">
        <f>SUMIF('2017 high pe loads'!$N$3:$N$105,$A86,'2017 high pe loads'!Q$3:Q$105)</f>
        <v>58492</v>
      </c>
      <c r="F86" s="30">
        <f>SUMIF('2017 high pe loads'!$N$3:$N$105,$A86,'2017 high pe loads'!R$3:R$105)</f>
        <v>0</v>
      </c>
    </row>
    <row r="87" spans="1:11">
      <c r="A87" t="s">
        <v>64</v>
      </c>
      <c r="B87">
        <v>2018</v>
      </c>
      <c r="C87" s="30">
        <f>SUMIF('2018 high pe loads'!$N$3:$N$105,$A87,'2018 high pe loads'!O$3:O$105)</f>
        <v>42909</v>
      </c>
      <c r="D87" s="30">
        <f>SUMIF('2018 high pe loads'!$N$3:$N$105,$A87,'2018 high pe loads'!P$3:P$105)</f>
        <v>17661.419999999998</v>
      </c>
      <c r="E87" s="30">
        <f>SUMIF('2018 high pe loads'!$N$3:$N$105,$A87,'2018 high pe loads'!Q$3:Q$105)</f>
        <v>56027</v>
      </c>
      <c r="F87" s="30">
        <f>SUMIF('2018 high pe loads'!$N$3:$N$105,$A87,'2018 high pe loads'!R$3:R$105)</f>
        <v>0</v>
      </c>
    </row>
    <row r="88" spans="1:11">
      <c r="A88" t="s">
        <v>64</v>
      </c>
      <c r="B88">
        <v>2019</v>
      </c>
      <c r="C88" s="30">
        <f>SUMIF('2019 high pe loads'!$N$3:$N$105,$A88,'2019 high pe loads'!O$3:O$105)</f>
        <v>51390</v>
      </c>
      <c r="D88" s="30">
        <f>SUMIF('2019 high pe loads'!$N$3:$N$105,$A88,'2019 high pe loads'!P$3:P$105)</f>
        <v>17674</v>
      </c>
      <c r="E88" s="30">
        <f>SUMIF('2019 high pe loads'!$N$3:$N$105,$A88,'2019 high pe loads'!Q$3:Q$105)</f>
        <v>56140</v>
      </c>
      <c r="F88" s="30">
        <f>SUMIF('2019 high pe loads'!$N$3:$N$105,$A88,'2019 high pe loads'!R$3:R$105)</f>
        <v>0</v>
      </c>
    </row>
    <row r="89" spans="1:11">
      <c r="A89" t="s">
        <v>64</v>
      </c>
      <c r="B89">
        <v>2020</v>
      </c>
      <c r="C89" s="30">
        <f>SUMIF('2020 high pe loads'!$N$3:$N$105,$A89,'2020 high pe loads'!O$3:O$105)</f>
        <v>50778</v>
      </c>
      <c r="D89" s="30">
        <f>SUMIF('2020 high pe loads'!$N$3:$N$105,$A89,'2020 high pe loads'!P$3:P$105)</f>
        <v>18043</v>
      </c>
      <c r="E89" s="30">
        <f>SUMIF('2020 high pe loads'!$N$3:$N$105,$A89,'2020 high pe loads'!Q$3:Q$105)</f>
        <v>55799</v>
      </c>
      <c r="F89" s="30">
        <f>SUMIF('2020 high pe loads'!$N$3:$N$105,$A89,'2020 high pe loads'!R$3:R$105)</f>
        <v>0</v>
      </c>
    </row>
    <row r="90" spans="1:11">
      <c r="A90" t="s">
        <v>64</v>
      </c>
      <c r="B90">
        <v>2021</v>
      </c>
      <c r="C90" s="30">
        <f>SUMIF('2021 high pe loads'!$N$3:$N$105,$A90,'2021 high pe loads'!O$3:O$105)</f>
        <v>42004</v>
      </c>
      <c r="D90" s="30">
        <f>SUMIF('2021 high pe loads'!$N$3:$N$105,$A90,'2021 high pe loads'!P$3:P$105)</f>
        <v>17527</v>
      </c>
      <c r="E90" s="30">
        <f>SUMIF('2021 high pe loads'!$N$3:$N$105,$A90,'2021 high pe loads'!Q$3:Q$105)</f>
        <v>53809</v>
      </c>
      <c r="F90" s="30">
        <f>SUMIF('2021 high pe loads'!$N$3:$N$105,$A90,'2021 high pe loads'!R$3:R$105)</f>
        <v>0</v>
      </c>
    </row>
    <row r="91" spans="1:11">
      <c r="A91" t="s">
        <v>64</v>
      </c>
      <c r="B91">
        <v>2022</v>
      </c>
      <c r="C91" s="30">
        <f>SUMIF('2022 high pe loads'!$N$3:$N$105,$A91,'2022 high pe loads'!O$3:O$105)</f>
        <v>43012</v>
      </c>
      <c r="D91" s="30">
        <f>SUMIF('2022 high pe loads'!$N$3:$N$105,$A91,'2022 high pe loads'!P$3:P$105)</f>
        <v>18087</v>
      </c>
      <c r="E91" s="30">
        <f>SUMIF('2022 high pe loads'!$N$3:$N$105,$A91,'2022 high pe loads'!Q$3:Q$105)</f>
        <v>57371</v>
      </c>
      <c r="F91" s="30">
        <f>SUMIF('2022 high pe loads'!$N$3:$N$105,$A91,'2022 high pe loads'!R$3:R$105)</f>
        <v>0</v>
      </c>
    </row>
    <row r="92" spans="1:11">
      <c r="A92" t="s">
        <v>65</v>
      </c>
      <c r="B92">
        <v>2012</v>
      </c>
      <c r="C92" s="30">
        <f ca="1">SUMIF('2012 high pe loads'!$N$3:$N$93105,$A92,'2012 high pe loads'!O$3:O$105)</f>
        <v>18600</v>
      </c>
      <c r="D92" s="30">
        <f ca="1">SUMIF('2012 high pe loads'!$N$3:$N$93105,$A92,'2012 high pe loads'!P$3:P$105)</f>
        <v>0</v>
      </c>
      <c r="E92" s="30">
        <f ca="1">SUMIF('2012 high pe loads'!$N$3:$N$93105,$A92,'2012 high pe loads'!Q$3:Q$105)</f>
        <v>50940</v>
      </c>
      <c r="F92" s="30">
        <f ca="1">SUMIF('2012 high pe loads'!$N$3:$N$93105,$A92,'2012 high pe loads'!R$3:R$105)</f>
        <v>0</v>
      </c>
    </row>
    <row r="93" spans="1:11">
      <c r="A93" t="s">
        <v>65</v>
      </c>
      <c r="B93">
        <v>2013</v>
      </c>
      <c r="C93" s="30">
        <f>SUMIF('2013 high pe loads'!$N$3:$N$105,$A93,'2013 high pe loads'!O$3:O$105)</f>
        <v>19800</v>
      </c>
      <c r="D93" s="30">
        <f>SUMIF('2013 high pe loads'!$N$3:$N$105,$A93,'2013 high pe loads'!P$3:P$105)</f>
        <v>0</v>
      </c>
      <c r="E93" s="30">
        <f>SUMIF('2013 high pe loads'!$N$3:$N$105,$A93,'2013 high pe loads'!Q$3:Q$105)</f>
        <v>51120</v>
      </c>
      <c r="F93" s="30">
        <f>SUMIF('2013 high pe loads'!$N$3:$N$105,$A93,'2013 high pe loads'!R$3:R$105)</f>
        <v>0</v>
      </c>
    </row>
    <row r="94" spans="1:11">
      <c r="A94" t="s">
        <v>65</v>
      </c>
      <c r="B94">
        <v>2014</v>
      </c>
      <c r="C94" s="1">
        <f>SUMIF('2014, 2015, 2016 high pe loads'!$U$4:$U$99,$A94,'2014, 2015, 2016 high pe loads'!V$4:V$99)</f>
        <v>17757</v>
      </c>
      <c r="D94" s="1">
        <f>SUMIF('2014, 2015, 2016 high pe loads'!$U$4:$U$99,$A94,'2014, 2015, 2016 high pe loads'!W$4:W$99)</f>
        <v>0</v>
      </c>
      <c r="E94" s="1">
        <f>SUMIF('2014, 2015, 2016 high pe loads'!$U$4:$U$99,$A94,'2014, 2015, 2016 high pe loads'!X$4:X$99)</f>
        <v>39956.400000000001</v>
      </c>
      <c r="F94" s="1">
        <f>SUMIF('2014, 2015, 2016 high pe loads'!$U$4:$U$99,$A94,'2014, 2015, 2016 high pe loads'!Y$4:Y$99)</f>
        <v>0</v>
      </c>
    </row>
    <row r="95" spans="1:11">
      <c r="A95" t="s">
        <v>65</v>
      </c>
      <c r="B95">
        <v>2015</v>
      </c>
      <c r="C95" s="1">
        <f>SUMIF('2014, 2015, 2016 high pe loads'!$AE$4:$AE$99,$A95,'2014, 2015, 2016 high pe loads'!AF$4:AF$99)</f>
        <v>18519</v>
      </c>
      <c r="D95" s="1">
        <f>SUMIF('2014, 2015, 2016 high pe loads'!$AE$4:$AE$99,$A95,'2014, 2015, 2016 high pe loads'!AG$4:AG$99)</f>
        <v>0</v>
      </c>
      <c r="E95" s="1">
        <f>SUMIF('2014, 2015, 2016 high pe loads'!$AE$4:$AE$99,$A95,'2014, 2015, 2016 high pe loads'!AH$4:AH$99)</f>
        <v>40966.799999999996</v>
      </c>
      <c r="F95" s="1">
        <f>SUMIF('2014, 2015, 2016 high pe loads'!$AE$4:$AE$99,$A95,'2014, 2015, 2016 high pe loads'!AI$4:AI$99)</f>
        <v>0</v>
      </c>
    </row>
    <row r="96" spans="1:11">
      <c r="A96" t="s">
        <v>65</v>
      </c>
      <c r="B96">
        <v>2016</v>
      </c>
      <c r="C96" s="1">
        <f>SUMIF('2014, 2015, 2016 high pe loads'!$AO$4:$AO$99,$A96,'2014, 2015, 2016 high pe loads'!AP$4:AP$99)</f>
        <v>18583.199999999997</v>
      </c>
      <c r="D96" s="1">
        <f>SUMIF('2014, 2015, 2016 high pe loads'!$AO$4:$AO$99,$A96,'2014, 2015, 2016 high pe loads'!AQ$4:AQ$99)</f>
        <v>0</v>
      </c>
      <c r="E96" s="1">
        <f>SUMIF('2014, 2015, 2016 high pe loads'!$AO$4:$AO$99,$A96,'2014, 2015, 2016 high pe loads'!AR$4:AR$99)</f>
        <v>43292.999999999993</v>
      </c>
      <c r="F96" s="1">
        <f>SUMIF('2014, 2015, 2016 high pe loads'!$AO$4:$AO$99,$A96,'2014, 2015, 2016 high pe loads'!AS$4:AS$99)</f>
        <v>0</v>
      </c>
    </row>
    <row r="97" spans="1:6">
      <c r="A97" t="s">
        <v>65</v>
      </c>
      <c r="B97">
        <v>2017</v>
      </c>
      <c r="C97" s="30">
        <f>SUMIF('2017 high pe loads'!$N$3:$N$105,$A97,'2017 high pe loads'!O$3:O$105)</f>
        <v>20335</v>
      </c>
      <c r="D97" s="30">
        <f>SUMIF('2017 high pe loads'!$N$3:$N$105,$A97,'2017 high pe loads'!P$3:P$105)</f>
        <v>0</v>
      </c>
      <c r="E97" s="30">
        <f>SUMIF('2017 high pe loads'!$N$3:$N$105,$A97,'2017 high pe loads'!Q$3:Q$105)</f>
        <v>53309</v>
      </c>
      <c r="F97" s="30">
        <f>SUMIF('2017 high pe loads'!$N$3:$N$105,$A97,'2017 high pe loads'!R$3:R$105)</f>
        <v>0</v>
      </c>
    </row>
    <row r="98" spans="1:6">
      <c r="A98" t="s">
        <v>65</v>
      </c>
      <c r="B98">
        <v>2018</v>
      </c>
      <c r="C98" s="30">
        <f>SUMIF('2018 high pe loads'!$N$3:$N$105,$A98,'2018 high pe loads'!O$3:O$105)</f>
        <v>18867</v>
      </c>
      <c r="D98" s="30">
        <f>SUMIF('2018 high pe loads'!$N$3:$N$105,$A98,'2018 high pe loads'!P$3:P$105)</f>
        <v>0</v>
      </c>
      <c r="E98" s="30">
        <f>SUMIF('2018 high pe loads'!$N$3:$N$105,$A98,'2018 high pe loads'!Q$3:Q$105)</f>
        <v>44032</v>
      </c>
      <c r="F98" s="30">
        <f>SUMIF('2018 high pe loads'!$N$3:$N$105,$A98,'2018 high pe loads'!R$3:R$105)</f>
        <v>0</v>
      </c>
    </row>
    <row r="99" spans="1:6">
      <c r="A99" t="s">
        <v>65</v>
      </c>
      <c r="B99">
        <v>2019</v>
      </c>
      <c r="C99" s="30">
        <f>SUMIF('2019 high pe loads'!$N$3:$N$105,$A99,'2019 high pe loads'!O$3:O$105)</f>
        <v>19461</v>
      </c>
      <c r="D99" s="30">
        <f>SUMIF('2019 high pe loads'!$N$3:$N$105,$A99,'2019 high pe loads'!P$3:P$105)</f>
        <v>0</v>
      </c>
      <c r="E99" s="30">
        <f>SUMIF('2019 high pe loads'!$N$3:$N$105,$A99,'2019 high pe loads'!Q$3:Q$105)</f>
        <v>45557</v>
      </c>
      <c r="F99" s="30">
        <f>SUMIF('2019 high pe loads'!$N$3:$N$105,$A99,'2019 high pe loads'!R$3:R$105)</f>
        <v>0</v>
      </c>
    </row>
    <row r="100" spans="1:6">
      <c r="A100" t="s">
        <v>65</v>
      </c>
      <c r="B100">
        <v>2020</v>
      </c>
      <c r="C100" s="30">
        <f>SUMIF('2020 high pe loads'!$N$3:$N$105,$A100,'2020 high pe loads'!O$3:O$105)</f>
        <v>20205</v>
      </c>
      <c r="D100" s="30">
        <f>SUMIF('2020 high pe loads'!$N$3:$N$105,$A100,'2020 high pe loads'!P$3:P$105)</f>
        <v>0</v>
      </c>
      <c r="E100" s="30">
        <f>SUMIF('2020 high pe loads'!$N$3:$N$105,$A100,'2020 high pe loads'!Q$3:Q$105)</f>
        <v>47087</v>
      </c>
      <c r="F100" s="30">
        <f>SUMIF('2020 high pe loads'!$N$3:$N$105,$A100,'2020 high pe loads'!R$3:R$105)</f>
        <v>0</v>
      </c>
    </row>
    <row r="101" spans="1:6">
      <c r="A101" t="s">
        <v>65</v>
      </c>
      <c r="B101">
        <v>2021</v>
      </c>
      <c r="C101" s="30">
        <f>SUMIF('2021 high pe loads'!$N$3:$N$105,$A101,'2021 high pe loads'!O$3:O$105)</f>
        <v>28515</v>
      </c>
      <c r="D101" s="30">
        <f>SUMIF('2021 high pe loads'!$N$3:$N$105,$A101,'2021 high pe loads'!P$3:P$105)</f>
        <v>0</v>
      </c>
      <c r="E101" s="30">
        <f>SUMIF('2021 high pe loads'!$N$3:$N$105,$A101,'2021 high pe loads'!Q$3:Q$105)</f>
        <v>49230</v>
      </c>
      <c r="F101" s="30">
        <f>SUMIF('2021 high pe loads'!$N$3:$N$105,$A101,'2021 high pe loads'!R$3:R$105)</f>
        <v>0</v>
      </c>
    </row>
    <row r="102" spans="1:6">
      <c r="A102" t="s">
        <v>65</v>
      </c>
      <c r="B102">
        <v>2022</v>
      </c>
      <c r="C102" s="30">
        <f>SUMIF('2022 high pe loads'!$N$3:$N$105,$A102,'2022 high pe loads'!O$3:O$105)</f>
        <v>28637</v>
      </c>
      <c r="D102" s="30">
        <f>SUMIF('2022 high pe loads'!$N$3:$N$105,$A102,'2022 high pe loads'!P$3:P$105)</f>
        <v>0</v>
      </c>
      <c r="E102" s="30">
        <f>SUMIF('2022 high pe loads'!$N$3:$N$105,$A102,'2022 high pe loads'!Q$3:Q$105)</f>
        <v>49544</v>
      </c>
      <c r="F102" s="30">
        <f>SUMIF('2022 high pe loads'!$N$3:$N$105,$A102,'2022 high pe loads'!R$3:R$105)</f>
        <v>0</v>
      </c>
    </row>
    <row r="103" spans="1:6">
      <c r="A103" t="s">
        <v>66</v>
      </c>
      <c r="B103">
        <v>2012</v>
      </c>
      <c r="C103" s="30">
        <f ca="1">SUMIF('2012 high pe loads'!$N$3:$N$93105,$A103,'2012 high pe loads'!O$3:O$105)</f>
        <v>42300</v>
      </c>
      <c r="D103" s="30">
        <f ca="1">SUMIF('2012 high pe loads'!$N$3:$N$93105,$A103,'2012 high pe loads'!P$3:P$105)</f>
        <v>22680</v>
      </c>
      <c r="E103" s="30">
        <f ca="1">SUMIF('2012 high pe loads'!$N$3:$N$93105,$A103,'2012 high pe loads'!Q$3:Q$105)</f>
        <v>145800</v>
      </c>
      <c r="F103" s="30">
        <f ca="1">SUMIF('2012 high pe loads'!$N$3:$N$93105,$A103,'2012 high pe loads'!R$3:R$105)</f>
        <v>0</v>
      </c>
    </row>
    <row r="104" spans="1:6">
      <c r="A104" t="s">
        <v>66</v>
      </c>
      <c r="B104">
        <v>2013</v>
      </c>
      <c r="C104" s="30">
        <f>SUMIF('2013 high pe loads'!$N$3:$N$105,$A104,'2013 high pe loads'!O$3:O$105)</f>
        <v>42240</v>
      </c>
      <c r="D104" s="30">
        <f>SUMIF('2013 high pe loads'!$N$3:$N$105,$A104,'2013 high pe loads'!P$3:P$105)</f>
        <v>82080</v>
      </c>
      <c r="E104" s="30">
        <f>SUMIF('2013 high pe loads'!$N$3:$N$105,$A104,'2013 high pe loads'!Q$3:Q$105)</f>
        <v>80400</v>
      </c>
      <c r="F104" s="30">
        <f>SUMIF('2013 high pe loads'!$N$3:$N$105,$A104,'2013 high pe loads'!R$3:R$105)</f>
        <v>0</v>
      </c>
    </row>
    <row r="105" spans="1:6">
      <c r="A105" t="s">
        <v>66</v>
      </c>
      <c r="B105">
        <v>2014</v>
      </c>
      <c r="C105" s="1">
        <f>SUMIF('2014, 2015, 2016 high pe loads'!$U$4:$U$99,$A105,'2014, 2015, 2016 high pe loads'!V$4:V$99)</f>
        <v>33302</v>
      </c>
      <c r="D105" s="1">
        <f>SUMIF('2014, 2015, 2016 high pe loads'!$U$4:$U$99,$A105,'2014, 2015, 2016 high pe loads'!W$4:W$99)</f>
        <v>21828</v>
      </c>
      <c r="E105" s="1">
        <f>SUMIF('2014, 2015, 2016 high pe loads'!$U$4:$U$99,$A105,'2014, 2015, 2016 high pe loads'!X$4:X$99)</f>
        <v>140603</v>
      </c>
      <c r="F105" s="1">
        <f>SUMIF('2014, 2015, 2016 high pe loads'!$U$4:$U$99,$A105,'2014, 2015, 2016 high pe loads'!Y$4:Y$99)</f>
        <v>0</v>
      </c>
    </row>
    <row r="106" spans="1:6">
      <c r="A106" t="s">
        <v>66</v>
      </c>
      <c r="B106">
        <v>2015</v>
      </c>
      <c r="C106" s="1">
        <f>SUMIF('2014, 2015, 2016 high pe loads'!$AE$4:$AE$99,$A106,'2014, 2015, 2016 high pe loads'!AF$4:AF$99)</f>
        <v>42604</v>
      </c>
      <c r="D106" s="1">
        <f>SUMIF('2014, 2015, 2016 high pe loads'!$AE$4:$AE$99,$A106,'2014, 2015, 2016 high pe loads'!AG$4:AG$99)</f>
        <v>51176</v>
      </c>
      <c r="E106" s="1">
        <f>SUMIF('2014, 2015, 2016 high pe loads'!$AE$4:$AE$99,$A106,'2014, 2015, 2016 high pe loads'!AH$4:AH$99)</f>
        <v>112061</v>
      </c>
      <c r="F106" s="1">
        <f>SUMIF('2014, 2015, 2016 high pe loads'!$AE$4:$AE$99,$A106,'2014, 2015, 2016 high pe loads'!AI$4:AI$99)</f>
        <v>0</v>
      </c>
    </row>
    <row r="107" spans="1:6">
      <c r="A107" t="s">
        <v>66</v>
      </c>
      <c r="B107">
        <v>2016</v>
      </c>
      <c r="C107" s="1">
        <f>SUMIF('2014, 2015, 2016 high pe loads'!$AO$4:$AO$99,$A107,'2014, 2015, 2016 high pe loads'!AP$4:AP$99)</f>
        <v>43234</v>
      </c>
      <c r="D107" s="1">
        <f>SUMIF('2014, 2015, 2016 high pe loads'!$AO$4:$AO$99,$A107,'2014, 2015, 2016 high pe loads'!AQ$4:AQ$99)</f>
        <v>21808</v>
      </c>
      <c r="E107" s="1">
        <f>SUMIF('2014, 2015, 2016 high pe loads'!$AO$4:$AO$99,$A107,'2014, 2015, 2016 high pe loads'!AR$4:AR$99)</f>
        <v>140414</v>
      </c>
      <c r="F107" s="1">
        <f>SUMIF('2014, 2015, 2016 high pe loads'!$AO$4:$AO$99,$A107,'2014, 2015, 2016 high pe loads'!AS$4:AS$99)</f>
        <v>0</v>
      </c>
    </row>
    <row r="108" spans="1:6">
      <c r="A108" t="s">
        <v>66</v>
      </c>
      <c r="B108">
        <v>2017</v>
      </c>
      <c r="C108" s="30">
        <f>SUMIF('2017 high pe loads'!$N$3:$N$105,$A108,'2017 high pe loads'!O$3:O$105)</f>
        <v>51637</v>
      </c>
      <c r="D108" s="30">
        <f>SUMIF('2017 high pe loads'!$N$3:$N$105,$A108,'2017 high pe loads'!P$3:P$105)</f>
        <v>51760</v>
      </c>
      <c r="E108" s="30">
        <f>SUMIF('2017 high pe loads'!$N$3:$N$105,$A108,'2017 high pe loads'!Q$3:Q$105)</f>
        <v>111231</v>
      </c>
      <c r="F108" s="30">
        <f>SUMIF('2017 high pe loads'!$N$3:$N$105,$A108,'2017 high pe loads'!R$3:R$105)</f>
        <v>0</v>
      </c>
    </row>
    <row r="109" spans="1:6">
      <c r="A109" t="s">
        <v>66</v>
      </c>
      <c r="B109">
        <v>2018</v>
      </c>
      <c r="C109" s="30">
        <f>SUMIF('2018 high pe loads'!$N$3:$N$105,$A109,'2018 high pe loads'!O$3:O$105)</f>
        <v>42321</v>
      </c>
      <c r="D109" s="30">
        <f>SUMIF('2018 high pe loads'!$N$3:$N$105,$A109,'2018 high pe loads'!P$3:P$105)</f>
        <v>74886.600000000006</v>
      </c>
      <c r="E109" s="30">
        <f>SUMIF('2018 high pe loads'!$N$3:$N$105,$A109,'2018 high pe loads'!Q$3:Q$105)</f>
        <v>71685</v>
      </c>
      <c r="F109" s="30">
        <f>SUMIF('2018 high pe loads'!$N$3:$N$105,$A109,'2018 high pe loads'!R$3:R$105)</f>
        <v>0</v>
      </c>
    </row>
    <row r="110" spans="1:6">
      <c r="A110" t="s">
        <v>66</v>
      </c>
      <c r="B110">
        <v>2019</v>
      </c>
      <c r="C110" s="30">
        <f>SUMIF('2019 high pe loads'!$N$3:$N$105,$A110,'2019 high pe loads'!O$3:O$105)</f>
        <v>50390</v>
      </c>
      <c r="D110" s="30">
        <f>SUMIF('2019 high pe loads'!$N$3:$N$105,$A110,'2019 high pe loads'!P$3:P$105)</f>
        <v>74738</v>
      </c>
      <c r="E110" s="30">
        <f>SUMIF('2019 high pe loads'!$N$3:$N$105,$A110,'2019 high pe loads'!Q$3:Q$105)</f>
        <v>72650</v>
      </c>
      <c r="F110" s="30">
        <f>SUMIF('2019 high pe loads'!$N$3:$N$105,$A110,'2019 high pe loads'!R$3:R$105)</f>
        <v>0</v>
      </c>
    </row>
    <row r="111" spans="1:6">
      <c r="A111" t="s">
        <v>66</v>
      </c>
      <c r="B111">
        <v>2020</v>
      </c>
      <c r="C111" s="30">
        <f>SUMIF('2020 high pe loads'!$N$3:$N$105,$A111,'2020 high pe loads'!O$3:O$105)</f>
        <v>43101</v>
      </c>
      <c r="D111" s="30">
        <f>SUMIF('2020 high pe loads'!$N$3:$N$105,$A111,'2020 high pe loads'!P$3:P$105)</f>
        <v>77738</v>
      </c>
      <c r="E111" s="30">
        <f>SUMIF('2020 high pe loads'!$N$3:$N$105,$A111,'2020 high pe loads'!Q$3:Q$105)</f>
        <v>76979</v>
      </c>
      <c r="F111" s="30">
        <f>SUMIF('2020 high pe loads'!$N$3:$N$105,$A111,'2020 high pe loads'!R$3:R$105)</f>
        <v>0</v>
      </c>
    </row>
    <row r="112" spans="1:6">
      <c r="A112" t="s">
        <v>66</v>
      </c>
      <c r="B112">
        <v>2021</v>
      </c>
      <c r="C112" s="30">
        <f>SUMIF('2021 high pe loads'!$N$3:$N$105,$A112,'2021 high pe loads'!O$3:O$105)</f>
        <v>40442</v>
      </c>
      <c r="D112" s="30">
        <f>SUMIF('2021 high pe loads'!$N$3:$N$105,$A112,'2021 high pe loads'!P$3:P$105)</f>
        <v>75500</v>
      </c>
      <c r="E112" s="30">
        <f>SUMIF('2021 high pe loads'!$N$3:$N$105,$A112,'2021 high pe loads'!Q$3:Q$105)</f>
        <v>75230</v>
      </c>
      <c r="F112" s="30">
        <f>SUMIF('2021 high pe loads'!$N$3:$N$105,$A112,'2021 high pe loads'!R$3:R$105)</f>
        <v>0</v>
      </c>
    </row>
    <row r="113" spans="1:6">
      <c r="A113" t="s">
        <v>66</v>
      </c>
      <c r="B113">
        <v>2022</v>
      </c>
      <c r="C113" s="30">
        <f>SUMIF('2022 high pe loads'!$N$3:$N$105,$A113,'2022 high pe loads'!O$3:O$105)</f>
        <v>49815</v>
      </c>
      <c r="D113" s="30">
        <f>SUMIF('2022 high pe loads'!$N$3:$N$105,$A113,'2022 high pe loads'!P$3:P$105)</f>
        <v>48118</v>
      </c>
      <c r="E113" s="30">
        <f>SUMIF('2022 high pe loads'!$N$3:$N$105,$A113,'2022 high pe loads'!Q$3:Q$105)</f>
        <v>109160</v>
      </c>
      <c r="F113" s="30">
        <f>SUMIF('2022 high pe loads'!$N$3:$N$105,$A113,'2022 high pe loads'!R$3:R$105)</f>
        <v>0</v>
      </c>
    </row>
  </sheetData>
  <phoneticPr fontId="98"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80679-AAFB-4C28-8169-5CECFB323B05}">
  <dimension ref="A1:AH153"/>
  <sheetViews>
    <sheetView topLeftCell="A68" workbookViewId="0">
      <selection activeCell="K65" sqref="K65:K83"/>
    </sheetView>
  </sheetViews>
  <sheetFormatPr defaultRowHeight="14.45"/>
  <cols>
    <col min="7" max="7" width="24.42578125" bestFit="1" customWidth="1"/>
  </cols>
  <sheetData>
    <row r="1" spans="1:34">
      <c r="A1" s="2" t="s">
        <v>340</v>
      </c>
      <c r="J1" t="s">
        <v>341</v>
      </c>
      <c r="K1" s="1" t="s">
        <v>342</v>
      </c>
      <c r="O1" t="s">
        <v>343</v>
      </c>
      <c r="P1" t="s">
        <v>344</v>
      </c>
      <c r="Q1" t="s">
        <v>345</v>
      </c>
      <c r="R1" t="s">
        <v>346</v>
      </c>
      <c r="T1" t="s">
        <v>347</v>
      </c>
      <c r="Y1" t="s">
        <v>348</v>
      </c>
      <c r="AE1" t="s">
        <v>343</v>
      </c>
      <c r="AF1" t="s">
        <v>344</v>
      </c>
      <c r="AG1" t="s">
        <v>345</v>
      </c>
      <c r="AH1" t="s">
        <v>346</v>
      </c>
    </row>
    <row r="2" spans="1:34" ht="57.95">
      <c r="B2" t="s">
        <v>346</v>
      </c>
      <c r="C2" t="s">
        <v>345</v>
      </c>
      <c r="D2" t="s">
        <v>344</v>
      </c>
      <c r="E2" t="s">
        <v>343</v>
      </c>
      <c r="H2" t="s">
        <v>349</v>
      </c>
      <c r="I2" t="s">
        <v>350</v>
      </c>
      <c r="J2" s="3" t="s">
        <v>347</v>
      </c>
      <c r="K2" s="1" t="s">
        <v>347</v>
      </c>
      <c r="O2" t="s">
        <v>351</v>
      </c>
      <c r="P2" t="s">
        <v>352</v>
      </c>
      <c r="Q2" t="s">
        <v>353</v>
      </c>
      <c r="R2" t="s">
        <v>354</v>
      </c>
      <c r="T2" t="s">
        <v>351</v>
      </c>
      <c r="U2" t="s">
        <v>352</v>
      </c>
      <c r="V2" t="s">
        <v>353</v>
      </c>
      <c r="W2" t="s">
        <v>354</v>
      </c>
      <c r="Y2" t="s">
        <v>351</v>
      </c>
      <c r="Z2" t="s">
        <v>352</v>
      </c>
      <c r="AA2" t="s">
        <v>353</v>
      </c>
      <c r="AB2" t="s">
        <v>354</v>
      </c>
      <c r="AE2" t="s">
        <v>351</v>
      </c>
      <c r="AF2" t="s">
        <v>352</v>
      </c>
      <c r="AG2" t="s">
        <v>353</v>
      </c>
      <c r="AH2" t="s">
        <v>354</v>
      </c>
    </row>
    <row r="3" spans="1:34">
      <c r="A3" t="s">
        <v>57</v>
      </c>
      <c r="B3">
        <v>0</v>
      </c>
      <c r="C3">
        <v>0</v>
      </c>
      <c r="D3">
        <f>COUNTIF(P3:P18,"&gt;0")</f>
        <v>3</v>
      </c>
      <c r="E3">
        <f>COUNTIF(O3:O18,"&gt;0")</f>
        <v>13</v>
      </c>
      <c r="G3" t="s">
        <v>355</v>
      </c>
      <c r="H3" s="1">
        <v>18472</v>
      </c>
      <c r="I3" s="13">
        <v>307.87</v>
      </c>
      <c r="J3" s="1">
        <f>K3*Inflation!B$26/Inflation!B$30</f>
        <v>2683.8056578753494</v>
      </c>
      <c r="K3" s="1">
        <v>2913</v>
      </c>
      <c r="N3" t="s">
        <v>57</v>
      </c>
      <c r="O3" s="1">
        <f>IF($I3&lt;250,H3,0)</f>
        <v>0</v>
      </c>
      <c r="P3" s="1">
        <f>IF(AND($I3&lt;500,$I3&gt;250),H3,0)</f>
        <v>18472</v>
      </c>
      <c r="Q3" s="1">
        <f>IF(AND($I3&lt;1000,$I3&gt;500),H3,0)</f>
        <v>0</v>
      </c>
      <c r="R3" s="1">
        <f>IF($I3&gt;1000,H3,0)</f>
        <v>0</v>
      </c>
      <c r="T3" s="1">
        <f>IF($I3&lt;250,J3,0)</f>
        <v>0</v>
      </c>
      <c r="U3" s="1">
        <f>IF(AND($I3&lt;500,$I3&gt;250),J3,0)</f>
        <v>2683.8056578753494</v>
      </c>
      <c r="V3" s="1">
        <f>IF(AND($I3&lt;1000,$I3&gt;500),J3,0)</f>
        <v>0</v>
      </c>
      <c r="W3" s="1">
        <f>IF($I3&gt;1000,J3,0)</f>
        <v>0</v>
      </c>
      <c r="X3" s="1">
        <f>SUM(T3:W3)</f>
        <v>2683.8056578753494</v>
      </c>
      <c r="Y3" s="6">
        <f>IF(T3,T3*1000/(O3*365),0)</f>
        <v>0</v>
      </c>
      <c r="Z3" s="6">
        <f t="shared" ref="Z3:AB20" si="0">IF(U3,U3*1000/(P3*365),0)</f>
        <v>0.39805609643553058</v>
      </c>
      <c r="AA3" s="6">
        <f t="shared" si="0"/>
        <v>0</v>
      </c>
      <c r="AB3" s="6">
        <f t="shared" si="0"/>
        <v>0</v>
      </c>
      <c r="AD3" t="s">
        <v>57</v>
      </c>
      <c r="AE3" s="1">
        <f>IF($I3&lt;250,I3,0)</f>
        <v>0</v>
      </c>
      <c r="AF3" s="1">
        <f>IF(AND($I3&lt;500,$I3&gt;250),I3,0)</f>
        <v>307.87</v>
      </c>
      <c r="AG3" s="1">
        <f>IF(AND($I3&lt;1000,$I3&gt;500),I3,0)</f>
        <v>0</v>
      </c>
      <c r="AH3" s="1">
        <f>IF($I3&gt;1000,I3,0)</f>
        <v>0</v>
      </c>
    </row>
    <row r="4" spans="1:34">
      <c r="E4" s="1"/>
      <c r="F4" s="1"/>
      <c r="G4" t="s">
        <v>356</v>
      </c>
      <c r="H4" s="1">
        <v>19580</v>
      </c>
      <c r="I4" s="13">
        <v>326.33999999999997</v>
      </c>
      <c r="J4" s="1">
        <f>K4*Inflation!B$26/Inflation!B$30</f>
        <v>2987.8413142772943</v>
      </c>
      <c r="K4" s="1">
        <v>3243</v>
      </c>
      <c r="L4" s="1"/>
      <c r="N4" t="s">
        <v>57</v>
      </c>
      <c r="O4" s="1">
        <f t="shared" ref="O4:O69" si="1">IF(I4&lt;250,H4,0)</f>
        <v>0</v>
      </c>
      <c r="P4" s="1">
        <f t="shared" ref="P4:P69" si="2">IF(AND(I4&lt;500,I4&gt;250),H4,0)</f>
        <v>19580</v>
      </c>
      <c r="Q4" s="1">
        <f>IF(AND(I4&lt;1000,I4&gt;500),H4,0)</f>
        <v>0</v>
      </c>
      <c r="R4" s="1">
        <f>IF(I4&gt;1000,H4,0)</f>
        <v>0</v>
      </c>
      <c r="T4" s="1">
        <f t="shared" ref="T4:T69" si="3">IF($I4&lt;250,J4,0)</f>
        <v>0</v>
      </c>
      <c r="U4" s="1">
        <f t="shared" ref="U4:U69" si="4">IF(AND($I4&lt;500,$I4&gt;250),J4,0)</f>
        <v>2987.8413142772943</v>
      </c>
      <c r="V4" s="1">
        <f t="shared" ref="V4:V69" si="5">IF(AND($I4&lt;1000,$I4&gt;500),J4,0)</f>
        <v>0</v>
      </c>
      <c r="W4" s="1">
        <f t="shared" ref="W4:W69" si="6">IF($I4&gt;1000,J4,0)</f>
        <v>0</v>
      </c>
      <c r="X4" s="1">
        <f t="shared" ref="X4:X69" si="7">SUM(T4:W4)</f>
        <v>2987.8413142772943</v>
      </c>
      <c r="Y4" s="6">
        <f t="shared" ref="Y4:AB69" si="8">IF(T4,T4*1000/(O4*365),0)</f>
        <v>0</v>
      </c>
      <c r="Z4" s="6">
        <f t="shared" si="0"/>
        <v>0.41807286079971095</v>
      </c>
      <c r="AA4" s="6">
        <f t="shared" si="0"/>
        <v>0</v>
      </c>
      <c r="AB4" s="6">
        <f t="shared" si="0"/>
        <v>0</v>
      </c>
      <c r="AD4" t="s">
        <v>57</v>
      </c>
      <c r="AE4" s="1">
        <f t="shared" ref="AE4:AE67" si="9">IF($I4&lt;250,I4,0)</f>
        <v>0</v>
      </c>
      <c r="AF4" s="1">
        <f t="shared" ref="AF4:AF67" si="10">IF(AND($I4&lt;500,$I4&gt;250),I4,0)</f>
        <v>326.33999999999997</v>
      </c>
      <c r="AG4" s="1">
        <f t="shared" ref="AG4:AG67" si="11">IF(AND($I4&lt;1000,$I4&gt;500),I4,0)</f>
        <v>0</v>
      </c>
      <c r="AH4" s="1">
        <f t="shared" ref="AH4:AH67" si="12">IF($I4&gt;1000,I4,0)</f>
        <v>0</v>
      </c>
    </row>
    <row r="5" spans="1:34">
      <c r="G5" t="s">
        <v>357</v>
      </c>
      <c r="H5" s="1">
        <v>19734</v>
      </c>
      <c r="I5" s="13">
        <v>328.9</v>
      </c>
      <c r="J5" s="1">
        <f>K5*Inflation!B$26/Inflation!B$30</f>
        <v>2475.5872992485629</v>
      </c>
      <c r="K5" s="1">
        <v>2687</v>
      </c>
      <c r="N5" t="s">
        <v>57</v>
      </c>
      <c r="O5" s="1">
        <f t="shared" si="1"/>
        <v>0</v>
      </c>
      <c r="P5" s="1">
        <f t="shared" si="2"/>
        <v>19734</v>
      </c>
      <c r="Q5" s="1">
        <f>IF(AND(I5&lt;1000,I5&gt;500),H5,0)</f>
        <v>0</v>
      </c>
      <c r="R5" s="1">
        <f>IF(I5&gt;1000,H5,0)</f>
        <v>0</v>
      </c>
      <c r="T5" s="1">
        <f t="shared" si="3"/>
        <v>0</v>
      </c>
      <c r="U5" s="1">
        <f t="shared" si="4"/>
        <v>2475.5872992485629</v>
      </c>
      <c r="V5" s="1">
        <f t="shared" si="5"/>
        <v>0</v>
      </c>
      <c r="W5" s="1">
        <f t="shared" si="6"/>
        <v>0</v>
      </c>
      <c r="X5" s="1">
        <f t="shared" si="7"/>
        <v>2475.5872992485629</v>
      </c>
      <c r="Y5" s="6">
        <f t="shared" si="8"/>
        <v>0</v>
      </c>
      <c r="Z5" s="6">
        <f t="shared" si="0"/>
        <v>0.34369266022323791</v>
      </c>
      <c r="AA5" s="6">
        <f t="shared" si="0"/>
        <v>0</v>
      </c>
      <c r="AB5" s="6">
        <f t="shared" si="0"/>
        <v>0</v>
      </c>
      <c r="AD5" t="s">
        <v>57</v>
      </c>
      <c r="AE5" s="1">
        <f t="shared" si="9"/>
        <v>0</v>
      </c>
      <c r="AF5" s="1">
        <f t="shared" si="10"/>
        <v>328.9</v>
      </c>
      <c r="AG5" s="1">
        <f t="shared" si="11"/>
        <v>0</v>
      </c>
      <c r="AH5" s="1">
        <f t="shared" si="12"/>
        <v>0</v>
      </c>
    </row>
    <row r="6" spans="1:34">
      <c r="G6" t="s">
        <v>358</v>
      </c>
      <c r="H6" s="1">
        <v>7517</v>
      </c>
      <c r="I6" s="1">
        <v>125.28</v>
      </c>
      <c r="J6" s="1">
        <f>K6*Inflation!B$26/Inflation!B$30</f>
        <v>477.24384853396191</v>
      </c>
      <c r="K6" s="1">
        <v>518</v>
      </c>
      <c r="N6" t="s">
        <v>57</v>
      </c>
      <c r="O6" s="1">
        <f t="shared" si="1"/>
        <v>7517</v>
      </c>
      <c r="P6" s="1">
        <f t="shared" si="2"/>
        <v>0</v>
      </c>
      <c r="Q6" s="1">
        <f t="shared" ref="Q6:Q71" si="13">IF(AND(I6&lt;1000,I6&gt;500),H6,0)</f>
        <v>0</v>
      </c>
      <c r="R6" s="1">
        <f t="shared" ref="R6:R71" si="14">IF(I6&gt;1000,H6,0)</f>
        <v>0</v>
      </c>
      <c r="T6" s="1">
        <f t="shared" si="3"/>
        <v>477.24384853396191</v>
      </c>
      <c r="U6" s="1">
        <f t="shared" si="4"/>
        <v>0</v>
      </c>
      <c r="V6" s="1">
        <f t="shared" si="5"/>
        <v>0</v>
      </c>
      <c r="W6" s="1">
        <f t="shared" si="6"/>
        <v>0</v>
      </c>
      <c r="X6" s="1">
        <f t="shared" si="7"/>
        <v>477.24384853396191</v>
      </c>
      <c r="Y6" s="6">
        <f t="shared" si="8"/>
        <v>0.17394138529250117</v>
      </c>
      <c r="Z6" s="6">
        <f t="shared" si="0"/>
        <v>0</v>
      </c>
      <c r="AA6" s="6">
        <f t="shared" si="0"/>
        <v>0</v>
      </c>
      <c r="AB6" s="6">
        <f t="shared" si="0"/>
        <v>0</v>
      </c>
      <c r="AD6" t="s">
        <v>57</v>
      </c>
      <c r="AE6" s="1">
        <f t="shared" si="9"/>
        <v>125.28</v>
      </c>
      <c r="AF6" s="1">
        <f t="shared" si="10"/>
        <v>0</v>
      </c>
      <c r="AG6" s="1">
        <f t="shared" si="11"/>
        <v>0</v>
      </c>
      <c r="AH6" s="1">
        <f t="shared" si="12"/>
        <v>0</v>
      </c>
    </row>
    <row r="7" spans="1:34">
      <c r="G7" t="s">
        <v>359</v>
      </c>
      <c r="H7" s="1">
        <v>11153</v>
      </c>
      <c r="I7" s="1">
        <v>185.88</v>
      </c>
      <c r="J7" s="1">
        <f>K7*Inflation!B$26/Inflation!B$30</f>
        <v>1583.7493738028581</v>
      </c>
      <c r="K7" s="1">
        <v>1719</v>
      </c>
      <c r="N7" t="s">
        <v>57</v>
      </c>
      <c r="O7" s="1">
        <f t="shared" si="1"/>
        <v>11153</v>
      </c>
      <c r="P7" s="1">
        <f t="shared" si="2"/>
        <v>0</v>
      </c>
      <c r="Q7" s="1">
        <f t="shared" si="13"/>
        <v>0</v>
      </c>
      <c r="R7" s="1">
        <f t="shared" si="14"/>
        <v>0</v>
      </c>
      <c r="T7" s="1">
        <f t="shared" si="3"/>
        <v>1583.7493738028581</v>
      </c>
      <c r="U7" s="1">
        <f t="shared" si="4"/>
        <v>0</v>
      </c>
      <c r="V7" s="1">
        <f t="shared" si="5"/>
        <v>0</v>
      </c>
      <c r="W7" s="1">
        <f t="shared" si="6"/>
        <v>0</v>
      </c>
      <c r="X7" s="1">
        <f t="shared" si="7"/>
        <v>1583.7493738028581</v>
      </c>
      <c r="Y7" s="6">
        <f t="shared" si="8"/>
        <v>0.38904683764743148</v>
      </c>
      <c r="Z7" s="6">
        <f t="shared" si="0"/>
        <v>0</v>
      </c>
      <c r="AA7" s="6">
        <f t="shared" si="0"/>
        <v>0</v>
      </c>
      <c r="AB7" s="6">
        <f t="shared" si="0"/>
        <v>0</v>
      </c>
      <c r="AD7" t="s">
        <v>57</v>
      </c>
      <c r="AE7" s="1">
        <f t="shared" si="9"/>
        <v>185.88</v>
      </c>
      <c r="AF7" s="1">
        <f t="shared" si="10"/>
        <v>0</v>
      </c>
      <c r="AG7" s="1">
        <f t="shared" si="11"/>
        <v>0</v>
      </c>
      <c r="AH7" s="1">
        <f t="shared" si="12"/>
        <v>0</v>
      </c>
    </row>
    <row r="8" spans="1:34">
      <c r="G8" t="s">
        <v>360</v>
      </c>
      <c r="H8" s="1">
        <v>13349</v>
      </c>
      <c r="I8" s="1">
        <v>222.49</v>
      </c>
      <c r="J8" s="1">
        <f>K8*Inflation!B$26/Inflation!B$30</f>
        <v>1402.2493001326061</v>
      </c>
      <c r="K8" s="1">
        <v>1522</v>
      </c>
      <c r="N8" t="s">
        <v>57</v>
      </c>
      <c r="O8" s="1">
        <f t="shared" si="1"/>
        <v>13349</v>
      </c>
      <c r="P8" s="1">
        <f t="shared" si="2"/>
        <v>0</v>
      </c>
      <c r="Q8" s="1">
        <f t="shared" si="13"/>
        <v>0</v>
      </c>
      <c r="R8" s="1">
        <f t="shared" si="14"/>
        <v>0</v>
      </c>
      <c r="T8" s="1">
        <f t="shared" si="3"/>
        <v>1402.2493001326061</v>
      </c>
      <c r="U8" s="1">
        <f t="shared" si="4"/>
        <v>0</v>
      </c>
      <c r="V8" s="1">
        <f t="shared" si="5"/>
        <v>0</v>
      </c>
      <c r="W8" s="1">
        <f t="shared" si="6"/>
        <v>0</v>
      </c>
      <c r="X8" s="1">
        <f t="shared" si="7"/>
        <v>1402.2493001326061</v>
      </c>
      <c r="Y8" s="6">
        <f t="shared" si="8"/>
        <v>0.28779525840683901</v>
      </c>
      <c r="Z8" s="6">
        <f t="shared" si="0"/>
        <v>0</v>
      </c>
      <c r="AA8" s="6">
        <f t="shared" si="0"/>
        <v>0</v>
      </c>
      <c r="AB8" s="6">
        <f t="shared" si="0"/>
        <v>0</v>
      </c>
      <c r="AD8" t="s">
        <v>57</v>
      </c>
      <c r="AE8" s="1">
        <f t="shared" si="9"/>
        <v>222.49</v>
      </c>
      <c r="AF8" s="1">
        <f t="shared" si="10"/>
        <v>0</v>
      </c>
      <c r="AG8" s="1">
        <f t="shared" si="11"/>
        <v>0</v>
      </c>
      <c r="AH8" s="1">
        <f t="shared" si="12"/>
        <v>0</v>
      </c>
    </row>
    <row r="9" spans="1:34">
      <c r="G9" t="s">
        <v>361</v>
      </c>
      <c r="H9" s="1">
        <v>11656</v>
      </c>
      <c r="I9" s="13">
        <v>194.27</v>
      </c>
      <c r="J9" s="1">
        <f>K9*Inflation!B$26/Inflation!B$30</f>
        <v>1522.0209223515542</v>
      </c>
      <c r="K9" s="1">
        <v>1652</v>
      </c>
      <c r="N9" t="s">
        <v>57</v>
      </c>
      <c r="O9" s="1">
        <f t="shared" si="1"/>
        <v>11656</v>
      </c>
      <c r="P9" s="1">
        <f t="shared" si="2"/>
        <v>0</v>
      </c>
      <c r="Q9" s="1">
        <f t="shared" si="13"/>
        <v>0</v>
      </c>
      <c r="R9" s="1">
        <f t="shared" si="14"/>
        <v>0</v>
      </c>
      <c r="T9" s="1">
        <f t="shared" si="3"/>
        <v>1522.0209223515542</v>
      </c>
      <c r="U9" s="1">
        <f t="shared" si="4"/>
        <v>0</v>
      </c>
      <c r="V9" s="1">
        <f t="shared" si="5"/>
        <v>0</v>
      </c>
      <c r="W9" s="1">
        <f t="shared" si="6"/>
        <v>0</v>
      </c>
      <c r="X9" s="1">
        <f t="shared" si="7"/>
        <v>1522.0209223515542</v>
      </c>
      <c r="Y9" s="6">
        <f t="shared" si="8"/>
        <v>0.35774882766040988</v>
      </c>
      <c r="Z9" s="6">
        <f t="shared" si="0"/>
        <v>0</v>
      </c>
      <c r="AA9" s="6">
        <f t="shared" si="0"/>
        <v>0</v>
      </c>
      <c r="AB9" s="6">
        <f t="shared" si="0"/>
        <v>0</v>
      </c>
      <c r="AD9" t="s">
        <v>57</v>
      </c>
      <c r="AE9" s="1">
        <f t="shared" si="9"/>
        <v>194.27</v>
      </c>
      <c r="AF9" s="1">
        <f t="shared" si="10"/>
        <v>0</v>
      </c>
      <c r="AG9" s="1">
        <f t="shared" si="11"/>
        <v>0</v>
      </c>
      <c r="AH9" s="1">
        <f t="shared" si="12"/>
        <v>0</v>
      </c>
    </row>
    <row r="10" spans="1:34">
      <c r="E10" s="1"/>
      <c r="F10" s="1"/>
      <c r="G10" t="s">
        <v>362</v>
      </c>
      <c r="H10" s="1">
        <v>7501</v>
      </c>
      <c r="I10" s="13">
        <v>125.01</v>
      </c>
      <c r="J10" s="1">
        <f>K10*Inflation!B$26/Inflation!B$30</f>
        <v>908.42168852217458</v>
      </c>
      <c r="K10" s="1">
        <v>986</v>
      </c>
      <c r="L10" s="1"/>
      <c r="N10" t="s">
        <v>57</v>
      </c>
      <c r="O10" s="1">
        <f t="shared" ref="O10" si="15">IF(I10&lt;250,H10,0)</f>
        <v>7501</v>
      </c>
      <c r="P10" s="1">
        <f t="shared" ref="P10" si="16">IF(AND(I10&lt;500,I10&gt;250),H10,0)</f>
        <v>0</v>
      </c>
      <c r="Q10" s="1">
        <f t="shared" ref="Q10" si="17">IF(AND(I10&lt;1000,I10&gt;500),H10,0)</f>
        <v>0</v>
      </c>
      <c r="R10" s="1">
        <f t="shared" ref="R10" si="18">IF(I10&gt;1000,H10,0)</f>
        <v>0</v>
      </c>
      <c r="T10" s="1">
        <f t="shared" ref="T10" si="19">IF($I10&lt;250,J10,0)</f>
        <v>908.42168852217458</v>
      </c>
      <c r="U10" s="1">
        <f t="shared" ref="U10" si="20">IF(AND($I10&lt;500,$I10&gt;250),J10,0)</f>
        <v>0</v>
      </c>
      <c r="V10" s="1">
        <f t="shared" ref="V10" si="21">IF(AND($I10&lt;1000,$I10&gt;500),J10,0)</f>
        <v>0</v>
      </c>
      <c r="W10" s="1">
        <f t="shared" ref="W10" si="22">IF($I10&gt;1000,J10,0)</f>
        <v>0</v>
      </c>
      <c r="X10" s="1">
        <f t="shared" ref="X10" si="23">SUM(T10:W10)</f>
        <v>908.42168852217458</v>
      </c>
      <c r="Y10" s="6">
        <f t="shared" ref="Y10" si="24">IF(T10,T10*1000/(O10*365),0)</f>
        <v>0.33179929927961188</v>
      </c>
      <c r="Z10" s="6">
        <f t="shared" ref="Z10" si="25">IF(U10,U10*1000/(P10*365),0)</f>
        <v>0</v>
      </c>
      <c r="AA10" s="6">
        <f t="shared" ref="AA10" si="26">IF(V10,V10*1000/(Q10*365),0)</f>
        <v>0</v>
      </c>
      <c r="AB10" s="6">
        <f t="shared" ref="AB10" si="27">IF(W10,W10*1000/(R10*365),0)</f>
        <v>0</v>
      </c>
      <c r="AD10" t="s">
        <v>57</v>
      </c>
      <c r="AE10" s="1">
        <f t="shared" si="9"/>
        <v>125.01</v>
      </c>
      <c r="AF10" s="1">
        <f t="shared" si="10"/>
        <v>0</v>
      </c>
      <c r="AG10" s="1">
        <f t="shared" si="11"/>
        <v>0</v>
      </c>
      <c r="AH10" s="1">
        <f t="shared" si="12"/>
        <v>0</v>
      </c>
    </row>
    <row r="11" spans="1:34">
      <c r="G11" t="s">
        <v>363</v>
      </c>
      <c r="H11" s="1">
        <v>9161</v>
      </c>
      <c r="I11" s="1">
        <v>152.69</v>
      </c>
      <c r="J11" s="1">
        <f>K11*Inflation!B$26/Inflation!B$30</f>
        <v>1400.4066597907763</v>
      </c>
      <c r="K11" s="1">
        <v>1520</v>
      </c>
      <c r="N11" t="s">
        <v>57</v>
      </c>
      <c r="O11" s="1">
        <f t="shared" si="1"/>
        <v>9161</v>
      </c>
      <c r="P11" s="1">
        <f t="shared" si="2"/>
        <v>0</v>
      </c>
      <c r="Q11" s="1">
        <f t="shared" si="13"/>
        <v>0</v>
      </c>
      <c r="R11" s="1">
        <f t="shared" si="14"/>
        <v>0</v>
      </c>
      <c r="T11" s="1">
        <f t="shared" si="3"/>
        <v>1400.4066597907763</v>
      </c>
      <c r="U11" s="1">
        <f t="shared" si="4"/>
        <v>0</v>
      </c>
      <c r="V11" s="1">
        <f t="shared" si="5"/>
        <v>0</v>
      </c>
      <c r="W11" s="1">
        <f t="shared" si="6"/>
        <v>0</v>
      </c>
      <c r="X11" s="1">
        <f t="shared" si="7"/>
        <v>1400.4066597907763</v>
      </c>
      <c r="Y11" s="6">
        <f t="shared" si="8"/>
        <v>0.41881132788661168</v>
      </c>
      <c r="Z11" s="6">
        <f t="shared" si="0"/>
        <v>0</v>
      </c>
      <c r="AA11" s="6">
        <f t="shared" si="0"/>
        <v>0</v>
      </c>
      <c r="AB11" s="6">
        <f t="shared" si="0"/>
        <v>0</v>
      </c>
      <c r="AD11" t="s">
        <v>57</v>
      </c>
      <c r="AE11" s="1">
        <f t="shared" si="9"/>
        <v>152.69</v>
      </c>
      <c r="AF11" s="1">
        <f t="shared" si="10"/>
        <v>0</v>
      </c>
      <c r="AG11" s="1">
        <f t="shared" si="11"/>
        <v>0</v>
      </c>
      <c r="AH11" s="1">
        <f t="shared" si="12"/>
        <v>0</v>
      </c>
    </row>
    <row r="12" spans="1:34">
      <c r="G12" t="s">
        <v>364</v>
      </c>
      <c r="H12" s="1">
        <v>8676</v>
      </c>
      <c r="I12" s="13">
        <v>144.6</v>
      </c>
      <c r="J12" s="1">
        <f>K12*Inflation!B$26/Inflation!B$30</f>
        <v>1701.6783556799762</v>
      </c>
      <c r="K12" s="1">
        <v>1847</v>
      </c>
      <c r="N12" t="s">
        <v>57</v>
      </c>
      <c r="O12" s="1">
        <f t="shared" si="1"/>
        <v>8676</v>
      </c>
      <c r="P12" s="1">
        <f t="shared" si="2"/>
        <v>0</v>
      </c>
      <c r="Q12" s="1">
        <f t="shared" si="13"/>
        <v>0</v>
      </c>
      <c r="R12" s="1">
        <f t="shared" si="14"/>
        <v>0</v>
      </c>
      <c r="T12" s="1">
        <f t="shared" si="3"/>
        <v>1701.6783556799762</v>
      </c>
      <c r="U12" s="1">
        <f t="shared" si="4"/>
        <v>0</v>
      </c>
      <c r="V12" s="1">
        <f t="shared" si="5"/>
        <v>0</v>
      </c>
      <c r="W12" s="1">
        <f t="shared" si="6"/>
        <v>0</v>
      </c>
      <c r="X12" s="1">
        <f t="shared" si="7"/>
        <v>1701.6783556799762</v>
      </c>
      <c r="Y12" s="6">
        <f t="shared" si="8"/>
        <v>0.5373596682013605</v>
      </c>
      <c r="Z12" s="6">
        <f t="shared" si="0"/>
        <v>0</v>
      </c>
      <c r="AA12" s="6">
        <f t="shared" si="0"/>
        <v>0</v>
      </c>
      <c r="AB12" s="6">
        <f t="shared" si="0"/>
        <v>0</v>
      </c>
      <c r="AD12" t="s">
        <v>57</v>
      </c>
      <c r="AE12" s="1">
        <f t="shared" si="9"/>
        <v>144.6</v>
      </c>
      <c r="AF12" s="1">
        <f t="shared" si="10"/>
        <v>0</v>
      </c>
      <c r="AG12" s="1">
        <f t="shared" si="11"/>
        <v>0</v>
      </c>
      <c r="AH12" s="1">
        <f t="shared" si="12"/>
        <v>0</v>
      </c>
    </row>
    <row r="13" spans="1:34">
      <c r="G13" t="s">
        <v>365</v>
      </c>
      <c r="H13" s="1">
        <v>8644</v>
      </c>
      <c r="I13" s="1">
        <v>144.07</v>
      </c>
      <c r="J13" s="1">
        <f>K13*Inflation!B$26/Inflation!B$30</f>
        <v>1122.1679681744508</v>
      </c>
      <c r="K13" s="1">
        <v>1218</v>
      </c>
      <c r="N13" t="s">
        <v>57</v>
      </c>
      <c r="O13" s="1">
        <f t="shared" si="1"/>
        <v>8644</v>
      </c>
      <c r="P13" s="1">
        <f t="shared" si="2"/>
        <v>0</v>
      </c>
      <c r="Q13" s="1">
        <f t="shared" si="13"/>
        <v>0</v>
      </c>
      <c r="R13" s="1">
        <f t="shared" si="14"/>
        <v>0</v>
      </c>
      <c r="T13" s="1">
        <f t="shared" si="3"/>
        <v>1122.1679681744508</v>
      </c>
      <c r="U13" s="1">
        <f t="shared" si="4"/>
        <v>0</v>
      </c>
      <c r="V13" s="1">
        <f t="shared" si="5"/>
        <v>0</v>
      </c>
      <c r="W13" s="1">
        <f t="shared" si="6"/>
        <v>0</v>
      </c>
      <c r="X13" s="1">
        <f t="shared" si="7"/>
        <v>1122.1679681744508</v>
      </c>
      <c r="Y13" s="6">
        <f t="shared" si="8"/>
        <v>0.35567246523820489</v>
      </c>
      <c r="Z13" s="6">
        <f t="shared" si="0"/>
        <v>0</v>
      </c>
      <c r="AA13" s="6">
        <f t="shared" si="0"/>
        <v>0</v>
      </c>
      <c r="AB13" s="6">
        <f t="shared" si="0"/>
        <v>0</v>
      </c>
      <c r="AD13" t="s">
        <v>57</v>
      </c>
      <c r="AE13" s="1">
        <f t="shared" si="9"/>
        <v>144.07</v>
      </c>
      <c r="AF13" s="1">
        <f t="shared" si="10"/>
        <v>0</v>
      </c>
      <c r="AG13" s="1">
        <f t="shared" si="11"/>
        <v>0</v>
      </c>
      <c r="AH13" s="1">
        <f t="shared" si="12"/>
        <v>0</v>
      </c>
    </row>
    <row r="14" spans="1:34">
      <c r="G14" t="s">
        <v>366</v>
      </c>
      <c r="H14" s="1">
        <v>8896</v>
      </c>
      <c r="I14" s="13">
        <v>148.27000000000001</v>
      </c>
      <c r="J14" s="1">
        <f>K14*Inflation!B$26/Inflation!B$30</f>
        <v>1799.3382937969643</v>
      </c>
      <c r="K14" s="1">
        <v>1953</v>
      </c>
      <c r="N14" t="s">
        <v>57</v>
      </c>
      <c r="O14" s="1">
        <f t="shared" si="1"/>
        <v>8896</v>
      </c>
      <c r="P14" s="1">
        <f t="shared" si="2"/>
        <v>0</v>
      </c>
      <c r="Q14" s="1">
        <f t="shared" si="13"/>
        <v>0</v>
      </c>
      <c r="R14" s="1">
        <f t="shared" si="14"/>
        <v>0</v>
      </c>
      <c r="T14" s="1">
        <f t="shared" si="3"/>
        <v>1799.3382937969643</v>
      </c>
      <c r="U14" s="1">
        <f t="shared" si="4"/>
        <v>0</v>
      </c>
      <c r="V14" s="1">
        <f t="shared" si="5"/>
        <v>0</v>
      </c>
      <c r="W14" s="1">
        <f t="shared" si="6"/>
        <v>0</v>
      </c>
      <c r="X14" s="1">
        <f t="shared" si="7"/>
        <v>1799.3382937969643</v>
      </c>
      <c r="Y14" s="6">
        <f t="shared" si="8"/>
        <v>0.55414725220415029</v>
      </c>
      <c r="Z14" s="6">
        <f t="shared" si="0"/>
        <v>0</v>
      </c>
      <c r="AA14" s="6">
        <f t="shared" si="0"/>
        <v>0</v>
      </c>
      <c r="AB14" s="6">
        <f t="shared" si="0"/>
        <v>0</v>
      </c>
      <c r="AD14" t="s">
        <v>57</v>
      </c>
      <c r="AE14" s="1">
        <f t="shared" si="9"/>
        <v>148.27000000000001</v>
      </c>
      <c r="AF14" s="1">
        <f t="shared" si="10"/>
        <v>0</v>
      </c>
      <c r="AG14" s="1">
        <f t="shared" si="11"/>
        <v>0</v>
      </c>
      <c r="AH14" s="1">
        <f t="shared" si="12"/>
        <v>0</v>
      </c>
    </row>
    <row r="15" spans="1:34">
      <c r="G15" t="s">
        <v>367</v>
      </c>
      <c r="H15" s="1">
        <v>13469</v>
      </c>
      <c r="I15" s="13">
        <v>224.48</v>
      </c>
      <c r="J15" s="1">
        <f>K15*Inflation!B$26/Inflation!B$30</f>
        <v>1855.5388242227784</v>
      </c>
      <c r="K15" s="1">
        <v>2014</v>
      </c>
      <c r="N15" t="s">
        <v>57</v>
      </c>
      <c r="O15" s="1">
        <f t="shared" si="1"/>
        <v>13469</v>
      </c>
      <c r="P15" s="1">
        <f t="shared" si="2"/>
        <v>0</v>
      </c>
      <c r="Q15" s="1">
        <f t="shared" si="13"/>
        <v>0</v>
      </c>
      <c r="R15" s="1">
        <f t="shared" si="14"/>
        <v>0</v>
      </c>
      <c r="T15" s="1">
        <f t="shared" si="3"/>
        <v>1855.5388242227784</v>
      </c>
      <c r="U15" s="1">
        <f t="shared" si="4"/>
        <v>0</v>
      </c>
      <c r="V15" s="1">
        <f t="shared" si="5"/>
        <v>0</v>
      </c>
      <c r="W15" s="1">
        <f t="shared" si="6"/>
        <v>0</v>
      </c>
      <c r="X15" s="1">
        <f t="shared" si="7"/>
        <v>1855.5388242227784</v>
      </c>
      <c r="Y15" s="6">
        <f t="shared" si="8"/>
        <v>0.37743470276703955</v>
      </c>
      <c r="Z15" s="6">
        <f t="shared" si="0"/>
        <v>0</v>
      </c>
      <c r="AA15" s="6">
        <f t="shared" si="0"/>
        <v>0</v>
      </c>
      <c r="AB15" s="6">
        <f t="shared" si="0"/>
        <v>0</v>
      </c>
      <c r="AD15" t="s">
        <v>57</v>
      </c>
      <c r="AE15" s="1">
        <f t="shared" si="9"/>
        <v>224.48</v>
      </c>
      <c r="AF15" s="1">
        <f t="shared" si="10"/>
        <v>0</v>
      </c>
      <c r="AG15" s="1">
        <f t="shared" si="11"/>
        <v>0</v>
      </c>
      <c r="AH15" s="1">
        <f t="shared" si="12"/>
        <v>0</v>
      </c>
    </row>
    <row r="16" spans="1:34">
      <c r="G16" t="s">
        <v>368</v>
      </c>
      <c r="H16" s="1">
        <v>12237</v>
      </c>
      <c r="I16" s="13">
        <v>203.95</v>
      </c>
      <c r="J16" s="1">
        <f>K16*Inflation!B$26/Inflation!B$30</f>
        <v>2869.9123324001762</v>
      </c>
      <c r="K16" s="1">
        <v>3115</v>
      </c>
      <c r="N16" t="s">
        <v>57</v>
      </c>
      <c r="O16" s="1">
        <f t="shared" si="1"/>
        <v>12237</v>
      </c>
      <c r="P16" s="1">
        <f t="shared" si="2"/>
        <v>0</v>
      </c>
      <c r="Q16" s="1">
        <f t="shared" si="13"/>
        <v>0</v>
      </c>
      <c r="R16" s="1">
        <f t="shared" si="14"/>
        <v>0</v>
      </c>
      <c r="T16" s="1">
        <f t="shared" si="3"/>
        <v>2869.9123324001762</v>
      </c>
      <c r="U16" s="1">
        <f t="shared" si="4"/>
        <v>0</v>
      </c>
      <c r="V16" s="1">
        <f t="shared" si="5"/>
        <v>0</v>
      </c>
      <c r="W16" s="1">
        <f t="shared" si="6"/>
        <v>0</v>
      </c>
      <c r="X16" s="1">
        <f t="shared" si="7"/>
        <v>2869.9123324001762</v>
      </c>
      <c r="Y16" s="6">
        <f t="shared" si="8"/>
        <v>0.64254094250430172</v>
      </c>
      <c r="Z16" s="6">
        <f t="shared" si="0"/>
        <v>0</v>
      </c>
      <c r="AA16" s="6">
        <f t="shared" si="0"/>
        <v>0</v>
      </c>
      <c r="AB16" s="6">
        <f t="shared" si="0"/>
        <v>0</v>
      </c>
      <c r="AD16" t="s">
        <v>57</v>
      </c>
      <c r="AE16" s="1">
        <f t="shared" si="9"/>
        <v>203.95</v>
      </c>
      <c r="AF16" s="1">
        <f t="shared" si="10"/>
        <v>0</v>
      </c>
      <c r="AG16" s="1">
        <f t="shared" si="11"/>
        <v>0</v>
      </c>
      <c r="AH16" s="1">
        <f t="shared" si="12"/>
        <v>0</v>
      </c>
    </row>
    <row r="17" spans="1:34">
      <c r="G17" t="s">
        <v>369</v>
      </c>
      <c r="H17" s="1">
        <v>9510</v>
      </c>
      <c r="I17" s="13">
        <v>158.5</v>
      </c>
      <c r="J17" s="1">
        <f>K17*Inflation!B$26/Inflation!B$30</f>
        <v>1875.8078679829082</v>
      </c>
      <c r="K17" s="1">
        <v>2036</v>
      </c>
      <c r="N17" t="s">
        <v>57</v>
      </c>
      <c r="O17" s="1">
        <f t="shared" si="1"/>
        <v>9510</v>
      </c>
      <c r="P17" s="1">
        <f t="shared" si="2"/>
        <v>0</v>
      </c>
      <c r="Q17" s="1">
        <f t="shared" si="13"/>
        <v>0</v>
      </c>
      <c r="R17" s="1">
        <f t="shared" si="14"/>
        <v>0</v>
      </c>
      <c r="T17" s="1">
        <f t="shared" si="3"/>
        <v>1875.8078679829082</v>
      </c>
      <c r="U17" s="1">
        <f t="shared" si="4"/>
        <v>0</v>
      </c>
      <c r="V17" s="1">
        <f t="shared" si="5"/>
        <v>0</v>
      </c>
      <c r="W17" s="1">
        <f t="shared" si="6"/>
        <v>0</v>
      </c>
      <c r="X17" s="1">
        <f t="shared" si="7"/>
        <v>1875.8078679829082</v>
      </c>
      <c r="Y17" s="6">
        <f t="shared" si="8"/>
        <v>0.54039954135744872</v>
      </c>
      <c r="Z17" s="6">
        <f t="shared" si="0"/>
        <v>0</v>
      </c>
      <c r="AA17" s="6">
        <f t="shared" si="0"/>
        <v>0</v>
      </c>
      <c r="AB17" s="6">
        <f t="shared" si="0"/>
        <v>0</v>
      </c>
      <c r="AD17" t="s">
        <v>57</v>
      </c>
      <c r="AE17" s="1">
        <f t="shared" si="9"/>
        <v>158.5</v>
      </c>
      <c r="AF17" s="1">
        <f t="shared" si="10"/>
        <v>0</v>
      </c>
      <c r="AG17" s="1">
        <f t="shared" si="11"/>
        <v>0</v>
      </c>
      <c r="AH17" s="1">
        <f t="shared" si="12"/>
        <v>0</v>
      </c>
    </row>
    <row r="18" spans="1:34">
      <c r="G18" t="s">
        <v>370</v>
      </c>
      <c r="H18" s="1">
        <v>8512</v>
      </c>
      <c r="I18" s="13">
        <v>141.86000000000001</v>
      </c>
      <c r="J18" s="1">
        <f>K18*Inflation!B$26/Inflation!B$30</f>
        <v>1271.4218358626783</v>
      </c>
      <c r="K18" s="1">
        <v>1380</v>
      </c>
      <c r="N18" t="s">
        <v>57</v>
      </c>
      <c r="O18" s="1">
        <f t="shared" ref="O18" si="28">IF(I18&lt;250,H18,0)</f>
        <v>8512</v>
      </c>
      <c r="P18" s="1">
        <f t="shared" ref="P18" si="29">IF(AND(I18&lt;500,I18&gt;250),H18,0)</f>
        <v>0</v>
      </c>
      <c r="Q18" s="1">
        <f t="shared" ref="Q18" si="30">IF(AND(I18&lt;1000,I18&gt;500),H18,0)</f>
        <v>0</v>
      </c>
      <c r="R18" s="1">
        <f t="shared" ref="R18" si="31">IF(I18&gt;1000,H18,0)</f>
        <v>0</v>
      </c>
      <c r="T18" s="1">
        <f t="shared" ref="T18" si="32">IF($I18&lt;250,J18,0)</f>
        <v>1271.4218358626783</v>
      </c>
      <c r="U18" s="1">
        <f t="shared" ref="U18" si="33">IF(AND($I18&lt;500,$I18&gt;250),J18,0)</f>
        <v>0</v>
      </c>
      <c r="V18" s="1">
        <f t="shared" ref="V18" si="34">IF(AND($I18&lt;1000,$I18&gt;500),J18,0)</f>
        <v>0</v>
      </c>
      <c r="W18" s="1">
        <f t="shared" ref="W18" si="35">IF($I18&gt;1000,J18,0)</f>
        <v>0</v>
      </c>
      <c r="X18" s="1">
        <f t="shared" ref="X18" si="36">SUM(T18:W18)</f>
        <v>1271.4218358626783</v>
      </c>
      <c r="Y18" s="6">
        <f t="shared" ref="Y18" si="37">IF(T18,T18*1000/(O18*365),0)</f>
        <v>0.40922785426623437</v>
      </c>
      <c r="Z18" s="6">
        <f t="shared" ref="Z18" si="38">IF(U18,U18*1000/(P18*365),0)</f>
        <v>0</v>
      </c>
      <c r="AA18" s="6">
        <f t="shared" ref="AA18" si="39">IF(V18,V18*1000/(Q18*365),0)</f>
        <v>0</v>
      </c>
      <c r="AB18" s="6">
        <f t="shared" ref="AB18" si="40">IF(W18,W18*1000/(R18*365),0)</f>
        <v>0</v>
      </c>
      <c r="AD18" t="s">
        <v>57</v>
      </c>
      <c r="AE18" s="1">
        <f t="shared" si="9"/>
        <v>141.86000000000001</v>
      </c>
      <c r="AF18" s="1">
        <f t="shared" si="10"/>
        <v>0</v>
      </c>
      <c r="AG18" s="1">
        <f t="shared" si="11"/>
        <v>0</v>
      </c>
      <c r="AH18" s="1">
        <f t="shared" si="12"/>
        <v>0</v>
      </c>
    </row>
    <row r="19" spans="1:34">
      <c r="A19" t="s">
        <v>58</v>
      </c>
      <c r="B19">
        <v>0</v>
      </c>
      <c r="C19">
        <f>COUNTIF(Q19:Q23,"&gt;0")</f>
        <v>2</v>
      </c>
      <c r="D19">
        <f>COUNTIF(P19:P23,"&gt;0")</f>
        <v>1</v>
      </c>
      <c r="E19">
        <f>COUNTIF(O19:O23,"&gt;0")</f>
        <v>2</v>
      </c>
      <c r="G19" t="s">
        <v>371</v>
      </c>
      <c r="H19" s="1">
        <v>38727</v>
      </c>
      <c r="I19" s="13">
        <v>645.45000000000005</v>
      </c>
      <c r="J19" s="1">
        <f>K19*Inflation!B$26/Inflation!B$30</f>
        <v>10268.1133048475</v>
      </c>
      <c r="K19" s="1">
        <v>11145</v>
      </c>
      <c r="N19" t="s">
        <v>58</v>
      </c>
      <c r="O19" s="1">
        <f t="shared" si="1"/>
        <v>0</v>
      </c>
      <c r="P19" s="1">
        <f t="shared" si="2"/>
        <v>0</v>
      </c>
      <c r="Q19" s="1">
        <f t="shared" si="13"/>
        <v>38727</v>
      </c>
      <c r="R19" s="1">
        <f t="shared" si="14"/>
        <v>0</v>
      </c>
      <c r="T19" s="1">
        <f t="shared" si="3"/>
        <v>0</v>
      </c>
      <c r="U19" s="1">
        <f t="shared" si="4"/>
        <v>0</v>
      </c>
      <c r="V19" s="1">
        <f t="shared" si="5"/>
        <v>10268.1133048475</v>
      </c>
      <c r="W19" s="1">
        <f t="shared" si="6"/>
        <v>0</v>
      </c>
      <c r="X19" s="1">
        <f t="shared" si="7"/>
        <v>10268.1133048475</v>
      </c>
      <c r="Y19" s="6">
        <f t="shared" si="8"/>
        <v>0</v>
      </c>
      <c r="Z19" s="6">
        <f t="shared" si="0"/>
        <v>0</v>
      </c>
      <c r="AA19" s="6">
        <f t="shared" si="0"/>
        <v>0.7264135428397448</v>
      </c>
      <c r="AB19" s="6">
        <f t="shared" si="0"/>
        <v>0</v>
      </c>
      <c r="AD19" t="s">
        <v>58</v>
      </c>
      <c r="AE19" s="1">
        <f t="shared" si="9"/>
        <v>0</v>
      </c>
      <c r="AF19" s="1">
        <f t="shared" si="10"/>
        <v>0</v>
      </c>
      <c r="AG19" s="1">
        <f t="shared" si="11"/>
        <v>645.45000000000005</v>
      </c>
      <c r="AH19" s="1">
        <f t="shared" si="12"/>
        <v>0</v>
      </c>
    </row>
    <row r="20" spans="1:34">
      <c r="G20" t="s">
        <v>372</v>
      </c>
      <c r="H20" s="1">
        <v>40222</v>
      </c>
      <c r="I20" s="13">
        <v>670.36</v>
      </c>
      <c r="J20" s="1">
        <f>K20*Inflation!B$26/Inflation!B$30</f>
        <v>11899.771327537939</v>
      </c>
      <c r="K20" s="1">
        <v>12916</v>
      </c>
      <c r="N20" t="s">
        <v>58</v>
      </c>
      <c r="O20" s="1">
        <f t="shared" si="1"/>
        <v>0</v>
      </c>
      <c r="P20" s="1">
        <f t="shared" si="2"/>
        <v>0</v>
      </c>
      <c r="Q20" s="1">
        <f t="shared" si="13"/>
        <v>40222</v>
      </c>
      <c r="R20" s="1">
        <f t="shared" si="14"/>
        <v>0</v>
      </c>
      <c r="T20" s="1">
        <f t="shared" si="3"/>
        <v>0</v>
      </c>
      <c r="U20" s="1">
        <f t="shared" si="4"/>
        <v>0</v>
      </c>
      <c r="V20" s="1">
        <f t="shared" si="5"/>
        <v>11899.771327537939</v>
      </c>
      <c r="W20" s="1">
        <f t="shared" si="6"/>
        <v>0</v>
      </c>
      <c r="X20" s="1">
        <f t="shared" si="7"/>
        <v>11899.771327537939</v>
      </c>
      <c r="Y20" s="6">
        <f t="shared" si="8"/>
        <v>0</v>
      </c>
      <c r="Z20" s="6">
        <f t="shared" si="0"/>
        <v>0</v>
      </c>
      <c r="AA20" s="6">
        <f t="shared" si="0"/>
        <v>0.81055425454058327</v>
      </c>
      <c r="AB20" s="6">
        <f t="shared" si="0"/>
        <v>0</v>
      </c>
      <c r="AD20" t="s">
        <v>58</v>
      </c>
      <c r="AE20" s="1">
        <f t="shared" si="9"/>
        <v>0</v>
      </c>
      <c r="AF20" s="1">
        <f t="shared" si="10"/>
        <v>0</v>
      </c>
      <c r="AG20" s="1">
        <f t="shared" si="11"/>
        <v>670.36</v>
      </c>
      <c r="AH20" s="1">
        <f t="shared" si="12"/>
        <v>0</v>
      </c>
    </row>
    <row r="21" spans="1:34">
      <c r="G21" t="s">
        <v>373</v>
      </c>
      <c r="H21" s="1">
        <v>17089</v>
      </c>
      <c r="I21" s="13">
        <v>284.81</v>
      </c>
      <c r="J21" s="1">
        <f>K21*Inflation!B$26/Inflation!B$30</f>
        <v>2388.0618830116396</v>
      </c>
      <c r="K21" s="1">
        <v>2592</v>
      </c>
      <c r="N21" t="s">
        <v>58</v>
      </c>
      <c r="O21" s="1">
        <f t="shared" si="1"/>
        <v>0</v>
      </c>
      <c r="P21" s="1">
        <f t="shared" si="2"/>
        <v>17089</v>
      </c>
      <c r="Q21" s="1">
        <f t="shared" si="13"/>
        <v>0</v>
      </c>
      <c r="R21" s="1">
        <f t="shared" si="14"/>
        <v>0</v>
      </c>
      <c r="T21" s="1">
        <f t="shared" si="3"/>
        <v>0</v>
      </c>
      <c r="U21" s="1">
        <f t="shared" si="4"/>
        <v>2388.0618830116396</v>
      </c>
      <c r="V21" s="1">
        <f t="shared" si="5"/>
        <v>0</v>
      </c>
      <c r="W21" s="1">
        <f t="shared" si="6"/>
        <v>0</v>
      </c>
      <c r="X21" s="1">
        <f t="shared" si="7"/>
        <v>2388.0618830116396</v>
      </c>
      <c r="Y21" s="6">
        <f t="shared" si="8"/>
        <v>0</v>
      </c>
      <c r="Z21" s="6">
        <f t="shared" si="8"/>
        <v>0.38285653320394991</v>
      </c>
      <c r="AA21" s="6">
        <f t="shared" si="8"/>
        <v>0</v>
      </c>
      <c r="AB21" s="6">
        <f t="shared" si="8"/>
        <v>0</v>
      </c>
      <c r="AD21" t="s">
        <v>58</v>
      </c>
      <c r="AE21" s="1">
        <f t="shared" si="9"/>
        <v>0</v>
      </c>
      <c r="AF21" s="1">
        <f t="shared" si="10"/>
        <v>284.81</v>
      </c>
      <c r="AG21" s="1">
        <f t="shared" si="11"/>
        <v>0</v>
      </c>
      <c r="AH21" s="1">
        <f t="shared" si="12"/>
        <v>0</v>
      </c>
    </row>
    <row r="22" spans="1:34">
      <c r="G22" t="s">
        <v>374</v>
      </c>
      <c r="H22" s="1">
        <v>8748</v>
      </c>
      <c r="I22" s="13">
        <v>145.80000000000001</v>
      </c>
      <c r="J22" s="1">
        <f>K22*Inflation!B$26/Inflation!B$30</f>
        <v>884.467364078385</v>
      </c>
      <c r="K22" s="1">
        <v>960</v>
      </c>
      <c r="N22" t="s">
        <v>58</v>
      </c>
      <c r="O22" s="1">
        <f t="shared" ref="O22" si="41">IF(I22&lt;250,H22,0)</f>
        <v>8748</v>
      </c>
      <c r="P22" s="1">
        <f t="shared" ref="P22" si="42">IF(AND(I22&lt;500,I22&gt;250),H22,0)</f>
        <v>0</v>
      </c>
      <c r="Q22" s="1">
        <f t="shared" ref="Q22" si="43">IF(AND(I22&lt;1000,I22&gt;500),H22,0)</f>
        <v>0</v>
      </c>
      <c r="R22" s="1">
        <f t="shared" ref="R22" si="44">IF(I22&gt;1000,H22,0)</f>
        <v>0</v>
      </c>
      <c r="T22" s="1">
        <f t="shared" ref="T22" si="45">IF($I22&lt;250,J22,0)</f>
        <v>884.467364078385</v>
      </c>
      <c r="U22" s="1">
        <f t="shared" ref="U22" si="46">IF(AND($I22&lt;500,$I22&gt;250),J22,0)</f>
        <v>0</v>
      </c>
      <c r="V22" s="1">
        <f t="shared" ref="V22" si="47">IF(AND($I22&lt;1000,$I22&gt;500),J22,0)</f>
        <v>0</v>
      </c>
      <c r="W22" s="1">
        <f t="shared" ref="W22" si="48">IF($I22&gt;1000,J22,0)</f>
        <v>0</v>
      </c>
      <c r="X22" s="1">
        <f t="shared" ref="X22" si="49">SUM(T22:W22)</f>
        <v>884.467364078385</v>
      </c>
      <c r="Y22" s="6">
        <f t="shared" ref="Y22" si="50">IF(T22,T22*1000/(O22*365),0)</f>
        <v>0.2770002580874486</v>
      </c>
      <c r="Z22" s="6">
        <f t="shared" ref="Z22" si="51">IF(U22,U22*1000/(P22*365),0)</f>
        <v>0</v>
      </c>
      <c r="AA22" s="6">
        <f t="shared" ref="AA22" si="52">IF(V22,V22*1000/(Q22*365),0)</f>
        <v>0</v>
      </c>
      <c r="AB22" s="6">
        <f t="shared" ref="AB22" si="53">IF(W22,W22*1000/(R22*365),0)</f>
        <v>0</v>
      </c>
      <c r="AD22" t="s">
        <v>58</v>
      </c>
      <c r="AE22" s="1">
        <f t="shared" si="9"/>
        <v>145.80000000000001</v>
      </c>
      <c r="AF22" s="1">
        <f t="shared" si="10"/>
        <v>0</v>
      </c>
      <c r="AG22" s="1">
        <f t="shared" si="11"/>
        <v>0</v>
      </c>
      <c r="AH22" s="1">
        <f t="shared" si="12"/>
        <v>0</v>
      </c>
    </row>
    <row r="23" spans="1:34">
      <c r="G23" t="s">
        <v>375</v>
      </c>
      <c r="H23" s="1">
        <v>8804</v>
      </c>
      <c r="I23" s="13">
        <v>146.74</v>
      </c>
      <c r="J23" s="1">
        <f>K23*Inflation!B$26/Inflation!B$30</f>
        <v>664.27184322970379</v>
      </c>
      <c r="K23" s="1">
        <v>721</v>
      </c>
      <c r="N23" t="s">
        <v>58</v>
      </c>
      <c r="O23" s="1">
        <f t="shared" ref="O23" si="54">IF(I23&lt;250,H23,0)</f>
        <v>8804</v>
      </c>
      <c r="P23" s="1">
        <f t="shared" ref="P23" si="55">IF(AND(I23&lt;500,I23&gt;250),H23,0)</f>
        <v>0</v>
      </c>
      <c r="Q23" s="1">
        <f t="shared" ref="Q23" si="56">IF(AND(I23&lt;1000,I23&gt;500),H23,0)</f>
        <v>0</v>
      </c>
      <c r="R23" s="1">
        <f t="shared" ref="R23" si="57">IF(I23&gt;1000,H23,0)</f>
        <v>0</v>
      </c>
      <c r="T23" s="1">
        <f t="shared" ref="T23" si="58">IF($I23&lt;250,J23,0)</f>
        <v>664.27184322970379</v>
      </c>
      <c r="U23" s="1">
        <f t="shared" ref="U23" si="59">IF(AND($I23&lt;500,$I23&gt;250),J23,0)</f>
        <v>0</v>
      </c>
      <c r="V23" s="1">
        <f t="shared" ref="V23" si="60">IF(AND($I23&lt;1000,$I23&gt;500),J23,0)</f>
        <v>0</v>
      </c>
      <c r="W23" s="1">
        <f t="shared" ref="W23" si="61">IF($I23&gt;1000,J23,0)</f>
        <v>0</v>
      </c>
      <c r="X23" s="1">
        <f t="shared" ref="X23" si="62">SUM(T23:W23)</f>
        <v>664.27184322970379</v>
      </c>
      <c r="Y23" s="6">
        <f t="shared" ref="Y23" si="63">IF(T23,T23*1000/(O23*365),0)</f>
        <v>0.20671545413034667</v>
      </c>
      <c r="Z23" s="6">
        <f t="shared" ref="Z23" si="64">IF(U23,U23*1000/(P23*365),0)</f>
        <v>0</v>
      </c>
      <c r="AA23" s="6">
        <f t="shared" ref="AA23" si="65">IF(V23,V23*1000/(Q23*365),0)</f>
        <v>0</v>
      </c>
      <c r="AB23" s="6">
        <f t="shared" ref="AB23" si="66">IF(W23,W23*1000/(R23*365),0)</f>
        <v>0</v>
      </c>
      <c r="AD23" t="s">
        <v>58</v>
      </c>
      <c r="AE23" s="1">
        <f t="shared" si="9"/>
        <v>146.74</v>
      </c>
      <c r="AF23" s="1">
        <f t="shared" si="10"/>
        <v>0</v>
      </c>
      <c r="AG23" s="1">
        <f t="shared" si="11"/>
        <v>0</v>
      </c>
      <c r="AH23" s="1">
        <f t="shared" si="12"/>
        <v>0</v>
      </c>
    </row>
    <row r="24" spans="1:34">
      <c r="A24" t="s">
        <v>38</v>
      </c>
      <c r="B24">
        <f>COUNTIF(R24:R40,"&gt;0")</f>
        <v>1</v>
      </c>
      <c r="C24">
        <f>COUNTIF(Q24:Q40,"&gt;0")</f>
        <v>1</v>
      </c>
      <c r="D24">
        <f>COUNTIF(P24:P40,"&gt;0")</f>
        <v>6</v>
      </c>
      <c r="E24">
        <f>COUNTIF(O24:O40,"&gt;0")</f>
        <v>9</v>
      </c>
      <c r="G24" t="s">
        <v>376</v>
      </c>
      <c r="H24" s="1">
        <v>71658</v>
      </c>
      <c r="I24" s="1">
        <v>1194.31</v>
      </c>
      <c r="J24" s="1">
        <f>K24*Inflation!B$26/Inflation!B$30</f>
        <v>7314.3608368940613</v>
      </c>
      <c r="K24" s="1">
        <v>7939</v>
      </c>
      <c r="L24" s="1"/>
      <c r="M24" s="1"/>
      <c r="N24" t="s">
        <v>38</v>
      </c>
      <c r="O24" s="1">
        <f t="shared" si="1"/>
        <v>0</v>
      </c>
      <c r="P24" s="1">
        <f t="shared" si="2"/>
        <v>0</v>
      </c>
      <c r="Q24" s="1">
        <f t="shared" si="13"/>
        <v>0</v>
      </c>
      <c r="R24" s="1">
        <f t="shared" si="14"/>
        <v>71658</v>
      </c>
      <c r="T24" s="1">
        <f t="shared" si="3"/>
        <v>0</v>
      </c>
      <c r="U24" s="1">
        <f t="shared" si="4"/>
        <v>0</v>
      </c>
      <c r="V24" s="1">
        <f t="shared" si="5"/>
        <v>0</v>
      </c>
      <c r="W24" s="1">
        <f t="shared" si="6"/>
        <v>7314.3608368940613</v>
      </c>
      <c r="X24" s="1">
        <f t="shared" si="7"/>
        <v>7314.3608368940613</v>
      </c>
      <c r="Y24" s="6">
        <f t="shared" si="8"/>
        <v>0</v>
      </c>
      <c r="Z24" s="6">
        <f t="shared" si="8"/>
        <v>0</v>
      </c>
      <c r="AA24" s="6">
        <f t="shared" si="8"/>
        <v>0</v>
      </c>
      <c r="AB24" s="6">
        <f t="shared" si="8"/>
        <v>0.27965258252552216</v>
      </c>
      <c r="AD24" t="s">
        <v>38</v>
      </c>
      <c r="AE24" s="1">
        <f t="shared" si="9"/>
        <v>0</v>
      </c>
      <c r="AF24" s="1">
        <f t="shared" si="10"/>
        <v>0</v>
      </c>
      <c r="AG24" s="1">
        <f t="shared" si="11"/>
        <v>0</v>
      </c>
      <c r="AH24" s="1">
        <f t="shared" si="12"/>
        <v>1194.31</v>
      </c>
    </row>
    <row r="25" spans="1:34">
      <c r="G25" t="s">
        <v>377</v>
      </c>
      <c r="H25" s="1">
        <v>40060</v>
      </c>
      <c r="I25" s="13">
        <v>667.67</v>
      </c>
      <c r="J25" s="1">
        <f>K25*Inflation!B$26/Inflation!B$30</f>
        <v>4781.6516870487685</v>
      </c>
      <c r="K25" s="1">
        <v>5190</v>
      </c>
      <c r="N25" t="s">
        <v>38</v>
      </c>
      <c r="O25" s="1">
        <f t="shared" si="1"/>
        <v>0</v>
      </c>
      <c r="P25" s="1">
        <f t="shared" si="2"/>
        <v>0</v>
      </c>
      <c r="Q25" s="1">
        <f t="shared" si="13"/>
        <v>40060</v>
      </c>
      <c r="R25" s="1">
        <f t="shared" si="14"/>
        <v>0</v>
      </c>
      <c r="T25" s="1">
        <f t="shared" si="3"/>
        <v>0</v>
      </c>
      <c r="U25" s="1">
        <f t="shared" si="4"/>
        <v>0</v>
      </c>
      <c r="V25" s="1">
        <f t="shared" si="5"/>
        <v>4781.6516870487685</v>
      </c>
      <c r="W25" s="1">
        <f t="shared" si="6"/>
        <v>0</v>
      </c>
      <c r="X25" s="1">
        <f t="shared" si="7"/>
        <v>4781.6516870487685</v>
      </c>
      <c r="Y25" s="6">
        <f t="shared" si="8"/>
        <v>0</v>
      </c>
      <c r="Z25" s="6">
        <f t="shared" si="8"/>
        <v>0</v>
      </c>
      <c r="AA25" s="6">
        <f t="shared" si="8"/>
        <v>0.32701985973428682</v>
      </c>
      <c r="AB25" s="6">
        <f t="shared" si="8"/>
        <v>0</v>
      </c>
      <c r="AD25" t="s">
        <v>38</v>
      </c>
      <c r="AE25" s="1">
        <f t="shared" si="9"/>
        <v>0</v>
      </c>
      <c r="AF25" s="1">
        <f t="shared" si="10"/>
        <v>0</v>
      </c>
      <c r="AG25" s="1">
        <f t="shared" si="11"/>
        <v>667.67</v>
      </c>
      <c r="AH25" s="1">
        <f t="shared" si="12"/>
        <v>0</v>
      </c>
    </row>
    <row r="26" spans="1:34">
      <c r="E26" s="1"/>
      <c r="F26" s="1"/>
      <c r="G26" t="s">
        <v>378</v>
      </c>
      <c r="H26" s="1">
        <v>19511</v>
      </c>
      <c r="I26" s="13">
        <v>325.18</v>
      </c>
      <c r="J26" s="1">
        <f>K26*Inflation!B$26/Inflation!B$30</f>
        <v>1633.5006630322671</v>
      </c>
      <c r="K26" s="1">
        <v>1773</v>
      </c>
      <c r="L26" s="1"/>
      <c r="N26" t="s">
        <v>38</v>
      </c>
      <c r="O26" s="1">
        <f t="shared" si="1"/>
        <v>0</v>
      </c>
      <c r="P26" s="1">
        <f t="shared" si="2"/>
        <v>19511</v>
      </c>
      <c r="Q26" s="1">
        <f t="shared" si="13"/>
        <v>0</v>
      </c>
      <c r="R26" s="1">
        <f t="shared" si="14"/>
        <v>0</v>
      </c>
      <c r="T26" s="1">
        <f t="shared" si="3"/>
        <v>0</v>
      </c>
      <c r="U26" s="1">
        <f t="shared" si="4"/>
        <v>1633.5006630322671</v>
      </c>
      <c r="V26" s="1">
        <f t="shared" si="5"/>
        <v>0</v>
      </c>
      <c r="W26" s="1">
        <f t="shared" si="6"/>
        <v>0</v>
      </c>
      <c r="X26" s="1">
        <f t="shared" si="7"/>
        <v>1633.5006630322671</v>
      </c>
      <c r="Y26" s="6">
        <f t="shared" si="8"/>
        <v>0</v>
      </c>
      <c r="Z26" s="6">
        <f t="shared" si="8"/>
        <v>0.22937544371278681</v>
      </c>
      <c r="AA26" s="6">
        <f t="shared" si="8"/>
        <v>0</v>
      </c>
      <c r="AB26" s="6">
        <f t="shared" si="8"/>
        <v>0</v>
      </c>
      <c r="AD26" t="s">
        <v>38</v>
      </c>
      <c r="AE26" s="1">
        <f t="shared" si="9"/>
        <v>0</v>
      </c>
      <c r="AF26" s="1">
        <f t="shared" si="10"/>
        <v>325.18</v>
      </c>
      <c r="AG26" s="1">
        <f t="shared" si="11"/>
        <v>0</v>
      </c>
      <c r="AH26" s="1">
        <f t="shared" si="12"/>
        <v>0</v>
      </c>
    </row>
    <row r="27" spans="1:34">
      <c r="G27" t="s">
        <v>379</v>
      </c>
      <c r="H27" s="1">
        <v>23642</v>
      </c>
      <c r="I27" s="1">
        <v>394.03</v>
      </c>
      <c r="J27" s="1">
        <f>K27*Inflation!B$26/Inflation!B$30</f>
        <v>2101.5313098570796</v>
      </c>
      <c r="K27" s="1">
        <v>2281</v>
      </c>
      <c r="N27" t="s">
        <v>38</v>
      </c>
      <c r="O27" s="1">
        <f t="shared" si="1"/>
        <v>0</v>
      </c>
      <c r="P27" s="1">
        <f t="shared" si="2"/>
        <v>23642</v>
      </c>
      <c r="Q27" s="1">
        <f t="shared" si="13"/>
        <v>0</v>
      </c>
      <c r="R27" s="1">
        <f t="shared" si="14"/>
        <v>0</v>
      </c>
      <c r="T27" s="1">
        <f t="shared" si="3"/>
        <v>0</v>
      </c>
      <c r="U27" s="1">
        <f t="shared" si="4"/>
        <v>2101.5313098570796</v>
      </c>
      <c r="V27" s="1">
        <f t="shared" si="5"/>
        <v>0</v>
      </c>
      <c r="W27" s="1">
        <f t="shared" si="6"/>
        <v>0</v>
      </c>
      <c r="X27" s="1">
        <f t="shared" si="7"/>
        <v>2101.5313098570796</v>
      </c>
      <c r="Y27" s="6">
        <f t="shared" si="8"/>
        <v>0</v>
      </c>
      <c r="Z27" s="6">
        <f t="shared" si="8"/>
        <v>0.24353354314379907</v>
      </c>
      <c r="AA27" s="6">
        <f t="shared" si="8"/>
        <v>0</v>
      </c>
      <c r="AB27" s="6">
        <f t="shared" si="8"/>
        <v>0</v>
      </c>
      <c r="AD27" t="s">
        <v>38</v>
      </c>
      <c r="AE27" s="1">
        <f t="shared" si="9"/>
        <v>0</v>
      </c>
      <c r="AF27" s="1">
        <f t="shared" si="10"/>
        <v>394.03</v>
      </c>
      <c r="AG27" s="1">
        <f t="shared" si="11"/>
        <v>0</v>
      </c>
      <c r="AH27" s="1">
        <f t="shared" si="12"/>
        <v>0</v>
      </c>
    </row>
    <row r="28" spans="1:34">
      <c r="G28" t="s">
        <v>380</v>
      </c>
      <c r="H28" s="1">
        <v>18304</v>
      </c>
      <c r="I28" s="1">
        <v>305.06</v>
      </c>
      <c r="J28" s="1">
        <f>K28*Inflation!B$26/Inflation!B$30</f>
        <v>3888.8924414321486</v>
      </c>
      <c r="K28" s="1">
        <v>4221</v>
      </c>
      <c r="N28" t="s">
        <v>38</v>
      </c>
      <c r="O28" s="1">
        <f t="shared" si="1"/>
        <v>0</v>
      </c>
      <c r="P28" s="1">
        <f t="shared" si="2"/>
        <v>18304</v>
      </c>
      <c r="Q28" s="1">
        <f t="shared" si="13"/>
        <v>0</v>
      </c>
      <c r="R28" s="1">
        <f t="shared" si="14"/>
        <v>0</v>
      </c>
      <c r="T28" s="1">
        <f t="shared" si="3"/>
        <v>0</v>
      </c>
      <c r="U28" s="1">
        <f t="shared" si="4"/>
        <v>3888.8924414321486</v>
      </c>
      <c r="V28" s="1">
        <f t="shared" si="5"/>
        <v>0</v>
      </c>
      <c r="W28" s="1">
        <f t="shared" si="6"/>
        <v>0</v>
      </c>
      <c r="X28" s="1">
        <f t="shared" si="7"/>
        <v>3888.8924414321486</v>
      </c>
      <c r="Y28" s="6">
        <f t="shared" si="8"/>
        <v>0</v>
      </c>
      <c r="Z28" s="6">
        <f t="shared" si="8"/>
        <v>0.5820858741007503</v>
      </c>
      <c r="AA28" s="6">
        <f t="shared" si="8"/>
        <v>0</v>
      </c>
      <c r="AB28" s="6">
        <f t="shared" si="8"/>
        <v>0</v>
      </c>
      <c r="AD28" t="s">
        <v>38</v>
      </c>
      <c r="AE28" s="1">
        <f t="shared" si="9"/>
        <v>0</v>
      </c>
      <c r="AF28" s="1">
        <f t="shared" si="10"/>
        <v>305.06</v>
      </c>
      <c r="AG28" s="1">
        <f t="shared" si="11"/>
        <v>0</v>
      </c>
      <c r="AH28" s="1">
        <f t="shared" si="12"/>
        <v>0</v>
      </c>
    </row>
    <row r="29" spans="1:34">
      <c r="G29" t="s">
        <v>381</v>
      </c>
      <c r="H29" s="1">
        <v>16755</v>
      </c>
      <c r="I29" s="13">
        <v>279.25</v>
      </c>
      <c r="J29" s="1">
        <f>K29*Inflation!B$26/Inflation!B$30</f>
        <v>1941.221600117872</v>
      </c>
      <c r="K29" s="1">
        <v>2107</v>
      </c>
      <c r="N29" t="s">
        <v>38</v>
      </c>
      <c r="O29" s="1">
        <f t="shared" si="1"/>
        <v>0</v>
      </c>
      <c r="P29" s="1">
        <f t="shared" si="2"/>
        <v>16755</v>
      </c>
      <c r="Q29" s="1">
        <f t="shared" si="13"/>
        <v>0</v>
      </c>
      <c r="R29" s="1">
        <f t="shared" si="14"/>
        <v>0</v>
      </c>
      <c r="T29" s="1">
        <f t="shared" si="3"/>
        <v>0</v>
      </c>
      <c r="U29" s="1">
        <f t="shared" si="4"/>
        <v>1941.221600117872</v>
      </c>
      <c r="V29" s="1">
        <f t="shared" si="5"/>
        <v>0</v>
      </c>
      <c r="W29" s="1">
        <f t="shared" si="6"/>
        <v>0</v>
      </c>
      <c r="X29" s="1">
        <f t="shared" si="7"/>
        <v>1941.221600117872</v>
      </c>
      <c r="Y29" s="6">
        <f t="shared" si="8"/>
        <v>0</v>
      </c>
      <c r="Z29" s="6">
        <f t="shared" si="8"/>
        <v>0.3174225808886118</v>
      </c>
      <c r="AA29" s="6">
        <f t="shared" si="8"/>
        <v>0</v>
      </c>
      <c r="AB29" s="6">
        <f t="shared" si="8"/>
        <v>0</v>
      </c>
      <c r="AD29" t="s">
        <v>38</v>
      </c>
      <c r="AE29" s="1">
        <f t="shared" si="9"/>
        <v>0</v>
      </c>
      <c r="AF29" s="1">
        <f t="shared" si="10"/>
        <v>279.25</v>
      </c>
      <c r="AG29" s="1">
        <f t="shared" si="11"/>
        <v>0</v>
      </c>
      <c r="AH29" s="1">
        <f t="shared" si="12"/>
        <v>0</v>
      </c>
    </row>
    <row r="30" spans="1:34">
      <c r="G30" t="s">
        <v>382</v>
      </c>
      <c r="H30" s="1">
        <v>19213</v>
      </c>
      <c r="I30" s="13">
        <v>320.22000000000003</v>
      </c>
      <c r="J30" s="1">
        <f>K30*Inflation!B$26/Inflation!B$30</f>
        <v>2377.0060409606594</v>
      </c>
      <c r="K30" s="1">
        <v>2580</v>
      </c>
      <c r="N30" t="s">
        <v>38</v>
      </c>
      <c r="O30" s="1">
        <f t="shared" si="1"/>
        <v>0</v>
      </c>
      <c r="P30" s="1">
        <f t="shared" si="2"/>
        <v>19213</v>
      </c>
      <c r="Q30" s="1">
        <f t="shared" si="13"/>
        <v>0</v>
      </c>
      <c r="R30" s="1">
        <f t="shared" si="14"/>
        <v>0</v>
      </c>
      <c r="T30" s="1">
        <f t="shared" si="3"/>
        <v>0</v>
      </c>
      <c r="U30" s="1">
        <f t="shared" si="4"/>
        <v>2377.0060409606594</v>
      </c>
      <c r="V30" s="1">
        <f t="shared" si="5"/>
        <v>0</v>
      </c>
      <c r="W30" s="1">
        <f t="shared" si="6"/>
        <v>0</v>
      </c>
      <c r="X30" s="1">
        <f t="shared" si="7"/>
        <v>2377.0060409606594</v>
      </c>
      <c r="Y30" s="6">
        <f t="shared" si="8"/>
        <v>0</v>
      </c>
      <c r="Z30" s="6">
        <f t="shared" si="8"/>
        <v>0.33895515108002061</v>
      </c>
      <c r="AA30" s="6">
        <f t="shared" si="8"/>
        <v>0</v>
      </c>
      <c r="AB30" s="6">
        <f t="shared" si="8"/>
        <v>0</v>
      </c>
      <c r="AD30" t="s">
        <v>38</v>
      </c>
      <c r="AE30" s="1">
        <f t="shared" si="9"/>
        <v>0</v>
      </c>
      <c r="AF30" s="1">
        <f t="shared" si="10"/>
        <v>320.22000000000003</v>
      </c>
      <c r="AG30" s="1">
        <f t="shared" si="11"/>
        <v>0</v>
      </c>
      <c r="AH30" s="1">
        <f t="shared" si="12"/>
        <v>0</v>
      </c>
    </row>
    <row r="31" spans="1:34">
      <c r="G31" t="s">
        <v>383</v>
      </c>
      <c r="H31" s="1">
        <v>22036</v>
      </c>
      <c r="I31" s="13">
        <v>367.26</v>
      </c>
      <c r="J31" s="1">
        <f>K31*Inflation!B$26/Inflation!B$30</f>
        <v>2252.6278178871366</v>
      </c>
      <c r="K31" s="1">
        <v>2445</v>
      </c>
      <c r="N31" t="s">
        <v>38</v>
      </c>
      <c r="O31" s="1">
        <f t="shared" si="1"/>
        <v>0</v>
      </c>
      <c r="P31" s="1">
        <f t="shared" si="2"/>
        <v>22036</v>
      </c>
      <c r="Q31" s="1">
        <f t="shared" si="13"/>
        <v>0</v>
      </c>
      <c r="R31" s="1">
        <f t="shared" si="14"/>
        <v>0</v>
      </c>
      <c r="T31" s="1">
        <f t="shared" si="3"/>
        <v>0</v>
      </c>
      <c r="U31" s="1">
        <f t="shared" si="4"/>
        <v>2252.6278178871366</v>
      </c>
      <c r="V31" s="1">
        <f t="shared" si="5"/>
        <v>0</v>
      </c>
      <c r="W31" s="1">
        <f t="shared" si="6"/>
        <v>0</v>
      </c>
      <c r="X31" s="1">
        <f t="shared" si="7"/>
        <v>2252.6278178871366</v>
      </c>
      <c r="Y31" s="6">
        <f t="shared" si="8"/>
        <v>0</v>
      </c>
      <c r="Z31" s="6">
        <f t="shared" si="8"/>
        <v>0.28006820941661298</v>
      </c>
      <c r="AA31" s="6">
        <f t="shared" si="8"/>
        <v>0</v>
      </c>
      <c r="AB31" s="6">
        <f t="shared" si="8"/>
        <v>0</v>
      </c>
      <c r="AD31" t="s">
        <v>38</v>
      </c>
      <c r="AE31" s="1">
        <f t="shared" si="9"/>
        <v>0</v>
      </c>
      <c r="AF31" s="1">
        <f t="shared" si="10"/>
        <v>367.26</v>
      </c>
      <c r="AG31" s="1">
        <f t="shared" si="11"/>
        <v>0</v>
      </c>
      <c r="AH31" s="1">
        <f t="shared" si="12"/>
        <v>0</v>
      </c>
    </row>
    <row r="32" spans="1:34">
      <c r="G32" t="s">
        <v>384</v>
      </c>
      <c r="H32" s="1">
        <v>11286</v>
      </c>
      <c r="I32" s="13">
        <v>188.09</v>
      </c>
      <c r="J32" s="1">
        <f>K32*Inflation!B$26/Inflation!B$30</f>
        <v>2033.3536172093707</v>
      </c>
      <c r="K32" s="1">
        <v>2207</v>
      </c>
      <c r="N32" t="s">
        <v>38</v>
      </c>
      <c r="O32" s="1">
        <f t="shared" si="1"/>
        <v>11286</v>
      </c>
      <c r="P32" s="1">
        <f t="shared" si="2"/>
        <v>0</v>
      </c>
      <c r="Q32" s="1">
        <f t="shared" si="13"/>
        <v>0</v>
      </c>
      <c r="R32" s="1">
        <f t="shared" si="14"/>
        <v>0</v>
      </c>
      <c r="T32" s="1">
        <f t="shared" si="3"/>
        <v>2033.3536172093707</v>
      </c>
      <c r="U32" s="1">
        <f t="shared" si="4"/>
        <v>0</v>
      </c>
      <c r="V32" s="1">
        <f t="shared" si="5"/>
        <v>0</v>
      </c>
      <c r="W32" s="1">
        <f t="shared" si="6"/>
        <v>0</v>
      </c>
      <c r="X32" s="1">
        <f t="shared" si="7"/>
        <v>2033.3536172093707</v>
      </c>
      <c r="Y32" s="6">
        <f t="shared" si="8"/>
        <v>0.49360551373124922</v>
      </c>
      <c r="Z32" s="6">
        <f t="shared" si="8"/>
        <v>0</v>
      </c>
      <c r="AA32" s="6">
        <f t="shared" si="8"/>
        <v>0</v>
      </c>
      <c r="AB32" s="6">
        <f t="shared" si="8"/>
        <v>0</v>
      </c>
      <c r="AD32" t="s">
        <v>38</v>
      </c>
      <c r="AE32" s="1">
        <f t="shared" si="9"/>
        <v>188.09</v>
      </c>
      <c r="AF32" s="1">
        <f t="shared" si="10"/>
        <v>0</v>
      </c>
      <c r="AG32" s="1">
        <f t="shared" si="11"/>
        <v>0</v>
      </c>
      <c r="AH32" s="1">
        <f t="shared" si="12"/>
        <v>0</v>
      </c>
    </row>
    <row r="33" spans="1:34">
      <c r="G33" t="s">
        <v>385</v>
      </c>
      <c r="H33" s="1">
        <v>8168</v>
      </c>
      <c r="I33" s="13">
        <v>136.13</v>
      </c>
      <c r="J33" s="1">
        <f>K33*Inflation!B$26/Inflation!B$30</f>
        <v>1379.2162958597316</v>
      </c>
      <c r="K33" s="1">
        <v>1497</v>
      </c>
      <c r="N33" t="s">
        <v>38</v>
      </c>
      <c r="O33" s="1">
        <f t="shared" ref="O33" si="67">IF(I33&lt;250,H33,0)</f>
        <v>8168</v>
      </c>
      <c r="P33" s="1">
        <f t="shared" ref="P33" si="68">IF(AND(I33&lt;500,I33&gt;250),H33,0)</f>
        <v>0</v>
      </c>
      <c r="Q33" s="1">
        <f t="shared" ref="Q33" si="69">IF(AND(I33&lt;1000,I33&gt;500),H33,0)</f>
        <v>0</v>
      </c>
      <c r="R33" s="1">
        <f t="shared" ref="R33" si="70">IF(I33&gt;1000,H33,0)</f>
        <v>0</v>
      </c>
      <c r="T33" s="1">
        <f t="shared" ref="T33" si="71">IF($I33&lt;250,J33,0)</f>
        <v>1379.2162958597316</v>
      </c>
      <c r="U33" s="1">
        <f t="shared" ref="U33" si="72">IF(AND($I33&lt;500,$I33&gt;250),J33,0)</f>
        <v>0</v>
      </c>
      <c r="V33" s="1">
        <f t="shared" ref="V33" si="73">IF(AND($I33&lt;1000,$I33&gt;500),J33,0)</f>
        <v>0</v>
      </c>
      <c r="W33" s="1">
        <f t="shared" ref="W33" si="74">IF($I33&gt;1000,J33,0)</f>
        <v>0</v>
      </c>
      <c r="X33" s="1">
        <f t="shared" ref="X33" si="75">SUM(T33:W33)</f>
        <v>1379.2162958597316</v>
      </c>
      <c r="Y33" s="6">
        <f t="shared" ref="Y33" si="76">IF(T33,T33*1000/(O33*365),0)</f>
        <v>0.46261934172102681</v>
      </c>
      <c r="Z33" s="6">
        <f t="shared" ref="Z33" si="77">IF(U33,U33*1000/(P33*365),0)</f>
        <v>0</v>
      </c>
      <c r="AA33" s="6">
        <f t="shared" ref="AA33" si="78">IF(V33,V33*1000/(Q33*365),0)</f>
        <v>0</v>
      </c>
      <c r="AB33" s="6">
        <f t="shared" ref="AB33" si="79">IF(W33,W33*1000/(R33*365),0)</f>
        <v>0</v>
      </c>
      <c r="AD33" t="s">
        <v>38</v>
      </c>
      <c r="AE33" s="1">
        <f t="shared" si="9"/>
        <v>136.13</v>
      </c>
      <c r="AF33" s="1">
        <f t="shared" si="10"/>
        <v>0</v>
      </c>
      <c r="AG33" s="1">
        <f t="shared" si="11"/>
        <v>0</v>
      </c>
      <c r="AH33" s="1">
        <f t="shared" si="12"/>
        <v>0</v>
      </c>
    </row>
    <row r="34" spans="1:34">
      <c r="G34" t="s">
        <v>386</v>
      </c>
      <c r="H34" s="1">
        <v>11937</v>
      </c>
      <c r="I34" s="13">
        <v>198.95</v>
      </c>
      <c r="J34" s="1">
        <f>K34*Inflation!B$26/Inflation!B$30</f>
        <v>2167.8663621629585</v>
      </c>
      <c r="K34" s="1">
        <v>2353</v>
      </c>
      <c r="N34" t="s">
        <v>38</v>
      </c>
      <c r="O34" s="1">
        <f t="shared" si="1"/>
        <v>11937</v>
      </c>
      <c r="P34" s="1">
        <f t="shared" si="2"/>
        <v>0</v>
      </c>
      <c r="Q34" s="1">
        <f t="shared" si="13"/>
        <v>0</v>
      </c>
      <c r="R34" s="1">
        <f t="shared" si="14"/>
        <v>0</v>
      </c>
      <c r="T34" s="1">
        <f t="shared" si="3"/>
        <v>2167.8663621629585</v>
      </c>
      <c r="U34" s="1">
        <f t="shared" si="4"/>
        <v>0</v>
      </c>
      <c r="V34" s="1">
        <f t="shared" si="5"/>
        <v>0</v>
      </c>
      <c r="W34" s="1">
        <f t="shared" si="6"/>
        <v>0</v>
      </c>
      <c r="X34" s="1">
        <f t="shared" si="7"/>
        <v>2167.8663621629585</v>
      </c>
      <c r="Y34" s="6">
        <f t="shared" si="8"/>
        <v>0.49755884194830124</v>
      </c>
      <c r="Z34" s="6">
        <f t="shared" si="8"/>
        <v>0</v>
      </c>
      <c r="AA34" s="6">
        <f t="shared" si="8"/>
        <v>0</v>
      </c>
      <c r="AB34" s="6">
        <f t="shared" si="8"/>
        <v>0</v>
      </c>
      <c r="AD34" t="s">
        <v>38</v>
      </c>
      <c r="AE34" s="1">
        <f t="shared" si="9"/>
        <v>198.95</v>
      </c>
      <c r="AF34" s="1">
        <f t="shared" si="10"/>
        <v>0</v>
      </c>
      <c r="AG34" s="1">
        <f t="shared" si="11"/>
        <v>0</v>
      </c>
      <c r="AH34" s="1">
        <f t="shared" si="12"/>
        <v>0</v>
      </c>
    </row>
    <row r="35" spans="1:34">
      <c r="E35" s="1"/>
      <c r="F35" s="1"/>
      <c r="G35" t="s">
        <v>387</v>
      </c>
      <c r="H35" s="1">
        <v>9912</v>
      </c>
      <c r="I35" s="13">
        <v>165.2</v>
      </c>
      <c r="J35" s="1">
        <f>K35*Inflation!B$26/Inflation!B$30</f>
        <v>1964.2546043907469</v>
      </c>
      <c r="K35" s="1">
        <v>2132</v>
      </c>
      <c r="L35" s="1"/>
      <c r="N35" t="s">
        <v>38</v>
      </c>
      <c r="O35" s="1">
        <f t="shared" si="1"/>
        <v>9912</v>
      </c>
      <c r="P35" s="1">
        <f t="shared" si="2"/>
        <v>0</v>
      </c>
      <c r="Q35" s="1">
        <f t="shared" si="13"/>
        <v>0</v>
      </c>
      <c r="R35" s="1">
        <f t="shared" si="14"/>
        <v>0</v>
      </c>
      <c r="T35" s="1">
        <f t="shared" si="3"/>
        <v>1964.2546043907469</v>
      </c>
      <c r="U35" s="1">
        <f t="shared" si="4"/>
        <v>0</v>
      </c>
      <c r="V35" s="1">
        <f t="shared" si="5"/>
        <v>0</v>
      </c>
      <c r="W35" s="1">
        <f t="shared" si="6"/>
        <v>0</v>
      </c>
      <c r="X35" s="1">
        <f t="shared" si="7"/>
        <v>1964.2546043907469</v>
      </c>
      <c r="Y35" s="6">
        <f t="shared" si="8"/>
        <v>0.54292972801495543</v>
      </c>
      <c r="Z35" s="6">
        <f t="shared" si="8"/>
        <v>0</v>
      </c>
      <c r="AA35" s="6">
        <f t="shared" si="8"/>
        <v>0</v>
      </c>
      <c r="AB35" s="6">
        <f t="shared" si="8"/>
        <v>0</v>
      </c>
      <c r="AD35" t="s">
        <v>38</v>
      </c>
      <c r="AE35" s="1">
        <f t="shared" si="9"/>
        <v>165.2</v>
      </c>
      <c r="AF35" s="1">
        <f t="shared" si="10"/>
        <v>0</v>
      </c>
      <c r="AG35" s="1">
        <f t="shared" si="11"/>
        <v>0</v>
      </c>
      <c r="AH35" s="1">
        <f t="shared" si="12"/>
        <v>0</v>
      </c>
    </row>
    <row r="36" spans="1:34">
      <c r="G36" t="s">
        <v>388</v>
      </c>
      <c r="H36" s="1">
        <v>8033</v>
      </c>
      <c r="I36" s="13">
        <v>133.88</v>
      </c>
      <c r="J36" s="1">
        <f>K36*Inflation!B$26/Inflation!B$30</f>
        <v>1217.9852659496094</v>
      </c>
      <c r="K36" s="1">
        <v>1322</v>
      </c>
      <c r="N36" t="s">
        <v>38</v>
      </c>
      <c r="O36" s="1">
        <f t="shared" si="1"/>
        <v>8033</v>
      </c>
      <c r="P36" s="1">
        <f t="shared" si="2"/>
        <v>0</v>
      </c>
      <c r="Q36" s="1">
        <f t="shared" si="13"/>
        <v>0</v>
      </c>
      <c r="R36" s="1">
        <f t="shared" si="14"/>
        <v>0</v>
      </c>
      <c r="T36" s="1">
        <f t="shared" si="3"/>
        <v>1217.9852659496094</v>
      </c>
      <c r="U36" s="1">
        <f t="shared" si="4"/>
        <v>0</v>
      </c>
      <c r="V36" s="1">
        <f t="shared" si="5"/>
        <v>0</v>
      </c>
      <c r="W36" s="1">
        <f t="shared" si="6"/>
        <v>0</v>
      </c>
      <c r="X36" s="1">
        <f t="shared" si="7"/>
        <v>1217.9852659496094</v>
      </c>
      <c r="Y36" s="6">
        <f t="shared" si="8"/>
        <v>0.41540469738684416</v>
      </c>
      <c r="Z36" s="6">
        <f t="shared" si="8"/>
        <v>0</v>
      </c>
      <c r="AA36" s="6">
        <f t="shared" si="8"/>
        <v>0</v>
      </c>
      <c r="AB36" s="6">
        <f t="shared" si="8"/>
        <v>0</v>
      </c>
      <c r="AD36" t="s">
        <v>38</v>
      </c>
      <c r="AE36" s="1">
        <f t="shared" si="9"/>
        <v>133.88</v>
      </c>
      <c r="AF36" s="1">
        <f t="shared" si="10"/>
        <v>0</v>
      </c>
      <c r="AG36" s="1">
        <f t="shared" si="11"/>
        <v>0</v>
      </c>
      <c r="AH36" s="1">
        <f t="shared" si="12"/>
        <v>0</v>
      </c>
    </row>
    <row r="37" spans="1:34">
      <c r="C37" s="1"/>
      <c r="D37" s="1"/>
      <c r="E37" s="1"/>
      <c r="G37" t="s">
        <v>389</v>
      </c>
      <c r="H37" s="1">
        <v>12465</v>
      </c>
      <c r="I37" s="1">
        <v>207.75</v>
      </c>
      <c r="J37" s="1">
        <f>K37*Inflation!B$26/Inflation!B$30</f>
        <v>2099.6886695152493</v>
      </c>
      <c r="K37" s="1">
        <v>2279</v>
      </c>
      <c r="L37" s="1"/>
      <c r="N37" t="s">
        <v>38</v>
      </c>
      <c r="O37" s="1">
        <f t="shared" si="1"/>
        <v>12465</v>
      </c>
      <c r="P37" s="1">
        <f t="shared" si="2"/>
        <v>0</v>
      </c>
      <c r="Q37" s="1">
        <f t="shared" si="13"/>
        <v>0</v>
      </c>
      <c r="R37" s="1">
        <f t="shared" si="14"/>
        <v>0</v>
      </c>
      <c r="T37" s="1">
        <f t="shared" si="3"/>
        <v>2099.6886695152493</v>
      </c>
      <c r="U37" s="1">
        <f t="shared" si="4"/>
        <v>0</v>
      </c>
      <c r="V37" s="1">
        <f t="shared" si="5"/>
        <v>0</v>
      </c>
      <c r="W37" s="1">
        <f t="shared" si="6"/>
        <v>0</v>
      </c>
      <c r="X37" s="1">
        <f t="shared" si="7"/>
        <v>2099.6886695152493</v>
      </c>
      <c r="Y37" s="6">
        <f t="shared" si="8"/>
        <v>0.46149792998813099</v>
      </c>
      <c r="Z37" s="6">
        <f t="shared" si="8"/>
        <v>0</v>
      </c>
      <c r="AA37" s="6">
        <f t="shared" si="8"/>
        <v>0</v>
      </c>
      <c r="AB37" s="6">
        <f t="shared" si="8"/>
        <v>0</v>
      </c>
      <c r="AD37" t="s">
        <v>38</v>
      </c>
      <c r="AE37" s="1">
        <f t="shared" si="9"/>
        <v>207.75</v>
      </c>
      <c r="AF37" s="1">
        <f t="shared" si="10"/>
        <v>0</v>
      </c>
      <c r="AG37" s="1">
        <f t="shared" si="11"/>
        <v>0</v>
      </c>
      <c r="AH37" s="1">
        <f t="shared" si="12"/>
        <v>0</v>
      </c>
    </row>
    <row r="38" spans="1:34">
      <c r="G38" t="s">
        <v>390</v>
      </c>
      <c r="H38" s="1">
        <v>11297</v>
      </c>
      <c r="I38" s="1">
        <v>188.29</v>
      </c>
      <c r="J38" s="1">
        <f>K38*Inflation!B$26/Inflation!B$30</f>
        <v>1114.7974068071312</v>
      </c>
      <c r="K38" s="1">
        <v>1210</v>
      </c>
      <c r="N38" t="s">
        <v>38</v>
      </c>
      <c r="O38" s="1">
        <f t="shared" si="1"/>
        <v>11297</v>
      </c>
      <c r="P38" s="1">
        <f t="shared" si="2"/>
        <v>0</v>
      </c>
      <c r="Q38" s="1">
        <f t="shared" si="13"/>
        <v>0</v>
      </c>
      <c r="R38" s="1">
        <f t="shared" si="14"/>
        <v>0</v>
      </c>
      <c r="T38" s="1">
        <f t="shared" si="3"/>
        <v>1114.7974068071312</v>
      </c>
      <c r="U38" s="1">
        <f t="shared" si="4"/>
        <v>0</v>
      </c>
      <c r="V38" s="1">
        <f t="shared" si="5"/>
        <v>0</v>
      </c>
      <c r="W38" s="1">
        <f t="shared" si="6"/>
        <v>0</v>
      </c>
      <c r="X38" s="1">
        <f t="shared" si="7"/>
        <v>1114.7974068071312</v>
      </c>
      <c r="Y38" s="6">
        <f t="shared" si="8"/>
        <v>0.27035845540448517</v>
      </c>
      <c r="Z38" s="6">
        <f t="shared" si="8"/>
        <v>0</v>
      </c>
      <c r="AA38" s="6">
        <f t="shared" si="8"/>
        <v>0</v>
      </c>
      <c r="AB38" s="6">
        <f t="shared" si="8"/>
        <v>0</v>
      </c>
      <c r="AD38" t="s">
        <v>38</v>
      </c>
      <c r="AE38" s="1">
        <f t="shared" si="9"/>
        <v>188.29</v>
      </c>
      <c r="AF38" s="1">
        <f t="shared" si="10"/>
        <v>0</v>
      </c>
      <c r="AG38" s="1">
        <f t="shared" si="11"/>
        <v>0</v>
      </c>
      <c r="AH38" s="1">
        <f t="shared" si="12"/>
        <v>0</v>
      </c>
    </row>
    <row r="39" spans="1:34">
      <c r="D39" s="1"/>
      <c r="E39" s="1"/>
      <c r="G39" t="s">
        <v>391</v>
      </c>
      <c r="H39" s="1">
        <v>8647</v>
      </c>
      <c r="I39" s="13">
        <v>144.12</v>
      </c>
      <c r="J39" s="1">
        <f>K39*Inflation!B$26/Inflation!B$30</f>
        <v>1129.5385295417709</v>
      </c>
      <c r="K39" s="1">
        <v>1226</v>
      </c>
      <c r="L39" s="1"/>
      <c r="N39" t="s">
        <v>38</v>
      </c>
      <c r="O39" s="1">
        <f t="shared" si="1"/>
        <v>8647</v>
      </c>
      <c r="P39" s="1">
        <f t="shared" si="2"/>
        <v>0</v>
      </c>
      <c r="Q39" s="1">
        <f t="shared" si="13"/>
        <v>0</v>
      </c>
      <c r="R39" s="1">
        <f t="shared" si="14"/>
        <v>0</v>
      </c>
      <c r="T39" s="1">
        <f t="shared" si="3"/>
        <v>1129.5385295417709</v>
      </c>
      <c r="U39" s="1">
        <f t="shared" si="4"/>
        <v>0</v>
      </c>
      <c r="V39" s="1">
        <f t="shared" si="5"/>
        <v>0</v>
      </c>
      <c r="W39" s="1">
        <f t="shared" si="6"/>
        <v>0</v>
      </c>
      <c r="X39" s="1">
        <f t="shared" si="7"/>
        <v>1129.5385295417709</v>
      </c>
      <c r="Y39" s="6">
        <f t="shared" si="8"/>
        <v>0.35788436548324493</v>
      </c>
      <c r="Z39" s="6">
        <f t="shared" si="8"/>
        <v>0</v>
      </c>
      <c r="AA39" s="6">
        <f t="shared" si="8"/>
        <v>0</v>
      </c>
      <c r="AB39" s="6">
        <f t="shared" si="8"/>
        <v>0</v>
      </c>
      <c r="AD39" t="s">
        <v>38</v>
      </c>
      <c r="AE39" s="1">
        <f t="shared" si="9"/>
        <v>144.12</v>
      </c>
      <c r="AF39" s="1">
        <f t="shared" si="10"/>
        <v>0</v>
      </c>
      <c r="AG39" s="1">
        <f t="shared" si="11"/>
        <v>0</v>
      </c>
      <c r="AH39" s="1">
        <f t="shared" si="12"/>
        <v>0</v>
      </c>
    </row>
    <row r="40" spans="1:34">
      <c r="G40" t="s">
        <v>392</v>
      </c>
      <c r="H40" s="1">
        <v>11460</v>
      </c>
      <c r="I40" s="1">
        <v>191</v>
      </c>
      <c r="J40" s="1">
        <f>K40*Inflation!B$26/Inflation!B$30</f>
        <v>1435.4168262855458</v>
      </c>
      <c r="K40" s="1">
        <v>1558</v>
      </c>
      <c r="N40" t="s">
        <v>38</v>
      </c>
      <c r="O40" s="1">
        <f t="shared" si="1"/>
        <v>11460</v>
      </c>
      <c r="P40" s="1">
        <f t="shared" si="2"/>
        <v>0</v>
      </c>
      <c r="Q40" s="1">
        <f t="shared" si="13"/>
        <v>0</v>
      </c>
      <c r="R40" s="1">
        <f t="shared" si="14"/>
        <v>0</v>
      </c>
      <c r="T40" s="1">
        <f t="shared" si="3"/>
        <v>1435.4168262855458</v>
      </c>
      <c r="U40" s="1">
        <f t="shared" si="4"/>
        <v>0</v>
      </c>
      <c r="V40" s="1">
        <f t="shared" si="5"/>
        <v>0</v>
      </c>
      <c r="W40" s="1">
        <f t="shared" si="6"/>
        <v>0</v>
      </c>
      <c r="X40" s="1">
        <f t="shared" si="7"/>
        <v>1435.4168262855458</v>
      </c>
      <c r="Y40" s="6">
        <f t="shared" si="8"/>
        <v>0.34316307496845389</v>
      </c>
      <c r="Z40" s="6">
        <f t="shared" si="8"/>
        <v>0</v>
      </c>
      <c r="AA40" s="6">
        <f t="shared" si="8"/>
        <v>0</v>
      </c>
      <c r="AB40" s="6">
        <f t="shared" si="8"/>
        <v>0</v>
      </c>
      <c r="AD40" t="s">
        <v>38</v>
      </c>
      <c r="AE40" s="1">
        <f t="shared" si="9"/>
        <v>191</v>
      </c>
      <c r="AF40" s="1">
        <f t="shared" si="10"/>
        <v>0</v>
      </c>
      <c r="AG40" s="1">
        <f t="shared" si="11"/>
        <v>0</v>
      </c>
      <c r="AH40" s="1">
        <f t="shared" si="12"/>
        <v>0</v>
      </c>
    </row>
    <row r="41" spans="1:34">
      <c r="A41" t="s">
        <v>60</v>
      </c>
      <c r="B41">
        <f>COUNTIF(R41:R50,"&gt;0")</f>
        <v>0</v>
      </c>
      <c r="C41">
        <f>COUNTIF(Q41:Q50,"&gt;0")</f>
        <v>0</v>
      </c>
      <c r="D41">
        <f>COUNTIF(P41:P50,"&gt;0")</f>
        <v>4</v>
      </c>
      <c r="E41">
        <f>COUNTIF(O41:O50,"&gt;0")</f>
        <v>6</v>
      </c>
      <c r="G41" t="s">
        <v>393</v>
      </c>
      <c r="H41" s="1">
        <v>22734</v>
      </c>
      <c r="I41" s="13">
        <v>378.9</v>
      </c>
      <c r="J41" s="1">
        <f>K41*Inflation!B$26/Inflation!B$30</f>
        <v>6547.8224546927931</v>
      </c>
      <c r="K41" s="1">
        <v>7107</v>
      </c>
      <c r="N41" t="s">
        <v>60</v>
      </c>
      <c r="O41" s="1">
        <f t="shared" si="1"/>
        <v>0</v>
      </c>
      <c r="P41" s="1">
        <f t="shared" si="2"/>
        <v>22734</v>
      </c>
      <c r="Q41" s="1">
        <f t="shared" si="13"/>
        <v>0</v>
      </c>
      <c r="R41" s="1">
        <f t="shared" si="14"/>
        <v>0</v>
      </c>
      <c r="T41" s="1">
        <f t="shared" si="3"/>
        <v>0</v>
      </c>
      <c r="U41" s="1">
        <f t="shared" si="4"/>
        <v>6547.8224546927931</v>
      </c>
      <c r="V41" s="1">
        <f t="shared" si="5"/>
        <v>0</v>
      </c>
      <c r="W41" s="1">
        <f t="shared" si="6"/>
        <v>0</v>
      </c>
      <c r="X41" s="1">
        <f t="shared" si="7"/>
        <v>6547.8224546927931</v>
      </c>
      <c r="Y41" s="6">
        <f t="shared" si="8"/>
        <v>0</v>
      </c>
      <c r="Z41" s="6">
        <f t="shared" si="8"/>
        <v>0.78909297096410935</v>
      </c>
      <c r="AA41" s="6">
        <f t="shared" si="8"/>
        <v>0</v>
      </c>
      <c r="AB41" s="6">
        <f t="shared" si="8"/>
        <v>0</v>
      </c>
      <c r="AD41" t="s">
        <v>60</v>
      </c>
      <c r="AE41" s="1">
        <f t="shared" si="9"/>
        <v>0</v>
      </c>
      <c r="AF41" s="1">
        <f t="shared" si="10"/>
        <v>378.9</v>
      </c>
      <c r="AG41" s="1">
        <f t="shared" si="11"/>
        <v>0</v>
      </c>
      <c r="AH41" s="1">
        <f t="shared" si="12"/>
        <v>0</v>
      </c>
    </row>
    <row r="42" spans="1:34">
      <c r="G42" t="s">
        <v>394</v>
      </c>
      <c r="H42" s="1">
        <v>16050</v>
      </c>
      <c r="I42" s="13">
        <v>267.49</v>
      </c>
      <c r="J42" s="1">
        <f>K42*Inflation!B$26/Inflation!B$30</f>
        <v>1709.0489170472961</v>
      </c>
      <c r="K42" s="1">
        <v>1855</v>
      </c>
      <c r="N42" t="s">
        <v>60</v>
      </c>
      <c r="O42" s="1">
        <f t="shared" si="1"/>
        <v>0</v>
      </c>
      <c r="P42" s="1">
        <f t="shared" si="2"/>
        <v>16050</v>
      </c>
      <c r="Q42" s="1">
        <f t="shared" si="13"/>
        <v>0</v>
      </c>
      <c r="R42" s="1">
        <f t="shared" si="14"/>
        <v>0</v>
      </c>
      <c r="T42" s="1">
        <f t="shared" si="3"/>
        <v>0</v>
      </c>
      <c r="U42" s="1">
        <f t="shared" si="4"/>
        <v>1709.0489170472961</v>
      </c>
      <c r="V42" s="1">
        <f t="shared" si="5"/>
        <v>0</v>
      </c>
      <c r="W42" s="1">
        <f t="shared" si="6"/>
        <v>0</v>
      </c>
      <c r="X42" s="1">
        <f t="shared" si="7"/>
        <v>1709.0489170472961</v>
      </c>
      <c r="Y42" s="6">
        <f t="shared" si="8"/>
        <v>0</v>
      </c>
      <c r="Z42" s="6">
        <f t="shared" si="8"/>
        <v>0.29173369471212329</v>
      </c>
      <c r="AA42" s="6">
        <f t="shared" si="8"/>
        <v>0</v>
      </c>
      <c r="AB42" s="6">
        <f t="shared" si="8"/>
        <v>0</v>
      </c>
      <c r="AD42" t="s">
        <v>60</v>
      </c>
      <c r="AE42" s="1">
        <f t="shared" si="9"/>
        <v>0</v>
      </c>
      <c r="AF42" s="1">
        <f t="shared" si="10"/>
        <v>267.49</v>
      </c>
      <c r="AG42" s="1">
        <f t="shared" si="11"/>
        <v>0</v>
      </c>
      <c r="AH42" s="1">
        <f t="shared" si="12"/>
        <v>0</v>
      </c>
    </row>
    <row r="43" spans="1:34">
      <c r="G43" t="s">
        <v>395</v>
      </c>
      <c r="H43" s="1">
        <v>16204</v>
      </c>
      <c r="I43" s="1">
        <v>270.06</v>
      </c>
      <c r="J43" s="1">
        <f>K43*Inflation!B$26/Inflation!B$30</f>
        <v>2384.3766023279795</v>
      </c>
      <c r="K43" s="1">
        <v>2588</v>
      </c>
      <c r="N43" t="s">
        <v>60</v>
      </c>
      <c r="O43" s="1">
        <f t="shared" si="1"/>
        <v>0</v>
      </c>
      <c r="P43" s="1">
        <f t="shared" si="2"/>
        <v>16204</v>
      </c>
      <c r="Q43" s="1">
        <f t="shared" si="13"/>
        <v>0</v>
      </c>
      <c r="R43" s="1">
        <f t="shared" si="14"/>
        <v>0</v>
      </c>
      <c r="T43" s="1">
        <f t="shared" si="3"/>
        <v>0</v>
      </c>
      <c r="U43" s="1">
        <f t="shared" si="4"/>
        <v>2384.3766023279795</v>
      </c>
      <c r="V43" s="1">
        <f t="shared" si="5"/>
        <v>0</v>
      </c>
      <c r="W43" s="1">
        <f t="shared" si="6"/>
        <v>0</v>
      </c>
      <c r="X43" s="1">
        <f t="shared" si="7"/>
        <v>2384.3766023279795</v>
      </c>
      <c r="Y43" s="6">
        <f t="shared" si="8"/>
        <v>0</v>
      </c>
      <c r="Z43" s="6">
        <f t="shared" si="8"/>
        <v>0.4031435840851032</v>
      </c>
      <c r="AA43" s="6">
        <f t="shared" si="8"/>
        <v>0</v>
      </c>
      <c r="AB43" s="6">
        <f t="shared" si="8"/>
        <v>0</v>
      </c>
      <c r="AD43" t="s">
        <v>60</v>
      </c>
      <c r="AE43" s="1">
        <f t="shared" si="9"/>
        <v>0</v>
      </c>
      <c r="AF43" s="1">
        <f t="shared" si="10"/>
        <v>270.06</v>
      </c>
      <c r="AG43" s="1">
        <f t="shared" si="11"/>
        <v>0</v>
      </c>
      <c r="AH43" s="1">
        <f t="shared" si="12"/>
        <v>0</v>
      </c>
    </row>
    <row r="44" spans="1:34">
      <c r="E44" s="1"/>
      <c r="F44" s="1"/>
      <c r="G44" t="s">
        <v>396</v>
      </c>
      <c r="H44" s="1">
        <v>18075</v>
      </c>
      <c r="I44" s="13">
        <v>301.25</v>
      </c>
      <c r="J44" s="1">
        <v>270.06</v>
      </c>
      <c r="K44" s="1">
        <v>2783</v>
      </c>
      <c r="L44" s="1"/>
      <c r="N44" t="s">
        <v>60</v>
      </c>
      <c r="O44" s="1">
        <f t="shared" si="1"/>
        <v>0</v>
      </c>
      <c r="P44" s="1">
        <f t="shared" si="2"/>
        <v>18075</v>
      </c>
      <c r="Q44" s="1">
        <f t="shared" si="13"/>
        <v>0</v>
      </c>
      <c r="R44" s="1">
        <f t="shared" si="14"/>
        <v>0</v>
      </c>
      <c r="T44" s="1">
        <f t="shared" si="3"/>
        <v>0</v>
      </c>
      <c r="U44" s="1">
        <f t="shared" si="4"/>
        <v>270.06</v>
      </c>
      <c r="V44" s="1">
        <f t="shared" si="5"/>
        <v>0</v>
      </c>
      <c r="W44" s="1">
        <f t="shared" si="6"/>
        <v>0</v>
      </c>
      <c r="X44" s="1">
        <f t="shared" si="7"/>
        <v>270.06</v>
      </c>
      <c r="Y44" s="6">
        <f t="shared" si="8"/>
        <v>0</v>
      </c>
      <c r="Z44" s="6">
        <f t="shared" si="8"/>
        <v>4.0934462570340474E-2</v>
      </c>
      <c r="AA44" s="6">
        <f t="shared" si="8"/>
        <v>0</v>
      </c>
      <c r="AB44" s="6">
        <f t="shared" si="8"/>
        <v>0</v>
      </c>
      <c r="AD44" t="s">
        <v>60</v>
      </c>
      <c r="AE44" s="1">
        <f t="shared" si="9"/>
        <v>0</v>
      </c>
      <c r="AF44" s="1">
        <f t="shared" si="10"/>
        <v>301.25</v>
      </c>
      <c r="AG44" s="1">
        <f t="shared" si="11"/>
        <v>0</v>
      </c>
      <c r="AH44" s="1">
        <f t="shared" si="12"/>
        <v>0</v>
      </c>
    </row>
    <row r="45" spans="1:34">
      <c r="G45" t="s">
        <v>397</v>
      </c>
      <c r="H45" s="1">
        <v>8061</v>
      </c>
      <c r="I45" s="13">
        <v>134.35</v>
      </c>
      <c r="J45" s="1">
        <f>K45*Inflation!B$26/Inflation!B$30</f>
        <v>525.15249742154106</v>
      </c>
      <c r="K45" s="1">
        <v>570</v>
      </c>
      <c r="N45" t="s">
        <v>60</v>
      </c>
      <c r="O45" s="1">
        <f t="shared" si="1"/>
        <v>8061</v>
      </c>
      <c r="P45" s="1">
        <f t="shared" si="2"/>
        <v>0</v>
      </c>
      <c r="Q45" s="1">
        <f t="shared" si="13"/>
        <v>0</v>
      </c>
      <c r="R45" s="1">
        <f t="shared" si="14"/>
        <v>0</v>
      </c>
      <c r="T45" s="1">
        <f t="shared" si="3"/>
        <v>525.15249742154106</v>
      </c>
      <c r="U45" s="1">
        <f t="shared" si="4"/>
        <v>0</v>
      </c>
      <c r="V45" s="1">
        <f t="shared" si="5"/>
        <v>0</v>
      </c>
      <c r="W45" s="1">
        <f t="shared" si="6"/>
        <v>0</v>
      </c>
      <c r="X45" s="1">
        <f t="shared" si="7"/>
        <v>525.15249742154106</v>
      </c>
      <c r="Y45" s="6">
        <f t="shared" si="8"/>
        <v>0.17848579153187799</v>
      </c>
      <c r="Z45" s="6">
        <f t="shared" si="8"/>
        <v>0</v>
      </c>
      <c r="AA45" s="6">
        <f t="shared" si="8"/>
        <v>0</v>
      </c>
      <c r="AB45" s="6">
        <f t="shared" si="8"/>
        <v>0</v>
      </c>
      <c r="AD45" t="s">
        <v>60</v>
      </c>
      <c r="AE45" s="1">
        <f t="shared" si="9"/>
        <v>134.35</v>
      </c>
      <c r="AF45" s="1">
        <f t="shared" si="10"/>
        <v>0</v>
      </c>
      <c r="AG45" s="1">
        <f t="shared" si="11"/>
        <v>0</v>
      </c>
      <c r="AH45" s="1">
        <f t="shared" si="12"/>
        <v>0</v>
      </c>
    </row>
    <row r="46" spans="1:34">
      <c r="G46" t="s">
        <v>398</v>
      </c>
      <c r="H46" s="1">
        <v>8380</v>
      </c>
      <c r="I46" s="13">
        <v>139.66999999999999</v>
      </c>
      <c r="J46" s="1">
        <f>K46*Inflation!B$26/Inflation!B$30</f>
        <v>627.41903639310431</v>
      </c>
      <c r="K46" s="1">
        <v>681</v>
      </c>
      <c r="N46" t="s">
        <v>60</v>
      </c>
      <c r="O46" s="1">
        <f t="shared" si="1"/>
        <v>8380</v>
      </c>
      <c r="P46" s="1">
        <f t="shared" si="2"/>
        <v>0</v>
      </c>
      <c r="Q46" s="1">
        <f t="shared" si="13"/>
        <v>0</v>
      </c>
      <c r="R46" s="1">
        <f t="shared" si="14"/>
        <v>0</v>
      </c>
      <c r="T46" s="1">
        <f t="shared" si="3"/>
        <v>627.41903639310431</v>
      </c>
      <c r="U46" s="1">
        <f t="shared" si="4"/>
        <v>0</v>
      </c>
      <c r="V46" s="1">
        <f t="shared" si="5"/>
        <v>0</v>
      </c>
      <c r="W46" s="1">
        <f t="shared" si="6"/>
        <v>0</v>
      </c>
      <c r="X46" s="1">
        <f t="shared" si="7"/>
        <v>627.41903639310431</v>
      </c>
      <c r="Y46" s="6">
        <f t="shared" si="8"/>
        <v>0.20512604583421204</v>
      </c>
      <c r="Z46" s="6">
        <f t="shared" si="8"/>
        <v>0</v>
      </c>
      <c r="AA46" s="6">
        <f t="shared" si="8"/>
        <v>0</v>
      </c>
      <c r="AB46" s="6">
        <f t="shared" si="8"/>
        <v>0</v>
      </c>
      <c r="AD46" t="s">
        <v>60</v>
      </c>
      <c r="AE46" s="1">
        <f t="shared" si="9"/>
        <v>139.66999999999999</v>
      </c>
      <c r="AF46" s="1">
        <f t="shared" si="10"/>
        <v>0</v>
      </c>
      <c r="AG46" s="1">
        <f t="shared" si="11"/>
        <v>0</v>
      </c>
      <c r="AH46" s="1">
        <f t="shared" si="12"/>
        <v>0</v>
      </c>
    </row>
    <row r="47" spans="1:34">
      <c r="G47" t="s">
        <v>399</v>
      </c>
      <c r="H47" s="1">
        <v>8182</v>
      </c>
      <c r="I47" s="13">
        <v>136.36000000000001</v>
      </c>
      <c r="J47" s="1">
        <f>K47*Inflation!B$26/Inflation!B$30</f>
        <v>1009.7669073228229</v>
      </c>
      <c r="K47" s="1">
        <v>1096</v>
      </c>
      <c r="N47" t="s">
        <v>60</v>
      </c>
      <c r="O47" s="1">
        <f t="shared" si="1"/>
        <v>8182</v>
      </c>
      <c r="P47" s="1">
        <f t="shared" si="2"/>
        <v>0</v>
      </c>
      <c r="Q47" s="1">
        <f t="shared" si="13"/>
        <v>0</v>
      </c>
      <c r="R47" s="1">
        <f t="shared" si="14"/>
        <v>0</v>
      </c>
      <c r="T47" s="1">
        <f t="shared" si="3"/>
        <v>1009.7669073228229</v>
      </c>
      <c r="U47" s="1">
        <f t="shared" si="4"/>
        <v>0</v>
      </c>
      <c r="V47" s="1">
        <f t="shared" si="5"/>
        <v>0</v>
      </c>
      <c r="W47" s="1">
        <f t="shared" si="6"/>
        <v>0</v>
      </c>
      <c r="X47" s="1">
        <f t="shared" si="7"/>
        <v>1009.7669073228229</v>
      </c>
      <c r="Y47" s="6">
        <f t="shared" si="8"/>
        <v>0.33811839129757704</v>
      </c>
      <c r="Z47" s="6">
        <f t="shared" si="8"/>
        <v>0</v>
      </c>
      <c r="AA47" s="6">
        <f t="shared" si="8"/>
        <v>0</v>
      </c>
      <c r="AB47" s="6">
        <f t="shared" si="8"/>
        <v>0</v>
      </c>
      <c r="AD47" t="s">
        <v>60</v>
      </c>
      <c r="AE47" s="1">
        <f t="shared" si="9"/>
        <v>136.36000000000001</v>
      </c>
      <c r="AF47" s="1">
        <f t="shared" si="10"/>
        <v>0</v>
      </c>
      <c r="AG47" s="1">
        <f t="shared" si="11"/>
        <v>0</v>
      </c>
      <c r="AH47" s="1">
        <f t="shared" si="12"/>
        <v>0</v>
      </c>
    </row>
    <row r="48" spans="1:34">
      <c r="G48" t="s">
        <v>400</v>
      </c>
      <c r="H48" s="1">
        <v>8801</v>
      </c>
      <c r="I48" s="13">
        <v>146.68</v>
      </c>
      <c r="J48" s="1">
        <f>K48*Inflation!B$26/Inflation!B$30</f>
        <v>6429.8934728156755</v>
      </c>
      <c r="K48" s="1">
        <v>6979</v>
      </c>
      <c r="N48" t="s">
        <v>60</v>
      </c>
      <c r="O48" s="1">
        <f t="shared" si="1"/>
        <v>8801</v>
      </c>
      <c r="P48" s="1">
        <f t="shared" si="2"/>
        <v>0</v>
      </c>
      <c r="Q48" s="1">
        <f t="shared" si="13"/>
        <v>0</v>
      </c>
      <c r="R48" s="1">
        <f t="shared" si="14"/>
        <v>0</v>
      </c>
      <c r="T48" s="1">
        <f t="shared" si="3"/>
        <v>6429.8934728156755</v>
      </c>
      <c r="U48" s="1">
        <f t="shared" si="4"/>
        <v>0</v>
      </c>
      <c r="V48" s="1">
        <f t="shared" si="5"/>
        <v>0</v>
      </c>
      <c r="W48" s="1">
        <f t="shared" si="6"/>
        <v>0</v>
      </c>
      <c r="X48" s="1">
        <f t="shared" si="7"/>
        <v>6429.8934728156755</v>
      </c>
      <c r="Y48" s="6">
        <f t="shared" si="8"/>
        <v>2.001607374260296</v>
      </c>
      <c r="Z48" s="6">
        <f t="shared" si="8"/>
        <v>0</v>
      </c>
      <c r="AA48" s="6">
        <f t="shared" si="8"/>
        <v>0</v>
      </c>
      <c r="AB48" s="6">
        <f t="shared" si="8"/>
        <v>0</v>
      </c>
      <c r="AD48" t="s">
        <v>60</v>
      </c>
      <c r="AE48" s="1">
        <f t="shared" si="9"/>
        <v>146.68</v>
      </c>
      <c r="AF48" s="1">
        <f t="shared" si="10"/>
        <v>0</v>
      </c>
      <c r="AG48" s="1">
        <f t="shared" si="11"/>
        <v>0</v>
      </c>
      <c r="AH48" s="1">
        <f t="shared" si="12"/>
        <v>0</v>
      </c>
    </row>
    <row r="49" spans="1:34">
      <c r="G49" t="s">
        <v>401</v>
      </c>
      <c r="H49" s="1">
        <v>7956</v>
      </c>
      <c r="I49" s="13">
        <v>132.59</v>
      </c>
      <c r="J49" s="1">
        <f>K49*Inflation!B$26/Inflation!B$30</f>
        <v>2115.3511124208039</v>
      </c>
      <c r="K49" s="1">
        <v>2296</v>
      </c>
      <c r="N49" t="s">
        <v>60</v>
      </c>
      <c r="O49" s="1">
        <f t="shared" si="1"/>
        <v>7956</v>
      </c>
      <c r="P49" s="1">
        <f t="shared" si="2"/>
        <v>0</v>
      </c>
      <c r="Q49" s="1">
        <f t="shared" si="13"/>
        <v>0</v>
      </c>
      <c r="R49" s="1">
        <f t="shared" si="14"/>
        <v>0</v>
      </c>
      <c r="T49" s="1">
        <f t="shared" si="3"/>
        <v>2115.3511124208039</v>
      </c>
      <c r="U49" s="1">
        <f t="shared" si="4"/>
        <v>0</v>
      </c>
      <c r="V49" s="1">
        <f t="shared" si="5"/>
        <v>0</v>
      </c>
      <c r="W49" s="1">
        <f t="shared" si="6"/>
        <v>0</v>
      </c>
      <c r="X49" s="1">
        <f t="shared" si="7"/>
        <v>2115.3511124208039</v>
      </c>
      <c r="Y49" s="6">
        <f t="shared" si="8"/>
        <v>0.728441742054176</v>
      </c>
      <c r="Z49" s="6">
        <f t="shared" si="8"/>
        <v>0</v>
      </c>
      <c r="AA49" s="6">
        <f t="shared" si="8"/>
        <v>0</v>
      </c>
      <c r="AB49" s="6">
        <f t="shared" si="8"/>
        <v>0</v>
      </c>
      <c r="AD49" t="s">
        <v>60</v>
      </c>
      <c r="AE49" s="1">
        <f t="shared" si="9"/>
        <v>132.59</v>
      </c>
      <c r="AF49" s="1">
        <f t="shared" si="10"/>
        <v>0</v>
      </c>
      <c r="AG49" s="1">
        <f t="shared" si="11"/>
        <v>0</v>
      </c>
      <c r="AH49" s="1">
        <f t="shared" si="12"/>
        <v>0</v>
      </c>
    </row>
    <row r="50" spans="1:34">
      <c r="G50" t="s">
        <v>402</v>
      </c>
      <c r="H50" s="1">
        <v>8332</v>
      </c>
      <c r="I50" s="13">
        <v>138.87</v>
      </c>
      <c r="J50" s="1">
        <f>K50*Inflation!B$26/Inflation!B$30</f>
        <v>1454.7645498747602</v>
      </c>
      <c r="K50" s="1">
        <v>1579</v>
      </c>
      <c r="N50" t="s">
        <v>60</v>
      </c>
      <c r="O50" s="1">
        <f t="shared" si="1"/>
        <v>8332</v>
      </c>
      <c r="P50" s="1">
        <f t="shared" si="2"/>
        <v>0</v>
      </c>
      <c r="Q50" s="1">
        <f t="shared" si="13"/>
        <v>0</v>
      </c>
      <c r="R50" s="1">
        <f t="shared" si="14"/>
        <v>0</v>
      </c>
      <c r="T50" s="1">
        <f t="shared" si="3"/>
        <v>1454.7645498747602</v>
      </c>
      <c r="U50" s="1">
        <f t="shared" si="4"/>
        <v>0</v>
      </c>
      <c r="V50" s="1">
        <f t="shared" si="5"/>
        <v>0</v>
      </c>
      <c r="W50" s="1">
        <f t="shared" si="6"/>
        <v>0</v>
      </c>
      <c r="X50" s="1">
        <f t="shared" si="7"/>
        <v>1454.7645498747602</v>
      </c>
      <c r="Y50" s="6">
        <f t="shared" si="8"/>
        <v>0.47835529297008406</v>
      </c>
      <c r="Z50" s="6">
        <f t="shared" si="8"/>
        <v>0</v>
      </c>
      <c r="AA50" s="6">
        <f t="shared" si="8"/>
        <v>0</v>
      </c>
      <c r="AB50" s="6">
        <f t="shared" si="8"/>
        <v>0</v>
      </c>
      <c r="AD50" t="s">
        <v>60</v>
      </c>
      <c r="AE50" s="1">
        <f t="shared" si="9"/>
        <v>138.87</v>
      </c>
      <c r="AF50" s="1">
        <f t="shared" si="10"/>
        <v>0</v>
      </c>
      <c r="AG50" s="1">
        <f t="shared" si="11"/>
        <v>0</v>
      </c>
      <c r="AH50" s="1">
        <f t="shared" si="12"/>
        <v>0</v>
      </c>
    </row>
    <row r="51" spans="1:34">
      <c r="A51" t="s">
        <v>142</v>
      </c>
      <c r="B51">
        <f>COUNTIF(R51:R62,"&gt;0")</f>
        <v>1</v>
      </c>
      <c r="C51">
        <f>COUNTIF(Q51:Q62,"&gt;0")</f>
        <v>2</v>
      </c>
      <c r="D51">
        <f>COUNTIF(P51:P62,"&gt;0")</f>
        <v>5</v>
      </c>
      <c r="E51">
        <f>COUNTIF(O51:O62,"&gt;0")</f>
        <v>4</v>
      </c>
      <c r="G51" t="s">
        <v>403</v>
      </c>
      <c r="H51" s="1">
        <v>106861</v>
      </c>
      <c r="I51" s="13">
        <v>1781.01</v>
      </c>
      <c r="J51" s="1">
        <f>K51*Inflation!B$26/Inflation!B$30</f>
        <v>9237.1560335936338</v>
      </c>
      <c r="K51" s="1">
        <v>10026</v>
      </c>
      <c r="L51" s="1"/>
      <c r="M51" s="1"/>
      <c r="N51" t="s">
        <v>142</v>
      </c>
      <c r="O51" s="1">
        <f t="shared" si="1"/>
        <v>0</v>
      </c>
      <c r="P51" s="1">
        <f t="shared" si="2"/>
        <v>0</v>
      </c>
      <c r="Q51" s="1">
        <f t="shared" si="13"/>
        <v>0</v>
      </c>
      <c r="R51" s="1">
        <f t="shared" si="14"/>
        <v>106861</v>
      </c>
      <c r="T51" s="1">
        <f t="shared" si="3"/>
        <v>0</v>
      </c>
      <c r="U51" s="1">
        <f t="shared" si="4"/>
        <v>0</v>
      </c>
      <c r="V51" s="1">
        <f t="shared" si="5"/>
        <v>0</v>
      </c>
      <c r="W51" s="1">
        <f t="shared" si="6"/>
        <v>9237.1560335936338</v>
      </c>
      <c r="X51" s="1">
        <f t="shared" si="7"/>
        <v>9237.1560335936338</v>
      </c>
      <c r="Y51" s="6">
        <f t="shared" si="8"/>
        <v>0</v>
      </c>
      <c r="Z51" s="6">
        <f t="shared" si="8"/>
        <v>0</v>
      </c>
      <c r="AA51" s="6">
        <f t="shared" si="8"/>
        <v>0</v>
      </c>
      <c r="AB51" s="6">
        <f t="shared" si="8"/>
        <v>0.23682425584980601</v>
      </c>
      <c r="AD51" t="s">
        <v>142</v>
      </c>
      <c r="AE51" s="1">
        <f t="shared" si="9"/>
        <v>0</v>
      </c>
      <c r="AF51" s="1">
        <f t="shared" si="10"/>
        <v>0</v>
      </c>
      <c r="AG51" s="1">
        <f t="shared" si="11"/>
        <v>0</v>
      </c>
      <c r="AH51" s="1">
        <f t="shared" si="12"/>
        <v>1781.01</v>
      </c>
    </row>
    <row r="52" spans="1:34">
      <c r="G52" t="s">
        <v>404</v>
      </c>
      <c r="H52" s="1">
        <v>35950</v>
      </c>
      <c r="I52" s="13">
        <v>599.16</v>
      </c>
      <c r="J52" s="1">
        <f>K52*Inflation!B$26/Inflation!B$30</f>
        <v>4153.3113304847493</v>
      </c>
      <c r="K52" s="1">
        <v>4508</v>
      </c>
      <c r="N52" t="s">
        <v>142</v>
      </c>
      <c r="O52" s="1">
        <f t="shared" si="1"/>
        <v>0</v>
      </c>
      <c r="P52" s="1">
        <f t="shared" si="2"/>
        <v>0</v>
      </c>
      <c r="Q52" s="1">
        <f t="shared" si="13"/>
        <v>35950</v>
      </c>
      <c r="R52" s="1">
        <f t="shared" si="14"/>
        <v>0</v>
      </c>
      <c r="T52" s="1">
        <f t="shared" si="3"/>
        <v>0</v>
      </c>
      <c r="U52" s="1">
        <f t="shared" si="4"/>
        <v>0</v>
      </c>
      <c r="V52" s="1">
        <f t="shared" si="5"/>
        <v>4153.3113304847493</v>
      </c>
      <c r="W52" s="1">
        <f t="shared" si="6"/>
        <v>0</v>
      </c>
      <c r="X52" s="1">
        <f t="shared" si="7"/>
        <v>4153.3113304847493</v>
      </c>
      <c r="Y52" s="6">
        <f t="shared" si="8"/>
        <v>0</v>
      </c>
      <c r="Z52" s="6">
        <f t="shared" si="8"/>
        <v>0</v>
      </c>
      <c r="AA52" s="6">
        <f t="shared" si="8"/>
        <v>0.31652114470133552</v>
      </c>
      <c r="AB52" s="6">
        <f t="shared" si="8"/>
        <v>0</v>
      </c>
      <c r="AD52" t="s">
        <v>142</v>
      </c>
      <c r="AE52" s="1">
        <f t="shared" si="9"/>
        <v>0</v>
      </c>
      <c r="AF52" s="1">
        <f t="shared" si="10"/>
        <v>0</v>
      </c>
      <c r="AG52" s="1">
        <f t="shared" si="11"/>
        <v>599.16</v>
      </c>
      <c r="AH52" s="1">
        <f t="shared" si="12"/>
        <v>0</v>
      </c>
    </row>
    <row r="53" spans="1:34">
      <c r="D53" s="1"/>
      <c r="E53" s="1"/>
      <c r="G53" t="s">
        <v>405</v>
      </c>
      <c r="H53" s="1">
        <v>38826</v>
      </c>
      <c r="I53" s="13">
        <v>647.1</v>
      </c>
      <c r="J53" s="1">
        <f>K53*Inflation!B$26/Inflation!B$30</f>
        <v>4556.849565345512</v>
      </c>
      <c r="K53" s="1">
        <v>4946</v>
      </c>
      <c r="L53" s="1"/>
      <c r="N53" t="s">
        <v>142</v>
      </c>
      <c r="O53" s="1">
        <f t="shared" si="1"/>
        <v>0</v>
      </c>
      <c r="P53" s="1">
        <f t="shared" si="2"/>
        <v>0</v>
      </c>
      <c r="Q53" s="1">
        <f t="shared" si="13"/>
        <v>38826</v>
      </c>
      <c r="R53" s="1">
        <f t="shared" si="14"/>
        <v>0</v>
      </c>
      <c r="T53" s="1">
        <f t="shared" si="3"/>
        <v>0</v>
      </c>
      <c r="U53" s="1">
        <f t="shared" si="4"/>
        <v>0</v>
      </c>
      <c r="V53" s="1">
        <f t="shared" si="5"/>
        <v>4556.849565345512</v>
      </c>
      <c r="W53" s="1">
        <f t="shared" si="6"/>
        <v>0</v>
      </c>
      <c r="X53" s="1">
        <f t="shared" si="7"/>
        <v>4556.849565345512</v>
      </c>
      <c r="Y53" s="6">
        <f t="shared" si="8"/>
        <v>0</v>
      </c>
      <c r="Z53" s="6">
        <f t="shared" si="8"/>
        <v>0</v>
      </c>
      <c r="AA53" s="6">
        <f t="shared" si="8"/>
        <v>0.32155049083374521</v>
      </c>
      <c r="AB53" s="6">
        <f t="shared" si="8"/>
        <v>0</v>
      </c>
      <c r="AD53" t="s">
        <v>142</v>
      </c>
      <c r="AE53" s="1">
        <f t="shared" si="9"/>
        <v>0</v>
      </c>
      <c r="AF53" s="1">
        <f t="shared" si="10"/>
        <v>0</v>
      </c>
      <c r="AG53" s="1">
        <f t="shared" si="11"/>
        <v>647.1</v>
      </c>
      <c r="AH53" s="1">
        <f t="shared" si="12"/>
        <v>0</v>
      </c>
    </row>
    <row r="54" spans="1:34">
      <c r="G54" t="s">
        <v>406</v>
      </c>
      <c r="H54" s="1">
        <v>16389</v>
      </c>
      <c r="I54" s="13">
        <v>273.14999999999998</v>
      </c>
      <c r="J54" s="1">
        <f>K54*Inflation!B$26/Inflation!B$30</f>
        <v>1364.4751731250917</v>
      </c>
      <c r="K54" s="1">
        <v>1481</v>
      </c>
      <c r="L54" s="1"/>
      <c r="N54" t="s">
        <v>142</v>
      </c>
      <c r="O54" s="1">
        <f t="shared" si="1"/>
        <v>0</v>
      </c>
      <c r="P54" s="1">
        <f t="shared" si="2"/>
        <v>16389</v>
      </c>
      <c r="Q54" s="1">
        <f t="shared" si="13"/>
        <v>0</v>
      </c>
      <c r="R54" s="1">
        <f t="shared" si="14"/>
        <v>0</v>
      </c>
      <c r="T54" s="1">
        <f t="shared" si="3"/>
        <v>0</v>
      </c>
      <c r="U54" s="1">
        <f t="shared" si="4"/>
        <v>1364.4751731250917</v>
      </c>
      <c r="V54" s="1">
        <f t="shared" si="5"/>
        <v>0</v>
      </c>
      <c r="W54" s="1">
        <f t="shared" si="6"/>
        <v>0</v>
      </c>
      <c r="X54" s="1">
        <f t="shared" si="7"/>
        <v>1364.4751731250917</v>
      </c>
      <c r="Y54" s="6">
        <f t="shared" si="8"/>
        <v>0</v>
      </c>
      <c r="Z54" s="6">
        <f t="shared" si="8"/>
        <v>0.22809739127147455</v>
      </c>
      <c r="AA54" s="6">
        <f t="shared" si="8"/>
        <v>0</v>
      </c>
      <c r="AB54" s="6">
        <f t="shared" si="8"/>
        <v>0</v>
      </c>
      <c r="AD54" t="s">
        <v>142</v>
      </c>
      <c r="AE54" s="1">
        <f t="shared" si="9"/>
        <v>0</v>
      </c>
      <c r="AF54" s="1">
        <f t="shared" si="10"/>
        <v>273.14999999999998</v>
      </c>
      <c r="AG54" s="1">
        <f t="shared" si="11"/>
        <v>0</v>
      </c>
      <c r="AH54" s="1">
        <f t="shared" si="12"/>
        <v>0</v>
      </c>
    </row>
    <row r="55" spans="1:34">
      <c r="G55" t="s">
        <v>407</v>
      </c>
      <c r="H55" s="1">
        <v>18844</v>
      </c>
      <c r="I55" s="13">
        <v>314.07</v>
      </c>
      <c r="J55" s="1">
        <f>K55*Inflation!B$26/Inflation!B$30</f>
        <v>2467.2954177103279</v>
      </c>
      <c r="K55" s="1">
        <v>2678</v>
      </c>
      <c r="L55" s="1"/>
      <c r="N55" t="s">
        <v>142</v>
      </c>
      <c r="O55" s="1">
        <f t="shared" si="1"/>
        <v>0</v>
      </c>
      <c r="P55" s="1">
        <f t="shared" si="2"/>
        <v>18844</v>
      </c>
      <c r="Q55" s="1">
        <f t="shared" si="13"/>
        <v>0</v>
      </c>
      <c r="R55" s="1">
        <f t="shared" si="14"/>
        <v>0</v>
      </c>
      <c r="T55" s="1">
        <f t="shared" si="3"/>
        <v>0</v>
      </c>
      <c r="U55" s="1">
        <f t="shared" si="4"/>
        <v>2467.2954177103279</v>
      </c>
      <c r="V55" s="1">
        <f t="shared" si="5"/>
        <v>0</v>
      </c>
      <c r="W55" s="1">
        <f t="shared" si="6"/>
        <v>0</v>
      </c>
      <c r="X55" s="1">
        <f t="shared" si="7"/>
        <v>2467.2954177103279</v>
      </c>
      <c r="Y55" s="6">
        <f t="shared" si="8"/>
        <v>0</v>
      </c>
      <c r="Z55" s="6">
        <f t="shared" si="8"/>
        <v>0.35871967062083321</v>
      </c>
      <c r="AA55" s="6">
        <f t="shared" si="8"/>
        <v>0</v>
      </c>
      <c r="AB55" s="6">
        <f t="shared" si="8"/>
        <v>0</v>
      </c>
      <c r="AD55" t="s">
        <v>142</v>
      </c>
      <c r="AE55" s="1">
        <f t="shared" si="9"/>
        <v>0</v>
      </c>
      <c r="AF55" s="1">
        <f t="shared" si="10"/>
        <v>314.07</v>
      </c>
      <c r="AG55" s="1">
        <f t="shared" si="11"/>
        <v>0</v>
      </c>
      <c r="AH55" s="1">
        <f t="shared" si="12"/>
        <v>0</v>
      </c>
    </row>
    <row r="56" spans="1:34">
      <c r="G56" t="s">
        <v>408</v>
      </c>
      <c r="H56" s="1">
        <v>29147</v>
      </c>
      <c r="I56" s="13">
        <v>485.79</v>
      </c>
      <c r="J56" s="1">
        <f>K56*Inflation!B$26/Inflation!B$30</f>
        <v>4582.6465301311327</v>
      </c>
      <c r="K56" s="1">
        <v>4974</v>
      </c>
      <c r="L56" s="1"/>
      <c r="N56" t="s">
        <v>142</v>
      </c>
      <c r="O56" s="1">
        <f t="shared" si="1"/>
        <v>0</v>
      </c>
      <c r="P56" s="1">
        <f t="shared" si="2"/>
        <v>29147</v>
      </c>
      <c r="Q56" s="1">
        <f t="shared" si="13"/>
        <v>0</v>
      </c>
      <c r="R56" s="1">
        <f t="shared" si="14"/>
        <v>0</v>
      </c>
      <c r="T56" s="1">
        <f t="shared" si="3"/>
        <v>0</v>
      </c>
      <c r="U56" s="1">
        <f t="shared" si="4"/>
        <v>4582.6465301311327</v>
      </c>
      <c r="V56" s="1">
        <f t="shared" si="5"/>
        <v>0</v>
      </c>
      <c r="W56" s="1">
        <f t="shared" si="6"/>
        <v>0</v>
      </c>
      <c r="X56" s="1">
        <f t="shared" si="7"/>
        <v>4582.6465301311327</v>
      </c>
      <c r="Y56" s="6">
        <f t="shared" si="8"/>
        <v>0</v>
      </c>
      <c r="Z56" s="6">
        <f t="shared" si="8"/>
        <v>0.43075431341002529</v>
      </c>
      <c r="AA56" s="6">
        <f t="shared" si="8"/>
        <v>0</v>
      </c>
      <c r="AB56" s="6">
        <f t="shared" si="8"/>
        <v>0</v>
      </c>
      <c r="AD56" t="s">
        <v>142</v>
      </c>
      <c r="AE56" s="1">
        <f t="shared" si="9"/>
        <v>0</v>
      </c>
      <c r="AF56" s="1">
        <f t="shared" si="10"/>
        <v>485.79</v>
      </c>
      <c r="AG56" s="1">
        <f t="shared" si="11"/>
        <v>0</v>
      </c>
      <c r="AH56" s="1">
        <f t="shared" si="12"/>
        <v>0</v>
      </c>
    </row>
    <row r="57" spans="1:34">
      <c r="G57" t="s">
        <v>409</v>
      </c>
      <c r="H57" s="1">
        <v>16818</v>
      </c>
      <c r="I57" s="13">
        <v>280.3</v>
      </c>
      <c r="J57" s="1">
        <f>K57*Inflation!B$26/Inflation!B$30</f>
        <v>2090.4754678060995</v>
      </c>
      <c r="K57" s="1">
        <v>2269</v>
      </c>
      <c r="L57" s="1"/>
      <c r="N57" t="s">
        <v>142</v>
      </c>
      <c r="O57" s="1">
        <f t="shared" si="1"/>
        <v>0</v>
      </c>
      <c r="P57" s="1">
        <f t="shared" si="2"/>
        <v>16818</v>
      </c>
      <c r="Q57" s="1">
        <f t="shared" si="13"/>
        <v>0</v>
      </c>
      <c r="R57" s="1">
        <f t="shared" si="14"/>
        <v>0</v>
      </c>
      <c r="T57" s="1">
        <f t="shared" si="3"/>
        <v>0</v>
      </c>
      <c r="U57" s="1">
        <f t="shared" si="4"/>
        <v>2090.4754678060995</v>
      </c>
      <c r="V57" s="1">
        <f t="shared" si="5"/>
        <v>0</v>
      </c>
      <c r="W57" s="1">
        <f t="shared" si="6"/>
        <v>0</v>
      </c>
      <c r="X57" s="1">
        <f t="shared" si="7"/>
        <v>2090.4754678060995</v>
      </c>
      <c r="Y57" s="6">
        <f t="shared" si="8"/>
        <v>0</v>
      </c>
      <c r="Z57" s="6">
        <f t="shared" si="8"/>
        <v>0.34054763044261116</v>
      </c>
      <c r="AA57" s="6">
        <f t="shared" si="8"/>
        <v>0</v>
      </c>
      <c r="AB57" s="6">
        <f t="shared" si="8"/>
        <v>0</v>
      </c>
      <c r="AD57" t="s">
        <v>142</v>
      </c>
      <c r="AE57" s="1">
        <f t="shared" si="9"/>
        <v>0</v>
      </c>
      <c r="AF57" s="1">
        <f t="shared" si="10"/>
        <v>280.3</v>
      </c>
      <c r="AG57" s="1">
        <f t="shared" si="11"/>
        <v>0</v>
      </c>
      <c r="AH57" s="1">
        <f t="shared" si="12"/>
        <v>0</v>
      </c>
    </row>
    <row r="58" spans="1:34">
      <c r="G58" t="s">
        <v>410</v>
      </c>
      <c r="H58" s="1">
        <v>21077</v>
      </c>
      <c r="I58" s="13">
        <v>351.28</v>
      </c>
      <c r="J58" s="1">
        <f>K58*Inflation!B$26/Inflation!B$30</f>
        <v>3185.0038308531007</v>
      </c>
      <c r="K58" s="1">
        <v>3457</v>
      </c>
      <c r="L58" s="1"/>
      <c r="N58" t="s">
        <v>142</v>
      </c>
      <c r="O58" s="1">
        <f t="shared" si="1"/>
        <v>0</v>
      </c>
      <c r="P58" s="1">
        <f t="shared" si="2"/>
        <v>21077</v>
      </c>
      <c r="Q58" s="1">
        <f t="shared" si="13"/>
        <v>0</v>
      </c>
      <c r="R58" s="1">
        <f t="shared" si="14"/>
        <v>0</v>
      </c>
      <c r="T58" s="1">
        <f t="shared" si="3"/>
        <v>0</v>
      </c>
      <c r="U58" s="1">
        <f t="shared" si="4"/>
        <v>3185.0038308531007</v>
      </c>
      <c r="V58" s="1">
        <f t="shared" si="5"/>
        <v>0</v>
      </c>
      <c r="W58" s="1">
        <f t="shared" si="6"/>
        <v>0</v>
      </c>
      <c r="X58" s="1">
        <f t="shared" si="7"/>
        <v>3185.0038308531007</v>
      </c>
      <c r="Y58" s="6">
        <f t="shared" si="8"/>
        <v>0</v>
      </c>
      <c r="Z58" s="6">
        <f t="shared" si="8"/>
        <v>0.41400758612460131</v>
      </c>
      <c r="AA58" s="6">
        <f t="shared" si="8"/>
        <v>0</v>
      </c>
      <c r="AB58" s="6">
        <f t="shared" si="8"/>
        <v>0</v>
      </c>
      <c r="AD58" t="s">
        <v>142</v>
      </c>
      <c r="AE58" s="1">
        <f t="shared" si="9"/>
        <v>0</v>
      </c>
      <c r="AF58" s="1">
        <f t="shared" si="10"/>
        <v>351.28</v>
      </c>
      <c r="AG58" s="1">
        <f t="shared" si="11"/>
        <v>0</v>
      </c>
      <c r="AH58" s="1">
        <f t="shared" si="12"/>
        <v>0</v>
      </c>
    </row>
    <row r="59" spans="1:34">
      <c r="G59" t="s">
        <v>411</v>
      </c>
      <c r="H59" s="1">
        <v>10168</v>
      </c>
      <c r="I59" s="13">
        <v>169.46</v>
      </c>
      <c r="J59" s="1">
        <f>K59*Inflation!B$26/Inflation!B$30</f>
        <v>2590.7523206129358</v>
      </c>
      <c r="K59" s="1">
        <v>2812</v>
      </c>
      <c r="L59" s="1"/>
      <c r="N59" t="s">
        <v>142</v>
      </c>
      <c r="O59" s="1">
        <f t="shared" si="1"/>
        <v>10168</v>
      </c>
      <c r="P59" s="1">
        <f t="shared" si="2"/>
        <v>0</v>
      </c>
      <c r="Q59" s="1">
        <f t="shared" si="13"/>
        <v>0</v>
      </c>
      <c r="R59" s="1">
        <f t="shared" si="14"/>
        <v>0</v>
      </c>
      <c r="T59" s="1">
        <f t="shared" si="3"/>
        <v>2590.7523206129358</v>
      </c>
      <c r="U59" s="1">
        <f t="shared" si="4"/>
        <v>0</v>
      </c>
      <c r="V59" s="1">
        <f t="shared" si="5"/>
        <v>0</v>
      </c>
      <c r="W59" s="1">
        <f t="shared" si="6"/>
        <v>0</v>
      </c>
      <c r="X59" s="1">
        <f t="shared" si="7"/>
        <v>2590.7523206129358</v>
      </c>
      <c r="Y59" s="6">
        <f t="shared" si="8"/>
        <v>0.69806762031108494</v>
      </c>
      <c r="Z59" s="6">
        <f t="shared" si="8"/>
        <v>0</v>
      </c>
      <c r="AA59" s="6">
        <f t="shared" si="8"/>
        <v>0</v>
      </c>
      <c r="AB59" s="6">
        <f t="shared" si="8"/>
        <v>0</v>
      </c>
      <c r="AD59" t="s">
        <v>142</v>
      </c>
      <c r="AE59" s="1">
        <f t="shared" si="9"/>
        <v>169.46</v>
      </c>
      <c r="AF59" s="1">
        <f t="shared" si="10"/>
        <v>0</v>
      </c>
      <c r="AG59" s="1">
        <f t="shared" si="11"/>
        <v>0</v>
      </c>
      <c r="AH59" s="1">
        <f t="shared" si="12"/>
        <v>0</v>
      </c>
    </row>
    <row r="60" spans="1:34">
      <c r="G60" t="s">
        <v>412</v>
      </c>
      <c r="H60" s="1">
        <v>13838</v>
      </c>
      <c r="I60" s="13">
        <v>230.64</v>
      </c>
      <c r="J60" s="1">
        <f>K60*Inflation!B$26/Inflation!B$30</f>
        <v>1393.9574185943713</v>
      </c>
      <c r="K60" s="1">
        <v>1513</v>
      </c>
      <c r="L60" s="1"/>
      <c r="N60" t="s">
        <v>142</v>
      </c>
      <c r="O60" s="1">
        <f t="shared" si="1"/>
        <v>13838</v>
      </c>
      <c r="P60" s="1">
        <f t="shared" si="2"/>
        <v>0</v>
      </c>
      <c r="Q60" s="1">
        <f t="shared" si="13"/>
        <v>0</v>
      </c>
      <c r="R60" s="1">
        <f t="shared" si="14"/>
        <v>0</v>
      </c>
      <c r="T60" s="1">
        <f t="shared" si="3"/>
        <v>1393.9574185943713</v>
      </c>
      <c r="U60" s="1">
        <f t="shared" si="4"/>
        <v>0</v>
      </c>
      <c r="V60" s="1">
        <f t="shared" si="5"/>
        <v>0</v>
      </c>
      <c r="W60" s="1">
        <f t="shared" si="6"/>
        <v>0</v>
      </c>
      <c r="X60" s="1">
        <f t="shared" si="7"/>
        <v>1393.9574185943713</v>
      </c>
      <c r="Y60" s="6">
        <f t="shared" si="8"/>
        <v>0.27598362630484874</v>
      </c>
      <c r="Z60" s="6">
        <f t="shared" si="8"/>
        <v>0</v>
      </c>
      <c r="AA60" s="6">
        <f t="shared" si="8"/>
        <v>0</v>
      </c>
      <c r="AB60" s="6">
        <f t="shared" si="8"/>
        <v>0</v>
      </c>
      <c r="AD60" t="s">
        <v>142</v>
      </c>
      <c r="AE60" s="1">
        <f t="shared" si="9"/>
        <v>230.64</v>
      </c>
      <c r="AF60" s="1">
        <f t="shared" si="10"/>
        <v>0</v>
      </c>
      <c r="AG60" s="1">
        <f t="shared" si="11"/>
        <v>0</v>
      </c>
      <c r="AH60" s="1">
        <f t="shared" si="12"/>
        <v>0</v>
      </c>
    </row>
    <row r="61" spans="1:34">
      <c r="G61" t="s">
        <v>413</v>
      </c>
      <c r="H61" s="1">
        <v>11510</v>
      </c>
      <c r="I61" s="1">
        <v>191.84</v>
      </c>
      <c r="J61" s="1">
        <f>K61*Inflation!B$26/Inflation!B$30</f>
        <v>1703.520996021806</v>
      </c>
      <c r="K61" s="1">
        <v>1849</v>
      </c>
      <c r="L61" s="1"/>
      <c r="N61" t="s">
        <v>142</v>
      </c>
      <c r="O61" s="1">
        <f t="shared" si="1"/>
        <v>11510</v>
      </c>
      <c r="P61" s="1">
        <f t="shared" si="2"/>
        <v>0</v>
      </c>
      <c r="Q61" s="1">
        <f t="shared" si="13"/>
        <v>0</v>
      </c>
      <c r="R61" s="1">
        <f t="shared" si="14"/>
        <v>0</v>
      </c>
      <c r="T61" s="1">
        <f t="shared" si="3"/>
        <v>1703.520996021806</v>
      </c>
      <c r="U61" s="1">
        <f t="shared" si="4"/>
        <v>0</v>
      </c>
      <c r="V61" s="1">
        <f t="shared" si="5"/>
        <v>0</v>
      </c>
      <c r="W61" s="1">
        <f t="shared" si="6"/>
        <v>0</v>
      </c>
      <c r="X61" s="1">
        <f t="shared" si="7"/>
        <v>1703.520996021806</v>
      </c>
      <c r="Y61" s="6">
        <f t="shared" si="8"/>
        <v>0.40548921034045582</v>
      </c>
      <c r="Z61" s="6">
        <f t="shared" si="8"/>
        <v>0</v>
      </c>
      <c r="AA61" s="6">
        <f t="shared" si="8"/>
        <v>0</v>
      </c>
      <c r="AB61" s="6">
        <f t="shared" si="8"/>
        <v>0</v>
      </c>
      <c r="AD61" t="s">
        <v>142</v>
      </c>
      <c r="AE61" s="1">
        <f t="shared" si="9"/>
        <v>191.84</v>
      </c>
      <c r="AF61" s="1">
        <f t="shared" si="10"/>
        <v>0</v>
      </c>
      <c r="AG61" s="1">
        <f t="shared" si="11"/>
        <v>0</v>
      </c>
      <c r="AH61" s="1">
        <f t="shared" si="12"/>
        <v>0</v>
      </c>
    </row>
    <row r="62" spans="1:34">
      <c r="G62" t="s">
        <v>414</v>
      </c>
      <c r="H62" s="1">
        <v>7562</v>
      </c>
      <c r="I62" s="13">
        <v>126.03</v>
      </c>
      <c r="J62" s="1">
        <f>K62*Inflation!B$26/Inflation!B$30</f>
        <v>912.1069692058345</v>
      </c>
      <c r="K62" s="1">
        <v>990</v>
      </c>
      <c r="L62" s="1"/>
      <c r="N62" t="s">
        <v>142</v>
      </c>
      <c r="O62" s="1">
        <f t="shared" si="1"/>
        <v>7562</v>
      </c>
      <c r="P62" s="1">
        <f t="shared" si="2"/>
        <v>0</v>
      </c>
      <c r="Q62" s="1">
        <f t="shared" si="13"/>
        <v>0</v>
      </c>
      <c r="R62" s="1">
        <f t="shared" si="14"/>
        <v>0</v>
      </c>
      <c r="T62" s="1">
        <f t="shared" si="3"/>
        <v>912.1069692058345</v>
      </c>
      <c r="U62" s="1">
        <f t="shared" si="4"/>
        <v>0</v>
      </c>
      <c r="V62" s="1">
        <f t="shared" si="5"/>
        <v>0</v>
      </c>
      <c r="W62" s="1">
        <f t="shared" si="6"/>
        <v>0</v>
      </c>
      <c r="X62" s="1">
        <f t="shared" si="7"/>
        <v>912.1069692058345</v>
      </c>
      <c r="Y62" s="6">
        <f t="shared" si="8"/>
        <v>0.33045797451780695</v>
      </c>
      <c r="Z62" s="6">
        <f t="shared" si="8"/>
        <v>0</v>
      </c>
      <c r="AA62" s="6">
        <f t="shared" si="8"/>
        <v>0</v>
      </c>
      <c r="AB62" s="6">
        <f t="shared" si="8"/>
        <v>0</v>
      </c>
      <c r="AD62" t="s">
        <v>142</v>
      </c>
      <c r="AE62" s="1">
        <f t="shared" si="9"/>
        <v>126.03</v>
      </c>
      <c r="AF62" s="1">
        <f t="shared" si="10"/>
        <v>0</v>
      </c>
      <c r="AG62" s="1">
        <f t="shared" si="11"/>
        <v>0</v>
      </c>
      <c r="AH62" s="1">
        <f t="shared" si="12"/>
        <v>0</v>
      </c>
    </row>
    <row r="63" spans="1:34">
      <c r="A63" t="s">
        <v>62</v>
      </c>
      <c r="B63">
        <v>0</v>
      </c>
      <c r="C63">
        <v>0</v>
      </c>
      <c r="D63">
        <v>0</v>
      </c>
      <c r="E63">
        <v>2</v>
      </c>
      <c r="G63" t="s">
        <v>415</v>
      </c>
      <c r="H63" s="1">
        <v>9412</v>
      </c>
      <c r="I63" s="13">
        <v>156.86000000000001</v>
      </c>
      <c r="J63" s="1">
        <f>K63*Inflation!B$26/Inflation!B$30</f>
        <v>704.80993074996297</v>
      </c>
      <c r="K63" s="1">
        <v>765</v>
      </c>
      <c r="M63" s="1"/>
      <c r="N63" t="s">
        <v>62</v>
      </c>
      <c r="O63" s="1">
        <f t="shared" si="1"/>
        <v>9412</v>
      </c>
      <c r="P63" s="1">
        <f t="shared" si="2"/>
        <v>0</v>
      </c>
      <c r="Q63" s="1">
        <f t="shared" si="13"/>
        <v>0</v>
      </c>
      <c r="R63" s="1">
        <f t="shared" si="14"/>
        <v>0</v>
      </c>
      <c r="T63" s="1">
        <f t="shared" si="3"/>
        <v>704.80993074996297</v>
      </c>
      <c r="U63" s="1">
        <f t="shared" si="4"/>
        <v>0</v>
      </c>
      <c r="V63" s="1">
        <f t="shared" si="5"/>
        <v>0</v>
      </c>
      <c r="W63" s="1">
        <f t="shared" si="6"/>
        <v>0</v>
      </c>
      <c r="X63" s="1">
        <f t="shared" si="7"/>
        <v>704.80993074996297</v>
      </c>
      <c r="Y63" s="6">
        <f t="shared" si="8"/>
        <v>0.20516214530851404</v>
      </c>
      <c r="Z63" s="6">
        <f t="shared" si="8"/>
        <v>0</v>
      </c>
      <c r="AA63" s="6">
        <f t="shared" si="8"/>
        <v>0</v>
      </c>
      <c r="AB63" s="6">
        <f t="shared" si="8"/>
        <v>0</v>
      </c>
      <c r="AD63" t="s">
        <v>62</v>
      </c>
      <c r="AE63" s="1">
        <f t="shared" si="9"/>
        <v>156.86000000000001</v>
      </c>
      <c r="AF63" s="1">
        <f t="shared" si="10"/>
        <v>0</v>
      </c>
      <c r="AG63" s="1">
        <f t="shared" si="11"/>
        <v>0</v>
      </c>
      <c r="AH63" s="1">
        <f t="shared" si="12"/>
        <v>0</v>
      </c>
    </row>
    <row r="64" spans="1:34">
      <c r="G64" t="s">
        <v>416</v>
      </c>
      <c r="H64" s="1">
        <v>9776</v>
      </c>
      <c r="I64" s="13">
        <v>162.93</v>
      </c>
      <c r="J64" s="1">
        <f>K64*Inflation!B$26/Inflation!B$30</f>
        <v>796.02062767054645</v>
      </c>
      <c r="K64" s="1">
        <v>864</v>
      </c>
      <c r="M64" s="1"/>
      <c r="N64" t="s">
        <v>62</v>
      </c>
      <c r="O64" s="1">
        <f t="shared" si="1"/>
        <v>9776</v>
      </c>
      <c r="P64" s="1">
        <f t="shared" si="2"/>
        <v>0</v>
      </c>
      <c r="Q64" s="1">
        <f t="shared" si="13"/>
        <v>0</v>
      </c>
      <c r="R64" s="1">
        <f t="shared" si="14"/>
        <v>0</v>
      </c>
      <c r="T64" s="1">
        <f t="shared" si="3"/>
        <v>796.02062767054645</v>
      </c>
      <c r="U64" s="1">
        <f t="shared" si="4"/>
        <v>0</v>
      </c>
      <c r="V64" s="1">
        <f t="shared" si="5"/>
        <v>0</v>
      </c>
      <c r="W64" s="1">
        <f t="shared" si="6"/>
        <v>0</v>
      </c>
      <c r="X64" s="1">
        <f t="shared" si="7"/>
        <v>796.02062767054645</v>
      </c>
      <c r="Y64" s="6">
        <f t="shared" si="8"/>
        <v>0.22308494598753068</v>
      </c>
      <c r="Z64" s="6">
        <f t="shared" si="8"/>
        <v>0</v>
      </c>
      <c r="AA64" s="6">
        <f t="shared" si="8"/>
        <v>0</v>
      </c>
      <c r="AB64" s="6">
        <f t="shared" si="8"/>
        <v>0</v>
      </c>
      <c r="AD64" t="s">
        <v>62</v>
      </c>
      <c r="AE64" s="1">
        <f t="shared" si="9"/>
        <v>162.93</v>
      </c>
      <c r="AF64" s="1">
        <f t="shared" si="10"/>
        <v>0</v>
      </c>
      <c r="AG64" s="1">
        <f t="shared" si="11"/>
        <v>0</v>
      </c>
      <c r="AH64" s="1">
        <f t="shared" si="12"/>
        <v>0</v>
      </c>
    </row>
    <row r="65" spans="1:34">
      <c r="A65" t="s">
        <v>63</v>
      </c>
      <c r="B65">
        <f>COUNTIF(R65:R83,"&gt;0")</f>
        <v>3</v>
      </c>
      <c r="C65">
        <f>COUNTIF(Q65:Q83,"&gt;0")</f>
        <v>3</v>
      </c>
      <c r="D65">
        <f>COUNTIF(P65:P83,"&gt;0")</f>
        <v>4</v>
      </c>
      <c r="E65">
        <f>COUNTIF(O65:O83,"&gt;0")</f>
        <v>9</v>
      </c>
      <c r="G65" t="s">
        <v>417</v>
      </c>
      <c r="H65" s="1">
        <v>121395</v>
      </c>
      <c r="I65" s="1">
        <v>2023.25</v>
      </c>
      <c r="J65" s="1">
        <f>K65*Inflation!B$26/Inflation!B$30</f>
        <v>23911.943715927504</v>
      </c>
      <c r="K65" s="1">
        <v>25954</v>
      </c>
      <c r="L65" s="1"/>
      <c r="M65" s="1"/>
      <c r="N65" t="s">
        <v>63</v>
      </c>
      <c r="O65" s="1">
        <f t="shared" si="1"/>
        <v>0</v>
      </c>
      <c r="P65" s="1">
        <f t="shared" si="2"/>
        <v>0</v>
      </c>
      <c r="Q65" s="1">
        <f t="shared" si="13"/>
        <v>0</v>
      </c>
      <c r="R65" s="1">
        <f t="shared" si="14"/>
        <v>121395</v>
      </c>
      <c r="T65" s="1">
        <f t="shared" si="3"/>
        <v>0</v>
      </c>
      <c r="U65" s="1">
        <f t="shared" si="4"/>
        <v>0</v>
      </c>
      <c r="V65" s="1">
        <f t="shared" si="5"/>
        <v>0</v>
      </c>
      <c r="W65" s="1">
        <f t="shared" si="6"/>
        <v>23911.943715927504</v>
      </c>
      <c r="X65" s="1">
        <f t="shared" si="7"/>
        <v>23911.943715927504</v>
      </c>
      <c r="Y65" s="6">
        <f t="shared" si="8"/>
        <v>0</v>
      </c>
      <c r="Z65" s="6">
        <f t="shared" si="8"/>
        <v>0</v>
      </c>
      <c r="AA65" s="6">
        <f t="shared" si="8"/>
        <v>0</v>
      </c>
      <c r="AB65" s="6">
        <f t="shared" si="8"/>
        <v>0.53966122627937674</v>
      </c>
      <c r="AD65" t="s">
        <v>63</v>
      </c>
      <c r="AE65" s="1">
        <f t="shared" si="9"/>
        <v>0</v>
      </c>
      <c r="AF65" s="1">
        <f t="shared" si="10"/>
        <v>0</v>
      </c>
      <c r="AG65" s="1">
        <f t="shared" si="11"/>
        <v>0</v>
      </c>
      <c r="AH65" s="1">
        <f t="shared" si="12"/>
        <v>2023.25</v>
      </c>
    </row>
    <row r="66" spans="1:34">
      <c r="E66" s="1"/>
      <c r="F66" s="1"/>
      <c r="G66" t="s">
        <v>418</v>
      </c>
      <c r="H66" s="1">
        <v>226324</v>
      </c>
      <c r="I66" s="1">
        <v>3772.06</v>
      </c>
      <c r="J66" s="1">
        <f>K66*Inflation!B$26/Inflation!B$30</f>
        <v>40313.28539855605</v>
      </c>
      <c r="K66" s="1">
        <v>43756</v>
      </c>
      <c r="L66" s="1"/>
      <c r="N66" t="s">
        <v>63</v>
      </c>
      <c r="O66" s="1">
        <f t="shared" si="1"/>
        <v>0</v>
      </c>
      <c r="P66" s="1">
        <f t="shared" si="2"/>
        <v>0</v>
      </c>
      <c r="Q66" s="1">
        <f t="shared" si="13"/>
        <v>0</v>
      </c>
      <c r="R66" s="1">
        <f t="shared" si="14"/>
        <v>226324</v>
      </c>
      <c r="T66" s="1">
        <f t="shared" si="3"/>
        <v>0</v>
      </c>
      <c r="U66" s="1">
        <f t="shared" si="4"/>
        <v>0</v>
      </c>
      <c r="V66" s="1">
        <f t="shared" si="5"/>
        <v>0</v>
      </c>
      <c r="W66" s="1">
        <f t="shared" si="6"/>
        <v>40313.28539855605</v>
      </c>
      <c r="X66" s="1">
        <f t="shared" si="7"/>
        <v>40313.28539855605</v>
      </c>
      <c r="Y66" s="6">
        <f t="shared" si="8"/>
        <v>0</v>
      </c>
      <c r="Z66" s="6">
        <f t="shared" si="8"/>
        <v>0</v>
      </c>
      <c r="AA66" s="6">
        <f t="shared" si="8"/>
        <v>0</v>
      </c>
      <c r="AB66" s="6">
        <f t="shared" si="8"/>
        <v>0.4880055020957475</v>
      </c>
      <c r="AD66" t="s">
        <v>63</v>
      </c>
      <c r="AE66" s="1">
        <f t="shared" si="9"/>
        <v>0</v>
      </c>
      <c r="AF66" s="1">
        <f t="shared" si="10"/>
        <v>0</v>
      </c>
      <c r="AG66" s="1">
        <f t="shared" si="11"/>
        <v>0</v>
      </c>
      <c r="AH66" s="1">
        <f t="shared" si="12"/>
        <v>3772.06</v>
      </c>
    </row>
    <row r="67" spans="1:34">
      <c r="G67" t="s">
        <v>419</v>
      </c>
      <c r="H67" s="1">
        <v>116864</v>
      </c>
      <c r="I67" s="1">
        <v>1947.74</v>
      </c>
      <c r="J67" s="1">
        <f>K67*Inflation!B$26/Inflation!B$30</f>
        <v>17235.136437306614</v>
      </c>
      <c r="K67" s="1">
        <v>18707</v>
      </c>
      <c r="L67" s="1"/>
      <c r="N67" t="s">
        <v>63</v>
      </c>
      <c r="O67" s="1">
        <f t="shared" si="1"/>
        <v>0</v>
      </c>
      <c r="P67" s="1">
        <f t="shared" si="2"/>
        <v>0</v>
      </c>
      <c r="Q67" s="1">
        <f t="shared" si="13"/>
        <v>0</v>
      </c>
      <c r="R67" s="1">
        <f t="shared" si="14"/>
        <v>116864</v>
      </c>
      <c r="T67" s="1">
        <f t="shared" si="3"/>
        <v>0</v>
      </c>
      <c r="U67" s="1">
        <f t="shared" si="4"/>
        <v>0</v>
      </c>
      <c r="V67" s="1">
        <f t="shared" si="5"/>
        <v>0</v>
      </c>
      <c r="W67" s="1">
        <f t="shared" si="6"/>
        <v>17235.136437306614</v>
      </c>
      <c r="X67" s="1">
        <f t="shared" si="7"/>
        <v>17235.136437306614</v>
      </c>
      <c r="Y67" s="6">
        <f t="shared" si="8"/>
        <v>0</v>
      </c>
      <c r="Z67" s="6">
        <f t="shared" si="8"/>
        <v>0</v>
      </c>
      <c r="AA67" s="6">
        <f t="shared" si="8"/>
        <v>0</v>
      </c>
      <c r="AB67" s="6">
        <f t="shared" si="8"/>
        <v>0.40405558497939326</v>
      </c>
      <c r="AD67" t="s">
        <v>63</v>
      </c>
      <c r="AE67" s="1">
        <f t="shared" si="9"/>
        <v>0</v>
      </c>
      <c r="AF67" s="1">
        <f t="shared" si="10"/>
        <v>0</v>
      </c>
      <c r="AG67" s="1">
        <f t="shared" si="11"/>
        <v>0</v>
      </c>
      <c r="AH67" s="1">
        <f t="shared" si="12"/>
        <v>1947.74</v>
      </c>
    </row>
    <row r="68" spans="1:34">
      <c r="G68" t="s">
        <v>420</v>
      </c>
      <c r="H68" s="1">
        <v>53143</v>
      </c>
      <c r="I68" s="1">
        <v>885.71</v>
      </c>
      <c r="J68" s="1">
        <f>K68*Inflation!B$26/Inflation!B$30</f>
        <v>7592.5995285103863</v>
      </c>
      <c r="K68" s="1">
        <v>8241</v>
      </c>
      <c r="L68" s="1"/>
      <c r="N68" t="s">
        <v>63</v>
      </c>
      <c r="O68" s="1">
        <f t="shared" si="1"/>
        <v>0</v>
      </c>
      <c r="P68" s="1">
        <f t="shared" si="2"/>
        <v>0</v>
      </c>
      <c r="Q68" s="1">
        <f t="shared" si="13"/>
        <v>53143</v>
      </c>
      <c r="R68" s="1">
        <f t="shared" si="14"/>
        <v>0</v>
      </c>
      <c r="T68" s="1">
        <f t="shared" si="3"/>
        <v>0</v>
      </c>
      <c r="U68" s="1">
        <f t="shared" si="4"/>
        <v>0</v>
      </c>
      <c r="V68" s="1">
        <f t="shared" si="5"/>
        <v>7592.5995285103863</v>
      </c>
      <c r="W68" s="1">
        <f t="shared" si="6"/>
        <v>0</v>
      </c>
      <c r="X68" s="1">
        <f t="shared" si="7"/>
        <v>7592.5995285103863</v>
      </c>
      <c r="Y68" s="6">
        <f t="shared" si="8"/>
        <v>0</v>
      </c>
      <c r="Z68" s="6">
        <f t="shared" si="8"/>
        <v>0</v>
      </c>
      <c r="AA68" s="6">
        <f t="shared" si="8"/>
        <v>0.391427705320815</v>
      </c>
      <c r="AB68" s="6">
        <f t="shared" si="8"/>
        <v>0</v>
      </c>
      <c r="AD68" t="s">
        <v>63</v>
      </c>
      <c r="AE68" s="1">
        <f t="shared" ref="AE68:AE100" si="80">IF($I68&lt;250,I68,0)</f>
        <v>0</v>
      </c>
      <c r="AF68" s="1">
        <f t="shared" ref="AF68:AF100" si="81">IF(AND($I68&lt;500,$I68&gt;250),I68,0)</f>
        <v>0</v>
      </c>
      <c r="AG68" s="1">
        <f t="shared" ref="AG68:AG100" si="82">IF(AND($I68&lt;1000,$I68&gt;500),I68,0)</f>
        <v>885.71</v>
      </c>
      <c r="AH68" s="1">
        <f t="shared" ref="AH68:AH100" si="83">IF($I68&gt;1000,I68,0)</f>
        <v>0</v>
      </c>
    </row>
    <row r="69" spans="1:34">
      <c r="G69" t="s">
        <v>421</v>
      </c>
      <c r="H69" s="1">
        <v>53005</v>
      </c>
      <c r="I69" s="1">
        <v>883.41</v>
      </c>
      <c r="J69" s="1">
        <f>K69*Inflation!B$26/Inflation!B$30</f>
        <v>6041.0963606895521</v>
      </c>
      <c r="K69" s="1">
        <v>6557</v>
      </c>
      <c r="L69" s="1"/>
      <c r="N69" t="s">
        <v>63</v>
      </c>
      <c r="O69" s="1">
        <f t="shared" si="1"/>
        <v>0</v>
      </c>
      <c r="P69" s="1">
        <f t="shared" si="2"/>
        <v>0</v>
      </c>
      <c r="Q69" s="1">
        <f t="shared" si="13"/>
        <v>53005</v>
      </c>
      <c r="R69" s="1">
        <f t="shared" si="14"/>
        <v>0</v>
      </c>
      <c r="T69" s="1">
        <f t="shared" si="3"/>
        <v>0</v>
      </c>
      <c r="U69" s="1">
        <f t="shared" si="4"/>
        <v>0</v>
      </c>
      <c r="V69" s="1">
        <f t="shared" si="5"/>
        <v>6041.0963606895521</v>
      </c>
      <c r="W69" s="1">
        <f t="shared" si="6"/>
        <v>0</v>
      </c>
      <c r="X69" s="1">
        <f t="shared" si="7"/>
        <v>6041.0963606895521</v>
      </c>
      <c r="Y69" s="6">
        <f t="shared" si="8"/>
        <v>0</v>
      </c>
      <c r="Z69" s="6">
        <f t="shared" si="8"/>
        <v>0</v>
      </c>
      <c r="AA69" s="6">
        <f t="shared" si="8"/>
        <v>0.31225259755487283</v>
      </c>
      <c r="AB69" s="6">
        <f t="shared" si="8"/>
        <v>0</v>
      </c>
      <c r="AD69" t="s">
        <v>63</v>
      </c>
      <c r="AE69" s="1">
        <f t="shared" si="80"/>
        <v>0</v>
      </c>
      <c r="AF69" s="1">
        <f t="shared" si="81"/>
        <v>0</v>
      </c>
      <c r="AG69" s="1">
        <f t="shared" si="82"/>
        <v>883.41</v>
      </c>
      <c r="AH69" s="1">
        <f t="shared" si="83"/>
        <v>0</v>
      </c>
    </row>
    <row r="70" spans="1:34">
      <c r="E70" s="1"/>
      <c r="F70" s="1"/>
      <c r="G70" t="s">
        <v>422</v>
      </c>
      <c r="H70" s="1">
        <v>32713</v>
      </c>
      <c r="I70" s="1">
        <v>545.21</v>
      </c>
      <c r="J70" s="1">
        <f>K70*Inflation!B$26/Inflation!B$30</f>
        <v>2520.7319876233973</v>
      </c>
      <c r="K70" s="1">
        <v>2736</v>
      </c>
      <c r="L70" s="1"/>
      <c r="N70" t="s">
        <v>63</v>
      </c>
      <c r="O70" s="1">
        <f t="shared" ref="O70:O103" si="84">IF(I70&lt;250,H70,0)</f>
        <v>0</v>
      </c>
      <c r="P70" s="1">
        <f t="shared" ref="P70:P103" si="85">IF(AND(I70&lt;500,I70&gt;250),H70,0)</f>
        <v>0</v>
      </c>
      <c r="Q70" s="1">
        <f t="shared" si="13"/>
        <v>32713</v>
      </c>
      <c r="R70" s="1">
        <f t="shared" si="14"/>
        <v>0</v>
      </c>
      <c r="T70" s="1">
        <f t="shared" ref="T70:T103" si="86">IF($I70&lt;250,J70,0)</f>
        <v>0</v>
      </c>
      <c r="U70" s="1">
        <f t="shared" ref="U70:U103" si="87">IF(AND($I70&lt;500,$I70&gt;250),J70,0)</f>
        <v>0</v>
      </c>
      <c r="V70" s="1">
        <f t="shared" ref="V70:V103" si="88">IF(AND($I70&lt;1000,$I70&gt;500),J70,0)</f>
        <v>2520.7319876233973</v>
      </c>
      <c r="W70" s="1">
        <f t="shared" ref="W70:W103" si="89">IF($I70&gt;1000,J70,0)</f>
        <v>0</v>
      </c>
      <c r="X70" s="1">
        <f t="shared" ref="X70:X103" si="90">SUM(T70:W70)</f>
        <v>2520.7319876233973</v>
      </c>
      <c r="Y70" s="6">
        <f t="shared" ref="Y70:AB104" si="91">IF(T70,T70*1000/(O70*365),0)</f>
        <v>0</v>
      </c>
      <c r="Z70" s="6">
        <f t="shared" si="91"/>
        <v>0</v>
      </c>
      <c r="AA70" s="6">
        <f t="shared" si="91"/>
        <v>0.21111225001022987</v>
      </c>
      <c r="AB70" s="6">
        <f t="shared" si="91"/>
        <v>0</v>
      </c>
      <c r="AD70" t="s">
        <v>63</v>
      </c>
      <c r="AE70" s="1">
        <f t="shared" si="80"/>
        <v>0</v>
      </c>
      <c r="AF70" s="1">
        <f t="shared" si="81"/>
        <v>0</v>
      </c>
      <c r="AG70" s="1">
        <f t="shared" si="82"/>
        <v>545.21</v>
      </c>
      <c r="AH70" s="1">
        <f t="shared" si="83"/>
        <v>0</v>
      </c>
    </row>
    <row r="71" spans="1:34">
      <c r="G71" t="s">
        <v>423</v>
      </c>
      <c r="H71" s="1">
        <v>25335</v>
      </c>
      <c r="I71" s="1">
        <v>422.25</v>
      </c>
      <c r="J71" s="1">
        <f>K71*Inflation!B$26/Inflation!B$30</f>
        <v>3016.4022395756588</v>
      </c>
      <c r="K71" s="1">
        <v>3274</v>
      </c>
      <c r="L71" s="1"/>
      <c r="N71" t="s">
        <v>63</v>
      </c>
      <c r="O71" s="1">
        <f t="shared" si="84"/>
        <v>0</v>
      </c>
      <c r="P71" s="1">
        <f t="shared" si="85"/>
        <v>25335</v>
      </c>
      <c r="Q71" s="1">
        <f t="shared" si="13"/>
        <v>0</v>
      </c>
      <c r="R71" s="1">
        <f t="shared" si="14"/>
        <v>0</v>
      </c>
      <c r="T71" s="1">
        <f t="shared" si="86"/>
        <v>0</v>
      </c>
      <c r="U71" s="1">
        <f t="shared" si="87"/>
        <v>3016.4022395756588</v>
      </c>
      <c r="V71" s="1">
        <f t="shared" si="88"/>
        <v>0</v>
      </c>
      <c r="W71" s="1">
        <f t="shared" si="89"/>
        <v>0</v>
      </c>
      <c r="X71" s="1">
        <f t="shared" si="90"/>
        <v>3016.4022395756588</v>
      </c>
      <c r="Y71" s="6">
        <f t="shared" si="91"/>
        <v>0</v>
      </c>
      <c r="Z71" s="6">
        <f t="shared" si="91"/>
        <v>0.32619363429503923</v>
      </c>
      <c r="AA71" s="6">
        <f t="shared" si="91"/>
        <v>0</v>
      </c>
      <c r="AB71" s="6">
        <f t="shared" si="91"/>
        <v>0</v>
      </c>
      <c r="AD71" t="s">
        <v>63</v>
      </c>
      <c r="AE71" s="1">
        <f t="shared" si="80"/>
        <v>0</v>
      </c>
      <c r="AF71" s="1">
        <f t="shared" si="81"/>
        <v>422.25</v>
      </c>
      <c r="AG71" s="1">
        <f t="shared" si="82"/>
        <v>0</v>
      </c>
      <c r="AH71" s="1">
        <f t="shared" si="83"/>
        <v>0</v>
      </c>
    </row>
    <row r="72" spans="1:34">
      <c r="G72" t="s">
        <v>424</v>
      </c>
      <c r="H72" s="1">
        <v>23691</v>
      </c>
      <c r="I72" s="1">
        <v>394.85</v>
      </c>
      <c r="J72" s="1">
        <f>K72*Inflation!B$26/Inflation!B$30</f>
        <v>2864.3844113746864</v>
      </c>
      <c r="K72" s="1">
        <v>3109</v>
      </c>
      <c r="L72" s="1"/>
      <c r="N72" t="s">
        <v>63</v>
      </c>
      <c r="O72" s="1">
        <f t="shared" si="84"/>
        <v>0</v>
      </c>
      <c r="P72" s="1">
        <f t="shared" si="85"/>
        <v>23691</v>
      </c>
      <c r="Q72" s="1">
        <f t="shared" ref="Q72:Q103" si="92">IF(AND(I72&lt;1000,I72&gt;500),H72,0)</f>
        <v>0</v>
      </c>
      <c r="R72" s="1">
        <f t="shared" ref="R72:R103" si="93">IF(I72&gt;1000,H72,0)</f>
        <v>0</v>
      </c>
      <c r="T72" s="1">
        <f t="shared" si="86"/>
        <v>0</v>
      </c>
      <c r="U72" s="1">
        <f t="shared" si="87"/>
        <v>2864.3844113746864</v>
      </c>
      <c r="V72" s="1">
        <f t="shared" si="88"/>
        <v>0</v>
      </c>
      <c r="W72" s="1">
        <f t="shared" si="89"/>
        <v>0</v>
      </c>
      <c r="X72" s="1">
        <f t="shared" si="90"/>
        <v>2864.3844113746864</v>
      </c>
      <c r="Y72" s="6">
        <f t="shared" si="91"/>
        <v>0</v>
      </c>
      <c r="Z72" s="6">
        <f t="shared" si="91"/>
        <v>0.33124935732194544</v>
      </c>
      <c r="AA72" s="6">
        <f t="shared" si="91"/>
        <v>0</v>
      </c>
      <c r="AB72" s="6">
        <f t="shared" si="91"/>
        <v>0</v>
      </c>
      <c r="AD72" t="s">
        <v>63</v>
      </c>
      <c r="AE72" s="1">
        <f t="shared" si="80"/>
        <v>0</v>
      </c>
      <c r="AF72" s="1">
        <f t="shared" si="81"/>
        <v>394.85</v>
      </c>
      <c r="AG72" s="1">
        <f t="shared" si="82"/>
        <v>0</v>
      </c>
      <c r="AH72" s="1">
        <f t="shared" si="83"/>
        <v>0</v>
      </c>
    </row>
    <row r="73" spans="1:34">
      <c r="G73" t="s">
        <v>425</v>
      </c>
      <c r="H73" s="1">
        <v>23198</v>
      </c>
      <c r="I73">
        <v>386.63</v>
      </c>
      <c r="J73" s="1">
        <f>K73*Inflation!B$26/Inflation!B$30</f>
        <v>8521.2902607926899</v>
      </c>
      <c r="K73" s="1">
        <v>9249</v>
      </c>
      <c r="L73" s="1"/>
      <c r="N73" t="s">
        <v>63</v>
      </c>
      <c r="O73" s="1">
        <f t="shared" si="84"/>
        <v>0</v>
      </c>
      <c r="P73" s="1">
        <f t="shared" si="85"/>
        <v>23198</v>
      </c>
      <c r="Q73" s="1">
        <f t="shared" si="92"/>
        <v>0</v>
      </c>
      <c r="R73" s="1">
        <f t="shared" si="93"/>
        <v>0</v>
      </c>
      <c r="T73" s="1">
        <f t="shared" si="86"/>
        <v>0</v>
      </c>
      <c r="U73" s="1">
        <f t="shared" si="87"/>
        <v>8521.2902607926899</v>
      </c>
      <c r="V73" s="1">
        <f t="shared" si="88"/>
        <v>0</v>
      </c>
      <c r="W73" s="1">
        <f t="shared" si="89"/>
        <v>0</v>
      </c>
      <c r="X73" s="1">
        <f t="shared" si="90"/>
        <v>8521.2902607926899</v>
      </c>
      <c r="Y73" s="6">
        <f t="shared" si="91"/>
        <v>0</v>
      </c>
      <c r="Z73" s="6">
        <f t="shared" si="91"/>
        <v>1.0063798911328787</v>
      </c>
      <c r="AA73" s="6">
        <f t="shared" si="91"/>
        <v>0</v>
      </c>
      <c r="AB73" s="6">
        <f t="shared" si="91"/>
        <v>0</v>
      </c>
      <c r="AD73" t="s">
        <v>63</v>
      </c>
      <c r="AE73" s="1">
        <f t="shared" si="80"/>
        <v>0</v>
      </c>
      <c r="AF73" s="1">
        <f t="shared" si="81"/>
        <v>386.63</v>
      </c>
      <c r="AG73" s="1">
        <f t="shared" si="82"/>
        <v>0</v>
      </c>
      <c r="AH73" s="1">
        <f t="shared" si="83"/>
        <v>0</v>
      </c>
    </row>
    <row r="74" spans="1:34">
      <c r="G74" t="s">
        <v>426</v>
      </c>
      <c r="H74" s="1">
        <v>24389</v>
      </c>
      <c r="I74">
        <v>406.49</v>
      </c>
      <c r="J74" s="1">
        <f>K74*Inflation!B$26/Inflation!B$30</f>
        <v>4075.9204361278908</v>
      </c>
      <c r="K74" s="1">
        <v>4424</v>
      </c>
      <c r="L74" s="1"/>
      <c r="N74" t="s">
        <v>63</v>
      </c>
      <c r="O74" s="1">
        <f t="shared" si="84"/>
        <v>0</v>
      </c>
      <c r="P74" s="1">
        <f t="shared" si="85"/>
        <v>24389</v>
      </c>
      <c r="Q74" s="1">
        <f t="shared" si="92"/>
        <v>0</v>
      </c>
      <c r="R74" s="1">
        <f t="shared" si="93"/>
        <v>0</v>
      </c>
      <c r="T74" s="1">
        <f t="shared" si="86"/>
        <v>0</v>
      </c>
      <c r="U74" s="1">
        <f t="shared" si="87"/>
        <v>4075.9204361278908</v>
      </c>
      <c r="V74" s="1">
        <f t="shared" si="88"/>
        <v>0</v>
      </c>
      <c r="W74" s="1">
        <f t="shared" si="89"/>
        <v>0</v>
      </c>
      <c r="X74" s="1">
        <f t="shared" si="90"/>
        <v>4075.9204361278908</v>
      </c>
      <c r="Y74" s="6">
        <f t="shared" si="91"/>
        <v>0</v>
      </c>
      <c r="Z74" s="6">
        <f t="shared" si="91"/>
        <v>0.45786646867276126</v>
      </c>
      <c r="AA74" s="6">
        <f t="shared" si="91"/>
        <v>0</v>
      </c>
      <c r="AB74" s="6">
        <f t="shared" si="91"/>
        <v>0</v>
      </c>
      <c r="AD74" t="s">
        <v>63</v>
      </c>
      <c r="AE74" s="1">
        <f t="shared" si="80"/>
        <v>0</v>
      </c>
      <c r="AF74" s="1">
        <f t="shared" si="81"/>
        <v>406.49</v>
      </c>
      <c r="AG74" s="1">
        <f t="shared" si="82"/>
        <v>0</v>
      </c>
      <c r="AH74" s="1">
        <f t="shared" si="83"/>
        <v>0</v>
      </c>
    </row>
    <row r="75" spans="1:34">
      <c r="E75" s="1"/>
      <c r="F75" s="1"/>
      <c r="G75" t="s">
        <v>427</v>
      </c>
      <c r="H75" s="1">
        <v>7525</v>
      </c>
      <c r="I75" s="1">
        <v>125.41</v>
      </c>
      <c r="J75" s="1">
        <f>K75*Inflation!B$26/Inflation!B$30</f>
        <v>1664.8255488433767</v>
      </c>
      <c r="K75" s="1">
        <v>1807</v>
      </c>
      <c r="L75" s="1"/>
      <c r="N75" t="s">
        <v>63</v>
      </c>
      <c r="O75" s="1">
        <f t="shared" si="84"/>
        <v>7525</v>
      </c>
      <c r="P75" s="1">
        <f t="shared" si="85"/>
        <v>0</v>
      </c>
      <c r="Q75" s="1">
        <f t="shared" si="92"/>
        <v>0</v>
      </c>
      <c r="R75" s="1">
        <f t="shared" si="93"/>
        <v>0</v>
      </c>
      <c r="T75" s="1">
        <f t="shared" si="86"/>
        <v>1664.8255488433767</v>
      </c>
      <c r="U75" s="1">
        <f t="shared" si="87"/>
        <v>0</v>
      </c>
      <c r="V75" s="1">
        <f t="shared" si="88"/>
        <v>0</v>
      </c>
      <c r="W75" s="1">
        <f t="shared" si="89"/>
        <v>0</v>
      </c>
      <c r="X75" s="1">
        <f t="shared" si="90"/>
        <v>1664.8255488433767</v>
      </c>
      <c r="Y75" s="6">
        <f t="shared" si="91"/>
        <v>0.60613500162686085</v>
      </c>
      <c r="Z75" s="6">
        <f t="shared" si="91"/>
        <v>0</v>
      </c>
      <c r="AA75" s="6">
        <f t="shared" si="91"/>
        <v>0</v>
      </c>
      <c r="AB75" s="6">
        <f t="shared" si="91"/>
        <v>0</v>
      </c>
      <c r="AD75" t="s">
        <v>63</v>
      </c>
      <c r="AE75" s="1">
        <f t="shared" si="80"/>
        <v>125.41</v>
      </c>
      <c r="AF75" s="1">
        <f t="shared" si="81"/>
        <v>0</v>
      </c>
      <c r="AG75" s="1">
        <f t="shared" si="82"/>
        <v>0</v>
      </c>
      <c r="AH75" s="1">
        <f t="shared" si="83"/>
        <v>0</v>
      </c>
    </row>
    <row r="76" spans="1:34">
      <c r="G76" t="s">
        <v>428</v>
      </c>
      <c r="H76" s="1">
        <v>8266</v>
      </c>
      <c r="I76" s="1">
        <v>137.76</v>
      </c>
      <c r="J76" s="1">
        <f>K76*Inflation!B$26/Inflation!B$30</f>
        <v>1993.736849860026</v>
      </c>
      <c r="K76" s="1">
        <v>2164</v>
      </c>
      <c r="L76" s="1"/>
      <c r="N76" t="s">
        <v>63</v>
      </c>
      <c r="O76" s="1">
        <f t="shared" si="84"/>
        <v>8266</v>
      </c>
      <c r="P76" s="1">
        <f t="shared" si="85"/>
        <v>0</v>
      </c>
      <c r="Q76" s="1">
        <f t="shared" si="92"/>
        <v>0</v>
      </c>
      <c r="R76" s="1">
        <f t="shared" si="93"/>
        <v>0</v>
      </c>
      <c r="T76" s="1">
        <f t="shared" si="86"/>
        <v>1993.736849860026</v>
      </c>
      <c r="U76" s="1">
        <f t="shared" si="87"/>
        <v>0</v>
      </c>
      <c r="V76" s="1">
        <f t="shared" si="88"/>
        <v>0</v>
      </c>
      <c r="W76" s="1">
        <f t="shared" si="89"/>
        <v>0</v>
      </c>
      <c r="X76" s="1">
        <f t="shared" si="90"/>
        <v>1993.736849860026</v>
      </c>
      <c r="Y76" s="6">
        <f t="shared" si="91"/>
        <v>0.66081450996159408</v>
      </c>
      <c r="Z76" s="6">
        <f t="shared" si="91"/>
        <v>0</v>
      </c>
      <c r="AA76" s="6">
        <f t="shared" si="91"/>
        <v>0</v>
      </c>
      <c r="AB76" s="6">
        <f t="shared" si="91"/>
        <v>0</v>
      </c>
      <c r="AD76" t="s">
        <v>63</v>
      </c>
      <c r="AE76" s="1">
        <f t="shared" si="80"/>
        <v>137.76</v>
      </c>
      <c r="AF76" s="1">
        <f t="shared" si="81"/>
        <v>0</v>
      </c>
      <c r="AG76" s="1">
        <f t="shared" si="82"/>
        <v>0</v>
      </c>
      <c r="AH76" s="1">
        <f t="shared" si="83"/>
        <v>0</v>
      </c>
    </row>
    <row r="77" spans="1:34">
      <c r="G77" t="s">
        <v>429</v>
      </c>
      <c r="H77" s="1">
        <v>8565</v>
      </c>
      <c r="I77" s="1">
        <v>142.75</v>
      </c>
      <c r="J77" s="1">
        <f>K77*Inflation!B$26/Inflation!B$30</f>
        <v>3725.8187711801966</v>
      </c>
      <c r="K77" s="1">
        <v>4044</v>
      </c>
      <c r="L77" s="1"/>
      <c r="N77" t="s">
        <v>63</v>
      </c>
      <c r="O77" s="1">
        <f t="shared" si="84"/>
        <v>8565</v>
      </c>
      <c r="P77" s="1">
        <f t="shared" si="85"/>
        <v>0</v>
      </c>
      <c r="Q77" s="1">
        <f t="shared" si="92"/>
        <v>0</v>
      </c>
      <c r="R77" s="1">
        <f t="shared" si="93"/>
        <v>0</v>
      </c>
      <c r="T77" s="1">
        <f t="shared" si="86"/>
        <v>3725.8187711801966</v>
      </c>
      <c r="U77" s="1">
        <f t="shared" si="87"/>
        <v>0</v>
      </c>
      <c r="V77" s="1">
        <f t="shared" si="88"/>
        <v>0</v>
      </c>
      <c r="W77" s="1">
        <f t="shared" si="89"/>
        <v>0</v>
      </c>
      <c r="X77" s="1">
        <f t="shared" si="90"/>
        <v>3725.8187711801966</v>
      </c>
      <c r="Y77" s="6">
        <f t="shared" si="91"/>
        <v>1.1917948232069657</v>
      </c>
      <c r="Z77" s="6">
        <f t="shared" si="91"/>
        <v>0</v>
      </c>
      <c r="AA77" s="6">
        <f t="shared" si="91"/>
        <v>0</v>
      </c>
      <c r="AB77" s="6">
        <f t="shared" si="91"/>
        <v>0</v>
      </c>
      <c r="AD77" t="s">
        <v>63</v>
      </c>
      <c r="AE77" s="1">
        <f t="shared" si="80"/>
        <v>142.75</v>
      </c>
      <c r="AF77" s="1">
        <f t="shared" si="81"/>
        <v>0</v>
      </c>
      <c r="AG77" s="1">
        <f t="shared" si="82"/>
        <v>0</v>
      </c>
      <c r="AH77" s="1">
        <f t="shared" si="83"/>
        <v>0</v>
      </c>
    </row>
    <row r="78" spans="1:34">
      <c r="E78" s="1"/>
      <c r="F78" s="1"/>
      <c r="G78" t="s">
        <v>430</v>
      </c>
      <c r="H78" s="1">
        <v>10493</v>
      </c>
      <c r="I78" s="1">
        <v>174.88</v>
      </c>
      <c r="J78" s="1">
        <f>K78*Inflation!B$26/Inflation!B$30</f>
        <v>2961.12302932076</v>
      </c>
      <c r="K78" s="1">
        <v>3214</v>
      </c>
      <c r="L78" s="1"/>
      <c r="N78" t="s">
        <v>63</v>
      </c>
      <c r="O78" s="1">
        <f t="shared" si="84"/>
        <v>10493</v>
      </c>
      <c r="P78" s="1">
        <f t="shared" si="85"/>
        <v>0</v>
      </c>
      <c r="Q78" s="1">
        <f t="shared" si="92"/>
        <v>0</v>
      </c>
      <c r="R78" s="1">
        <f t="shared" si="93"/>
        <v>0</v>
      </c>
      <c r="T78" s="1">
        <f t="shared" si="86"/>
        <v>2961.12302932076</v>
      </c>
      <c r="U78" s="1">
        <f t="shared" si="87"/>
        <v>0</v>
      </c>
      <c r="V78" s="1">
        <f t="shared" si="88"/>
        <v>0</v>
      </c>
      <c r="W78" s="1">
        <f t="shared" si="89"/>
        <v>0</v>
      </c>
      <c r="X78" s="1">
        <f t="shared" si="90"/>
        <v>2961.12302932076</v>
      </c>
      <c r="Y78" s="6">
        <f t="shared" si="91"/>
        <v>0.77315027482659937</v>
      </c>
      <c r="Z78" s="6">
        <f t="shared" si="91"/>
        <v>0</v>
      </c>
      <c r="AA78" s="6">
        <f t="shared" si="91"/>
        <v>0</v>
      </c>
      <c r="AB78" s="6">
        <f t="shared" si="91"/>
        <v>0</v>
      </c>
      <c r="AD78" t="s">
        <v>63</v>
      </c>
      <c r="AE78" s="1">
        <f t="shared" si="80"/>
        <v>174.88</v>
      </c>
      <c r="AF78" s="1">
        <f t="shared" si="81"/>
        <v>0</v>
      </c>
      <c r="AG78" s="1">
        <f t="shared" si="82"/>
        <v>0</v>
      </c>
      <c r="AH78" s="1">
        <f t="shared" si="83"/>
        <v>0</v>
      </c>
    </row>
    <row r="79" spans="1:34">
      <c r="G79" t="s">
        <v>431</v>
      </c>
      <c r="H79" s="1">
        <v>10185</v>
      </c>
      <c r="I79" s="1">
        <v>169.75</v>
      </c>
      <c r="J79" s="1">
        <f>K79*Inflation!B$26/Inflation!B$30</f>
        <v>4208.5905407396485</v>
      </c>
      <c r="K79" s="1">
        <v>4568</v>
      </c>
      <c r="L79" s="1"/>
      <c r="N79" t="s">
        <v>63</v>
      </c>
      <c r="O79" s="1">
        <f t="shared" si="84"/>
        <v>10185</v>
      </c>
      <c r="P79" s="1">
        <f t="shared" si="85"/>
        <v>0</v>
      </c>
      <c r="Q79" s="1">
        <f t="shared" si="92"/>
        <v>0</v>
      </c>
      <c r="R79" s="1">
        <f t="shared" si="93"/>
        <v>0</v>
      </c>
      <c r="T79" s="1">
        <f t="shared" si="86"/>
        <v>4208.5905407396485</v>
      </c>
      <c r="U79" s="1">
        <f t="shared" si="87"/>
        <v>0</v>
      </c>
      <c r="V79" s="1">
        <f t="shared" si="88"/>
        <v>0</v>
      </c>
      <c r="W79" s="1">
        <f t="shared" si="89"/>
        <v>0</v>
      </c>
      <c r="X79" s="1">
        <f t="shared" si="90"/>
        <v>4208.5905407396485</v>
      </c>
      <c r="Y79" s="6">
        <f t="shared" si="91"/>
        <v>1.1320947514111268</v>
      </c>
      <c r="Z79" s="6">
        <f t="shared" si="91"/>
        <v>0</v>
      </c>
      <c r="AA79" s="6">
        <f t="shared" si="91"/>
        <v>0</v>
      </c>
      <c r="AB79" s="6">
        <f t="shared" si="91"/>
        <v>0</v>
      </c>
      <c r="AD79" t="s">
        <v>63</v>
      </c>
      <c r="AE79" s="1">
        <f t="shared" si="80"/>
        <v>169.75</v>
      </c>
      <c r="AF79" s="1">
        <f t="shared" si="81"/>
        <v>0</v>
      </c>
      <c r="AG79" s="1">
        <f t="shared" si="82"/>
        <v>0</v>
      </c>
      <c r="AH79" s="1">
        <f t="shared" si="83"/>
        <v>0</v>
      </c>
    </row>
    <row r="80" spans="1:34">
      <c r="C80" s="1"/>
      <c r="D80" s="1"/>
      <c r="E80" s="1"/>
      <c r="F80" s="1"/>
      <c r="G80" t="s">
        <v>432</v>
      </c>
      <c r="H80" s="1">
        <v>13413</v>
      </c>
      <c r="I80">
        <v>223.55</v>
      </c>
      <c r="J80" s="1">
        <f>K80*Inflation!B$26/Inflation!B$30</f>
        <v>6656.5382348607627</v>
      </c>
      <c r="K80" s="1">
        <v>7225</v>
      </c>
      <c r="L80" s="1"/>
      <c r="N80" t="s">
        <v>63</v>
      </c>
      <c r="O80" s="1">
        <f t="shared" si="84"/>
        <v>13413</v>
      </c>
      <c r="P80" s="1">
        <f t="shared" si="85"/>
        <v>0</v>
      </c>
      <c r="Q80" s="1">
        <f t="shared" si="92"/>
        <v>0</v>
      </c>
      <c r="R80" s="1">
        <f t="shared" si="93"/>
        <v>0</v>
      </c>
      <c r="T80" s="1">
        <f t="shared" si="86"/>
        <v>6656.5382348607627</v>
      </c>
      <c r="U80" s="1">
        <f t="shared" si="87"/>
        <v>0</v>
      </c>
      <c r="V80" s="1">
        <f t="shared" si="88"/>
        <v>0</v>
      </c>
      <c r="W80" s="1">
        <f t="shared" si="89"/>
        <v>0</v>
      </c>
      <c r="X80" s="1">
        <f t="shared" si="90"/>
        <v>6656.5382348607627</v>
      </c>
      <c r="Y80" s="6">
        <f t="shared" si="91"/>
        <v>1.3596578732880824</v>
      </c>
      <c r="Z80" s="6">
        <f t="shared" si="91"/>
        <v>0</v>
      </c>
      <c r="AA80" s="6">
        <f t="shared" si="91"/>
        <v>0</v>
      </c>
      <c r="AB80" s="6">
        <f t="shared" si="91"/>
        <v>0</v>
      </c>
      <c r="AD80" t="s">
        <v>63</v>
      </c>
      <c r="AE80" s="1">
        <f t="shared" si="80"/>
        <v>223.55</v>
      </c>
      <c r="AF80" s="1">
        <f t="shared" si="81"/>
        <v>0</v>
      </c>
      <c r="AG80" s="1">
        <f t="shared" si="82"/>
        <v>0</v>
      </c>
      <c r="AH80" s="1">
        <f t="shared" si="83"/>
        <v>0</v>
      </c>
    </row>
    <row r="81" spans="1:34">
      <c r="G81" t="s">
        <v>433</v>
      </c>
      <c r="H81" s="1">
        <v>12792</v>
      </c>
      <c r="I81">
        <v>213.2</v>
      </c>
      <c r="J81" s="1">
        <f>K81*Inflation!B$26/Inflation!B$30</f>
        <v>4502.4916752615281</v>
      </c>
      <c r="K81" s="1">
        <v>4887</v>
      </c>
      <c r="L81" s="1"/>
      <c r="N81" t="s">
        <v>63</v>
      </c>
      <c r="O81" s="1">
        <f t="shared" si="84"/>
        <v>12792</v>
      </c>
      <c r="P81" s="1">
        <f t="shared" si="85"/>
        <v>0</v>
      </c>
      <c r="Q81" s="1">
        <f t="shared" si="92"/>
        <v>0</v>
      </c>
      <c r="R81" s="1">
        <f t="shared" si="93"/>
        <v>0</v>
      </c>
      <c r="T81" s="1">
        <f t="shared" si="86"/>
        <v>4502.4916752615281</v>
      </c>
      <c r="U81" s="1">
        <f t="shared" si="87"/>
        <v>0</v>
      </c>
      <c r="V81" s="1">
        <f t="shared" si="88"/>
        <v>0</v>
      </c>
      <c r="W81" s="1">
        <f t="shared" si="89"/>
        <v>0</v>
      </c>
      <c r="X81" s="1">
        <f t="shared" si="90"/>
        <v>4502.4916752615281</v>
      </c>
      <c r="Y81" s="6">
        <f t="shared" si="91"/>
        <v>0.96432095300605858</v>
      </c>
      <c r="Z81" s="6">
        <f t="shared" si="91"/>
        <v>0</v>
      </c>
      <c r="AA81" s="6">
        <f t="shared" si="91"/>
        <v>0</v>
      </c>
      <c r="AB81" s="6">
        <f t="shared" si="91"/>
        <v>0</v>
      </c>
      <c r="AD81" t="s">
        <v>63</v>
      </c>
      <c r="AE81" s="1">
        <f t="shared" si="80"/>
        <v>213.2</v>
      </c>
      <c r="AF81" s="1">
        <f t="shared" si="81"/>
        <v>0</v>
      </c>
      <c r="AG81" s="1">
        <f t="shared" si="82"/>
        <v>0</v>
      </c>
      <c r="AH81" s="1">
        <f t="shared" si="83"/>
        <v>0</v>
      </c>
    </row>
    <row r="82" spans="1:34">
      <c r="E82" s="1"/>
      <c r="F82" s="1"/>
      <c r="G82" t="s">
        <v>434</v>
      </c>
      <c r="H82" s="1">
        <v>12227</v>
      </c>
      <c r="I82" s="1">
        <v>203.78</v>
      </c>
      <c r="J82" s="1">
        <f>K82*Inflation!B$26/Inflation!B$30</f>
        <v>1988.2089288345364</v>
      </c>
      <c r="K82" s="1">
        <v>2158</v>
      </c>
      <c r="L82" s="1"/>
      <c r="N82" t="s">
        <v>63</v>
      </c>
      <c r="O82" s="1">
        <f t="shared" si="84"/>
        <v>12227</v>
      </c>
      <c r="P82" s="1">
        <f t="shared" si="85"/>
        <v>0</v>
      </c>
      <c r="Q82" s="1">
        <f t="shared" si="92"/>
        <v>0</v>
      </c>
      <c r="R82" s="1">
        <f t="shared" si="93"/>
        <v>0</v>
      </c>
      <c r="T82" s="1">
        <f t="shared" si="86"/>
        <v>1988.2089288345364</v>
      </c>
      <c r="U82" s="1">
        <f t="shared" si="87"/>
        <v>0</v>
      </c>
      <c r="V82" s="1">
        <f t="shared" si="88"/>
        <v>0</v>
      </c>
      <c r="W82" s="1">
        <f t="shared" si="89"/>
        <v>0</v>
      </c>
      <c r="X82" s="1">
        <f t="shared" si="90"/>
        <v>1988.2089288345364</v>
      </c>
      <c r="Y82" s="6">
        <f t="shared" si="91"/>
        <v>0.44550157440350097</v>
      </c>
      <c r="Z82" s="6">
        <f t="shared" si="91"/>
        <v>0</v>
      </c>
      <c r="AA82" s="6">
        <f t="shared" si="91"/>
        <v>0</v>
      </c>
      <c r="AB82" s="6">
        <f t="shared" si="91"/>
        <v>0</v>
      </c>
      <c r="AD82" t="s">
        <v>63</v>
      </c>
      <c r="AE82" s="1">
        <f t="shared" si="80"/>
        <v>203.78</v>
      </c>
      <c r="AF82" s="1">
        <f t="shared" si="81"/>
        <v>0</v>
      </c>
      <c r="AG82" s="1">
        <f t="shared" si="82"/>
        <v>0</v>
      </c>
      <c r="AH82" s="1">
        <f t="shared" si="83"/>
        <v>0</v>
      </c>
    </row>
    <row r="83" spans="1:34">
      <c r="G83" t="s">
        <v>435</v>
      </c>
      <c r="H83" s="1">
        <v>13111</v>
      </c>
      <c r="I83" s="1">
        <v>218.52</v>
      </c>
      <c r="J83" s="1">
        <f>K83*Inflation!B$26/Inflation!B$30</f>
        <v>3558.1385000736695</v>
      </c>
      <c r="K83" s="1">
        <v>3862</v>
      </c>
      <c r="L83" s="1"/>
      <c r="N83" t="s">
        <v>63</v>
      </c>
      <c r="O83" s="1">
        <f t="shared" si="84"/>
        <v>13111</v>
      </c>
      <c r="P83" s="1">
        <f t="shared" si="85"/>
        <v>0</v>
      </c>
      <c r="Q83" s="1">
        <f t="shared" si="92"/>
        <v>0</v>
      </c>
      <c r="R83" s="1">
        <f t="shared" si="93"/>
        <v>0</v>
      </c>
      <c r="T83" s="1">
        <f t="shared" si="86"/>
        <v>3558.1385000736695</v>
      </c>
      <c r="U83" s="1">
        <f t="shared" si="87"/>
        <v>0</v>
      </c>
      <c r="V83" s="1">
        <f t="shared" si="88"/>
        <v>0</v>
      </c>
      <c r="W83" s="1">
        <f t="shared" si="89"/>
        <v>0</v>
      </c>
      <c r="X83" s="1">
        <f t="shared" si="90"/>
        <v>3558.1385000736695</v>
      </c>
      <c r="Y83" s="6">
        <f t="shared" si="91"/>
        <v>0.74352258849333241</v>
      </c>
      <c r="Z83" s="6">
        <f t="shared" si="91"/>
        <v>0</v>
      </c>
      <c r="AA83" s="6">
        <f t="shared" si="91"/>
        <v>0</v>
      </c>
      <c r="AB83" s="6">
        <f t="shared" si="91"/>
        <v>0</v>
      </c>
      <c r="AD83" t="s">
        <v>63</v>
      </c>
      <c r="AE83" s="1">
        <f t="shared" si="80"/>
        <v>218.52</v>
      </c>
      <c r="AF83" s="1">
        <f t="shared" si="81"/>
        <v>0</v>
      </c>
      <c r="AG83" s="1">
        <f t="shared" si="82"/>
        <v>0</v>
      </c>
      <c r="AH83" s="1">
        <f t="shared" si="83"/>
        <v>0</v>
      </c>
    </row>
    <row r="84" spans="1:34">
      <c r="A84" t="s">
        <v>64</v>
      </c>
      <c r="B84">
        <f>COUNTIF(R84:R89,"&gt;0")</f>
        <v>0</v>
      </c>
      <c r="C84">
        <f>COUNTIF(Q84:Q89,"&gt;0")</f>
        <v>1</v>
      </c>
      <c r="D84">
        <f>COUNTIF(P84:P89,"&gt;0")</f>
        <v>1</v>
      </c>
      <c r="E84">
        <f>COUNTIF(O84:O89,"&gt;0")</f>
        <v>4</v>
      </c>
      <c r="G84" t="s">
        <v>436</v>
      </c>
      <c r="H84" s="1">
        <v>57371</v>
      </c>
      <c r="I84" s="1">
        <v>956.19</v>
      </c>
      <c r="J84" s="1">
        <f>K84*Inflation!B$26/Inflation!B$30</f>
        <v>7927.9600707234404</v>
      </c>
      <c r="K84" s="1">
        <v>8605</v>
      </c>
      <c r="L84" s="1"/>
      <c r="M84" s="1"/>
      <c r="N84" t="s">
        <v>64</v>
      </c>
      <c r="O84" s="1">
        <f t="shared" si="84"/>
        <v>0</v>
      </c>
      <c r="P84" s="1">
        <f t="shared" si="85"/>
        <v>0</v>
      </c>
      <c r="Q84" s="1">
        <f t="shared" si="92"/>
        <v>57371</v>
      </c>
      <c r="R84" s="1">
        <f t="shared" si="93"/>
        <v>0</v>
      </c>
      <c r="T84" s="1">
        <f t="shared" si="86"/>
        <v>0</v>
      </c>
      <c r="U84" s="1">
        <f t="shared" si="87"/>
        <v>0</v>
      </c>
      <c r="V84" s="1">
        <f t="shared" si="88"/>
        <v>7927.9600707234404</v>
      </c>
      <c r="W84" s="1">
        <f t="shared" si="89"/>
        <v>0</v>
      </c>
      <c r="X84" s="1">
        <f t="shared" si="90"/>
        <v>7927.9600707234404</v>
      </c>
      <c r="Y84" s="6">
        <f t="shared" si="91"/>
        <v>0</v>
      </c>
      <c r="Z84" s="6">
        <f t="shared" si="91"/>
        <v>0</v>
      </c>
      <c r="AA84" s="6">
        <f t="shared" si="91"/>
        <v>0.37859612957639283</v>
      </c>
      <c r="AB84" s="6">
        <f t="shared" si="91"/>
        <v>0</v>
      </c>
      <c r="AD84" t="s">
        <v>64</v>
      </c>
      <c r="AE84" s="1">
        <f t="shared" si="80"/>
        <v>0</v>
      </c>
      <c r="AF84" s="1">
        <f t="shared" si="81"/>
        <v>0</v>
      </c>
      <c r="AG84" s="1">
        <f t="shared" si="82"/>
        <v>956.19</v>
      </c>
      <c r="AH84" s="1">
        <f t="shared" si="83"/>
        <v>0</v>
      </c>
    </row>
    <row r="85" spans="1:34">
      <c r="E85" s="1"/>
      <c r="F85" s="1"/>
      <c r="G85" t="s">
        <v>437</v>
      </c>
      <c r="H85" s="1">
        <v>18087</v>
      </c>
      <c r="I85" s="1">
        <v>301.45</v>
      </c>
      <c r="J85" s="1">
        <f>K85*Inflation!B$26/Inflation!B$30</f>
        <v>890.91660527478984</v>
      </c>
      <c r="K85" s="1">
        <v>967</v>
      </c>
      <c r="L85" s="1"/>
      <c r="M85" s="1"/>
      <c r="N85" t="s">
        <v>64</v>
      </c>
      <c r="O85" s="1">
        <f t="shared" si="84"/>
        <v>0</v>
      </c>
      <c r="P85" s="1">
        <f t="shared" si="85"/>
        <v>18087</v>
      </c>
      <c r="Q85" s="1">
        <f t="shared" si="92"/>
        <v>0</v>
      </c>
      <c r="R85" s="1">
        <f t="shared" si="93"/>
        <v>0</v>
      </c>
      <c r="T85" s="1">
        <f t="shared" si="86"/>
        <v>0</v>
      </c>
      <c r="U85" s="1">
        <f t="shared" si="87"/>
        <v>890.91660527478984</v>
      </c>
      <c r="V85" s="1">
        <f t="shared" si="88"/>
        <v>0</v>
      </c>
      <c r="W85" s="1">
        <f t="shared" si="89"/>
        <v>0</v>
      </c>
      <c r="X85" s="1">
        <f t="shared" si="90"/>
        <v>890.91660527478984</v>
      </c>
      <c r="Y85" s="6">
        <f t="shared" si="91"/>
        <v>0</v>
      </c>
      <c r="Z85" s="6">
        <f t="shared" si="91"/>
        <v>0.1349514796103142</v>
      </c>
      <c r="AA85" s="6">
        <f t="shared" si="91"/>
        <v>0</v>
      </c>
      <c r="AB85" s="6">
        <f t="shared" si="91"/>
        <v>0</v>
      </c>
      <c r="AD85" t="s">
        <v>64</v>
      </c>
      <c r="AE85" s="1">
        <f t="shared" si="80"/>
        <v>0</v>
      </c>
      <c r="AF85" s="1">
        <f t="shared" si="81"/>
        <v>301.45</v>
      </c>
      <c r="AG85" s="1">
        <f t="shared" si="82"/>
        <v>0</v>
      </c>
      <c r="AH85" s="1">
        <f t="shared" si="83"/>
        <v>0</v>
      </c>
    </row>
    <row r="86" spans="1:34">
      <c r="G86" t="s">
        <v>438</v>
      </c>
      <c r="H86" s="1">
        <v>8711</v>
      </c>
      <c r="I86" s="1">
        <v>145.19</v>
      </c>
      <c r="J86" s="1">
        <f>K86*Inflation!B$26/Inflation!B$30</f>
        <v>2236.0440548106671</v>
      </c>
      <c r="K86" s="1">
        <v>2427</v>
      </c>
      <c r="L86" s="1"/>
      <c r="M86" s="1"/>
      <c r="N86" t="s">
        <v>64</v>
      </c>
      <c r="O86" s="1">
        <f t="shared" si="84"/>
        <v>8711</v>
      </c>
      <c r="P86" s="1">
        <f t="shared" si="85"/>
        <v>0</v>
      </c>
      <c r="Q86" s="1">
        <f t="shared" si="92"/>
        <v>0</v>
      </c>
      <c r="R86" s="1">
        <f t="shared" si="93"/>
        <v>0</v>
      </c>
      <c r="T86" s="1">
        <f t="shared" si="86"/>
        <v>2236.0440548106671</v>
      </c>
      <c r="U86" s="1">
        <f t="shared" si="87"/>
        <v>0</v>
      </c>
      <c r="V86" s="1">
        <f t="shared" si="88"/>
        <v>0</v>
      </c>
      <c r="W86" s="1">
        <f t="shared" si="89"/>
        <v>0</v>
      </c>
      <c r="X86" s="1">
        <f t="shared" si="90"/>
        <v>2236.0440548106671</v>
      </c>
      <c r="Y86" s="6">
        <f t="shared" si="91"/>
        <v>0.70326576688918496</v>
      </c>
      <c r="Z86" s="6">
        <f t="shared" si="91"/>
        <v>0</v>
      </c>
      <c r="AA86" s="6">
        <f t="shared" si="91"/>
        <v>0</v>
      </c>
      <c r="AB86" s="6">
        <f t="shared" si="91"/>
        <v>0</v>
      </c>
      <c r="AD86" t="s">
        <v>64</v>
      </c>
      <c r="AE86" s="1">
        <f t="shared" si="80"/>
        <v>145.19</v>
      </c>
      <c r="AF86" s="1">
        <f t="shared" si="81"/>
        <v>0</v>
      </c>
      <c r="AG86" s="1">
        <f t="shared" si="82"/>
        <v>0</v>
      </c>
      <c r="AH86" s="1">
        <f t="shared" si="83"/>
        <v>0</v>
      </c>
    </row>
    <row r="87" spans="1:34">
      <c r="G87" t="s">
        <v>439</v>
      </c>
      <c r="H87" s="1">
        <v>13290</v>
      </c>
      <c r="I87" s="1">
        <v>221.5</v>
      </c>
      <c r="J87" s="1">
        <f>K87*Inflation!B$26/Inflation!B$30</f>
        <v>3450.3440400766167</v>
      </c>
      <c r="K87" s="1">
        <v>3745</v>
      </c>
      <c r="L87" s="1"/>
      <c r="M87" s="1"/>
      <c r="N87" t="s">
        <v>64</v>
      </c>
      <c r="O87" s="1">
        <f t="shared" si="84"/>
        <v>13290</v>
      </c>
      <c r="P87" s="1">
        <f t="shared" si="85"/>
        <v>0</v>
      </c>
      <c r="Q87" s="1">
        <f t="shared" si="92"/>
        <v>0</v>
      </c>
      <c r="R87" s="1">
        <f t="shared" si="93"/>
        <v>0</v>
      </c>
      <c r="T87" s="1">
        <f t="shared" si="86"/>
        <v>3450.3440400766167</v>
      </c>
      <c r="U87" s="1">
        <f t="shared" si="87"/>
        <v>0</v>
      </c>
      <c r="V87" s="1">
        <f t="shared" si="88"/>
        <v>0</v>
      </c>
      <c r="W87" s="1">
        <f t="shared" si="89"/>
        <v>0</v>
      </c>
      <c r="X87" s="1">
        <f t="shared" si="90"/>
        <v>3450.3440400766167</v>
      </c>
      <c r="Y87" s="6">
        <f t="shared" si="91"/>
        <v>0.71128648382790993</v>
      </c>
      <c r="Z87" s="6">
        <f t="shared" si="91"/>
        <v>0</v>
      </c>
      <c r="AA87" s="6">
        <f t="shared" si="91"/>
        <v>0</v>
      </c>
      <c r="AB87" s="6">
        <f t="shared" si="91"/>
        <v>0</v>
      </c>
      <c r="AD87" t="s">
        <v>64</v>
      </c>
      <c r="AE87" s="1">
        <f t="shared" si="80"/>
        <v>221.5</v>
      </c>
      <c r="AF87" s="1">
        <f t="shared" si="81"/>
        <v>0</v>
      </c>
      <c r="AG87" s="1">
        <f t="shared" si="82"/>
        <v>0</v>
      </c>
      <c r="AH87" s="1">
        <f t="shared" si="83"/>
        <v>0</v>
      </c>
    </row>
    <row r="88" spans="1:34">
      <c r="G88" t="s">
        <v>440</v>
      </c>
      <c r="H88" s="1">
        <v>9510</v>
      </c>
      <c r="I88" s="1">
        <v>158.5</v>
      </c>
      <c r="J88" s="1">
        <f>K88*Inflation!B$26/Inflation!B$30</f>
        <v>1890.5489907175479</v>
      </c>
      <c r="K88" s="1">
        <v>2052</v>
      </c>
      <c r="L88" s="1"/>
      <c r="M88" s="1"/>
      <c r="N88" t="s">
        <v>64</v>
      </c>
      <c r="O88" s="1">
        <f t="shared" si="84"/>
        <v>9510</v>
      </c>
      <c r="P88" s="1">
        <f t="shared" si="85"/>
        <v>0</v>
      </c>
      <c r="Q88" s="1">
        <f t="shared" si="92"/>
        <v>0</v>
      </c>
      <c r="R88" s="1">
        <f t="shared" si="93"/>
        <v>0</v>
      </c>
      <c r="T88" s="1">
        <f t="shared" si="86"/>
        <v>1890.5489907175479</v>
      </c>
      <c r="U88" s="1">
        <f t="shared" si="87"/>
        <v>0</v>
      </c>
      <c r="V88" s="1">
        <f t="shared" si="88"/>
        <v>0</v>
      </c>
      <c r="W88" s="1">
        <f t="shared" si="89"/>
        <v>0</v>
      </c>
      <c r="X88" s="1">
        <f t="shared" si="90"/>
        <v>1890.5489907175479</v>
      </c>
      <c r="Y88" s="6">
        <f t="shared" si="91"/>
        <v>0.54464629610289039</v>
      </c>
      <c r="Z88" s="6">
        <f t="shared" si="91"/>
        <v>0</v>
      </c>
      <c r="AA88" s="6">
        <f t="shared" si="91"/>
        <v>0</v>
      </c>
      <c r="AB88" s="6">
        <f t="shared" si="91"/>
        <v>0</v>
      </c>
      <c r="AD88" t="s">
        <v>64</v>
      </c>
      <c r="AE88" s="1">
        <f t="shared" si="80"/>
        <v>158.5</v>
      </c>
      <c r="AF88" s="1">
        <f t="shared" si="81"/>
        <v>0</v>
      </c>
      <c r="AG88" s="1">
        <f t="shared" si="82"/>
        <v>0</v>
      </c>
      <c r="AH88" s="1">
        <f t="shared" si="83"/>
        <v>0</v>
      </c>
    </row>
    <row r="89" spans="1:34">
      <c r="G89" t="s">
        <v>441</v>
      </c>
      <c r="H89" s="1">
        <v>11501</v>
      </c>
      <c r="I89" s="1">
        <v>191.68</v>
      </c>
      <c r="J89" s="1">
        <f>K89*Inflation!B$26/Inflation!B$30</f>
        <v>2587.0670399292762</v>
      </c>
      <c r="K89" s="1">
        <v>2808</v>
      </c>
      <c r="L89" s="1"/>
      <c r="M89" s="1"/>
      <c r="N89" t="s">
        <v>64</v>
      </c>
      <c r="O89" s="1">
        <f t="shared" si="84"/>
        <v>11501</v>
      </c>
      <c r="P89" s="1">
        <f t="shared" si="85"/>
        <v>0</v>
      </c>
      <c r="Q89" s="1">
        <f t="shared" si="92"/>
        <v>0</v>
      </c>
      <c r="R89" s="1">
        <f t="shared" si="93"/>
        <v>0</v>
      </c>
      <c r="T89" s="1">
        <f t="shared" si="86"/>
        <v>2587.0670399292762</v>
      </c>
      <c r="U89" s="1">
        <f t="shared" si="87"/>
        <v>0</v>
      </c>
      <c r="V89" s="1">
        <f t="shared" si="88"/>
        <v>0</v>
      </c>
      <c r="W89" s="1">
        <f t="shared" si="89"/>
        <v>0</v>
      </c>
      <c r="X89" s="1">
        <f t="shared" si="90"/>
        <v>2587.0670399292762</v>
      </c>
      <c r="Y89" s="6">
        <f t="shared" si="91"/>
        <v>0.61628161933013004</v>
      </c>
      <c r="Z89" s="6">
        <f t="shared" si="91"/>
        <v>0</v>
      </c>
      <c r="AA89" s="6">
        <f t="shared" si="91"/>
        <v>0</v>
      </c>
      <c r="AB89" s="6">
        <f t="shared" si="91"/>
        <v>0</v>
      </c>
      <c r="AD89" t="s">
        <v>64</v>
      </c>
      <c r="AE89" s="1">
        <f t="shared" si="80"/>
        <v>191.68</v>
      </c>
      <c r="AF89" s="1">
        <f t="shared" si="81"/>
        <v>0</v>
      </c>
      <c r="AG89" s="1">
        <f t="shared" si="82"/>
        <v>0</v>
      </c>
      <c r="AH89" s="1">
        <f t="shared" si="83"/>
        <v>0</v>
      </c>
    </row>
    <row r="90" spans="1:34">
      <c r="A90" t="s">
        <v>65</v>
      </c>
      <c r="B90">
        <f>COUNTIF(R90:R93,"&gt;0")</f>
        <v>0</v>
      </c>
      <c r="C90">
        <f>COUNTIF(Q90:Q93,"&gt;0")</f>
        <v>1</v>
      </c>
      <c r="D90">
        <f>COUNTIF(P90:P93,"&gt;0")</f>
        <v>0</v>
      </c>
      <c r="E90">
        <f>COUNTIF(O90:O93,"&gt;0")</f>
        <v>3</v>
      </c>
      <c r="G90" t="s">
        <v>442</v>
      </c>
      <c r="H90" s="1">
        <v>49544</v>
      </c>
      <c r="I90" s="1">
        <v>825.74</v>
      </c>
      <c r="J90" s="1">
        <f>K90*Inflation!B$26/Inflation!B$30</f>
        <v>5251.5249742154101</v>
      </c>
      <c r="K90" s="1">
        <v>5700</v>
      </c>
      <c r="L90" s="1"/>
      <c r="M90" s="1"/>
      <c r="N90" t="s">
        <v>65</v>
      </c>
      <c r="O90" s="1">
        <f t="shared" si="84"/>
        <v>0</v>
      </c>
      <c r="P90" s="1">
        <f t="shared" si="85"/>
        <v>0</v>
      </c>
      <c r="Q90" s="1">
        <f t="shared" si="92"/>
        <v>49544</v>
      </c>
      <c r="R90" s="1">
        <f t="shared" si="93"/>
        <v>0</v>
      </c>
      <c r="T90" s="1">
        <f t="shared" si="86"/>
        <v>0</v>
      </c>
      <c r="U90" s="1">
        <f t="shared" si="87"/>
        <v>0</v>
      </c>
      <c r="V90" s="1">
        <f t="shared" si="88"/>
        <v>5251.5249742154101</v>
      </c>
      <c r="W90" s="1">
        <f t="shared" si="89"/>
        <v>0</v>
      </c>
      <c r="X90" s="1">
        <f t="shared" si="90"/>
        <v>5251.5249742154101</v>
      </c>
      <c r="Y90" s="6">
        <f t="shared" si="91"/>
        <v>0</v>
      </c>
      <c r="Z90" s="6">
        <f t="shared" si="91"/>
        <v>0</v>
      </c>
      <c r="AA90" s="6">
        <f t="shared" si="91"/>
        <v>0.2904032709386542</v>
      </c>
      <c r="AB90" s="6">
        <f t="shared" si="91"/>
        <v>0</v>
      </c>
      <c r="AD90" t="s">
        <v>65</v>
      </c>
      <c r="AE90" s="1">
        <f t="shared" si="80"/>
        <v>0</v>
      </c>
      <c r="AF90" s="1">
        <f t="shared" si="81"/>
        <v>0</v>
      </c>
      <c r="AG90" s="1">
        <f t="shared" si="82"/>
        <v>825.74</v>
      </c>
      <c r="AH90" s="1">
        <f t="shared" si="83"/>
        <v>0</v>
      </c>
    </row>
    <row r="91" spans="1:34">
      <c r="G91" t="s">
        <v>443</v>
      </c>
      <c r="H91" s="1">
        <v>7537</v>
      </c>
      <c r="I91" s="1">
        <v>125.62</v>
      </c>
      <c r="J91" s="1">
        <f>K91*Inflation!B$26/Inflation!B$30</f>
        <v>1006.081626639163</v>
      </c>
      <c r="K91" s="1">
        <v>1092</v>
      </c>
      <c r="L91" s="1"/>
      <c r="M91" s="1"/>
      <c r="N91" t="s">
        <v>65</v>
      </c>
      <c r="O91" s="1">
        <f t="shared" ref="O91" si="94">IF(I91&lt;250,H91,0)</f>
        <v>7537</v>
      </c>
      <c r="P91" s="1">
        <f t="shared" ref="P91" si="95">IF(AND(I91&lt;500,I91&gt;250),H91,0)</f>
        <v>0</v>
      </c>
      <c r="Q91" s="1">
        <f t="shared" ref="Q91" si="96">IF(AND(I91&lt;1000,I91&gt;500),H91,0)</f>
        <v>0</v>
      </c>
      <c r="R91" s="1">
        <f t="shared" ref="R91" si="97">IF(I91&gt;1000,H91,0)</f>
        <v>0</v>
      </c>
      <c r="T91" s="1">
        <f t="shared" ref="T91" si="98">IF($I91&lt;250,J91,0)</f>
        <v>1006.081626639163</v>
      </c>
      <c r="U91" s="1">
        <f t="shared" ref="U91" si="99">IF(AND($I91&lt;500,$I91&gt;250),J91,0)</f>
        <v>0</v>
      </c>
      <c r="V91" s="1">
        <f t="shared" ref="V91" si="100">IF(AND($I91&lt;1000,$I91&gt;500),J91,0)</f>
        <v>0</v>
      </c>
      <c r="W91" s="1">
        <f t="shared" ref="W91" si="101">IF($I91&gt;1000,J91,0)</f>
        <v>0</v>
      </c>
      <c r="X91" s="1">
        <f t="shared" ref="X91" si="102">SUM(T91:W91)</f>
        <v>1006.081626639163</v>
      </c>
      <c r="Y91" s="6">
        <f t="shared" ref="Y91" si="103">IF(T91,T91*1000/(O91*365),0)</f>
        <v>0.36571421231119644</v>
      </c>
      <c r="Z91" s="6">
        <f t="shared" ref="Z91" si="104">IF(U91,U91*1000/(P91*365),0)</f>
        <v>0</v>
      </c>
      <c r="AA91" s="6">
        <f t="shared" ref="AA91" si="105">IF(V91,V91*1000/(Q91*365),0)</f>
        <v>0</v>
      </c>
      <c r="AB91" s="6">
        <f t="shared" ref="AB91" si="106">IF(W91,W91*1000/(R91*365),0)</f>
        <v>0</v>
      </c>
      <c r="AD91" t="s">
        <v>65</v>
      </c>
      <c r="AE91" s="1">
        <f t="shared" si="80"/>
        <v>125.62</v>
      </c>
      <c r="AF91" s="1">
        <f t="shared" si="81"/>
        <v>0</v>
      </c>
      <c r="AG91" s="1">
        <f t="shared" si="82"/>
        <v>0</v>
      </c>
      <c r="AH91" s="1">
        <f t="shared" si="83"/>
        <v>0</v>
      </c>
    </row>
    <row r="92" spans="1:34">
      <c r="G92" t="s">
        <v>444</v>
      </c>
      <c r="H92" s="1">
        <v>10652</v>
      </c>
      <c r="I92" s="1">
        <v>177.54</v>
      </c>
      <c r="J92" s="1">
        <f>K92*Inflation!B$26/Inflation!B$30</f>
        <v>2308.8283483129508</v>
      </c>
      <c r="K92" s="1">
        <v>2506</v>
      </c>
      <c r="L92" s="1"/>
      <c r="M92" s="1"/>
      <c r="N92" t="s">
        <v>65</v>
      </c>
      <c r="O92" s="1">
        <f t="shared" si="84"/>
        <v>10652</v>
      </c>
      <c r="P92" s="1">
        <f t="shared" si="85"/>
        <v>0</v>
      </c>
      <c r="Q92" s="1">
        <f t="shared" si="92"/>
        <v>0</v>
      </c>
      <c r="R92" s="1">
        <f t="shared" si="93"/>
        <v>0</v>
      </c>
      <c r="T92" s="1">
        <f t="shared" si="86"/>
        <v>2308.8283483129508</v>
      </c>
      <c r="U92" s="1">
        <f t="shared" si="87"/>
        <v>0</v>
      </c>
      <c r="V92" s="1">
        <f t="shared" si="88"/>
        <v>0</v>
      </c>
      <c r="W92" s="1">
        <f t="shared" si="89"/>
        <v>0</v>
      </c>
      <c r="X92" s="1">
        <f t="shared" si="90"/>
        <v>2308.8283483129508</v>
      </c>
      <c r="Y92" s="6">
        <f t="shared" si="91"/>
        <v>0.59383750644626532</v>
      </c>
      <c r="Z92" s="6">
        <f t="shared" si="91"/>
        <v>0</v>
      </c>
      <c r="AA92" s="6">
        <f t="shared" si="91"/>
        <v>0</v>
      </c>
      <c r="AB92" s="6">
        <f t="shared" si="91"/>
        <v>0</v>
      </c>
      <c r="AD92" t="s">
        <v>65</v>
      </c>
      <c r="AE92" s="1">
        <f t="shared" si="80"/>
        <v>177.54</v>
      </c>
      <c r="AF92" s="1">
        <f t="shared" si="81"/>
        <v>0</v>
      </c>
      <c r="AG92" s="1">
        <f t="shared" si="82"/>
        <v>0</v>
      </c>
      <c r="AH92" s="1">
        <f t="shared" si="83"/>
        <v>0</v>
      </c>
    </row>
    <row r="93" spans="1:34">
      <c r="G93" t="s">
        <v>445</v>
      </c>
      <c r="H93" s="1">
        <v>10448</v>
      </c>
      <c r="I93" s="1">
        <v>174.14</v>
      </c>
      <c r="J93" s="1">
        <f>K93*Inflation!B$26/Inflation!B$30</f>
        <v>3205.2728746132302</v>
      </c>
      <c r="K93" s="1">
        <v>3479</v>
      </c>
      <c r="L93" s="1"/>
      <c r="M93" s="1"/>
      <c r="N93" t="s">
        <v>65</v>
      </c>
      <c r="O93" s="1">
        <f t="shared" si="84"/>
        <v>10448</v>
      </c>
      <c r="P93" s="1">
        <f t="shared" si="85"/>
        <v>0</v>
      </c>
      <c r="Q93" s="1">
        <f t="shared" si="92"/>
        <v>0</v>
      </c>
      <c r="R93" s="1">
        <f t="shared" si="93"/>
        <v>0</v>
      </c>
      <c r="T93" s="1">
        <f t="shared" si="86"/>
        <v>3205.2728746132302</v>
      </c>
      <c r="U93" s="1">
        <f t="shared" si="87"/>
        <v>0</v>
      </c>
      <c r="V93" s="1">
        <f t="shared" si="88"/>
        <v>0</v>
      </c>
      <c r="W93" s="1">
        <f t="shared" si="89"/>
        <v>0</v>
      </c>
      <c r="X93" s="1">
        <f t="shared" si="90"/>
        <v>3205.2728746132302</v>
      </c>
      <c r="Y93" s="6">
        <f t="shared" si="91"/>
        <v>0.84050244252376549</v>
      </c>
      <c r="Z93" s="6">
        <f t="shared" si="91"/>
        <v>0</v>
      </c>
      <c r="AA93" s="6">
        <f t="shared" si="91"/>
        <v>0</v>
      </c>
      <c r="AB93" s="6">
        <f t="shared" si="91"/>
        <v>0</v>
      </c>
      <c r="AD93" t="s">
        <v>65</v>
      </c>
      <c r="AE93" s="1">
        <f t="shared" si="80"/>
        <v>174.14</v>
      </c>
      <c r="AF93" s="1">
        <f t="shared" si="81"/>
        <v>0</v>
      </c>
      <c r="AG93" s="1">
        <f t="shared" si="82"/>
        <v>0</v>
      </c>
      <c r="AH93" s="1">
        <f t="shared" si="83"/>
        <v>0</v>
      </c>
    </row>
    <row r="94" spans="1:34">
      <c r="A94" t="s">
        <v>66</v>
      </c>
      <c r="B94">
        <f>COUNTIF(R94:R103,"&gt;0")</f>
        <v>0</v>
      </c>
      <c r="C94">
        <f>COUNTIF(Q94:Q103,"&gt;0")</f>
        <v>3</v>
      </c>
      <c r="D94">
        <f>COUNTIF(P94:P103,"&gt;0")</f>
        <v>2</v>
      </c>
      <c r="E94">
        <f>COUNTIF(O94:O103,"&gt;0")</f>
        <v>5</v>
      </c>
      <c r="G94" t="s">
        <v>446</v>
      </c>
      <c r="H94" s="1">
        <v>44734</v>
      </c>
      <c r="I94" s="1">
        <v>745.56</v>
      </c>
      <c r="J94" s="1">
        <f>K94*Inflation!B$26/Inflation!B$30</f>
        <v>4880.2329453366719</v>
      </c>
      <c r="K94" s="1">
        <v>5297</v>
      </c>
      <c r="L94" s="1"/>
      <c r="M94" s="1"/>
      <c r="N94" t="s">
        <v>66</v>
      </c>
      <c r="O94" s="1">
        <f t="shared" si="84"/>
        <v>0</v>
      </c>
      <c r="P94" s="1">
        <f t="shared" si="85"/>
        <v>0</v>
      </c>
      <c r="Q94" s="1">
        <f t="shared" si="92"/>
        <v>44734</v>
      </c>
      <c r="R94" s="1">
        <f t="shared" si="93"/>
        <v>0</v>
      </c>
      <c r="T94" s="1">
        <f t="shared" si="86"/>
        <v>0</v>
      </c>
      <c r="U94" s="1">
        <f t="shared" si="87"/>
        <v>0</v>
      </c>
      <c r="V94" s="1">
        <f t="shared" si="88"/>
        <v>4880.2329453366719</v>
      </c>
      <c r="W94" s="1">
        <f t="shared" si="89"/>
        <v>0</v>
      </c>
      <c r="X94" s="1">
        <f t="shared" si="90"/>
        <v>4880.2329453366719</v>
      </c>
      <c r="Y94" s="6">
        <f t="shared" si="91"/>
        <v>0</v>
      </c>
      <c r="Z94" s="6">
        <f t="shared" si="91"/>
        <v>0</v>
      </c>
      <c r="AA94" s="6">
        <f t="shared" si="91"/>
        <v>0.2988890155161727</v>
      </c>
      <c r="AB94" s="6">
        <f t="shared" si="91"/>
        <v>0</v>
      </c>
      <c r="AD94" t="s">
        <v>66</v>
      </c>
      <c r="AE94" s="1">
        <f t="shared" si="80"/>
        <v>0</v>
      </c>
      <c r="AF94" s="1">
        <f t="shared" si="81"/>
        <v>0</v>
      </c>
      <c r="AG94" s="1">
        <f t="shared" si="82"/>
        <v>745.56</v>
      </c>
      <c r="AH94" s="1">
        <f t="shared" si="83"/>
        <v>0</v>
      </c>
    </row>
    <row r="95" spans="1:34">
      <c r="E95" s="1"/>
      <c r="F95" s="1"/>
      <c r="G95" t="s">
        <v>378</v>
      </c>
      <c r="H95" s="1">
        <v>33234</v>
      </c>
      <c r="I95" s="1">
        <v>553.9</v>
      </c>
      <c r="J95" s="1">
        <f>K95*Inflation!B$26/Inflation!B$30</f>
        <v>7373.3253278326201</v>
      </c>
      <c r="K95" s="1">
        <v>8003</v>
      </c>
      <c r="L95" s="1"/>
      <c r="N95" t="s">
        <v>66</v>
      </c>
      <c r="O95" s="1">
        <f t="shared" si="84"/>
        <v>0</v>
      </c>
      <c r="P95" s="1">
        <f t="shared" si="85"/>
        <v>0</v>
      </c>
      <c r="Q95" s="1">
        <f t="shared" si="92"/>
        <v>33234</v>
      </c>
      <c r="R95" s="1">
        <f t="shared" si="93"/>
        <v>0</v>
      </c>
      <c r="T95" s="1">
        <f t="shared" si="86"/>
        <v>0</v>
      </c>
      <c r="U95" s="1">
        <f t="shared" si="87"/>
        <v>0</v>
      </c>
      <c r="V95" s="1">
        <f t="shared" si="88"/>
        <v>7373.3253278326201</v>
      </c>
      <c r="W95" s="1">
        <f t="shared" si="89"/>
        <v>0</v>
      </c>
      <c r="X95" s="1">
        <f t="shared" si="90"/>
        <v>7373.3253278326201</v>
      </c>
      <c r="Y95" s="6">
        <f t="shared" si="91"/>
        <v>0</v>
      </c>
      <c r="Z95" s="6">
        <f t="shared" si="91"/>
        <v>0</v>
      </c>
      <c r="AA95" s="6">
        <f t="shared" si="91"/>
        <v>0.6078380968023851</v>
      </c>
      <c r="AB95" s="6">
        <f t="shared" si="91"/>
        <v>0</v>
      </c>
      <c r="AD95" t="s">
        <v>66</v>
      </c>
      <c r="AE95" s="1">
        <f t="shared" si="80"/>
        <v>0</v>
      </c>
      <c r="AF95" s="1">
        <f t="shared" si="81"/>
        <v>0</v>
      </c>
      <c r="AG95" s="1">
        <f t="shared" si="82"/>
        <v>553.9</v>
      </c>
      <c r="AH95" s="1">
        <f t="shared" si="83"/>
        <v>0</v>
      </c>
    </row>
    <row r="96" spans="1:34">
      <c r="G96" t="s">
        <v>447</v>
      </c>
      <c r="H96" s="1">
        <v>25711</v>
      </c>
      <c r="I96" s="1">
        <v>428.52</v>
      </c>
      <c r="J96" s="1">
        <f>K96*Inflation!B$26/Inflation!B$30</f>
        <v>4943.8040371298066</v>
      </c>
      <c r="K96" s="1">
        <v>5366</v>
      </c>
      <c r="L96" s="1"/>
      <c r="N96" t="s">
        <v>66</v>
      </c>
      <c r="O96" s="1">
        <f t="shared" si="84"/>
        <v>0</v>
      </c>
      <c r="P96" s="1">
        <f t="shared" si="85"/>
        <v>25711</v>
      </c>
      <c r="Q96" s="1">
        <f t="shared" si="92"/>
        <v>0</v>
      </c>
      <c r="R96" s="1">
        <f t="shared" si="93"/>
        <v>0</v>
      </c>
      <c r="T96" s="1">
        <f t="shared" si="86"/>
        <v>0</v>
      </c>
      <c r="U96" s="1">
        <f t="shared" si="87"/>
        <v>4943.8040371298066</v>
      </c>
      <c r="V96" s="1">
        <f t="shared" si="88"/>
        <v>0</v>
      </c>
      <c r="W96" s="1">
        <f t="shared" si="89"/>
        <v>0</v>
      </c>
      <c r="X96" s="1">
        <f t="shared" si="90"/>
        <v>4943.8040371298066</v>
      </c>
      <c r="Y96" s="6">
        <f t="shared" si="91"/>
        <v>0</v>
      </c>
      <c r="Z96" s="6">
        <f t="shared" si="91"/>
        <v>0.52680442592183041</v>
      </c>
      <c r="AA96" s="6">
        <f t="shared" si="91"/>
        <v>0</v>
      </c>
      <c r="AB96" s="6">
        <f t="shared" si="91"/>
        <v>0</v>
      </c>
      <c r="AD96" t="s">
        <v>66</v>
      </c>
      <c r="AE96" s="1">
        <f t="shared" si="80"/>
        <v>0</v>
      </c>
      <c r="AF96" s="1">
        <f t="shared" si="81"/>
        <v>428.52</v>
      </c>
      <c r="AG96" s="1">
        <f t="shared" si="82"/>
        <v>0</v>
      </c>
      <c r="AH96" s="1">
        <f t="shared" si="83"/>
        <v>0</v>
      </c>
    </row>
    <row r="97" spans="1:34">
      <c r="G97" t="s">
        <v>448</v>
      </c>
      <c r="H97" s="1">
        <v>8194</v>
      </c>
      <c r="I97" s="1">
        <v>136.57</v>
      </c>
      <c r="J97" s="1">
        <f>K97*Inflation!B$26/Inflation!B$30</f>
        <v>2172.4729630175329</v>
      </c>
      <c r="K97" s="1">
        <v>2358</v>
      </c>
      <c r="L97" s="1"/>
      <c r="N97" t="s">
        <v>66</v>
      </c>
      <c r="O97" s="1">
        <f t="shared" ref="O97" si="107">IF(I97&lt;250,H97,0)</f>
        <v>8194</v>
      </c>
      <c r="P97" s="1">
        <f t="shared" ref="P97" si="108">IF(AND(I97&lt;500,I97&gt;250),H97,0)</f>
        <v>0</v>
      </c>
      <c r="Q97" s="1">
        <f t="shared" ref="Q97" si="109">IF(AND(I97&lt;1000,I97&gt;500),H97,0)</f>
        <v>0</v>
      </c>
      <c r="R97" s="1">
        <f t="shared" ref="R97" si="110">IF(I97&gt;1000,H97,0)</f>
        <v>0</v>
      </c>
      <c r="T97" s="1">
        <f t="shared" ref="T97" si="111">IF($I97&lt;250,J97,0)</f>
        <v>2172.4729630175329</v>
      </c>
      <c r="U97" s="1">
        <f t="shared" ref="U97" si="112">IF(AND($I97&lt;500,$I97&gt;250),J97,0)</f>
        <v>0</v>
      </c>
      <c r="V97" s="1">
        <f t="shared" ref="V97" si="113">IF(AND($I97&lt;1000,$I97&gt;500),J97,0)</f>
        <v>0</v>
      </c>
      <c r="W97" s="1">
        <f t="shared" ref="W97" si="114">IF($I97&gt;1000,J97,0)</f>
        <v>0</v>
      </c>
      <c r="X97" s="1">
        <f t="shared" ref="X97" si="115">SUM(T97:W97)</f>
        <v>2172.4729630175329</v>
      </c>
      <c r="Y97" s="6">
        <f t="shared" ref="Y97" si="116">IF(T97,T97*1000/(O97*365),0)</f>
        <v>0.7263828070046352</v>
      </c>
      <c r="Z97" s="6">
        <f t="shared" ref="Z97" si="117">IF(U97,U97*1000/(P97*365),0)</f>
        <v>0</v>
      </c>
      <c r="AA97" s="6">
        <f t="shared" ref="AA97" si="118">IF(V97,V97*1000/(Q97*365),0)</f>
        <v>0</v>
      </c>
      <c r="AB97" s="6">
        <f t="shared" ref="AB97" si="119">IF(W97,W97*1000/(R97*365),0)</f>
        <v>0</v>
      </c>
      <c r="AD97" t="s">
        <v>66</v>
      </c>
      <c r="AE97" s="1">
        <f t="shared" si="80"/>
        <v>136.57</v>
      </c>
      <c r="AF97" s="1">
        <f t="shared" si="81"/>
        <v>0</v>
      </c>
      <c r="AG97" s="1">
        <f t="shared" si="82"/>
        <v>0</v>
      </c>
      <c r="AH97" s="1">
        <f t="shared" si="83"/>
        <v>0</v>
      </c>
    </row>
    <row r="98" spans="1:34">
      <c r="G98" t="s">
        <v>449</v>
      </c>
      <c r="H98" s="1">
        <v>22407</v>
      </c>
      <c r="I98" s="1">
        <v>373.45</v>
      </c>
      <c r="J98" s="1">
        <f>K98*Inflation!B$26/Inflation!B$30</f>
        <v>3869.5447178429345</v>
      </c>
      <c r="K98" s="1">
        <v>4200</v>
      </c>
      <c r="L98" s="1"/>
      <c r="N98" t="s">
        <v>66</v>
      </c>
      <c r="O98" s="1">
        <f t="shared" si="84"/>
        <v>0</v>
      </c>
      <c r="P98" s="1">
        <f t="shared" si="85"/>
        <v>22407</v>
      </c>
      <c r="Q98" s="1">
        <f t="shared" si="92"/>
        <v>0</v>
      </c>
      <c r="R98" s="1">
        <f t="shared" si="93"/>
        <v>0</v>
      </c>
      <c r="T98" s="1">
        <f t="shared" si="86"/>
        <v>0</v>
      </c>
      <c r="U98" s="1">
        <f t="shared" si="87"/>
        <v>3869.5447178429345</v>
      </c>
      <c r="V98" s="1">
        <f t="shared" si="88"/>
        <v>0</v>
      </c>
      <c r="W98" s="1">
        <f t="shared" si="89"/>
        <v>0</v>
      </c>
      <c r="X98" s="1">
        <f t="shared" si="90"/>
        <v>3869.5447178429345</v>
      </c>
      <c r="Y98" s="6">
        <f t="shared" si="91"/>
        <v>0</v>
      </c>
      <c r="Z98" s="6">
        <f t="shared" si="91"/>
        <v>0.47313305563671515</v>
      </c>
      <c r="AA98" s="6">
        <f t="shared" si="91"/>
        <v>0</v>
      </c>
      <c r="AB98" s="6">
        <f t="shared" si="91"/>
        <v>0</v>
      </c>
      <c r="AD98" t="s">
        <v>66</v>
      </c>
      <c r="AE98" s="1">
        <f t="shared" si="80"/>
        <v>0</v>
      </c>
      <c r="AF98" s="1">
        <f t="shared" si="81"/>
        <v>373.45</v>
      </c>
      <c r="AG98" s="1">
        <f t="shared" si="82"/>
        <v>0</v>
      </c>
      <c r="AH98" s="1">
        <f t="shared" si="83"/>
        <v>0</v>
      </c>
    </row>
    <row r="99" spans="1:34">
      <c r="A99" s="9" t="s">
        <v>450</v>
      </c>
      <c r="B99" s="9">
        <v>2022</v>
      </c>
      <c r="G99" t="s">
        <v>451</v>
      </c>
      <c r="H99" s="1">
        <v>31192</v>
      </c>
      <c r="I99" s="1">
        <v>519.87</v>
      </c>
      <c r="J99" s="1">
        <f>K99*Inflation!B$26/Inflation!B$30</f>
        <v>7038.8861057904805</v>
      </c>
      <c r="K99" s="1">
        <v>7640</v>
      </c>
      <c r="L99" s="1"/>
      <c r="N99" t="s">
        <v>66</v>
      </c>
      <c r="O99" s="1">
        <f t="shared" si="84"/>
        <v>0</v>
      </c>
      <c r="P99" s="1">
        <f t="shared" si="85"/>
        <v>0</v>
      </c>
      <c r="Q99" s="1">
        <f t="shared" si="92"/>
        <v>31192</v>
      </c>
      <c r="R99" s="1">
        <f t="shared" si="93"/>
        <v>0</v>
      </c>
      <c r="T99" s="1">
        <f t="shared" si="86"/>
        <v>0</v>
      </c>
      <c r="U99" s="1">
        <f t="shared" si="87"/>
        <v>0</v>
      </c>
      <c r="V99" s="1">
        <f t="shared" si="88"/>
        <v>7038.8861057904805</v>
      </c>
      <c r="W99" s="1">
        <f t="shared" si="89"/>
        <v>0</v>
      </c>
      <c r="X99" s="1">
        <f t="shared" si="90"/>
        <v>7038.8861057904805</v>
      </c>
      <c r="Y99" s="6">
        <f t="shared" si="91"/>
        <v>0</v>
      </c>
      <c r="Z99" s="6">
        <f t="shared" si="91"/>
        <v>0</v>
      </c>
      <c r="AA99" s="6">
        <f t="shared" si="91"/>
        <v>0.61825530481915636</v>
      </c>
      <c r="AB99" s="6">
        <f t="shared" si="91"/>
        <v>0</v>
      </c>
      <c r="AD99" t="s">
        <v>66</v>
      </c>
      <c r="AE99" s="1">
        <f t="shared" si="80"/>
        <v>0</v>
      </c>
      <c r="AF99" s="1">
        <f t="shared" si="81"/>
        <v>0</v>
      </c>
      <c r="AG99" s="1">
        <f t="shared" si="82"/>
        <v>519.87</v>
      </c>
      <c r="AH99" s="1">
        <f t="shared" si="83"/>
        <v>0</v>
      </c>
    </row>
    <row r="100" spans="1:34">
      <c r="A100" t="s">
        <v>57</v>
      </c>
      <c r="B100" s="1">
        <f>SUMIF(AD$3:$AD$103,$A100,AE$3:AE$103)</f>
        <v>2171.35</v>
      </c>
      <c r="E100" s="1"/>
      <c r="F100" s="1"/>
      <c r="G100" t="s">
        <v>452</v>
      </c>
      <c r="H100" s="1">
        <v>8026</v>
      </c>
      <c r="I100" s="1">
        <v>133.76</v>
      </c>
      <c r="J100" s="1">
        <f>K100*Inflation!B$26/Inflation!B$30</f>
        <v>1723.7900397819358</v>
      </c>
      <c r="K100" s="1">
        <v>1871</v>
      </c>
      <c r="L100" s="1"/>
      <c r="N100" t="s">
        <v>66</v>
      </c>
      <c r="O100" s="1">
        <f t="shared" si="84"/>
        <v>8026</v>
      </c>
      <c r="P100" s="1">
        <f t="shared" si="85"/>
        <v>0</v>
      </c>
      <c r="Q100" s="1">
        <f t="shared" si="92"/>
        <v>0</v>
      </c>
      <c r="R100" s="1">
        <f t="shared" si="93"/>
        <v>0</v>
      </c>
      <c r="T100" s="1">
        <f t="shared" si="86"/>
        <v>1723.7900397819358</v>
      </c>
      <c r="U100" s="1">
        <f t="shared" si="87"/>
        <v>0</v>
      </c>
      <c r="V100" s="1">
        <f t="shared" si="88"/>
        <v>0</v>
      </c>
      <c r="W100" s="1">
        <f t="shared" si="89"/>
        <v>0</v>
      </c>
      <c r="X100" s="1">
        <f t="shared" si="90"/>
        <v>1723.7900397819358</v>
      </c>
      <c r="Y100" s="6">
        <f t="shared" si="91"/>
        <v>0.58842666804868282</v>
      </c>
      <c r="Z100" s="6">
        <f t="shared" si="91"/>
        <v>0</v>
      </c>
      <c r="AA100" s="6">
        <f t="shared" si="91"/>
        <v>0</v>
      </c>
      <c r="AB100" s="6">
        <f t="shared" si="91"/>
        <v>0</v>
      </c>
      <c r="AD100" t="s">
        <v>66</v>
      </c>
      <c r="AE100" s="1">
        <f t="shared" si="80"/>
        <v>133.76</v>
      </c>
      <c r="AF100" s="1">
        <f t="shared" si="81"/>
        <v>0</v>
      </c>
      <c r="AG100" s="1">
        <f t="shared" si="82"/>
        <v>0</v>
      </c>
      <c r="AH100" s="1">
        <f t="shared" si="83"/>
        <v>0</v>
      </c>
    </row>
    <row r="101" spans="1:34">
      <c r="A101" t="s">
        <v>58</v>
      </c>
      <c r="B101" s="1">
        <f>SUMIF(AD$3:$AD$103,$A101,AE$3:AE$103)</f>
        <v>292.54000000000002</v>
      </c>
      <c r="G101" t="s">
        <v>453</v>
      </c>
      <c r="H101" s="1">
        <v>11186</v>
      </c>
      <c r="I101" s="1">
        <v>186.44</v>
      </c>
      <c r="J101" s="1">
        <f>K101*Inflation!B$26/Inflation!B$30</f>
        <v>3527.7349344334752</v>
      </c>
      <c r="K101" s="1">
        <v>3829</v>
      </c>
      <c r="N101" t="s">
        <v>66</v>
      </c>
      <c r="O101" s="1">
        <f t="shared" si="84"/>
        <v>11186</v>
      </c>
      <c r="P101" s="1">
        <f t="shared" si="85"/>
        <v>0</v>
      </c>
      <c r="Q101" s="1">
        <f t="shared" si="92"/>
        <v>0</v>
      </c>
      <c r="R101" s="1">
        <f t="shared" si="93"/>
        <v>0</v>
      </c>
      <c r="T101" s="1">
        <f t="shared" si="86"/>
        <v>3527.7349344334752</v>
      </c>
      <c r="U101" s="1">
        <f t="shared" si="87"/>
        <v>0</v>
      </c>
      <c r="V101" s="1">
        <f t="shared" si="88"/>
        <v>0</v>
      </c>
      <c r="W101" s="1">
        <f t="shared" si="89"/>
        <v>0</v>
      </c>
      <c r="X101" s="1">
        <f t="shared" si="90"/>
        <v>3527.7349344334752</v>
      </c>
      <c r="Y101" s="6">
        <f t="shared" si="91"/>
        <v>0.86402889483514744</v>
      </c>
      <c r="Z101" s="6">
        <f t="shared" si="91"/>
        <v>0</v>
      </c>
      <c r="AA101" s="6">
        <f t="shared" si="91"/>
        <v>0</v>
      </c>
      <c r="AB101" s="6">
        <f t="shared" si="91"/>
        <v>0</v>
      </c>
      <c r="AD101" t="s">
        <v>66</v>
      </c>
      <c r="AE101" s="1">
        <f t="shared" ref="AE101:AE103" si="120">IF($I101&lt;250,I101,0)</f>
        <v>186.44</v>
      </c>
      <c r="AF101" s="1">
        <f t="shared" ref="AF101:AF103" si="121">IF(AND($I101&lt;500,$I101&gt;250),I101,0)</f>
        <v>0</v>
      </c>
      <c r="AG101" s="1">
        <f t="shared" ref="AG101:AG103" si="122">IF(AND($I101&lt;1000,$I101&gt;500),I101,0)</f>
        <v>0</v>
      </c>
      <c r="AH101" s="1">
        <f t="shared" ref="AH101:AH103" si="123">IF($I101&gt;1000,I101,0)</f>
        <v>0</v>
      </c>
    </row>
    <row r="102" spans="1:34">
      <c r="A102" t="s">
        <v>38</v>
      </c>
      <c r="B102" s="1">
        <f>SUMIF(AD$3:$AD$103,$A102,AE$3:AE$103)</f>
        <v>1553.4099999999999</v>
      </c>
      <c r="G102" t="s">
        <v>454</v>
      </c>
      <c r="H102" s="1">
        <v>9537</v>
      </c>
      <c r="I102" s="1">
        <v>158.94999999999999</v>
      </c>
      <c r="J102" s="1">
        <f>K102*Inflation!B$26/Inflation!B$30</f>
        <v>2326.3334315603356</v>
      </c>
      <c r="K102" s="1">
        <v>2525</v>
      </c>
      <c r="N102" t="s">
        <v>66</v>
      </c>
      <c r="O102" s="1">
        <f t="shared" si="84"/>
        <v>9537</v>
      </c>
      <c r="P102" s="1">
        <f t="shared" si="85"/>
        <v>0</v>
      </c>
      <c r="Q102" s="1">
        <f t="shared" si="92"/>
        <v>0</v>
      </c>
      <c r="R102" s="1">
        <f t="shared" si="93"/>
        <v>0</v>
      </c>
      <c r="T102" s="1">
        <f t="shared" si="86"/>
        <v>2326.3334315603356</v>
      </c>
      <c r="U102" s="1">
        <f t="shared" si="87"/>
        <v>0</v>
      </c>
      <c r="V102" s="1">
        <f t="shared" si="88"/>
        <v>0</v>
      </c>
      <c r="W102" s="1">
        <f t="shared" si="89"/>
        <v>0</v>
      </c>
      <c r="X102" s="1">
        <f t="shared" si="90"/>
        <v>2326.3334315603356</v>
      </c>
      <c r="Y102" s="6">
        <f t="shared" si="91"/>
        <v>0.66829361967602341</v>
      </c>
      <c r="Z102" s="6">
        <f t="shared" si="91"/>
        <v>0</v>
      </c>
      <c r="AA102" s="6">
        <f t="shared" si="91"/>
        <v>0</v>
      </c>
      <c r="AB102" s="6">
        <f t="shared" si="91"/>
        <v>0</v>
      </c>
      <c r="AD102" t="s">
        <v>66</v>
      </c>
      <c r="AE102" s="1">
        <f t="shared" si="120"/>
        <v>158.94999999999999</v>
      </c>
      <c r="AF102" s="1">
        <f t="shared" si="121"/>
        <v>0</v>
      </c>
      <c r="AG102" s="1">
        <f t="shared" si="122"/>
        <v>0</v>
      </c>
      <c r="AH102" s="1">
        <f t="shared" si="123"/>
        <v>0</v>
      </c>
    </row>
    <row r="103" spans="1:34">
      <c r="A103" t="s">
        <v>60</v>
      </c>
      <c r="B103" s="1">
        <f>SUMIF(AD$3:$AD$103,$A103,AE$3:AE$103)</f>
        <v>828.52</v>
      </c>
      <c r="G103" t="s">
        <v>455</v>
      </c>
      <c r="H103" s="1">
        <v>12872</v>
      </c>
      <c r="I103" s="1">
        <v>214.53</v>
      </c>
      <c r="J103" s="1">
        <f>K103*Inflation!B$26/Inflation!B$30</f>
        <v>3338.8642993959033</v>
      </c>
      <c r="K103" s="1">
        <v>3624</v>
      </c>
      <c r="N103" t="s">
        <v>66</v>
      </c>
      <c r="O103" s="1">
        <f t="shared" si="84"/>
        <v>12872</v>
      </c>
      <c r="P103" s="1">
        <f t="shared" si="85"/>
        <v>0</v>
      </c>
      <c r="Q103" s="1">
        <f t="shared" si="92"/>
        <v>0</v>
      </c>
      <c r="R103" s="1">
        <f t="shared" si="93"/>
        <v>0</v>
      </c>
      <c r="T103" s="1">
        <f t="shared" si="86"/>
        <v>3338.8642993959033</v>
      </c>
      <c r="U103" s="1">
        <f t="shared" si="87"/>
        <v>0</v>
      </c>
      <c r="V103" s="1">
        <f t="shared" si="88"/>
        <v>0</v>
      </c>
      <c r="W103" s="1">
        <f t="shared" si="89"/>
        <v>0</v>
      </c>
      <c r="X103" s="1">
        <f t="shared" si="90"/>
        <v>3338.8642993959033</v>
      </c>
      <c r="Y103" s="6">
        <f t="shared" si="91"/>
        <v>0.71065672956824699</v>
      </c>
      <c r="Z103" s="6">
        <f t="shared" si="91"/>
        <v>0</v>
      </c>
      <c r="AA103" s="6">
        <f t="shared" si="91"/>
        <v>0</v>
      </c>
      <c r="AB103" s="6">
        <f t="shared" si="91"/>
        <v>0</v>
      </c>
      <c r="AD103" t="s">
        <v>66</v>
      </c>
      <c r="AE103" s="1">
        <f t="shared" si="120"/>
        <v>214.53</v>
      </c>
      <c r="AF103" s="1">
        <f t="shared" si="121"/>
        <v>0</v>
      </c>
      <c r="AG103" s="1">
        <f t="shared" si="122"/>
        <v>0</v>
      </c>
      <c r="AH103" s="1">
        <f t="shared" si="123"/>
        <v>0</v>
      </c>
    </row>
    <row r="104" spans="1:34">
      <c r="A104" t="s">
        <v>142</v>
      </c>
      <c r="B104" s="1">
        <f>SUMIF(AD$3:$AD$103,$A104,AE$3:AE$103)</f>
        <v>717.97</v>
      </c>
      <c r="H104" s="1"/>
      <c r="I104" s="1">
        <f>SUM(I3:I103)</f>
        <v>38256.149999999994</v>
      </c>
      <c r="J104" s="1">
        <f>SUM(J3:J103)</f>
        <v>376988.66468542779</v>
      </c>
      <c r="K104" s="1"/>
      <c r="O104" s="1">
        <f>SUM(O3:O103)</f>
        <v>571057</v>
      </c>
      <c r="P104" s="1">
        <f>SUM(P3:P103)</f>
        <v>532492</v>
      </c>
      <c r="Q104" s="1">
        <f>SUM(Q3:Q103)</f>
        <v>548721</v>
      </c>
      <c r="R104" s="1">
        <f>SUM(R3:R103)</f>
        <v>643102</v>
      </c>
      <c r="T104" s="1">
        <f>SUM(T3:T103)</f>
        <v>117177.18461765136</v>
      </c>
      <c r="U104" s="1">
        <f t="shared" ref="U104:W104" si="124">SUM(U3:U103)</f>
        <v>77513.543129512298</v>
      </c>
      <c r="V104" s="1">
        <f t="shared" si="124"/>
        <v>84286.054515986427</v>
      </c>
      <c r="W104" s="1">
        <f t="shared" si="124"/>
        <v>98011.882422277864</v>
      </c>
      <c r="Y104" s="6">
        <f t="shared" si="91"/>
        <v>0.56217397302565819</v>
      </c>
      <c r="Z104" s="6">
        <f t="shared" si="91"/>
        <v>0.39881514011047098</v>
      </c>
      <c r="AA104" s="6">
        <f t="shared" si="91"/>
        <v>0.42083444465233227</v>
      </c>
      <c r="AB104" s="6">
        <f t="shared" si="91"/>
        <v>0.41754761339027824</v>
      </c>
      <c r="AE104" s="1">
        <f>SUM(AE3:AE103)</f>
        <v>9517.600000000004</v>
      </c>
      <c r="AF104" s="1">
        <f t="shared" ref="AF104:AH104" si="125">SUM(AF3:AF103)</f>
        <v>8874.85</v>
      </c>
      <c r="AG104" s="1">
        <f t="shared" si="125"/>
        <v>9145.33</v>
      </c>
      <c r="AH104" s="1">
        <f t="shared" si="125"/>
        <v>10718.369999999999</v>
      </c>
    </row>
    <row r="105" spans="1:34">
      <c r="A105" t="s">
        <v>62</v>
      </c>
      <c r="B105" s="1">
        <f>SUMIF(AD$3:$AD$103,$A105,AE$3:AE$103)</f>
        <v>319.79000000000002</v>
      </c>
    </row>
    <row r="106" spans="1:34">
      <c r="A106" t="s">
        <v>63</v>
      </c>
      <c r="B106" s="1">
        <f>SUMIF(AD$3:$AD$103,$A106,AE$3:AE$103)</f>
        <v>1609.6</v>
      </c>
    </row>
    <row r="107" spans="1:34">
      <c r="A107" t="s">
        <v>64</v>
      </c>
      <c r="B107" s="1">
        <f>SUMIF(AD$3:$AD$103,$A107,AE$3:AE$103)</f>
        <v>716.87000000000012</v>
      </c>
    </row>
    <row r="108" spans="1:34">
      <c r="A108" t="s">
        <v>65</v>
      </c>
      <c r="B108" s="1">
        <f>SUMIF(AD$3:$AD$103,$A108,AE$3:AE$103)</f>
        <v>477.29999999999995</v>
      </c>
    </row>
    <row r="109" spans="1:34">
      <c r="A109" t="s">
        <v>66</v>
      </c>
      <c r="B109" s="1">
        <f>SUMIF(AD$3:$AD$103,$A109,AE$3:AE$103)</f>
        <v>830.25</v>
      </c>
    </row>
    <row r="110" spans="1:34">
      <c r="A110" t="s">
        <v>456</v>
      </c>
      <c r="B110" s="1">
        <f>SUM(B100:B109)</f>
        <v>9517.6</v>
      </c>
    </row>
    <row r="111" spans="1:34">
      <c r="A111" t="s">
        <v>457</v>
      </c>
      <c r="B111" s="1">
        <f>SUM(AE$3:AE$103)</f>
        <v>9517.600000000004</v>
      </c>
    </row>
    <row r="113" spans="1:2">
      <c r="A113" s="9" t="s">
        <v>458</v>
      </c>
      <c r="B113" s="9">
        <v>2022</v>
      </c>
    </row>
    <row r="114" spans="1:2">
      <c r="A114" t="s">
        <v>57</v>
      </c>
      <c r="B114" s="1">
        <f>SUMIF(AD$3:$AD$103,$A114,AF$3:AF$103)</f>
        <v>963.11</v>
      </c>
    </row>
    <row r="115" spans="1:2">
      <c r="A115" t="s">
        <v>58</v>
      </c>
      <c r="B115" s="1">
        <f>SUMIF(AD$3:$AD$103,$A115,AF$3:AF$103)</f>
        <v>284.81</v>
      </c>
    </row>
    <row r="116" spans="1:2">
      <c r="A116" t="s">
        <v>38</v>
      </c>
      <c r="B116" s="1">
        <f>SUMIF(AD$3:$AD$103,$A116,AF$3:AF$103)</f>
        <v>1991</v>
      </c>
    </row>
    <row r="117" spans="1:2">
      <c r="A117" t="s">
        <v>60</v>
      </c>
      <c r="B117" s="1">
        <f>SUMIF(AD$3:$AD$103,$A117,AF$3:AF$103)</f>
        <v>1217.7</v>
      </c>
    </row>
    <row r="118" spans="1:2">
      <c r="A118" t="s">
        <v>142</v>
      </c>
      <c r="B118" s="1">
        <f>SUMIF(AD$3:$AD$103,$A118,AF$3:AF$103)</f>
        <v>1704.59</v>
      </c>
    </row>
    <row r="119" spans="1:2">
      <c r="A119" t="s">
        <v>62</v>
      </c>
      <c r="B119" s="1">
        <f>SUMIF(AD$3:$AD$103,$A119,AF$3:AF$103)</f>
        <v>0</v>
      </c>
    </row>
    <row r="120" spans="1:2">
      <c r="A120" t="s">
        <v>63</v>
      </c>
      <c r="B120" s="1">
        <f>SUMIF(AD$3:$AD$103,$A120,AF$3:AF$103)</f>
        <v>1610.22</v>
      </c>
    </row>
    <row r="121" spans="1:2">
      <c r="A121" t="s">
        <v>64</v>
      </c>
      <c r="B121" s="1">
        <f>SUMIF(AD$3:$AD$103,$A121,AF$3:AF$103)</f>
        <v>301.45</v>
      </c>
    </row>
    <row r="122" spans="1:2">
      <c r="A122" t="s">
        <v>65</v>
      </c>
      <c r="B122" s="1">
        <f>SUMIF(AD$3:$AD$103,$A122,AF$3:AF$103)</f>
        <v>0</v>
      </c>
    </row>
    <row r="123" spans="1:2">
      <c r="A123" t="s">
        <v>66</v>
      </c>
      <c r="B123" s="1">
        <f>SUMIF(AD$3:$AD$103,$A123,AF$3:AF$103)</f>
        <v>801.97</v>
      </c>
    </row>
    <row r="124" spans="1:2">
      <c r="A124" t="s">
        <v>456</v>
      </c>
      <c r="B124" s="1">
        <f>SUM(B114:B123)</f>
        <v>8874.85</v>
      </c>
    </row>
    <row r="125" spans="1:2">
      <c r="A125" t="s">
        <v>457</v>
      </c>
      <c r="B125" s="1">
        <f>SUM(AF$3:AF$103)</f>
        <v>8874.85</v>
      </c>
    </row>
    <row r="127" spans="1:2">
      <c r="A127" s="9" t="s">
        <v>459</v>
      </c>
      <c r="B127" s="9">
        <v>2022</v>
      </c>
    </row>
    <row r="128" spans="1:2">
      <c r="A128" t="s">
        <v>57</v>
      </c>
      <c r="B128" s="1">
        <f>SUMIF(AD$3:$AD$103,$A128,AG$3:AG$103)</f>
        <v>0</v>
      </c>
    </row>
    <row r="129" spans="1:2">
      <c r="A129" t="s">
        <v>58</v>
      </c>
      <c r="B129" s="1">
        <f>SUMIF(AD$3:$AD$103,$A129,AG$3:AG$103)</f>
        <v>1315.81</v>
      </c>
    </row>
    <row r="130" spans="1:2">
      <c r="A130" t="s">
        <v>38</v>
      </c>
      <c r="B130" s="1">
        <f>SUMIF(AD$3:$AD$103,$A130,AG$3:AG$103)</f>
        <v>667.67</v>
      </c>
    </row>
    <row r="131" spans="1:2">
      <c r="A131" t="s">
        <v>60</v>
      </c>
      <c r="B131" s="1">
        <f>SUMIF(AD$3:$AD$103,$A131,AG$3:AG$103)</f>
        <v>0</v>
      </c>
    </row>
    <row r="132" spans="1:2">
      <c r="A132" t="s">
        <v>142</v>
      </c>
      <c r="B132" s="1">
        <f>SUMIF(AD$3:$AD$103,$A132,AG$3:AG$103)</f>
        <v>1246.26</v>
      </c>
    </row>
    <row r="133" spans="1:2">
      <c r="A133" t="s">
        <v>62</v>
      </c>
      <c r="B133" s="1">
        <f>SUMIF(AD$3:$AD$103,$A133,AG$3:AG$103)</f>
        <v>0</v>
      </c>
    </row>
    <row r="134" spans="1:2">
      <c r="A134" t="s">
        <v>63</v>
      </c>
      <c r="B134" s="1">
        <f>SUMIF(AD$3:$AD$103,$A134,AG$3:AG$103)</f>
        <v>2314.33</v>
      </c>
    </row>
    <row r="135" spans="1:2">
      <c r="A135" t="s">
        <v>64</v>
      </c>
      <c r="B135" s="1">
        <f>SUMIF(AD$3:$AD$103,$A135,AG$3:AG$103)</f>
        <v>956.19</v>
      </c>
    </row>
    <row r="136" spans="1:2">
      <c r="A136" t="s">
        <v>65</v>
      </c>
      <c r="B136" s="1">
        <f>SUMIF(AD$3:$AD$103,$A136,AG$3:AG$103)</f>
        <v>825.74</v>
      </c>
    </row>
    <row r="137" spans="1:2">
      <c r="A137" t="s">
        <v>66</v>
      </c>
      <c r="B137" s="1">
        <f>SUMIF(AD$3:$AD$103,$A137,AG$3:AG$103)</f>
        <v>1819.33</v>
      </c>
    </row>
    <row r="138" spans="1:2">
      <c r="A138" t="s">
        <v>456</v>
      </c>
      <c r="B138" s="1">
        <f>SUM(B128:B137)</f>
        <v>9145.33</v>
      </c>
    </row>
    <row r="139" spans="1:2">
      <c r="A139" t="s">
        <v>457</v>
      </c>
      <c r="B139" s="1">
        <f>SUM(AG$3:AG$103)</f>
        <v>9145.33</v>
      </c>
    </row>
    <row r="141" spans="1:2">
      <c r="A141" s="9" t="s">
        <v>460</v>
      </c>
      <c r="B141" s="9">
        <v>2022</v>
      </c>
    </row>
    <row r="142" spans="1:2">
      <c r="A142" t="s">
        <v>57</v>
      </c>
      <c r="B142" s="1">
        <f>SUMIF(AD$3:$AD$103,$A142,AH$3:AH$103)</f>
        <v>0</v>
      </c>
    </row>
    <row r="143" spans="1:2">
      <c r="A143" t="s">
        <v>58</v>
      </c>
      <c r="B143" s="1">
        <f>SUMIF(AD$3:$AD$103,$A143,AH$3:AH$103)</f>
        <v>0</v>
      </c>
    </row>
    <row r="144" spans="1:2">
      <c r="A144" t="s">
        <v>38</v>
      </c>
      <c r="B144" s="1">
        <f>SUMIF(AD$3:$AD$103,$A144,AH$3:AH$103)</f>
        <v>1194.31</v>
      </c>
    </row>
    <row r="145" spans="1:2">
      <c r="A145" t="s">
        <v>60</v>
      </c>
      <c r="B145" s="1">
        <f>SUMIF(AD$3:$AD$103,$A145,AH$3:AH$103)</f>
        <v>0</v>
      </c>
    </row>
    <row r="146" spans="1:2">
      <c r="A146" t="s">
        <v>142</v>
      </c>
      <c r="B146" s="1">
        <f>SUMIF(AD$3:$AD$103,$A146,AH$3:AH$103)</f>
        <v>1781.01</v>
      </c>
    </row>
    <row r="147" spans="1:2">
      <c r="A147" t="s">
        <v>62</v>
      </c>
      <c r="B147" s="1">
        <f>SUMIF(AD$3:$AD$103,$A147,AH$3:AH$103)</f>
        <v>0</v>
      </c>
    </row>
    <row r="148" spans="1:2">
      <c r="A148" t="s">
        <v>63</v>
      </c>
      <c r="B148" s="1">
        <f>SUMIF(AD$3:$AD$103,$A148,AH$3:AH$103)</f>
        <v>7743.0499999999993</v>
      </c>
    </row>
    <row r="149" spans="1:2">
      <c r="A149" t="s">
        <v>64</v>
      </c>
      <c r="B149" s="1">
        <f>SUMIF(AD$3:$AD$103,$A149,AH$3:AH$103)</f>
        <v>0</v>
      </c>
    </row>
    <row r="150" spans="1:2">
      <c r="A150" t="s">
        <v>65</v>
      </c>
      <c r="B150" s="1">
        <f>SUMIF(AD$3:$AD$103,$A150,AH$3:AH$103)</f>
        <v>0</v>
      </c>
    </row>
    <row r="151" spans="1:2">
      <c r="A151" t="s">
        <v>66</v>
      </c>
      <c r="B151" s="1">
        <f>SUMIF(AD$3:$AD$103,$A151,AH$3:AH$103)</f>
        <v>0</v>
      </c>
    </row>
    <row r="152" spans="1:2">
      <c r="A152" t="s">
        <v>456</v>
      </c>
      <c r="B152" s="1">
        <f>SUM(B142:B151)</f>
        <v>10718.369999999999</v>
      </c>
    </row>
    <row r="153" spans="1:2">
      <c r="A153" t="s">
        <v>457</v>
      </c>
      <c r="B153" s="1">
        <f>SUM(AH$3:AH$103)</f>
        <v>10718.369999999999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3E9E0-938C-4AE1-BA05-ABB3046E4EDA}">
  <dimension ref="A1:AH153"/>
  <sheetViews>
    <sheetView topLeftCell="A55" workbookViewId="0">
      <selection activeCell="K63" sqref="K63"/>
    </sheetView>
  </sheetViews>
  <sheetFormatPr defaultRowHeight="14.45"/>
  <cols>
    <col min="7" max="7" width="24.42578125" bestFit="1" customWidth="1"/>
  </cols>
  <sheetData>
    <row r="1" spans="1:34">
      <c r="A1" s="2" t="s">
        <v>461</v>
      </c>
      <c r="J1" t="s">
        <v>341</v>
      </c>
      <c r="K1" s="1" t="s">
        <v>342</v>
      </c>
      <c r="O1" t="s">
        <v>343</v>
      </c>
      <c r="P1" t="s">
        <v>344</v>
      </c>
      <c r="Q1" t="s">
        <v>345</v>
      </c>
      <c r="R1" t="s">
        <v>346</v>
      </c>
      <c r="T1" t="s">
        <v>347</v>
      </c>
      <c r="Y1" t="s">
        <v>348</v>
      </c>
      <c r="AE1" t="s">
        <v>343</v>
      </c>
      <c r="AF1" t="s">
        <v>344</v>
      </c>
      <c r="AG1" t="s">
        <v>345</v>
      </c>
      <c r="AH1" t="s">
        <v>346</v>
      </c>
    </row>
    <row r="2" spans="1:34" ht="57.95">
      <c r="B2" t="s">
        <v>346</v>
      </c>
      <c r="C2" t="s">
        <v>345</v>
      </c>
      <c r="D2" t="s">
        <v>344</v>
      </c>
      <c r="E2" t="s">
        <v>343</v>
      </c>
      <c r="H2" t="s">
        <v>349</v>
      </c>
      <c r="I2" t="s">
        <v>350</v>
      </c>
      <c r="J2" s="3" t="s">
        <v>347</v>
      </c>
      <c r="K2" s="1" t="s">
        <v>347</v>
      </c>
      <c r="O2" t="s">
        <v>351</v>
      </c>
      <c r="P2" t="s">
        <v>352</v>
      </c>
      <c r="Q2" t="s">
        <v>353</v>
      </c>
      <c r="R2" t="s">
        <v>354</v>
      </c>
      <c r="T2" t="s">
        <v>351</v>
      </c>
      <c r="U2" t="s">
        <v>352</v>
      </c>
      <c r="V2" t="s">
        <v>353</v>
      </c>
      <c r="W2" t="s">
        <v>354</v>
      </c>
      <c r="Y2" t="s">
        <v>351</v>
      </c>
      <c r="Z2" t="s">
        <v>352</v>
      </c>
      <c r="AA2" t="s">
        <v>353</v>
      </c>
      <c r="AB2" t="s">
        <v>354</v>
      </c>
      <c r="AE2" t="s">
        <v>351</v>
      </c>
      <c r="AF2" t="s">
        <v>352</v>
      </c>
      <c r="AG2" t="s">
        <v>353</v>
      </c>
      <c r="AH2" t="s">
        <v>354</v>
      </c>
    </row>
    <row r="3" spans="1:34">
      <c r="A3" t="s">
        <v>57</v>
      </c>
      <c r="B3">
        <f>COUNTIF(R3:R18,"&gt;0")</f>
        <v>0</v>
      </c>
      <c r="C3">
        <f>COUNTIF(Q3:Q18,"&gt;0")</f>
        <v>0</v>
      </c>
      <c r="D3">
        <f>COUNTIF(P3:P18,"&gt;0")</f>
        <v>3</v>
      </c>
      <c r="E3">
        <f>COUNTIF(O3:O18,"&gt;0")</f>
        <v>13</v>
      </c>
      <c r="G3" t="s">
        <v>355</v>
      </c>
      <c r="H3">
        <v>18648</v>
      </c>
      <c r="I3">
        <v>310.8</v>
      </c>
      <c r="J3" s="1">
        <f>K3*Inflation!B$26/Inflation!B$29</f>
        <v>2883.6488199801415</v>
      </c>
      <c r="K3">
        <v>3019</v>
      </c>
      <c r="N3" t="s">
        <v>57</v>
      </c>
      <c r="O3" s="1">
        <f>IF($I3&lt;250,H3,0)</f>
        <v>0</v>
      </c>
      <c r="P3" s="1">
        <f>IF(AND($I3&lt;500,$I3&gt;250),H3,0)</f>
        <v>18648</v>
      </c>
      <c r="Q3" s="1">
        <f>IF(AND($I3&lt;1000,$I3&gt;500),H3,0)</f>
        <v>0</v>
      </c>
      <c r="R3" s="1">
        <f>IF($I3&gt;1000,H3,0)</f>
        <v>0</v>
      </c>
      <c r="T3" s="1">
        <f>IF($I3&lt;250,J3,0)</f>
        <v>0</v>
      </c>
      <c r="U3" s="1">
        <f>IF(AND($I3&lt;500,$I3&gt;250),J3,0)</f>
        <v>2883.6488199801415</v>
      </c>
      <c r="V3" s="1">
        <f>IF(AND($I3&lt;1000,$I3&gt;500),J3,0)</f>
        <v>0</v>
      </c>
      <c r="W3" s="1">
        <f>IF($I3&gt;1000,J3,0)</f>
        <v>0</v>
      </c>
      <c r="X3" s="1">
        <f>SUM(T3:W3)</f>
        <v>2883.6488199801415</v>
      </c>
      <c r="Y3" s="6">
        <f>IF(T3,T3*1000/(O3*365),0)</f>
        <v>0</v>
      </c>
      <c r="Z3" s="6">
        <f t="shared" ref="Z3:AB20" si="0">IF(U3,U3*1000/(P3*365),0)</f>
        <v>0.42365978796508963</v>
      </c>
      <c r="AA3" s="6">
        <f t="shared" si="0"/>
        <v>0</v>
      </c>
      <c r="AB3" s="6">
        <f t="shared" si="0"/>
        <v>0</v>
      </c>
      <c r="AD3" t="s">
        <v>57</v>
      </c>
      <c r="AE3" s="1">
        <f>IF($I3&lt;250,I3,0)</f>
        <v>0</v>
      </c>
      <c r="AF3" s="1">
        <f>IF(AND($I3&lt;500,$I3&gt;250),I3,0)</f>
        <v>310.8</v>
      </c>
      <c r="AG3" s="1">
        <f>IF(AND($I3&lt;1000,$I3&gt;500),I3,0)</f>
        <v>0</v>
      </c>
      <c r="AH3" s="1">
        <f>IF($I3&gt;1000,I3,0)</f>
        <v>0</v>
      </c>
    </row>
    <row r="4" spans="1:34">
      <c r="G4" t="s">
        <v>356</v>
      </c>
      <c r="H4">
        <v>18243</v>
      </c>
      <c r="I4" s="13">
        <v>304.05</v>
      </c>
      <c r="J4" s="1">
        <f>K4*Inflation!B$26/Inflation!B$29</f>
        <v>3254.253570610249</v>
      </c>
      <c r="K4" s="1">
        <v>3407</v>
      </c>
      <c r="N4" t="s">
        <v>57</v>
      </c>
      <c r="O4" s="1">
        <f t="shared" ref="O4:O65" si="1">IF(I4&lt;250,H4,0)</f>
        <v>0</v>
      </c>
      <c r="P4" s="1">
        <f t="shared" ref="P4:P65" si="2">IF(AND(I4&lt;500,I4&gt;250),H4,0)</f>
        <v>18243</v>
      </c>
      <c r="Q4" s="1">
        <f>IF(AND(I4&lt;1000,I4&gt;500),H4,0)</f>
        <v>0</v>
      </c>
      <c r="R4" s="1">
        <f>IF(I4&gt;1000,H4,0)</f>
        <v>0</v>
      </c>
      <c r="T4" s="1">
        <f t="shared" ref="T4:T65" si="3">IF($I4&lt;250,J4,0)</f>
        <v>0</v>
      </c>
      <c r="U4" s="1">
        <f t="shared" ref="U4:U65" si="4">IF(AND($I4&lt;500,$I4&gt;250),J4,0)</f>
        <v>3254.253570610249</v>
      </c>
      <c r="V4" s="1">
        <f t="shared" ref="V4:V65" si="5">IF(AND($I4&lt;1000,$I4&gt;500),J4,0)</f>
        <v>0</v>
      </c>
      <c r="W4" s="1">
        <f t="shared" ref="W4:W65" si="6">IF($I4&gt;1000,J4,0)</f>
        <v>0</v>
      </c>
      <c r="X4" s="1">
        <f t="shared" ref="X4:X65" si="7">SUM(T4:W4)</f>
        <v>3254.253570610249</v>
      </c>
      <c r="Y4" s="6">
        <f t="shared" ref="Y4:AB65" si="8">IF(T4,T4*1000/(O4*365),0)</f>
        <v>0</v>
      </c>
      <c r="Z4" s="6">
        <f t="shared" si="0"/>
        <v>0.48872242543174738</v>
      </c>
      <c r="AA4" s="6">
        <f t="shared" si="0"/>
        <v>0</v>
      </c>
      <c r="AB4" s="6">
        <f t="shared" si="0"/>
        <v>0</v>
      </c>
      <c r="AD4" t="s">
        <v>57</v>
      </c>
      <c r="AE4" s="1">
        <f t="shared" ref="AE4:AE67" si="9">IF($I4&lt;250,I4,0)</f>
        <v>0</v>
      </c>
      <c r="AF4" s="1">
        <f t="shared" ref="AF4:AF67" si="10">IF(AND($I4&lt;500,$I4&gt;250),I4,0)</f>
        <v>304.05</v>
      </c>
      <c r="AG4" s="1">
        <f t="shared" ref="AG4:AG67" si="11">IF(AND($I4&lt;1000,$I4&gt;500),I4,0)</f>
        <v>0</v>
      </c>
      <c r="AH4" s="1">
        <f t="shared" ref="AH4:AH67" si="12">IF($I4&gt;1000,I4,0)</f>
        <v>0</v>
      </c>
    </row>
    <row r="5" spans="1:34">
      <c r="G5" t="s">
        <v>357</v>
      </c>
      <c r="H5" s="1">
        <v>18379</v>
      </c>
      <c r="I5" s="13">
        <v>306.31</v>
      </c>
      <c r="J5" s="1">
        <f>K5*Inflation!B$26/Inflation!B$29</f>
        <v>2737.508286870846</v>
      </c>
      <c r="K5" s="1">
        <v>2866</v>
      </c>
      <c r="N5" t="s">
        <v>57</v>
      </c>
      <c r="O5" s="1">
        <f t="shared" si="1"/>
        <v>0</v>
      </c>
      <c r="P5" s="1">
        <f t="shared" si="2"/>
        <v>18379</v>
      </c>
      <c r="Q5" s="1">
        <f>IF(AND(I5&lt;1000,I5&gt;500),H5,0)</f>
        <v>0</v>
      </c>
      <c r="R5" s="1">
        <f>IF(I5&gt;1000,H5,0)</f>
        <v>0</v>
      </c>
      <c r="T5" s="1">
        <f t="shared" si="3"/>
        <v>0</v>
      </c>
      <c r="U5" s="1">
        <f t="shared" si="4"/>
        <v>2737.508286870846</v>
      </c>
      <c r="V5" s="1">
        <f t="shared" si="5"/>
        <v>0</v>
      </c>
      <c r="W5" s="1">
        <f t="shared" si="6"/>
        <v>0</v>
      </c>
      <c r="X5" s="1">
        <f t="shared" si="7"/>
        <v>2737.508286870846</v>
      </c>
      <c r="Y5" s="6">
        <f t="shared" si="8"/>
        <v>0</v>
      </c>
      <c r="Z5" s="6">
        <f t="shared" si="0"/>
        <v>0.40807566808617129</v>
      </c>
      <c r="AA5" s="6">
        <f t="shared" si="0"/>
        <v>0</v>
      </c>
      <c r="AB5" s="6">
        <f t="shared" si="0"/>
        <v>0</v>
      </c>
      <c r="AD5" t="s">
        <v>57</v>
      </c>
      <c r="AE5" s="1">
        <f t="shared" si="9"/>
        <v>0</v>
      </c>
      <c r="AF5" s="1">
        <f t="shared" si="10"/>
        <v>306.31</v>
      </c>
      <c r="AG5" s="1">
        <f t="shared" si="11"/>
        <v>0</v>
      </c>
      <c r="AH5" s="1">
        <f t="shared" si="12"/>
        <v>0</v>
      </c>
    </row>
    <row r="6" spans="1:34">
      <c r="G6" t="s">
        <v>358</v>
      </c>
      <c r="H6">
        <v>7520</v>
      </c>
      <c r="I6" s="13">
        <v>125.33</v>
      </c>
      <c r="J6" s="1">
        <f>K6*Inflation!B$26/Inflation!B$29</f>
        <v>772.73000840143573</v>
      </c>
      <c r="K6" s="1">
        <v>809</v>
      </c>
      <c r="N6" t="s">
        <v>57</v>
      </c>
      <c r="O6" s="1">
        <f t="shared" si="1"/>
        <v>7520</v>
      </c>
      <c r="P6" s="1">
        <f t="shared" si="2"/>
        <v>0</v>
      </c>
      <c r="Q6" s="1">
        <f t="shared" ref="Q6:Q67" si="13">IF(AND(I6&lt;1000,I6&gt;500),H6,0)</f>
        <v>0</v>
      </c>
      <c r="R6" s="1">
        <f t="shared" ref="R6:R67" si="14">IF(I6&gt;1000,H6,0)</f>
        <v>0</v>
      </c>
      <c r="T6" s="1">
        <f t="shared" si="3"/>
        <v>772.73000840143573</v>
      </c>
      <c r="U6" s="1">
        <f t="shared" si="4"/>
        <v>0</v>
      </c>
      <c r="V6" s="1">
        <f t="shared" si="5"/>
        <v>0</v>
      </c>
      <c r="W6" s="1">
        <f t="shared" si="6"/>
        <v>0</v>
      </c>
      <c r="X6" s="1">
        <f t="shared" si="7"/>
        <v>772.73000840143573</v>
      </c>
      <c r="Y6" s="6">
        <f t="shared" si="8"/>
        <v>0.28152506863940385</v>
      </c>
      <c r="Z6" s="6">
        <f t="shared" si="0"/>
        <v>0</v>
      </c>
      <c r="AA6" s="6">
        <f t="shared" si="0"/>
        <v>0</v>
      </c>
      <c r="AB6" s="6">
        <f t="shared" si="0"/>
        <v>0</v>
      </c>
      <c r="AD6" t="s">
        <v>57</v>
      </c>
      <c r="AE6" s="1">
        <f t="shared" si="9"/>
        <v>125.33</v>
      </c>
      <c r="AF6" s="1">
        <f t="shared" si="10"/>
        <v>0</v>
      </c>
      <c r="AG6" s="1">
        <f t="shared" si="11"/>
        <v>0</v>
      </c>
      <c r="AH6" s="1">
        <f t="shared" si="12"/>
        <v>0</v>
      </c>
    </row>
    <row r="7" spans="1:34">
      <c r="G7" t="s">
        <v>359</v>
      </c>
      <c r="H7">
        <v>11068</v>
      </c>
      <c r="I7" s="1">
        <v>184.47</v>
      </c>
      <c r="J7" s="1">
        <f>K7*Inflation!B$26/Inflation!B$29</f>
        <v>1604.6803635530432</v>
      </c>
      <c r="K7">
        <v>1680</v>
      </c>
      <c r="N7" t="s">
        <v>57</v>
      </c>
      <c r="O7" s="1">
        <f t="shared" si="1"/>
        <v>11068</v>
      </c>
      <c r="P7" s="1">
        <f t="shared" si="2"/>
        <v>0</v>
      </c>
      <c r="Q7" s="1">
        <f t="shared" si="13"/>
        <v>0</v>
      </c>
      <c r="R7" s="1">
        <f t="shared" si="14"/>
        <v>0</v>
      </c>
      <c r="T7" s="1">
        <f t="shared" si="3"/>
        <v>1604.6803635530432</v>
      </c>
      <c r="U7" s="1">
        <f t="shared" si="4"/>
        <v>0</v>
      </c>
      <c r="V7" s="1">
        <f t="shared" si="5"/>
        <v>0</v>
      </c>
      <c r="W7" s="1">
        <f t="shared" si="6"/>
        <v>0</v>
      </c>
      <c r="X7" s="1">
        <f t="shared" si="7"/>
        <v>1604.6803635530432</v>
      </c>
      <c r="Y7" s="6">
        <f t="shared" si="8"/>
        <v>0.39721580752435587</v>
      </c>
      <c r="Z7" s="6">
        <f t="shared" si="0"/>
        <v>0</v>
      </c>
      <c r="AA7" s="6">
        <f t="shared" si="0"/>
        <v>0</v>
      </c>
      <c r="AB7" s="6">
        <f t="shared" si="0"/>
        <v>0</v>
      </c>
      <c r="AD7" t="s">
        <v>57</v>
      </c>
      <c r="AE7" s="1">
        <f t="shared" si="9"/>
        <v>184.47</v>
      </c>
      <c r="AF7" s="1">
        <f t="shared" si="10"/>
        <v>0</v>
      </c>
      <c r="AG7" s="1">
        <f t="shared" si="11"/>
        <v>0</v>
      </c>
      <c r="AH7" s="1">
        <f t="shared" si="12"/>
        <v>0</v>
      </c>
    </row>
    <row r="8" spans="1:34">
      <c r="G8" t="s">
        <v>360</v>
      </c>
      <c r="H8" s="1">
        <v>13705</v>
      </c>
      <c r="I8" s="1">
        <v>228.41</v>
      </c>
      <c r="J8" s="1">
        <f>K8*Inflation!B$26/Inflation!B$29</f>
        <v>619.90330711066963</v>
      </c>
      <c r="K8" s="1">
        <v>649</v>
      </c>
      <c r="N8" t="s">
        <v>57</v>
      </c>
      <c r="O8" s="1">
        <f t="shared" si="1"/>
        <v>13705</v>
      </c>
      <c r="P8" s="1">
        <f t="shared" si="2"/>
        <v>0</v>
      </c>
      <c r="Q8" s="1">
        <f t="shared" si="13"/>
        <v>0</v>
      </c>
      <c r="R8" s="1">
        <f t="shared" si="14"/>
        <v>0</v>
      </c>
      <c r="T8" s="1">
        <f t="shared" si="3"/>
        <v>619.90330711066963</v>
      </c>
      <c r="U8" s="1">
        <f t="shared" si="4"/>
        <v>0</v>
      </c>
      <c r="V8" s="1">
        <f t="shared" si="5"/>
        <v>0</v>
      </c>
      <c r="W8" s="1">
        <f t="shared" si="6"/>
        <v>0</v>
      </c>
      <c r="X8" s="1">
        <f t="shared" si="7"/>
        <v>619.90330711066963</v>
      </c>
      <c r="Y8" s="6">
        <f t="shared" si="8"/>
        <v>0.12392303720983136</v>
      </c>
      <c r="Z8" s="6">
        <f t="shared" si="0"/>
        <v>0</v>
      </c>
      <c r="AA8" s="6">
        <f t="shared" si="0"/>
        <v>0</v>
      </c>
      <c r="AB8" s="6">
        <f t="shared" si="0"/>
        <v>0</v>
      </c>
      <c r="AD8" t="s">
        <v>57</v>
      </c>
      <c r="AE8" s="1">
        <f t="shared" si="9"/>
        <v>228.41</v>
      </c>
      <c r="AF8" s="1">
        <f t="shared" si="10"/>
        <v>0</v>
      </c>
      <c r="AG8" s="1">
        <f t="shared" si="11"/>
        <v>0</v>
      </c>
      <c r="AH8" s="1">
        <f t="shared" si="12"/>
        <v>0</v>
      </c>
    </row>
    <row r="9" spans="1:34">
      <c r="G9" t="s">
        <v>361</v>
      </c>
      <c r="H9" s="1">
        <v>11351</v>
      </c>
      <c r="I9" s="13">
        <v>189.19</v>
      </c>
      <c r="J9" s="1">
        <f>K9*Inflation!B$26/Inflation!B$29</f>
        <v>1342.0094707095391</v>
      </c>
      <c r="K9" s="1">
        <v>1405</v>
      </c>
      <c r="N9" t="s">
        <v>57</v>
      </c>
      <c r="O9" s="1">
        <f t="shared" si="1"/>
        <v>11351</v>
      </c>
      <c r="P9" s="1">
        <f t="shared" si="2"/>
        <v>0</v>
      </c>
      <c r="Q9" s="1">
        <f t="shared" si="13"/>
        <v>0</v>
      </c>
      <c r="R9" s="1">
        <f t="shared" si="14"/>
        <v>0</v>
      </c>
      <c r="T9" s="1">
        <f t="shared" si="3"/>
        <v>1342.0094707095391</v>
      </c>
      <c r="U9" s="1">
        <f t="shared" si="4"/>
        <v>0</v>
      </c>
      <c r="V9" s="1">
        <f t="shared" si="5"/>
        <v>0</v>
      </c>
      <c r="W9" s="1">
        <f t="shared" si="6"/>
        <v>0</v>
      </c>
      <c r="X9" s="1">
        <f t="shared" si="7"/>
        <v>1342.0094707095391</v>
      </c>
      <c r="Y9" s="6">
        <f t="shared" si="8"/>
        <v>0.32391315971425821</v>
      </c>
      <c r="Z9" s="6">
        <f t="shared" si="0"/>
        <v>0</v>
      </c>
      <c r="AA9" s="6">
        <f t="shared" si="0"/>
        <v>0</v>
      </c>
      <c r="AB9" s="6">
        <f t="shared" si="0"/>
        <v>0</v>
      </c>
      <c r="AD9" t="s">
        <v>57</v>
      </c>
      <c r="AE9" s="1">
        <f t="shared" si="9"/>
        <v>189.19</v>
      </c>
      <c r="AF9" s="1">
        <f t="shared" si="10"/>
        <v>0</v>
      </c>
      <c r="AG9" s="1">
        <f t="shared" si="11"/>
        <v>0</v>
      </c>
      <c r="AH9" s="1">
        <f t="shared" si="12"/>
        <v>0</v>
      </c>
    </row>
    <row r="10" spans="1:34">
      <c r="G10" t="s">
        <v>362</v>
      </c>
      <c r="H10">
        <v>7553</v>
      </c>
      <c r="I10" s="13">
        <v>125.88</v>
      </c>
      <c r="J10" s="1">
        <f>K10*Inflation!B$26/Inflation!B$29</f>
        <v>1006.7458947529211</v>
      </c>
      <c r="K10" s="1">
        <v>1054</v>
      </c>
      <c r="N10" t="s">
        <v>57</v>
      </c>
      <c r="O10" s="1">
        <f t="shared" ref="O10" si="15">IF(I10&lt;250,H10,0)</f>
        <v>7553</v>
      </c>
      <c r="P10" s="1">
        <f t="shared" ref="P10" si="16">IF(AND(I10&lt;500,I10&gt;250),H10,0)</f>
        <v>0</v>
      </c>
      <c r="Q10" s="1">
        <f t="shared" ref="Q10" si="17">IF(AND(I10&lt;1000,I10&gt;500),H10,0)</f>
        <v>0</v>
      </c>
      <c r="R10" s="1">
        <f t="shared" ref="R10" si="18">IF(I10&gt;1000,H10,0)</f>
        <v>0</v>
      </c>
      <c r="T10" s="1">
        <f t="shared" ref="T10" si="19">IF($I10&lt;250,J10,0)</f>
        <v>1006.7458947529211</v>
      </c>
      <c r="U10" s="1">
        <f t="shared" ref="U10" si="20">IF(AND($I10&lt;500,$I10&gt;250),J10,0)</f>
        <v>0</v>
      </c>
      <c r="V10" s="1">
        <f t="shared" ref="V10" si="21">IF(AND($I10&lt;1000,$I10&gt;500),J10,0)</f>
        <v>0</v>
      </c>
      <c r="W10" s="1">
        <f t="shared" ref="W10" si="22">IF($I10&gt;1000,J10,0)</f>
        <v>0</v>
      </c>
      <c r="X10" s="1">
        <f t="shared" ref="X10" si="23">SUM(T10:W10)</f>
        <v>1006.7458947529211</v>
      </c>
      <c r="Y10" s="6">
        <f t="shared" ref="Y10" si="24">IF(T10,T10*1000/(O10*365),0)</f>
        <v>0.36518044893815976</v>
      </c>
      <c r="Z10" s="6">
        <f t="shared" ref="Z10" si="25">IF(U10,U10*1000/(P10*365),0)</f>
        <v>0</v>
      </c>
      <c r="AA10" s="6">
        <f t="shared" ref="AA10" si="26">IF(V10,V10*1000/(Q10*365),0)</f>
        <v>0</v>
      </c>
      <c r="AB10" s="6">
        <f t="shared" ref="AB10" si="27">IF(W10,W10*1000/(R10*365),0)</f>
        <v>0</v>
      </c>
      <c r="AD10" t="s">
        <v>57</v>
      </c>
      <c r="AE10" s="1">
        <f t="shared" si="9"/>
        <v>125.88</v>
      </c>
      <c r="AF10" s="1">
        <f t="shared" si="10"/>
        <v>0</v>
      </c>
      <c r="AG10" s="1">
        <f t="shared" si="11"/>
        <v>0</v>
      </c>
      <c r="AH10" s="1">
        <f t="shared" si="12"/>
        <v>0</v>
      </c>
    </row>
    <row r="11" spans="1:34">
      <c r="G11" t="s">
        <v>363</v>
      </c>
      <c r="H11">
        <v>8830</v>
      </c>
      <c r="I11" s="1">
        <v>147.16</v>
      </c>
      <c r="J11" s="1">
        <f>K11*Inflation!B$26/Inflation!B$29</f>
        <v>1689.6902161460318</v>
      </c>
      <c r="K11">
        <v>1769</v>
      </c>
      <c r="N11" t="s">
        <v>57</v>
      </c>
      <c r="O11" s="1">
        <f t="shared" si="1"/>
        <v>8830</v>
      </c>
      <c r="P11" s="1">
        <f t="shared" si="2"/>
        <v>0</v>
      </c>
      <c r="Q11" s="1">
        <f t="shared" si="13"/>
        <v>0</v>
      </c>
      <c r="R11" s="1">
        <f t="shared" si="14"/>
        <v>0</v>
      </c>
      <c r="T11" s="1">
        <f t="shared" si="3"/>
        <v>1689.6902161460318</v>
      </c>
      <c r="U11" s="1">
        <f t="shared" si="4"/>
        <v>0</v>
      </c>
      <c r="V11" s="1">
        <f t="shared" si="5"/>
        <v>0</v>
      </c>
      <c r="W11" s="1">
        <f t="shared" si="6"/>
        <v>0</v>
      </c>
      <c r="X11" s="1">
        <f t="shared" si="7"/>
        <v>1689.6902161460318</v>
      </c>
      <c r="Y11" s="6">
        <f t="shared" si="8"/>
        <v>0.52426820650212747</v>
      </c>
      <c r="Z11" s="6">
        <f t="shared" si="0"/>
        <v>0</v>
      </c>
      <c r="AA11" s="6">
        <f t="shared" si="0"/>
        <v>0</v>
      </c>
      <c r="AB11" s="6">
        <f t="shared" si="0"/>
        <v>0</v>
      </c>
      <c r="AD11" t="s">
        <v>57</v>
      </c>
      <c r="AE11" s="1">
        <f t="shared" si="9"/>
        <v>147.16</v>
      </c>
      <c r="AF11" s="1">
        <f t="shared" si="10"/>
        <v>0</v>
      </c>
      <c r="AG11" s="1">
        <f t="shared" si="11"/>
        <v>0</v>
      </c>
      <c r="AH11" s="1">
        <f t="shared" si="12"/>
        <v>0</v>
      </c>
    </row>
    <row r="12" spans="1:34">
      <c r="G12" t="s">
        <v>364</v>
      </c>
      <c r="H12">
        <v>8448</v>
      </c>
      <c r="I12">
        <v>140.80000000000001</v>
      </c>
      <c r="J12" s="1">
        <f>K12*Inflation!B$26/Inflation!B$29</f>
        <v>1696.3763843275028</v>
      </c>
      <c r="K12" s="1">
        <v>1776</v>
      </c>
      <c r="N12" t="s">
        <v>57</v>
      </c>
      <c r="O12" s="1">
        <f t="shared" si="1"/>
        <v>8448</v>
      </c>
      <c r="P12" s="1">
        <f t="shared" si="2"/>
        <v>0</v>
      </c>
      <c r="Q12" s="1">
        <f t="shared" si="13"/>
        <v>0</v>
      </c>
      <c r="R12" s="1">
        <f t="shared" si="14"/>
        <v>0</v>
      </c>
      <c r="T12" s="1">
        <f t="shared" si="3"/>
        <v>1696.3763843275028</v>
      </c>
      <c r="U12" s="1">
        <f t="shared" si="4"/>
        <v>0</v>
      </c>
      <c r="V12" s="1">
        <f t="shared" si="5"/>
        <v>0</v>
      </c>
      <c r="W12" s="1">
        <f t="shared" si="6"/>
        <v>0</v>
      </c>
      <c r="X12" s="1">
        <f t="shared" si="7"/>
        <v>1696.3763843275028</v>
      </c>
      <c r="Y12" s="6">
        <f t="shared" si="8"/>
        <v>0.55014281870313897</v>
      </c>
      <c r="Z12" s="6">
        <f t="shared" si="0"/>
        <v>0</v>
      </c>
      <c r="AA12" s="6">
        <f t="shared" si="0"/>
        <v>0</v>
      </c>
      <c r="AB12" s="6">
        <f t="shared" si="0"/>
        <v>0</v>
      </c>
      <c r="AD12" t="s">
        <v>57</v>
      </c>
      <c r="AE12" s="1">
        <f t="shared" si="9"/>
        <v>140.80000000000001</v>
      </c>
      <c r="AF12" s="1">
        <f t="shared" si="10"/>
        <v>0</v>
      </c>
      <c r="AG12" s="1">
        <f t="shared" si="11"/>
        <v>0</v>
      </c>
      <c r="AH12" s="1">
        <f t="shared" si="12"/>
        <v>0</v>
      </c>
    </row>
    <row r="13" spans="1:34">
      <c r="G13" t="s">
        <v>462</v>
      </c>
      <c r="H13">
        <v>7969</v>
      </c>
      <c r="I13">
        <v>132.82</v>
      </c>
      <c r="J13" s="1">
        <f>K13*Inflation!B$26/Inflation!B$29</f>
        <v>1465.2259986252191</v>
      </c>
      <c r="K13">
        <v>1534</v>
      </c>
      <c r="N13" t="s">
        <v>57</v>
      </c>
      <c r="O13" s="1">
        <f t="shared" ref="O13" si="28">IF(I13&lt;250,H13,0)</f>
        <v>7969</v>
      </c>
      <c r="P13" s="1">
        <f t="shared" ref="P13" si="29">IF(AND(I13&lt;500,I13&gt;250),H13,0)</f>
        <v>0</v>
      </c>
      <c r="Q13" s="1">
        <f t="shared" ref="Q13" si="30">IF(AND(I13&lt;1000,I13&gt;500),H13,0)</f>
        <v>0</v>
      </c>
      <c r="R13" s="1">
        <f t="shared" ref="R13" si="31">IF(I13&gt;1000,H13,0)</f>
        <v>0</v>
      </c>
      <c r="T13" s="1">
        <f t="shared" ref="T13" si="32">IF($I13&lt;250,J13,0)</f>
        <v>1465.2259986252191</v>
      </c>
      <c r="U13" s="1">
        <f t="shared" ref="U13" si="33">IF(AND($I13&lt;500,$I13&gt;250),J13,0)</f>
        <v>0</v>
      </c>
      <c r="V13" s="1">
        <f t="shared" ref="V13" si="34">IF(AND($I13&lt;1000,$I13&gt;500),J13,0)</f>
        <v>0</v>
      </c>
      <c r="W13" s="1">
        <f t="shared" ref="W13" si="35">IF($I13&gt;1000,J13,0)</f>
        <v>0</v>
      </c>
      <c r="X13" s="1">
        <f t="shared" ref="X13" si="36">SUM(T13:W13)</f>
        <v>1465.2259986252191</v>
      </c>
      <c r="Y13" s="6">
        <f t="shared" ref="Y13" si="37">IF(T13,T13*1000/(O13*365),0)</f>
        <v>0.50374172473994916</v>
      </c>
      <c r="Z13" s="6">
        <f t="shared" ref="Z13" si="38">IF(U13,U13*1000/(P13*365),0)</f>
        <v>0</v>
      </c>
      <c r="AA13" s="6">
        <f t="shared" ref="AA13" si="39">IF(V13,V13*1000/(Q13*365),0)</f>
        <v>0</v>
      </c>
      <c r="AB13" s="6">
        <f t="shared" ref="AB13" si="40">IF(W13,W13*1000/(R13*365),0)</f>
        <v>0</v>
      </c>
      <c r="AD13" t="s">
        <v>57</v>
      </c>
      <c r="AE13" s="1">
        <f t="shared" si="9"/>
        <v>132.82</v>
      </c>
      <c r="AF13" s="1">
        <f t="shared" si="10"/>
        <v>0</v>
      </c>
      <c r="AG13" s="1">
        <f t="shared" si="11"/>
        <v>0</v>
      </c>
      <c r="AH13" s="1">
        <f t="shared" si="12"/>
        <v>0</v>
      </c>
    </row>
    <row r="14" spans="1:34">
      <c r="G14" t="s">
        <v>365</v>
      </c>
      <c r="H14">
        <v>8919</v>
      </c>
      <c r="I14" s="1">
        <v>148.65</v>
      </c>
      <c r="J14" s="1">
        <f>K14*Inflation!B$26/Inflation!B$29</f>
        <v>1532.0876804399295</v>
      </c>
      <c r="K14">
        <v>1604</v>
      </c>
      <c r="N14" t="s">
        <v>57</v>
      </c>
      <c r="O14" s="1">
        <f t="shared" si="1"/>
        <v>8919</v>
      </c>
      <c r="P14" s="1">
        <f t="shared" si="2"/>
        <v>0</v>
      </c>
      <c r="Q14" s="1">
        <f t="shared" si="13"/>
        <v>0</v>
      </c>
      <c r="R14" s="1">
        <f t="shared" si="14"/>
        <v>0</v>
      </c>
      <c r="T14" s="1">
        <f t="shared" si="3"/>
        <v>1532.0876804399295</v>
      </c>
      <c r="U14" s="1">
        <f t="shared" si="4"/>
        <v>0</v>
      </c>
      <c r="V14" s="1">
        <f t="shared" si="5"/>
        <v>0</v>
      </c>
      <c r="W14" s="1">
        <f t="shared" si="6"/>
        <v>0</v>
      </c>
      <c r="X14" s="1">
        <f t="shared" si="7"/>
        <v>1532.0876804399295</v>
      </c>
      <c r="Y14" s="6">
        <f t="shared" si="8"/>
        <v>0.47062456490144311</v>
      </c>
      <c r="Z14" s="6">
        <f t="shared" si="0"/>
        <v>0</v>
      </c>
      <c r="AA14" s="6">
        <f t="shared" si="0"/>
        <v>0</v>
      </c>
      <c r="AB14" s="6">
        <f t="shared" si="0"/>
        <v>0</v>
      </c>
      <c r="AD14" t="s">
        <v>57</v>
      </c>
      <c r="AE14" s="1">
        <f t="shared" si="9"/>
        <v>148.65</v>
      </c>
      <c r="AF14" s="1">
        <f t="shared" si="10"/>
        <v>0</v>
      </c>
      <c r="AG14" s="1">
        <f t="shared" si="11"/>
        <v>0</v>
      </c>
      <c r="AH14" s="1">
        <f t="shared" si="12"/>
        <v>0</v>
      </c>
    </row>
    <row r="15" spans="1:34">
      <c r="G15" t="s">
        <v>366</v>
      </c>
      <c r="H15" s="1">
        <v>8810</v>
      </c>
      <c r="I15" s="13">
        <v>146.84</v>
      </c>
      <c r="J15" s="1">
        <f>K15*Inflation!B$26/Inflation!B$29</f>
        <v>2663.9604368746654</v>
      </c>
      <c r="K15" s="1">
        <v>2789</v>
      </c>
      <c r="N15" t="s">
        <v>57</v>
      </c>
      <c r="O15" s="1">
        <f t="shared" si="1"/>
        <v>8810</v>
      </c>
      <c r="P15" s="1">
        <f t="shared" si="2"/>
        <v>0</v>
      </c>
      <c r="Q15" s="1">
        <f t="shared" si="13"/>
        <v>0</v>
      </c>
      <c r="R15" s="1">
        <f t="shared" si="14"/>
        <v>0</v>
      </c>
      <c r="T15" s="1">
        <f t="shared" si="3"/>
        <v>2663.9604368746654</v>
      </c>
      <c r="U15" s="1">
        <f t="shared" si="4"/>
        <v>0</v>
      </c>
      <c r="V15" s="1">
        <f t="shared" si="5"/>
        <v>0</v>
      </c>
      <c r="W15" s="1">
        <f t="shared" si="6"/>
        <v>0</v>
      </c>
      <c r="X15" s="1">
        <f t="shared" si="7"/>
        <v>2663.9604368746654</v>
      </c>
      <c r="Y15" s="6">
        <f t="shared" si="8"/>
        <v>0.82843606638616307</v>
      </c>
      <c r="Z15" s="6">
        <f t="shared" si="0"/>
        <v>0</v>
      </c>
      <c r="AA15" s="6">
        <f t="shared" si="0"/>
        <v>0</v>
      </c>
      <c r="AB15" s="6">
        <f t="shared" si="0"/>
        <v>0</v>
      </c>
      <c r="AD15" t="s">
        <v>57</v>
      </c>
      <c r="AE15" s="1">
        <f t="shared" si="9"/>
        <v>146.84</v>
      </c>
      <c r="AF15" s="1">
        <f t="shared" si="10"/>
        <v>0</v>
      </c>
      <c r="AG15" s="1">
        <f t="shared" si="11"/>
        <v>0</v>
      </c>
      <c r="AH15" s="1">
        <f t="shared" si="12"/>
        <v>0</v>
      </c>
    </row>
    <row r="16" spans="1:34">
      <c r="G16" t="s">
        <v>367</v>
      </c>
      <c r="H16" s="1">
        <v>13518</v>
      </c>
      <c r="I16" s="13">
        <v>225.3</v>
      </c>
      <c r="J16" s="1">
        <f>K16*Inflation!B$26/Inflation!B$29</f>
        <v>2446.1823875353234</v>
      </c>
      <c r="K16" s="1">
        <v>2561</v>
      </c>
      <c r="N16" t="s">
        <v>57</v>
      </c>
      <c r="O16" s="1">
        <f t="shared" si="1"/>
        <v>13518</v>
      </c>
      <c r="P16" s="1">
        <f t="shared" si="2"/>
        <v>0</v>
      </c>
      <c r="Q16" s="1">
        <f t="shared" si="13"/>
        <v>0</v>
      </c>
      <c r="R16" s="1">
        <f t="shared" si="14"/>
        <v>0</v>
      </c>
      <c r="T16" s="1">
        <f t="shared" si="3"/>
        <v>2446.1823875353234</v>
      </c>
      <c r="U16" s="1">
        <f t="shared" si="4"/>
        <v>0</v>
      </c>
      <c r="V16" s="1">
        <f t="shared" si="5"/>
        <v>0</v>
      </c>
      <c r="W16" s="1">
        <f t="shared" si="6"/>
        <v>0</v>
      </c>
      <c r="X16" s="1">
        <f t="shared" si="7"/>
        <v>2446.1823875353234</v>
      </c>
      <c r="Y16" s="6">
        <f t="shared" si="8"/>
        <v>0.49577375017689723</v>
      </c>
      <c r="Z16" s="6">
        <f t="shared" si="0"/>
        <v>0</v>
      </c>
      <c r="AA16" s="6">
        <f t="shared" si="0"/>
        <v>0</v>
      </c>
      <c r="AB16" s="6">
        <f t="shared" si="0"/>
        <v>0</v>
      </c>
      <c r="AD16" t="s">
        <v>57</v>
      </c>
      <c r="AE16" s="1">
        <f t="shared" si="9"/>
        <v>225.3</v>
      </c>
      <c r="AF16" s="1">
        <f t="shared" si="10"/>
        <v>0</v>
      </c>
      <c r="AG16" s="1">
        <f t="shared" si="11"/>
        <v>0</v>
      </c>
      <c r="AH16" s="1">
        <f t="shared" si="12"/>
        <v>0</v>
      </c>
    </row>
    <row r="17" spans="1:34">
      <c r="G17" t="s">
        <v>368</v>
      </c>
      <c r="H17" s="1">
        <v>12099</v>
      </c>
      <c r="I17" s="13">
        <v>201.65</v>
      </c>
      <c r="J17" s="1">
        <f>K17*Inflation!B$26/Inflation!B$29</f>
        <v>2000.1194531429003</v>
      </c>
      <c r="K17" s="1">
        <v>2094</v>
      </c>
      <c r="N17" t="s">
        <v>57</v>
      </c>
      <c r="O17" s="1">
        <f t="shared" si="1"/>
        <v>12099</v>
      </c>
      <c r="P17" s="1">
        <f t="shared" si="2"/>
        <v>0</v>
      </c>
      <c r="Q17" s="1">
        <f t="shared" si="13"/>
        <v>0</v>
      </c>
      <c r="R17" s="1">
        <f t="shared" si="14"/>
        <v>0</v>
      </c>
      <c r="T17" s="1">
        <f t="shared" si="3"/>
        <v>2000.1194531429003</v>
      </c>
      <c r="U17" s="1">
        <f t="shared" si="4"/>
        <v>0</v>
      </c>
      <c r="V17" s="1">
        <f t="shared" si="5"/>
        <v>0</v>
      </c>
      <c r="W17" s="1">
        <f t="shared" si="6"/>
        <v>0</v>
      </c>
      <c r="X17" s="1">
        <f t="shared" si="7"/>
        <v>2000.1194531429003</v>
      </c>
      <c r="Y17" s="6">
        <f t="shared" si="8"/>
        <v>0.45291175499455977</v>
      </c>
      <c r="Z17" s="6">
        <f t="shared" si="0"/>
        <v>0</v>
      </c>
      <c r="AA17" s="6">
        <f t="shared" si="0"/>
        <v>0</v>
      </c>
      <c r="AB17" s="6">
        <f t="shared" si="0"/>
        <v>0</v>
      </c>
      <c r="AD17" t="s">
        <v>57</v>
      </c>
      <c r="AE17" s="1">
        <f t="shared" si="9"/>
        <v>201.65</v>
      </c>
      <c r="AF17" s="1">
        <f t="shared" si="10"/>
        <v>0</v>
      </c>
      <c r="AG17" s="1">
        <f t="shared" si="11"/>
        <v>0</v>
      </c>
      <c r="AH17" s="1">
        <f t="shared" si="12"/>
        <v>0</v>
      </c>
    </row>
    <row r="18" spans="1:34">
      <c r="G18" t="s">
        <v>369</v>
      </c>
      <c r="H18" s="1">
        <v>8998</v>
      </c>
      <c r="I18" s="13">
        <v>149.97</v>
      </c>
      <c r="J18" s="1">
        <f>K18*Inflation!B$26/Inflation!B$29</f>
        <v>2209.3010005346364</v>
      </c>
      <c r="K18" s="1">
        <v>2313</v>
      </c>
      <c r="N18" t="s">
        <v>57</v>
      </c>
      <c r="O18" s="1">
        <f t="shared" si="1"/>
        <v>8998</v>
      </c>
      <c r="P18" s="1">
        <f t="shared" si="2"/>
        <v>0</v>
      </c>
      <c r="Q18" s="1">
        <f t="shared" si="13"/>
        <v>0</v>
      </c>
      <c r="R18" s="1">
        <f t="shared" si="14"/>
        <v>0</v>
      </c>
      <c r="T18" s="1">
        <f t="shared" si="3"/>
        <v>2209.3010005346364</v>
      </c>
      <c r="U18" s="1">
        <f t="shared" si="4"/>
        <v>0</v>
      </c>
      <c r="V18" s="1">
        <f t="shared" si="5"/>
        <v>0</v>
      </c>
      <c r="W18" s="1">
        <f t="shared" si="6"/>
        <v>0</v>
      </c>
      <c r="X18" s="1">
        <f t="shared" si="7"/>
        <v>2209.3010005346364</v>
      </c>
      <c r="Y18" s="6">
        <f t="shared" si="8"/>
        <v>0.67269164853518026</v>
      </c>
      <c r="Z18" s="6">
        <f t="shared" si="0"/>
        <v>0</v>
      </c>
      <c r="AA18" s="6">
        <f t="shared" si="0"/>
        <v>0</v>
      </c>
      <c r="AB18" s="6">
        <f t="shared" si="0"/>
        <v>0</v>
      </c>
      <c r="AD18" t="s">
        <v>57</v>
      </c>
      <c r="AE18" s="1">
        <f t="shared" si="9"/>
        <v>149.97</v>
      </c>
      <c r="AF18" s="1">
        <f t="shared" si="10"/>
        <v>0</v>
      </c>
      <c r="AG18" s="1">
        <f t="shared" si="11"/>
        <v>0</v>
      </c>
      <c r="AH18" s="1">
        <f t="shared" si="12"/>
        <v>0</v>
      </c>
    </row>
    <row r="19" spans="1:34">
      <c r="A19" t="s">
        <v>58</v>
      </c>
      <c r="B19">
        <f>COUNTIF(R19:R21,"&gt;0")</f>
        <v>0</v>
      </c>
      <c r="C19">
        <f>COUNTIF(Q19:Q21,"&gt;0")</f>
        <v>1</v>
      </c>
      <c r="D19">
        <f>COUNTIF(P19:P21,"&gt;0")</f>
        <v>1</v>
      </c>
      <c r="E19">
        <f>COUNTIF(O19:O21,"&gt;0")</f>
        <v>1</v>
      </c>
      <c r="G19" t="s">
        <v>371</v>
      </c>
      <c r="H19" s="1">
        <v>24268</v>
      </c>
      <c r="I19" s="13">
        <v>404.46</v>
      </c>
      <c r="J19" s="1">
        <f>K19*Inflation!B$26/Inflation!B$29</f>
        <v>10901.319636446953</v>
      </c>
      <c r="K19" s="1">
        <v>11413</v>
      </c>
      <c r="N19" t="s">
        <v>58</v>
      </c>
      <c r="O19" s="1">
        <f t="shared" si="1"/>
        <v>0</v>
      </c>
      <c r="P19" s="1">
        <f t="shared" si="2"/>
        <v>24268</v>
      </c>
      <c r="Q19" s="1">
        <f t="shared" si="13"/>
        <v>0</v>
      </c>
      <c r="R19" s="1">
        <f t="shared" si="14"/>
        <v>0</v>
      </c>
      <c r="T19" s="1">
        <f t="shared" si="3"/>
        <v>0</v>
      </c>
      <c r="U19" s="1">
        <f t="shared" si="4"/>
        <v>10901.319636446953</v>
      </c>
      <c r="V19" s="1">
        <f t="shared" si="5"/>
        <v>0</v>
      </c>
      <c r="W19" s="1">
        <f t="shared" si="6"/>
        <v>0</v>
      </c>
      <c r="X19" s="1">
        <f t="shared" si="7"/>
        <v>10901.319636446953</v>
      </c>
      <c r="Y19" s="6">
        <f t="shared" si="8"/>
        <v>0</v>
      </c>
      <c r="Z19" s="6">
        <f t="shared" si="0"/>
        <v>1.2307000634972209</v>
      </c>
      <c r="AA19" s="6">
        <f t="shared" si="0"/>
        <v>0</v>
      </c>
      <c r="AB19" s="6">
        <f t="shared" si="0"/>
        <v>0</v>
      </c>
      <c r="AD19" t="s">
        <v>58</v>
      </c>
      <c r="AE19" s="1">
        <f t="shared" si="9"/>
        <v>0</v>
      </c>
      <c r="AF19" s="1">
        <f t="shared" si="10"/>
        <v>404.46</v>
      </c>
      <c r="AG19" s="1">
        <f t="shared" si="11"/>
        <v>0</v>
      </c>
      <c r="AH19" s="1">
        <f t="shared" si="12"/>
        <v>0</v>
      </c>
    </row>
    <row r="20" spans="1:34">
      <c r="G20" t="s">
        <v>372</v>
      </c>
      <c r="H20" s="1">
        <v>53687</v>
      </c>
      <c r="I20" s="13">
        <v>894.78</v>
      </c>
      <c r="J20" s="1">
        <f>K20*Inflation!B$26/Inflation!B$29</f>
        <v>9998.6869319483685</v>
      </c>
      <c r="K20" s="1">
        <v>10468</v>
      </c>
      <c r="N20" t="s">
        <v>58</v>
      </c>
      <c r="O20" s="1">
        <f t="shared" si="1"/>
        <v>0</v>
      </c>
      <c r="P20" s="1">
        <f t="shared" si="2"/>
        <v>0</v>
      </c>
      <c r="Q20" s="1">
        <f t="shared" si="13"/>
        <v>53687</v>
      </c>
      <c r="R20" s="1">
        <f t="shared" si="14"/>
        <v>0</v>
      </c>
      <c r="T20" s="1">
        <f t="shared" si="3"/>
        <v>0</v>
      </c>
      <c r="U20" s="1">
        <f t="shared" si="4"/>
        <v>0</v>
      </c>
      <c r="V20" s="1">
        <f t="shared" si="5"/>
        <v>9998.6869319483685</v>
      </c>
      <c r="W20" s="1">
        <f t="shared" si="6"/>
        <v>0</v>
      </c>
      <c r="X20" s="1">
        <f t="shared" si="7"/>
        <v>9998.6869319483685</v>
      </c>
      <c r="Y20" s="6">
        <f t="shared" si="8"/>
        <v>0</v>
      </c>
      <c r="Z20" s="6">
        <f t="shared" si="0"/>
        <v>0</v>
      </c>
      <c r="AA20" s="6">
        <f t="shared" si="0"/>
        <v>0.51024759862267977</v>
      </c>
      <c r="AB20" s="6">
        <f t="shared" si="0"/>
        <v>0</v>
      </c>
      <c r="AD20" t="s">
        <v>58</v>
      </c>
      <c r="AE20" s="1">
        <f t="shared" si="9"/>
        <v>0</v>
      </c>
      <c r="AF20" s="1">
        <f t="shared" si="10"/>
        <v>0</v>
      </c>
      <c r="AG20" s="1">
        <f t="shared" si="11"/>
        <v>894.78</v>
      </c>
      <c r="AH20" s="1">
        <f t="shared" si="12"/>
        <v>0</v>
      </c>
    </row>
    <row r="21" spans="1:34">
      <c r="G21" t="s">
        <v>373</v>
      </c>
      <c r="H21" s="1">
        <v>11417</v>
      </c>
      <c r="I21" s="13">
        <v>190.29</v>
      </c>
      <c r="J21" s="1">
        <f>K21*Inflation!B$26/Inflation!B$29</f>
        <v>2040.2364622317261</v>
      </c>
      <c r="K21" s="1">
        <v>2136</v>
      </c>
      <c r="N21" t="s">
        <v>58</v>
      </c>
      <c r="O21" s="1">
        <f t="shared" si="1"/>
        <v>11417</v>
      </c>
      <c r="P21" s="1">
        <f t="shared" si="2"/>
        <v>0</v>
      </c>
      <c r="Q21" s="1">
        <f t="shared" si="13"/>
        <v>0</v>
      </c>
      <c r="R21" s="1">
        <f t="shared" si="14"/>
        <v>0</v>
      </c>
      <c r="T21" s="1">
        <f t="shared" si="3"/>
        <v>2040.2364622317261</v>
      </c>
      <c r="U21" s="1">
        <f t="shared" si="4"/>
        <v>0</v>
      </c>
      <c r="V21" s="1">
        <f t="shared" si="5"/>
        <v>0</v>
      </c>
      <c r="W21" s="1">
        <f t="shared" si="6"/>
        <v>0</v>
      </c>
      <c r="X21" s="1">
        <f t="shared" si="7"/>
        <v>2040.2364622317261</v>
      </c>
      <c r="Y21" s="6">
        <f t="shared" si="8"/>
        <v>0.48959349545600134</v>
      </c>
      <c r="Z21" s="6">
        <f t="shared" si="8"/>
        <v>0</v>
      </c>
      <c r="AA21" s="6">
        <f t="shared" si="8"/>
        <v>0</v>
      </c>
      <c r="AB21" s="6">
        <f t="shared" si="8"/>
        <v>0</v>
      </c>
      <c r="AD21" t="s">
        <v>58</v>
      </c>
      <c r="AE21" s="1">
        <f t="shared" si="9"/>
        <v>190.29</v>
      </c>
      <c r="AF21" s="1">
        <f t="shared" si="10"/>
        <v>0</v>
      </c>
      <c r="AG21" s="1">
        <f t="shared" si="11"/>
        <v>0</v>
      </c>
      <c r="AH21" s="1">
        <f t="shared" si="12"/>
        <v>0</v>
      </c>
    </row>
    <row r="22" spans="1:34">
      <c r="A22" t="s">
        <v>38</v>
      </c>
      <c r="B22">
        <f>COUNTIF(R22:R37,"&gt;0")</f>
        <v>1</v>
      </c>
      <c r="C22">
        <f>COUNTIF(Q22:Q37,"&gt;0")</f>
        <v>1</v>
      </c>
      <c r="D22">
        <f>COUNTIF(P22:P37,"&gt;0")</f>
        <v>6</v>
      </c>
      <c r="E22">
        <f>COUNTIF(O22:O37,"&gt;0")</f>
        <v>8</v>
      </c>
      <c r="G22" t="s">
        <v>376</v>
      </c>
      <c r="H22" s="1">
        <v>65076</v>
      </c>
      <c r="I22" s="1">
        <v>1084.5999999999999</v>
      </c>
      <c r="J22" s="1">
        <f>K22*Inflation!B$26/Inflation!B$29</f>
        <v>7243.0304742992421</v>
      </c>
      <c r="K22" s="1">
        <v>7583</v>
      </c>
      <c r="L22" s="1"/>
      <c r="M22" s="1"/>
      <c r="N22" t="s">
        <v>38</v>
      </c>
      <c r="O22" s="1">
        <f t="shared" si="1"/>
        <v>0</v>
      </c>
      <c r="P22" s="1">
        <f t="shared" si="2"/>
        <v>0</v>
      </c>
      <c r="Q22" s="1">
        <f t="shared" si="13"/>
        <v>0</v>
      </c>
      <c r="R22" s="1">
        <f t="shared" si="14"/>
        <v>65076</v>
      </c>
      <c r="T22" s="1">
        <f t="shared" si="3"/>
        <v>0</v>
      </c>
      <c r="U22" s="1">
        <f t="shared" si="4"/>
        <v>0</v>
      </c>
      <c r="V22" s="1">
        <f t="shared" si="5"/>
        <v>0</v>
      </c>
      <c r="W22" s="1">
        <f t="shared" si="6"/>
        <v>7243.0304742992421</v>
      </c>
      <c r="X22" s="1">
        <f t="shared" si="7"/>
        <v>7243.0304742992421</v>
      </c>
      <c r="Y22" s="6">
        <f t="shared" si="8"/>
        <v>0</v>
      </c>
      <c r="Z22" s="6">
        <f t="shared" si="8"/>
        <v>0</v>
      </c>
      <c r="AA22" s="6">
        <f t="shared" si="8"/>
        <v>0</v>
      </c>
      <c r="AB22" s="6">
        <f t="shared" si="8"/>
        <v>0.3049345243664201</v>
      </c>
      <c r="AD22" t="s">
        <v>38</v>
      </c>
      <c r="AE22" s="1">
        <f t="shared" si="9"/>
        <v>0</v>
      </c>
      <c r="AF22" s="1">
        <f t="shared" si="10"/>
        <v>0</v>
      </c>
      <c r="AG22" s="1">
        <f t="shared" si="11"/>
        <v>0</v>
      </c>
      <c r="AH22" s="1">
        <f t="shared" si="12"/>
        <v>1084.5999999999999</v>
      </c>
    </row>
    <row r="23" spans="1:34">
      <c r="G23" t="s">
        <v>377</v>
      </c>
      <c r="H23" s="1">
        <v>38013</v>
      </c>
      <c r="I23" s="13">
        <v>633.55999999999995</v>
      </c>
      <c r="J23" s="1">
        <f>K23*Inflation!B$26/Inflation!B$29</f>
        <v>6607.8444970594956</v>
      </c>
      <c r="K23" s="1">
        <v>6918</v>
      </c>
      <c r="N23" t="s">
        <v>38</v>
      </c>
      <c r="O23" s="1">
        <f t="shared" si="1"/>
        <v>0</v>
      </c>
      <c r="P23" s="1">
        <f t="shared" si="2"/>
        <v>0</v>
      </c>
      <c r="Q23" s="1">
        <f t="shared" si="13"/>
        <v>38013</v>
      </c>
      <c r="R23" s="1">
        <f t="shared" si="14"/>
        <v>0</v>
      </c>
      <c r="T23" s="1">
        <f t="shared" si="3"/>
        <v>0</v>
      </c>
      <c r="U23" s="1">
        <f t="shared" si="4"/>
        <v>0</v>
      </c>
      <c r="V23" s="1">
        <f t="shared" si="5"/>
        <v>6607.8444970594956</v>
      </c>
      <c r="W23" s="1">
        <f t="shared" si="6"/>
        <v>0</v>
      </c>
      <c r="X23" s="1">
        <f t="shared" si="7"/>
        <v>6607.8444970594956</v>
      </c>
      <c r="Y23" s="6">
        <f t="shared" si="8"/>
        <v>0</v>
      </c>
      <c r="Z23" s="6">
        <f t="shared" si="8"/>
        <v>0</v>
      </c>
      <c r="AA23" s="6">
        <f t="shared" si="8"/>
        <v>0.47624979753209845</v>
      </c>
      <c r="AB23" s="6">
        <f t="shared" si="8"/>
        <v>0</v>
      </c>
      <c r="AD23" t="s">
        <v>38</v>
      </c>
      <c r="AE23" s="1">
        <f t="shared" si="9"/>
        <v>0</v>
      </c>
      <c r="AF23" s="1">
        <f t="shared" si="10"/>
        <v>0</v>
      </c>
      <c r="AG23" s="1">
        <f t="shared" si="11"/>
        <v>633.55999999999995</v>
      </c>
      <c r="AH23" s="1">
        <f t="shared" si="12"/>
        <v>0</v>
      </c>
    </row>
    <row r="24" spans="1:34">
      <c r="G24" t="s">
        <v>378</v>
      </c>
      <c r="H24">
        <v>19996</v>
      </c>
      <c r="I24" s="1">
        <v>333.27</v>
      </c>
      <c r="J24" s="1">
        <f>K24*Inflation!B$26/Inflation!B$29</f>
        <v>1651.4835408233403</v>
      </c>
      <c r="K24">
        <v>1729</v>
      </c>
      <c r="N24" t="s">
        <v>38</v>
      </c>
      <c r="O24" s="1">
        <f t="shared" si="1"/>
        <v>0</v>
      </c>
      <c r="P24" s="1">
        <f t="shared" si="2"/>
        <v>19996</v>
      </c>
      <c r="Q24" s="1">
        <f t="shared" si="13"/>
        <v>0</v>
      </c>
      <c r="R24" s="1">
        <f t="shared" si="14"/>
        <v>0</v>
      </c>
      <c r="T24" s="1">
        <f t="shared" si="3"/>
        <v>0</v>
      </c>
      <c r="U24" s="1">
        <f t="shared" si="4"/>
        <v>1651.4835408233403</v>
      </c>
      <c r="V24" s="1">
        <f t="shared" si="5"/>
        <v>0</v>
      </c>
      <c r="W24" s="1">
        <f t="shared" si="6"/>
        <v>0</v>
      </c>
      <c r="X24" s="1">
        <f t="shared" si="7"/>
        <v>1651.4835408233403</v>
      </c>
      <c r="Y24" s="6">
        <f t="shared" si="8"/>
        <v>0</v>
      </c>
      <c r="Z24" s="6">
        <f t="shared" si="8"/>
        <v>0.22627587720603576</v>
      </c>
      <c r="AA24" s="6">
        <f t="shared" si="8"/>
        <v>0</v>
      </c>
      <c r="AB24" s="6">
        <f t="shared" si="8"/>
        <v>0</v>
      </c>
      <c r="AD24" t="s">
        <v>38</v>
      </c>
      <c r="AE24" s="1">
        <f t="shared" si="9"/>
        <v>0</v>
      </c>
      <c r="AF24" s="1">
        <f t="shared" si="10"/>
        <v>333.27</v>
      </c>
      <c r="AG24" s="1">
        <f t="shared" si="11"/>
        <v>0</v>
      </c>
      <c r="AH24" s="1">
        <f t="shared" si="12"/>
        <v>0</v>
      </c>
    </row>
    <row r="25" spans="1:34">
      <c r="G25" t="s">
        <v>379</v>
      </c>
      <c r="H25">
        <v>25073</v>
      </c>
      <c r="I25" s="1">
        <v>417.89</v>
      </c>
      <c r="J25" s="1">
        <f>K25*Inflation!B$26/Inflation!B$29</f>
        <v>2101.3671427480326</v>
      </c>
      <c r="K25">
        <v>2200</v>
      </c>
      <c r="N25" t="s">
        <v>38</v>
      </c>
      <c r="O25" s="1">
        <f t="shared" si="1"/>
        <v>0</v>
      </c>
      <c r="P25" s="1">
        <f t="shared" si="2"/>
        <v>25073</v>
      </c>
      <c r="Q25" s="1">
        <f t="shared" si="13"/>
        <v>0</v>
      </c>
      <c r="R25" s="1">
        <f t="shared" si="14"/>
        <v>0</v>
      </c>
      <c r="T25" s="1">
        <f t="shared" si="3"/>
        <v>0</v>
      </c>
      <c r="U25" s="1">
        <f t="shared" si="4"/>
        <v>2101.3671427480326</v>
      </c>
      <c r="V25" s="1">
        <f t="shared" si="5"/>
        <v>0</v>
      </c>
      <c r="W25" s="1">
        <f t="shared" si="6"/>
        <v>0</v>
      </c>
      <c r="X25" s="1">
        <f t="shared" si="7"/>
        <v>2101.3671427480326</v>
      </c>
      <c r="Y25" s="6">
        <f t="shared" si="8"/>
        <v>0</v>
      </c>
      <c r="Z25" s="6">
        <f t="shared" si="8"/>
        <v>0.2296163304791688</v>
      </c>
      <c r="AA25" s="6">
        <f t="shared" si="8"/>
        <v>0</v>
      </c>
      <c r="AB25" s="6">
        <f t="shared" si="8"/>
        <v>0</v>
      </c>
      <c r="AD25" t="s">
        <v>38</v>
      </c>
      <c r="AE25" s="1">
        <f t="shared" si="9"/>
        <v>0</v>
      </c>
      <c r="AF25" s="1">
        <f t="shared" si="10"/>
        <v>417.89</v>
      </c>
      <c r="AG25" s="1">
        <f t="shared" si="11"/>
        <v>0</v>
      </c>
      <c r="AH25" s="1">
        <f t="shared" si="12"/>
        <v>0</v>
      </c>
    </row>
    <row r="26" spans="1:34">
      <c r="G26" t="s">
        <v>380</v>
      </c>
      <c r="H26">
        <v>15707</v>
      </c>
      <c r="I26" s="1">
        <v>261.79000000000002</v>
      </c>
      <c r="J26" s="1">
        <f>K26*Inflation!B$26/Inflation!B$29</f>
        <v>3911.4083861605427</v>
      </c>
      <c r="K26">
        <v>4095</v>
      </c>
      <c r="N26" t="s">
        <v>38</v>
      </c>
      <c r="O26" s="1">
        <f t="shared" si="1"/>
        <v>0</v>
      </c>
      <c r="P26" s="1">
        <f t="shared" si="2"/>
        <v>15707</v>
      </c>
      <c r="Q26" s="1">
        <f t="shared" si="13"/>
        <v>0</v>
      </c>
      <c r="R26" s="1">
        <f t="shared" si="14"/>
        <v>0</v>
      </c>
      <c r="T26" s="1">
        <f t="shared" si="3"/>
        <v>0</v>
      </c>
      <c r="U26" s="1">
        <f t="shared" si="4"/>
        <v>3911.4083861605427</v>
      </c>
      <c r="V26" s="1">
        <f t="shared" si="5"/>
        <v>0</v>
      </c>
      <c r="W26" s="1">
        <f t="shared" si="6"/>
        <v>0</v>
      </c>
      <c r="X26" s="1">
        <f t="shared" si="7"/>
        <v>3911.4083861605427</v>
      </c>
      <c r="Y26" s="6">
        <f t="shared" si="8"/>
        <v>0</v>
      </c>
      <c r="Z26" s="6">
        <f t="shared" si="8"/>
        <v>0.68225551406022489</v>
      </c>
      <c r="AA26" s="6">
        <f t="shared" si="8"/>
        <v>0</v>
      </c>
      <c r="AB26" s="6">
        <f t="shared" si="8"/>
        <v>0</v>
      </c>
      <c r="AD26" t="s">
        <v>38</v>
      </c>
      <c r="AE26" s="1">
        <f t="shared" si="9"/>
        <v>0</v>
      </c>
      <c r="AF26" s="1">
        <f t="shared" si="10"/>
        <v>261.79000000000002</v>
      </c>
      <c r="AG26" s="1">
        <f t="shared" si="11"/>
        <v>0</v>
      </c>
      <c r="AH26" s="1">
        <f t="shared" si="12"/>
        <v>0</v>
      </c>
    </row>
    <row r="27" spans="1:34">
      <c r="G27" t="s">
        <v>381</v>
      </c>
      <c r="H27">
        <v>16123</v>
      </c>
      <c r="I27" s="1">
        <v>268.70999999999998</v>
      </c>
      <c r="J27" s="1">
        <f>K27*Inflation!B$26/Inflation!B$29</f>
        <v>1853.9789200336054</v>
      </c>
      <c r="K27">
        <v>1941</v>
      </c>
      <c r="N27" t="s">
        <v>38</v>
      </c>
      <c r="O27" s="1">
        <f t="shared" si="1"/>
        <v>0</v>
      </c>
      <c r="P27" s="1">
        <f t="shared" si="2"/>
        <v>16123</v>
      </c>
      <c r="Q27" s="1">
        <f t="shared" si="13"/>
        <v>0</v>
      </c>
      <c r="R27" s="1">
        <f t="shared" si="14"/>
        <v>0</v>
      </c>
      <c r="T27" s="1">
        <f t="shared" si="3"/>
        <v>0</v>
      </c>
      <c r="U27" s="1">
        <f t="shared" si="4"/>
        <v>1853.9789200336054</v>
      </c>
      <c r="V27" s="1">
        <f t="shared" si="5"/>
        <v>0</v>
      </c>
      <c r="W27" s="1">
        <f t="shared" si="6"/>
        <v>0</v>
      </c>
      <c r="X27" s="1">
        <f t="shared" si="7"/>
        <v>1853.9789200336054</v>
      </c>
      <c r="Y27" s="6">
        <f t="shared" si="8"/>
        <v>0</v>
      </c>
      <c r="Z27" s="6">
        <f t="shared" si="8"/>
        <v>0.31504027175227517</v>
      </c>
      <c r="AA27" s="6">
        <f t="shared" si="8"/>
        <v>0</v>
      </c>
      <c r="AB27" s="6">
        <f t="shared" si="8"/>
        <v>0</v>
      </c>
      <c r="AD27" t="s">
        <v>38</v>
      </c>
      <c r="AE27" s="1">
        <f t="shared" si="9"/>
        <v>0</v>
      </c>
      <c r="AF27" s="1">
        <f t="shared" si="10"/>
        <v>268.70999999999998</v>
      </c>
      <c r="AG27" s="1">
        <f t="shared" si="11"/>
        <v>0</v>
      </c>
      <c r="AH27" s="1">
        <f t="shared" si="12"/>
        <v>0</v>
      </c>
    </row>
    <row r="28" spans="1:34">
      <c r="G28" t="s">
        <v>382</v>
      </c>
      <c r="H28" s="1">
        <v>16913</v>
      </c>
      <c r="I28" s="13">
        <v>281.88</v>
      </c>
      <c r="J28" s="1">
        <f>K28*Inflation!B$26/Inflation!B$29</f>
        <v>1963.8231115863434</v>
      </c>
      <c r="K28" s="1">
        <v>2056</v>
      </c>
      <c r="N28" t="s">
        <v>38</v>
      </c>
      <c r="O28" s="1">
        <f t="shared" si="1"/>
        <v>0</v>
      </c>
      <c r="P28" s="1">
        <f t="shared" si="2"/>
        <v>16913</v>
      </c>
      <c r="Q28" s="1">
        <f t="shared" si="13"/>
        <v>0</v>
      </c>
      <c r="R28" s="1">
        <f t="shared" si="14"/>
        <v>0</v>
      </c>
      <c r="T28" s="1">
        <f t="shared" si="3"/>
        <v>0</v>
      </c>
      <c r="U28" s="1">
        <f t="shared" si="4"/>
        <v>1963.8231115863434</v>
      </c>
      <c r="V28" s="1">
        <f t="shared" si="5"/>
        <v>0</v>
      </c>
      <c r="W28" s="1">
        <f t="shared" si="6"/>
        <v>0</v>
      </c>
      <c r="X28" s="1">
        <f t="shared" si="7"/>
        <v>1963.8231115863434</v>
      </c>
      <c r="Y28" s="6">
        <f t="shared" si="8"/>
        <v>0</v>
      </c>
      <c r="Z28" s="6">
        <f t="shared" si="8"/>
        <v>0.31811844687621232</v>
      </c>
      <c r="AA28" s="6">
        <f t="shared" si="8"/>
        <v>0</v>
      </c>
      <c r="AB28" s="6">
        <f t="shared" si="8"/>
        <v>0</v>
      </c>
      <c r="AD28" t="s">
        <v>38</v>
      </c>
      <c r="AE28" s="1">
        <f t="shared" si="9"/>
        <v>0</v>
      </c>
      <c r="AF28" s="1">
        <f t="shared" si="10"/>
        <v>281.88</v>
      </c>
      <c r="AG28" s="1">
        <f t="shared" si="11"/>
        <v>0</v>
      </c>
      <c r="AH28" s="1">
        <f t="shared" si="12"/>
        <v>0</v>
      </c>
    </row>
    <row r="29" spans="1:34">
      <c r="G29" t="s">
        <v>383</v>
      </c>
      <c r="H29" s="1">
        <v>21522</v>
      </c>
      <c r="I29" s="13">
        <v>358.7</v>
      </c>
      <c r="J29" s="1">
        <f>K29*Inflation!B$26/Inflation!B$29</f>
        <v>3512.1486290384164</v>
      </c>
      <c r="K29" s="1">
        <v>3677</v>
      </c>
      <c r="N29" t="s">
        <v>38</v>
      </c>
      <c r="O29" s="1">
        <f t="shared" si="1"/>
        <v>0</v>
      </c>
      <c r="P29" s="1">
        <f t="shared" si="2"/>
        <v>21522</v>
      </c>
      <c r="Q29" s="1">
        <f t="shared" si="13"/>
        <v>0</v>
      </c>
      <c r="R29" s="1">
        <f t="shared" si="14"/>
        <v>0</v>
      </c>
      <c r="T29" s="1">
        <f t="shared" si="3"/>
        <v>0</v>
      </c>
      <c r="U29" s="1">
        <f t="shared" si="4"/>
        <v>3512.1486290384164</v>
      </c>
      <c r="V29" s="1">
        <f t="shared" si="5"/>
        <v>0</v>
      </c>
      <c r="W29" s="1">
        <f t="shared" si="6"/>
        <v>0</v>
      </c>
      <c r="X29" s="1">
        <f t="shared" si="7"/>
        <v>3512.1486290384164</v>
      </c>
      <c r="Y29" s="6">
        <f t="shared" si="8"/>
        <v>0</v>
      </c>
      <c r="Z29" s="6">
        <f t="shared" si="8"/>
        <v>0.44709251050386367</v>
      </c>
      <c r="AA29" s="6">
        <f t="shared" si="8"/>
        <v>0</v>
      </c>
      <c r="AB29" s="6">
        <f t="shared" si="8"/>
        <v>0</v>
      </c>
      <c r="AD29" t="s">
        <v>38</v>
      </c>
      <c r="AE29" s="1">
        <f t="shared" si="9"/>
        <v>0</v>
      </c>
      <c r="AF29" s="1">
        <f t="shared" si="10"/>
        <v>358.7</v>
      </c>
      <c r="AG29" s="1">
        <f t="shared" si="11"/>
        <v>0</v>
      </c>
      <c r="AH29" s="1">
        <f t="shared" si="12"/>
        <v>0</v>
      </c>
    </row>
    <row r="30" spans="1:34">
      <c r="G30" t="s">
        <v>384</v>
      </c>
      <c r="H30">
        <v>10735</v>
      </c>
      <c r="I30" s="13">
        <v>178.92</v>
      </c>
      <c r="J30" s="1">
        <f>K30*Inflation!B$26/Inflation!B$29</f>
        <v>2116.6498128771095</v>
      </c>
      <c r="K30" s="1">
        <v>2216</v>
      </c>
      <c r="N30" t="s">
        <v>38</v>
      </c>
      <c r="O30" s="1">
        <f t="shared" si="1"/>
        <v>10735</v>
      </c>
      <c r="P30" s="1">
        <f t="shared" si="2"/>
        <v>0</v>
      </c>
      <c r="Q30" s="1">
        <f t="shared" si="13"/>
        <v>0</v>
      </c>
      <c r="R30" s="1">
        <f t="shared" si="14"/>
        <v>0</v>
      </c>
      <c r="T30" s="1">
        <f t="shared" si="3"/>
        <v>2116.6498128771095</v>
      </c>
      <c r="U30" s="1">
        <f t="shared" si="4"/>
        <v>0</v>
      </c>
      <c r="V30" s="1">
        <f t="shared" si="5"/>
        <v>0</v>
      </c>
      <c r="W30" s="1">
        <f t="shared" si="6"/>
        <v>0</v>
      </c>
      <c r="X30" s="1">
        <f t="shared" si="7"/>
        <v>2116.6498128771095</v>
      </c>
      <c r="Y30" s="6">
        <f t="shared" si="8"/>
        <v>0.54019940225663332</v>
      </c>
      <c r="Z30" s="6">
        <f t="shared" si="8"/>
        <v>0</v>
      </c>
      <c r="AA30" s="6">
        <f t="shared" si="8"/>
        <v>0</v>
      </c>
      <c r="AB30" s="6">
        <f t="shared" si="8"/>
        <v>0</v>
      </c>
      <c r="AD30" t="s">
        <v>38</v>
      </c>
      <c r="AE30" s="1">
        <f t="shared" si="9"/>
        <v>178.92</v>
      </c>
      <c r="AF30" s="1">
        <f t="shared" si="10"/>
        <v>0</v>
      </c>
      <c r="AG30" s="1">
        <f t="shared" si="11"/>
        <v>0</v>
      </c>
      <c r="AH30" s="1">
        <f t="shared" si="12"/>
        <v>0</v>
      </c>
    </row>
    <row r="31" spans="1:34">
      <c r="G31" t="s">
        <v>386</v>
      </c>
      <c r="H31" s="1">
        <v>11019</v>
      </c>
      <c r="I31" s="13">
        <v>183.65</v>
      </c>
      <c r="J31" s="1">
        <f>K31*Inflation!B$26/Inflation!B$29</f>
        <v>1779.4759031543567</v>
      </c>
      <c r="K31" s="1">
        <v>1863</v>
      </c>
      <c r="N31" t="s">
        <v>38</v>
      </c>
      <c r="O31" s="1">
        <f t="shared" si="1"/>
        <v>11019</v>
      </c>
      <c r="P31" s="1">
        <f t="shared" si="2"/>
        <v>0</v>
      </c>
      <c r="Q31" s="1">
        <f t="shared" si="13"/>
        <v>0</v>
      </c>
      <c r="R31" s="1">
        <f t="shared" si="14"/>
        <v>0</v>
      </c>
      <c r="T31" s="1">
        <f t="shared" si="3"/>
        <v>1779.4759031543567</v>
      </c>
      <c r="U31" s="1">
        <f t="shared" si="4"/>
        <v>0</v>
      </c>
      <c r="V31" s="1">
        <f t="shared" si="5"/>
        <v>0</v>
      </c>
      <c r="W31" s="1">
        <f t="shared" si="6"/>
        <v>0</v>
      </c>
      <c r="X31" s="1">
        <f t="shared" si="7"/>
        <v>1779.4759031543567</v>
      </c>
      <c r="Y31" s="6">
        <f t="shared" si="8"/>
        <v>0.4424427304653995</v>
      </c>
      <c r="Z31" s="6">
        <f t="shared" si="8"/>
        <v>0</v>
      </c>
      <c r="AA31" s="6">
        <f t="shared" si="8"/>
        <v>0</v>
      </c>
      <c r="AB31" s="6">
        <f t="shared" si="8"/>
        <v>0</v>
      </c>
      <c r="AD31" t="s">
        <v>38</v>
      </c>
      <c r="AE31" s="1">
        <f t="shared" si="9"/>
        <v>183.65</v>
      </c>
      <c r="AF31" s="1">
        <f t="shared" si="10"/>
        <v>0</v>
      </c>
      <c r="AG31" s="1">
        <f t="shared" si="11"/>
        <v>0</v>
      </c>
      <c r="AH31" s="1">
        <f t="shared" si="12"/>
        <v>0</v>
      </c>
    </row>
    <row r="32" spans="1:34">
      <c r="G32" t="s">
        <v>387</v>
      </c>
      <c r="H32">
        <v>9228</v>
      </c>
      <c r="I32" s="13">
        <v>153.81</v>
      </c>
      <c r="J32" s="1">
        <f>K32*Inflation!B$26/Inflation!B$29</f>
        <v>2536.9232414267158</v>
      </c>
      <c r="K32" s="1">
        <v>2656</v>
      </c>
      <c r="N32" t="s">
        <v>38</v>
      </c>
      <c r="O32" s="1">
        <f t="shared" si="1"/>
        <v>9228</v>
      </c>
      <c r="P32" s="1">
        <f t="shared" si="2"/>
        <v>0</v>
      </c>
      <c r="Q32" s="1">
        <f t="shared" si="13"/>
        <v>0</v>
      </c>
      <c r="R32" s="1">
        <f t="shared" si="14"/>
        <v>0</v>
      </c>
      <c r="T32" s="1">
        <f t="shared" si="3"/>
        <v>2536.9232414267158</v>
      </c>
      <c r="U32" s="1">
        <f t="shared" si="4"/>
        <v>0</v>
      </c>
      <c r="V32" s="1">
        <f t="shared" si="5"/>
        <v>0</v>
      </c>
      <c r="W32" s="1">
        <f t="shared" si="6"/>
        <v>0</v>
      </c>
      <c r="X32" s="1">
        <f t="shared" si="7"/>
        <v>2536.9232414267158</v>
      </c>
      <c r="Y32" s="6">
        <f t="shared" si="8"/>
        <v>0.75319404356803166</v>
      </c>
      <c r="Z32" s="6">
        <f t="shared" si="8"/>
        <v>0</v>
      </c>
      <c r="AA32" s="6">
        <f t="shared" si="8"/>
        <v>0</v>
      </c>
      <c r="AB32" s="6">
        <f t="shared" si="8"/>
        <v>0</v>
      </c>
      <c r="AD32" t="s">
        <v>38</v>
      </c>
      <c r="AE32" s="1">
        <f t="shared" si="9"/>
        <v>153.81</v>
      </c>
      <c r="AF32" s="1">
        <f t="shared" si="10"/>
        <v>0</v>
      </c>
      <c r="AG32" s="1">
        <f t="shared" si="11"/>
        <v>0</v>
      </c>
      <c r="AH32" s="1">
        <f t="shared" si="12"/>
        <v>0</v>
      </c>
    </row>
    <row r="33" spans="1:34">
      <c r="G33" t="s">
        <v>388</v>
      </c>
      <c r="H33" s="1">
        <v>8079</v>
      </c>
      <c r="I33" s="13">
        <v>134.66</v>
      </c>
      <c r="J33" s="1">
        <f>K33*Inflation!B$26/Inflation!B$29</f>
        <v>1199.6896051325132</v>
      </c>
      <c r="K33" s="1">
        <v>1256</v>
      </c>
      <c r="N33" t="s">
        <v>38</v>
      </c>
      <c r="O33" s="1">
        <f t="shared" si="1"/>
        <v>8079</v>
      </c>
      <c r="P33" s="1">
        <f t="shared" si="2"/>
        <v>0</v>
      </c>
      <c r="Q33" s="1">
        <f t="shared" si="13"/>
        <v>0</v>
      </c>
      <c r="R33" s="1">
        <f t="shared" si="14"/>
        <v>0</v>
      </c>
      <c r="T33" s="1">
        <f t="shared" si="3"/>
        <v>1199.6896051325132</v>
      </c>
      <c r="U33" s="1">
        <f t="shared" si="4"/>
        <v>0</v>
      </c>
      <c r="V33" s="1">
        <f t="shared" si="5"/>
        <v>0</v>
      </c>
      <c r="W33" s="1">
        <f t="shared" si="6"/>
        <v>0</v>
      </c>
      <c r="X33" s="1">
        <f t="shared" si="7"/>
        <v>1199.6896051325132</v>
      </c>
      <c r="Y33" s="6">
        <f t="shared" si="8"/>
        <v>0.40683510780783366</v>
      </c>
      <c r="Z33" s="6">
        <f t="shared" si="8"/>
        <v>0</v>
      </c>
      <c r="AA33" s="6">
        <f t="shared" si="8"/>
        <v>0</v>
      </c>
      <c r="AB33" s="6">
        <f t="shared" si="8"/>
        <v>0</v>
      </c>
      <c r="AD33" t="s">
        <v>38</v>
      </c>
      <c r="AE33" s="1">
        <f t="shared" si="9"/>
        <v>134.66</v>
      </c>
      <c r="AF33" s="1">
        <f t="shared" si="10"/>
        <v>0</v>
      </c>
      <c r="AG33" s="1">
        <f t="shared" si="11"/>
        <v>0</v>
      </c>
      <c r="AH33" s="1">
        <f t="shared" si="12"/>
        <v>0</v>
      </c>
    </row>
    <row r="34" spans="1:34">
      <c r="G34" t="s">
        <v>389</v>
      </c>
      <c r="H34">
        <v>11745</v>
      </c>
      <c r="I34" s="13">
        <v>195.75</v>
      </c>
      <c r="J34" s="1">
        <f>K34*Inflation!B$26/Inflation!B$29</f>
        <v>1681.0937141984261</v>
      </c>
      <c r="K34" s="1">
        <v>1760</v>
      </c>
      <c r="N34" t="s">
        <v>38</v>
      </c>
      <c r="O34" s="1">
        <f t="shared" si="1"/>
        <v>11745</v>
      </c>
      <c r="P34" s="1">
        <f t="shared" si="2"/>
        <v>0</v>
      </c>
      <c r="Q34" s="1">
        <f t="shared" si="13"/>
        <v>0</v>
      </c>
      <c r="R34" s="1">
        <f t="shared" si="14"/>
        <v>0</v>
      </c>
      <c r="T34" s="1">
        <f t="shared" si="3"/>
        <v>1681.0937141984261</v>
      </c>
      <c r="U34" s="1">
        <f t="shared" si="4"/>
        <v>0</v>
      </c>
      <c r="V34" s="1">
        <f t="shared" si="5"/>
        <v>0</v>
      </c>
      <c r="W34" s="1">
        <f t="shared" si="6"/>
        <v>0</v>
      </c>
      <c r="X34" s="1">
        <f t="shared" si="7"/>
        <v>1681.0937141984261</v>
      </c>
      <c r="Y34" s="6">
        <f t="shared" si="8"/>
        <v>0.39214441918121407</v>
      </c>
      <c r="Z34" s="6">
        <f t="shared" si="8"/>
        <v>0</v>
      </c>
      <c r="AA34" s="6">
        <f t="shared" si="8"/>
        <v>0</v>
      </c>
      <c r="AB34" s="6">
        <f t="shared" si="8"/>
        <v>0</v>
      </c>
      <c r="AD34" t="s">
        <v>38</v>
      </c>
      <c r="AE34" s="1">
        <f t="shared" si="9"/>
        <v>195.75</v>
      </c>
      <c r="AF34" s="1">
        <f t="shared" si="10"/>
        <v>0</v>
      </c>
      <c r="AG34" s="1">
        <f t="shared" si="11"/>
        <v>0</v>
      </c>
      <c r="AH34" s="1">
        <f t="shared" si="12"/>
        <v>0</v>
      </c>
    </row>
    <row r="35" spans="1:34">
      <c r="G35" t="s">
        <v>390</v>
      </c>
      <c r="H35">
        <v>10896</v>
      </c>
      <c r="I35" s="1">
        <v>181.6</v>
      </c>
      <c r="J35" s="1">
        <f>K35*Inflation!B$26/Inflation!B$29</f>
        <v>1162.4380966928891</v>
      </c>
      <c r="K35">
        <v>1217</v>
      </c>
      <c r="N35" t="s">
        <v>38</v>
      </c>
      <c r="O35" s="1">
        <f t="shared" si="1"/>
        <v>10896</v>
      </c>
      <c r="P35" s="1">
        <f t="shared" si="2"/>
        <v>0</v>
      </c>
      <c r="Q35" s="1">
        <f t="shared" si="13"/>
        <v>0</v>
      </c>
      <c r="R35" s="1">
        <f t="shared" si="14"/>
        <v>0</v>
      </c>
      <c r="T35" s="1">
        <f t="shared" si="3"/>
        <v>1162.4380966928891</v>
      </c>
      <c r="U35" s="1">
        <f t="shared" si="4"/>
        <v>0</v>
      </c>
      <c r="V35" s="1">
        <f t="shared" si="5"/>
        <v>0</v>
      </c>
      <c r="W35" s="1">
        <f t="shared" si="6"/>
        <v>0</v>
      </c>
      <c r="X35" s="1">
        <f t="shared" si="7"/>
        <v>1162.4380966928891</v>
      </c>
      <c r="Y35" s="6">
        <f t="shared" si="8"/>
        <v>0.29228725300547365</v>
      </c>
      <c r="Z35" s="6">
        <f t="shared" si="8"/>
        <v>0</v>
      </c>
      <c r="AA35" s="6">
        <f t="shared" si="8"/>
        <v>0</v>
      </c>
      <c r="AB35" s="6">
        <f t="shared" si="8"/>
        <v>0</v>
      </c>
      <c r="AD35" t="s">
        <v>38</v>
      </c>
      <c r="AE35" s="1">
        <f t="shared" si="9"/>
        <v>181.6</v>
      </c>
      <c r="AF35" s="1">
        <f t="shared" si="10"/>
        <v>0</v>
      </c>
      <c r="AG35" s="1">
        <f t="shared" si="11"/>
        <v>0</v>
      </c>
      <c r="AH35" s="1">
        <f t="shared" si="12"/>
        <v>0</v>
      </c>
    </row>
    <row r="36" spans="1:34">
      <c r="G36" t="s">
        <v>391</v>
      </c>
      <c r="H36">
        <v>8500</v>
      </c>
      <c r="I36" s="13">
        <v>141.66999999999999</v>
      </c>
      <c r="J36" s="1">
        <f>K36*Inflation!B$26/Inflation!B$29</f>
        <v>1363.0231421370195</v>
      </c>
      <c r="K36" s="1">
        <v>1427</v>
      </c>
      <c r="N36" t="s">
        <v>38</v>
      </c>
      <c r="O36" s="1">
        <f t="shared" si="1"/>
        <v>8500</v>
      </c>
      <c r="P36" s="1">
        <f t="shared" si="2"/>
        <v>0</v>
      </c>
      <c r="Q36" s="1">
        <f t="shared" si="13"/>
        <v>0</v>
      </c>
      <c r="R36" s="1">
        <f t="shared" si="14"/>
        <v>0</v>
      </c>
      <c r="T36" s="1">
        <f t="shared" si="3"/>
        <v>1363.0231421370195</v>
      </c>
      <c r="U36" s="1">
        <f t="shared" si="4"/>
        <v>0</v>
      </c>
      <c r="V36" s="1">
        <f t="shared" si="5"/>
        <v>0</v>
      </c>
      <c r="W36" s="1">
        <f t="shared" si="6"/>
        <v>0</v>
      </c>
      <c r="X36" s="1">
        <f t="shared" si="7"/>
        <v>1363.0231421370195</v>
      </c>
      <c r="Y36" s="6">
        <f t="shared" si="8"/>
        <v>0.43933058570089262</v>
      </c>
      <c r="Z36" s="6">
        <f t="shared" si="8"/>
        <v>0</v>
      </c>
      <c r="AA36" s="6">
        <f t="shared" si="8"/>
        <v>0</v>
      </c>
      <c r="AB36" s="6">
        <f t="shared" si="8"/>
        <v>0</v>
      </c>
      <c r="AD36" t="s">
        <v>38</v>
      </c>
      <c r="AE36" s="1">
        <f t="shared" si="9"/>
        <v>141.66999999999999</v>
      </c>
      <c r="AF36" s="1">
        <f t="shared" si="10"/>
        <v>0</v>
      </c>
      <c r="AG36" s="1">
        <f t="shared" si="11"/>
        <v>0</v>
      </c>
      <c r="AH36" s="1">
        <f t="shared" si="12"/>
        <v>0</v>
      </c>
    </row>
    <row r="37" spans="1:34">
      <c r="G37" t="s">
        <v>392</v>
      </c>
      <c r="H37">
        <v>11471</v>
      </c>
      <c r="I37" s="1">
        <v>191.19</v>
      </c>
      <c r="J37" s="1">
        <f>K37*Inflation!B$26/Inflation!B$29</f>
        <v>1726.9417245856559</v>
      </c>
      <c r="K37">
        <v>1808</v>
      </c>
      <c r="N37" t="s">
        <v>38</v>
      </c>
      <c r="O37" s="1">
        <f t="shared" si="1"/>
        <v>11471</v>
      </c>
      <c r="P37" s="1">
        <f t="shared" si="2"/>
        <v>0</v>
      </c>
      <c r="Q37" s="1">
        <f t="shared" si="13"/>
        <v>0</v>
      </c>
      <c r="R37" s="1">
        <f t="shared" si="14"/>
        <v>0</v>
      </c>
      <c r="T37" s="1">
        <f t="shared" si="3"/>
        <v>1726.9417245856559</v>
      </c>
      <c r="U37" s="1">
        <f t="shared" si="4"/>
        <v>0</v>
      </c>
      <c r="V37" s="1">
        <f t="shared" si="5"/>
        <v>0</v>
      </c>
      <c r="W37" s="1">
        <f t="shared" si="6"/>
        <v>0</v>
      </c>
      <c r="X37" s="1">
        <f t="shared" si="7"/>
        <v>1726.9417245856559</v>
      </c>
      <c r="Y37" s="6">
        <f t="shared" si="8"/>
        <v>0.41246161543419341</v>
      </c>
      <c r="Z37" s="6">
        <f t="shared" si="8"/>
        <v>0</v>
      </c>
      <c r="AA37" s="6">
        <f t="shared" si="8"/>
        <v>0</v>
      </c>
      <c r="AB37" s="6">
        <f t="shared" si="8"/>
        <v>0</v>
      </c>
      <c r="AD37" t="s">
        <v>38</v>
      </c>
      <c r="AE37" s="1">
        <f t="shared" si="9"/>
        <v>191.19</v>
      </c>
      <c r="AF37" s="1">
        <f t="shared" si="10"/>
        <v>0</v>
      </c>
      <c r="AG37" s="1">
        <f t="shared" si="11"/>
        <v>0</v>
      </c>
      <c r="AH37" s="1">
        <f t="shared" si="12"/>
        <v>0</v>
      </c>
    </row>
    <row r="38" spans="1:34">
      <c r="A38" t="s">
        <v>60</v>
      </c>
      <c r="B38">
        <f>COUNTIF(R38:R47,"&gt;0")</f>
        <v>0</v>
      </c>
      <c r="C38">
        <f>COUNTIF(Q38:Q47,"&gt;0")</f>
        <v>0</v>
      </c>
      <c r="D38">
        <f>COUNTIF(P38:P47,"&gt;0")</f>
        <v>4</v>
      </c>
      <c r="E38">
        <f>COUNTIF(O38:O47,"&gt;0")</f>
        <v>6</v>
      </c>
      <c r="G38" t="s">
        <v>393</v>
      </c>
      <c r="H38" s="1">
        <v>22825</v>
      </c>
      <c r="I38" s="13">
        <v>380.42</v>
      </c>
      <c r="J38" s="1">
        <f>K38*Inflation!B$26/Inflation!B$29</f>
        <v>1978.5345919193458</v>
      </c>
      <c r="K38" s="1">
        <v>2071.402</v>
      </c>
      <c r="N38" t="s">
        <v>60</v>
      </c>
      <c r="O38" s="1">
        <f t="shared" si="1"/>
        <v>0</v>
      </c>
      <c r="P38" s="1">
        <f t="shared" si="2"/>
        <v>22825</v>
      </c>
      <c r="Q38" s="1">
        <f t="shared" si="13"/>
        <v>0</v>
      </c>
      <c r="R38" s="1">
        <f t="shared" si="14"/>
        <v>0</v>
      </c>
      <c r="T38" s="1">
        <f t="shared" si="3"/>
        <v>0</v>
      </c>
      <c r="U38" s="1">
        <f t="shared" si="4"/>
        <v>1978.5345919193458</v>
      </c>
      <c r="V38" s="1">
        <f t="shared" si="5"/>
        <v>0</v>
      </c>
      <c r="W38" s="1">
        <f t="shared" si="6"/>
        <v>0</v>
      </c>
      <c r="X38" s="1">
        <f t="shared" si="7"/>
        <v>1978.5345919193458</v>
      </c>
      <c r="Y38" s="6">
        <f t="shared" si="8"/>
        <v>0</v>
      </c>
      <c r="Z38" s="6">
        <f t="shared" si="8"/>
        <v>0.23748708510787508</v>
      </c>
      <c r="AA38" s="6">
        <f t="shared" si="8"/>
        <v>0</v>
      </c>
      <c r="AB38" s="6">
        <f t="shared" si="8"/>
        <v>0</v>
      </c>
      <c r="AD38" t="s">
        <v>60</v>
      </c>
      <c r="AE38" s="1">
        <f t="shared" si="9"/>
        <v>0</v>
      </c>
      <c r="AF38" s="1">
        <f t="shared" si="10"/>
        <v>380.42</v>
      </c>
      <c r="AG38" s="1">
        <f t="shared" si="11"/>
        <v>0</v>
      </c>
      <c r="AH38" s="1">
        <f t="shared" si="12"/>
        <v>0</v>
      </c>
    </row>
    <row r="39" spans="1:34">
      <c r="G39" t="s">
        <v>394</v>
      </c>
      <c r="H39" s="1">
        <v>16430</v>
      </c>
      <c r="I39" s="13">
        <v>273.83999999999997</v>
      </c>
      <c r="J39" s="1">
        <f>K39*Inflation!B$26/Inflation!B$29</f>
        <v>1374.2272496753988</v>
      </c>
      <c r="K39" s="1">
        <v>1438.73</v>
      </c>
      <c r="N39" t="s">
        <v>60</v>
      </c>
      <c r="O39" s="1">
        <f t="shared" si="1"/>
        <v>0</v>
      </c>
      <c r="P39" s="1">
        <f t="shared" si="2"/>
        <v>16430</v>
      </c>
      <c r="Q39" s="1">
        <f t="shared" si="13"/>
        <v>0</v>
      </c>
      <c r="R39" s="1">
        <f t="shared" si="14"/>
        <v>0</v>
      </c>
      <c r="T39" s="1">
        <f t="shared" si="3"/>
        <v>0</v>
      </c>
      <c r="U39" s="1">
        <f t="shared" si="4"/>
        <v>1374.2272496753988</v>
      </c>
      <c r="V39" s="1">
        <f t="shared" si="5"/>
        <v>0</v>
      </c>
      <c r="W39" s="1">
        <f t="shared" si="6"/>
        <v>0</v>
      </c>
      <c r="X39" s="1">
        <f t="shared" si="7"/>
        <v>1374.2272496753988</v>
      </c>
      <c r="Y39" s="6">
        <f t="shared" si="8"/>
        <v>0</v>
      </c>
      <c r="Z39" s="6">
        <f t="shared" si="8"/>
        <v>0.22915436174645423</v>
      </c>
      <c r="AA39" s="6">
        <f t="shared" si="8"/>
        <v>0</v>
      </c>
      <c r="AB39" s="6">
        <f t="shared" si="8"/>
        <v>0</v>
      </c>
      <c r="AD39" t="s">
        <v>60</v>
      </c>
      <c r="AE39" s="1">
        <f t="shared" si="9"/>
        <v>0</v>
      </c>
      <c r="AF39" s="1">
        <f t="shared" si="10"/>
        <v>273.83999999999997</v>
      </c>
      <c r="AG39" s="1">
        <f t="shared" si="11"/>
        <v>0</v>
      </c>
      <c r="AH39" s="1">
        <f t="shared" si="12"/>
        <v>0</v>
      </c>
    </row>
    <row r="40" spans="1:34">
      <c r="G40" t="s">
        <v>395</v>
      </c>
      <c r="H40" s="1">
        <v>16969</v>
      </c>
      <c r="I40" s="13">
        <v>282.82</v>
      </c>
      <c r="J40" s="1">
        <f>K40*Inflation!B$26/Inflation!B$29</f>
        <v>2731.9635431146407</v>
      </c>
      <c r="K40" s="1">
        <v>2860.1950000000002</v>
      </c>
      <c r="N40" t="s">
        <v>60</v>
      </c>
      <c r="O40" s="1">
        <f t="shared" si="1"/>
        <v>0</v>
      </c>
      <c r="P40" s="1">
        <f t="shared" si="2"/>
        <v>16969</v>
      </c>
      <c r="Q40" s="1">
        <f t="shared" si="13"/>
        <v>0</v>
      </c>
      <c r="R40" s="1">
        <f t="shared" si="14"/>
        <v>0</v>
      </c>
      <c r="T40" s="1">
        <f t="shared" si="3"/>
        <v>0</v>
      </c>
      <c r="U40" s="1">
        <f t="shared" si="4"/>
        <v>2731.9635431146407</v>
      </c>
      <c r="V40" s="1">
        <f t="shared" si="5"/>
        <v>0</v>
      </c>
      <c r="W40" s="1">
        <f t="shared" si="6"/>
        <v>0</v>
      </c>
      <c r="X40" s="1">
        <f t="shared" si="7"/>
        <v>2731.9635431146407</v>
      </c>
      <c r="Y40" s="6">
        <f t="shared" si="8"/>
        <v>0</v>
      </c>
      <c r="Z40" s="6">
        <f t="shared" si="8"/>
        <v>0.44108855117989382</v>
      </c>
      <c r="AA40" s="6">
        <f t="shared" si="8"/>
        <v>0</v>
      </c>
      <c r="AB40" s="6">
        <f t="shared" si="8"/>
        <v>0</v>
      </c>
      <c r="AD40" t="s">
        <v>60</v>
      </c>
      <c r="AE40" s="1">
        <f t="shared" si="9"/>
        <v>0</v>
      </c>
      <c r="AF40" s="1">
        <f t="shared" si="10"/>
        <v>282.82</v>
      </c>
      <c r="AG40" s="1">
        <f t="shared" si="11"/>
        <v>0</v>
      </c>
      <c r="AH40" s="1">
        <f t="shared" si="12"/>
        <v>0</v>
      </c>
    </row>
    <row r="41" spans="1:34">
      <c r="G41" t="s">
        <v>396</v>
      </c>
      <c r="H41">
        <v>18126</v>
      </c>
      <c r="I41" s="1">
        <v>302.10000000000002</v>
      </c>
      <c r="J41" s="1">
        <f>K41*Inflation!B$26/Inflation!B$29</f>
        <v>2768.676337432215</v>
      </c>
      <c r="K41" s="1">
        <v>2898.6309999999999</v>
      </c>
      <c r="N41" t="s">
        <v>60</v>
      </c>
      <c r="O41" s="1">
        <f t="shared" si="1"/>
        <v>0</v>
      </c>
      <c r="P41" s="1">
        <f t="shared" si="2"/>
        <v>18126</v>
      </c>
      <c r="Q41" s="1">
        <f t="shared" si="13"/>
        <v>0</v>
      </c>
      <c r="R41" s="1">
        <f t="shared" si="14"/>
        <v>0</v>
      </c>
      <c r="T41" s="1">
        <f t="shared" si="3"/>
        <v>0</v>
      </c>
      <c r="U41" s="1">
        <f t="shared" si="4"/>
        <v>2768.676337432215</v>
      </c>
      <c r="V41" s="1">
        <f t="shared" si="5"/>
        <v>0</v>
      </c>
      <c r="W41" s="1">
        <f t="shared" si="6"/>
        <v>0</v>
      </c>
      <c r="X41" s="1">
        <f t="shared" si="7"/>
        <v>2768.676337432215</v>
      </c>
      <c r="Y41" s="6">
        <f t="shared" si="8"/>
        <v>0</v>
      </c>
      <c r="Z41" s="6">
        <f t="shared" si="8"/>
        <v>0.41848254568586335</v>
      </c>
      <c r="AA41" s="6">
        <f t="shared" si="8"/>
        <v>0</v>
      </c>
      <c r="AB41" s="6">
        <f t="shared" si="8"/>
        <v>0</v>
      </c>
      <c r="AD41" t="s">
        <v>60</v>
      </c>
      <c r="AE41" s="1">
        <f t="shared" si="9"/>
        <v>0</v>
      </c>
      <c r="AF41" s="1">
        <f t="shared" si="10"/>
        <v>302.10000000000002</v>
      </c>
      <c r="AG41" s="1">
        <f t="shared" si="11"/>
        <v>0</v>
      </c>
      <c r="AH41" s="1">
        <f t="shared" si="12"/>
        <v>0</v>
      </c>
    </row>
    <row r="42" spans="1:34">
      <c r="G42" t="s">
        <v>397</v>
      </c>
      <c r="H42">
        <v>8677</v>
      </c>
      <c r="I42" s="13">
        <v>144.62</v>
      </c>
      <c r="J42" s="1">
        <f>K42*Inflation!B$26/Inflation!B$29</f>
        <v>430.44022485297478</v>
      </c>
      <c r="K42" s="1">
        <v>450.64400000000001</v>
      </c>
      <c r="N42" t="s">
        <v>60</v>
      </c>
      <c r="O42" s="1">
        <f t="shared" si="1"/>
        <v>8677</v>
      </c>
      <c r="P42" s="1">
        <f t="shared" si="2"/>
        <v>0</v>
      </c>
      <c r="Q42" s="1">
        <f t="shared" si="13"/>
        <v>0</v>
      </c>
      <c r="R42" s="1">
        <f t="shared" si="14"/>
        <v>0</v>
      </c>
      <c r="T42" s="1">
        <f t="shared" si="3"/>
        <v>430.44022485297478</v>
      </c>
      <c r="U42" s="1">
        <f t="shared" si="4"/>
        <v>0</v>
      </c>
      <c r="V42" s="1">
        <f t="shared" si="5"/>
        <v>0</v>
      </c>
      <c r="W42" s="1">
        <f t="shared" si="6"/>
        <v>0</v>
      </c>
      <c r="X42" s="1">
        <f t="shared" si="7"/>
        <v>430.44022485297478</v>
      </c>
      <c r="Y42" s="6">
        <f t="shared" si="8"/>
        <v>0.13590967929796288</v>
      </c>
      <c r="Z42" s="6">
        <f t="shared" si="8"/>
        <v>0</v>
      </c>
      <c r="AA42" s="6">
        <f t="shared" si="8"/>
        <v>0</v>
      </c>
      <c r="AB42" s="6">
        <f t="shared" si="8"/>
        <v>0</v>
      </c>
      <c r="AD42" t="s">
        <v>60</v>
      </c>
      <c r="AE42" s="1">
        <f t="shared" si="9"/>
        <v>144.62</v>
      </c>
      <c r="AF42" s="1">
        <f t="shared" si="10"/>
        <v>0</v>
      </c>
      <c r="AG42" s="1">
        <f t="shared" si="11"/>
        <v>0</v>
      </c>
      <c r="AH42" s="1">
        <f t="shared" si="12"/>
        <v>0</v>
      </c>
    </row>
    <row r="43" spans="1:34">
      <c r="G43" t="s">
        <v>398</v>
      </c>
      <c r="H43">
        <v>8580</v>
      </c>
      <c r="I43" s="1">
        <v>143</v>
      </c>
      <c r="J43" s="1">
        <f>K43*Inflation!B$26/Inflation!B$29</f>
        <v>657.94091789505831</v>
      </c>
      <c r="K43" s="1">
        <v>688.82299999999998</v>
      </c>
      <c r="N43" t="s">
        <v>60</v>
      </c>
      <c r="O43" s="1">
        <f t="shared" si="1"/>
        <v>8580</v>
      </c>
      <c r="P43" s="1">
        <f t="shared" si="2"/>
        <v>0</v>
      </c>
      <c r="Q43" s="1">
        <f t="shared" si="13"/>
        <v>0</v>
      </c>
      <c r="R43" s="1">
        <f t="shared" si="14"/>
        <v>0</v>
      </c>
      <c r="T43" s="1">
        <f t="shared" si="3"/>
        <v>657.94091789505831</v>
      </c>
      <c r="U43" s="1">
        <f t="shared" si="4"/>
        <v>0</v>
      </c>
      <c r="V43" s="1">
        <f t="shared" si="5"/>
        <v>0</v>
      </c>
      <c r="W43" s="1">
        <f t="shared" si="6"/>
        <v>0</v>
      </c>
      <c r="X43" s="1">
        <f t="shared" si="7"/>
        <v>657.94091789505831</v>
      </c>
      <c r="Y43" s="6">
        <f t="shared" si="8"/>
        <v>0.21009065935276633</v>
      </c>
      <c r="Z43" s="6">
        <f t="shared" si="8"/>
        <v>0</v>
      </c>
      <c r="AA43" s="6">
        <f t="shared" si="8"/>
        <v>0</v>
      </c>
      <c r="AB43" s="6">
        <f t="shared" si="8"/>
        <v>0</v>
      </c>
      <c r="AD43" t="s">
        <v>60</v>
      </c>
      <c r="AE43" s="1">
        <f t="shared" si="9"/>
        <v>143</v>
      </c>
      <c r="AF43" s="1">
        <f t="shared" si="10"/>
        <v>0</v>
      </c>
      <c r="AG43" s="1">
        <f t="shared" si="11"/>
        <v>0</v>
      </c>
      <c r="AH43" s="1">
        <f t="shared" si="12"/>
        <v>0</v>
      </c>
    </row>
    <row r="44" spans="1:34">
      <c r="G44" t="s">
        <v>399</v>
      </c>
      <c r="H44" s="1">
        <v>8537</v>
      </c>
      <c r="I44" s="13">
        <v>142.28</v>
      </c>
      <c r="J44" s="1">
        <f>K44*Inflation!B$26/Inflation!B$29</f>
        <v>1055.0286255250894</v>
      </c>
      <c r="K44" s="1">
        <v>1104.549</v>
      </c>
      <c r="N44" t="s">
        <v>60</v>
      </c>
      <c r="O44" s="1">
        <f t="shared" si="1"/>
        <v>8537</v>
      </c>
      <c r="P44" s="1">
        <f t="shared" si="2"/>
        <v>0</v>
      </c>
      <c r="Q44" s="1">
        <f t="shared" si="13"/>
        <v>0</v>
      </c>
      <c r="R44" s="1">
        <f t="shared" si="14"/>
        <v>0</v>
      </c>
      <c r="T44" s="1">
        <f t="shared" si="3"/>
        <v>1055.0286255250894</v>
      </c>
      <c r="U44" s="1">
        <f t="shared" si="4"/>
        <v>0</v>
      </c>
      <c r="V44" s="1">
        <f t="shared" si="5"/>
        <v>0</v>
      </c>
      <c r="W44" s="1">
        <f t="shared" si="6"/>
        <v>0</v>
      </c>
      <c r="X44" s="1">
        <f t="shared" si="7"/>
        <v>1055.0286255250894</v>
      </c>
      <c r="Y44" s="6">
        <f t="shared" si="8"/>
        <v>0.33858373960410509</v>
      </c>
      <c r="Z44" s="6">
        <f t="shared" si="8"/>
        <v>0</v>
      </c>
      <c r="AA44" s="6">
        <f t="shared" si="8"/>
        <v>0</v>
      </c>
      <c r="AB44" s="6">
        <f t="shared" si="8"/>
        <v>0</v>
      </c>
      <c r="AD44" t="s">
        <v>60</v>
      </c>
      <c r="AE44" s="1">
        <f t="shared" si="9"/>
        <v>142.28</v>
      </c>
      <c r="AF44" s="1">
        <f t="shared" si="10"/>
        <v>0</v>
      </c>
      <c r="AG44" s="1">
        <f t="shared" si="11"/>
        <v>0</v>
      </c>
      <c r="AH44" s="1">
        <f t="shared" si="12"/>
        <v>0</v>
      </c>
    </row>
    <row r="45" spans="1:34">
      <c r="G45" t="s">
        <v>400</v>
      </c>
      <c r="H45" s="1">
        <v>8521</v>
      </c>
      <c r="I45" s="13">
        <v>142.02000000000001</v>
      </c>
      <c r="J45" s="1">
        <f>K45*Inflation!B$26/Inflation!B$29</f>
        <v>1852.7056825784766</v>
      </c>
      <c r="K45" s="1">
        <v>1939.6669999999999</v>
      </c>
      <c r="N45" t="s">
        <v>60</v>
      </c>
      <c r="O45" s="1">
        <f t="shared" si="1"/>
        <v>8521</v>
      </c>
      <c r="P45" s="1">
        <f t="shared" si="2"/>
        <v>0</v>
      </c>
      <c r="Q45" s="1">
        <f t="shared" si="13"/>
        <v>0</v>
      </c>
      <c r="R45" s="1">
        <f t="shared" si="14"/>
        <v>0</v>
      </c>
      <c r="T45" s="1">
        <f t="shared" si="3"/>
        <v>1852.7056825784766</v>
      </c>
      <c r="U45" s="1">
        <f t="shared" si="4"/>
        <v>0</v>
      </c>
      <c r="V45" s="1">
        <f t="shared" si="5"/>
        <v>0</v>
      </c>
      <c r="W45" s="1">
        <f t="shared" si="6"/>
        <v>0</v>
      </c>
      <c r="X45" s="1">
        <f t="shared" si="7"/>
        <v>1852.7056825784766</v>
      </c>
      <c r="Y45" s="6">
        <f t="shared" si="8"/>
        <v>0.59569369553656371</v>
      </c>
      <c r="Z45" s="6">
        <f t="shared" si="8"/>
        <v>0</v>
      </c>
      <c r="AA45" s="6">
        <f t="shared" si="8"/>
        <v>0</v>
      </c>
      <c r="AB45" s="6">
        <f t="shared" si="8"/>
        <v>0</v>
      </c>
      <c r="AD45" t="s">
        <v>60</v>
      </c>
      <c r="AE45" s="1">
        <f t="shared" si="9"/>
        <v>142.02000000000001</v>
      </c>
      <c r="AF45" s="1">
        <f t="shared" si="10"/>
        <v>0</v>
      </c>
      <c r="AG45" s="1">
        <f t="shared" si="11"/>
        <v>0</v>
      </c>
      <c r="AH45" s="1">
        <f t="shared" si="12"/>
        <v>0</v>
      </c>
    </row>
    <row r="46" spans="1:34">
      <c r="G46" t="s">
        <v>401</v>
      </c>
      <c r="H46" s="1">
        <v>8176</v>
      </c>
      <c r="I46" s="13">
        <v>136.26</v>
      </c>
      <c r="J46" s="1">
        <f>K46*Inflation!B$26/Inflation!B$29</f>
        <v>2221.5338228060787</v>
      </c>
      <c r="K46" s="1">
        <v>2325.8069999999998</v>
      </c>
      <c r="N46" t="s">
        <v>60</v>
      </c>
      <c r="O46" s="1">
        <f t="shared" si="1"/>
        <v>8176</v>
      </c>
      <c r="P46" s="1">
        <f t="shared" si="2"/>
        <v>0</v>
      </c>
      <c r="Q46" s="1">
        <f t="shared" si="13"/>
        <v>0</v>
      </c>
      <c r="R46" s="1">
        <f t="shared" si="14"/>
        <v>0</v>
      </c>
      <c r="T46" s="1">
        <f t="shared" si="3"/>
        <v>2221.5338228060787</v>
      </c>
      <c r="U46" s="1">
        <f t="shared" si="4"/>
        <v>0</v>
      </c>
      <c r="V46" s="1">
        <f t="shared" si="5"/>
        <v>0</v>
      </c>
      <c r="W46" s="1">
        <f t="shared" si="6"/>
        <v>0</v>
      </c>
      <c r="X46" s="1">
        <f t="shared" si="7"/>
        <v>2221.5338228060787</v>
      </c>
      <c r="Y46" s="6">
        <f t="shared" si="8"/>
        <v>0.74442197102313434</v>
      </c>
      <c r="Z46" s="6">
        <f t="shared" si="8"/>
        <v>0</v>
      </c>
      <c r="AA46" s="6">
        <f t="shared" si="8"/>
        <v>0</v>
      </c>
      <c r="AB46" s="6">
        <f t="shared" si="8"/>
        <v>0</v>
      </c>
      <c r="AD46" t="s">
        <v>60</v>
      </c>
      <c r="AE46" s="1">
        <f t="shared" si="9"/>
        <v>136.26</v>
      </c>
      <c r="AF46" s="1">
        <f t="shared" si="10"/>
        <v>0</v>
      </c>
      <c r="AG46" s="1">
        <f t="shared" si="11"/>
        <v>0</v>
      </c>
      <c r="AH46" s="1">
        <f t="shared" si="12"/>
        <v>0</v>
      </c>
    </row>
    <row r="47" spans="1:34">
      <c r="G47" t="s">
        <v>402</v>
      </c>
      <c r="H47">
        <v>8605</v>
      </c>
      <c r="I47" s="13">
        <v>143.41</v>
      </c>
      <c r="J47" s="1">
        <f>K47*Inflation!B$26/Inflation!B$29</f>
        <v>1629.4249168257841</v>
      </c>
      <c r="K47" s="1">
        <v>1705.9059999999999</v>
      </c>
      <c r="N47" t="s">
        <v>60</v>
      </c>
      <c r="O47" s="1">
        <f t="shared" si="1"/>
        <v>8605</v>
      </c>
      <c r="P47" s="1">
        <f t="shared" si="2"/>
        <v>0</v>
      </c>
      <c r="Q47" s="1">
        <f t="shared" si="13"/>
        <v>0</v>
      </c>
      <c r="R47" s="1">
        <f t="shared" si="14"/>
        <v>0</v>
      </c>
      <c r="T47" s="1">
        <f t="shared" si="3"/>
        <v>1629.4249168257841</v>
      </c>
      <c r="U47" s="1">
        <f t="shared" si="4"/>
        <v>0</v>
      </c>
      <c r="V47" s="1">
        <f t="shared" si="5"/>
        <v>0</v>
      </c>
      <c r="W47" s="1">
        <f t="shared" si="6"/>
        <v>0</v>
      </c>
      <c r="X47" s="1">
        <f t="shared" si="7"/>
        <v>1629.4249168257841</v>
      </c>
      <c r="Y47" s="6">
        <f t="shared" si="8"/>
        <v>0.51878882676551041</v>
      </c>
      <c r="Z47" s="6">
        <f t="shared" si="8"/>
        <v>0</v>
      </c>
      <c r="AA47" s="6">
        <f t="shared" si="8"/>
        <v>0</v>
      </c>
      <c r="AB47" s="6">
        <f t="shared" si="8"/>
        <v>0</v>
      </c>
      <c r="AD47" t="s">
        <v>60</v>
      </c>
      <c r="AE47" s="1">
        <f t="shared" si="9"/>
        <v>143.41</v>
      </c>
      <c r="AF47" s="1">
        <f t="shared" si="10"/>
        <v>0</v>
      </c>
      <c r="AG47" s="1">
        <f t="shared" si="11"/>
        <v>0</v>
      </c>
      <c r="AH47" s="1">
        <f t="shared" si="12"/>
        <v>0</v>
      </c>
    </row>
    <row r="48" spans="1:34">
      <c r="A48" t="s">
        <v>142</v>
      </c>
      <c r="B48">
        <f>COUNTIF(R48:R58,"&gt;0")</f>
        <v>1</v>
      </c>
      <c r="C48">
        <f>COUNTIF(Q48:Q58,"&gt;0")</f>
        <v>2</v>
      </c>
      <c r="D48">
        <f>COUNTIF(P48:P58,"&gt;0")</f>
        <v>5</v>
      </c>
      <c r="E48">
        <f>COUNTIF(O48:O58,"&gt;0")</f>
        <v>3</v>
      </c>
      <c r="G48" t="s">
        <v>403</v>
      </c>
      <c r="H48" s="1">
        <v>107122</v>
      </c>
      <c r="I48" s="13">
        <v>1785.37</v>
      </c>
      <c r="J48" s="1">
        <f>K48*Inflation!B$26/Inflation!B$29</f>
        <v>8018.6259833498789</v>
      </c>
      <c r="K48" s="1">
        <v>8395</v>
      </c>
      <c r="L48" s="1"/>
      <c r="M48" s="1"/>
      <c r="N48" t="s">
        <v>142</v>
      </c>
      <c r="O48" s="1">
        <f t="shared" si="1"/>
        <v>0</v>
      </c>
      <c r="P48" s="1">
        <f t="shared" si="2"/>
        <v>0</v>
      </c>
      <c r="Q48" s="1">
        <f t="shared" si="13"/>
        <v>0</v>
      </c>
      <c r="R48" s="1">
        <f t="shared" si="14"/>
        <v>107122</v>
      </c>
      <c r="T48" s="1">
        <f t="shared" si="3"/>
        <v>0</v>
      </c>
      <c r="U48" s="1">
        <f t="shared" si="4"/>
        <v>0</v>
      </c>
      <c r="V48" s="1">
        <f t="shared" si="5"/>
        <v>0</v>
      </c>
      <c r="W48" s="1">
        <f t="shared" si="6"/>
        <v>8018.6259833498789</v>
      </c>
      <c r="X48" s="1">
        <f t="shared" si="7"/>
        <v>8018.6259833498789</v>
      </c>
      <c r="Y48" s="6">
        <f t="shared" si="8"/>
        <v>0</v>
      </c>
      <c r="Z48" s="6">
        <f t="shared" si="8"/>
        <v>0</v>
      </c>
      <c r="AA48" s="6">
        <f t="shared" si="8"/>
        <v>0</v>
      </c>
      <c r="AB48" s="6">
        <f t="shared" si="8"/>
        <v>0.20508241360829349</v>
      </c>
      <c r="AD48" t="s">
        <v>142</v>
      </c>
      <c r="AE48" s="1">
        <f t="shared" si="9"/>
        <v>0</v>
      </c>
      <c r="AF48" s="1">
        <f t="shared" si="10"/>
        <v>0</v>
      </c>
      <c r="AG48" s="1">
        <f t="shared" si="11"/>
        <v>0</v>
      </c>
      <c r="AH48" s="1">
        <f t="shared" si="12"/>
        <v>1785.37</v>
      </c>
    </row>
    <row r="49" spans="1:34">
      <c r="G49" t="s">
        <v>404</v>
      </c>
      <c r="H49" s="1">
        <v>36321</v>
      </c>
      <c r="I49" s="13">
        <v>605.35</v>
      </c>
      <c r="J49" s="1">
        <f>K49*Inflation!B$26/Inflation!B$29</f>
        <v>3296.2809134652093</v>
      </c>
      <c r="K49">
        <v>3451</v>
      </c>
      <c r="N49" t="s">
        <v>142</v>
      </c>
      <c r="O49" s="1">
        <f t="shared" si="1"/>
        <v>0</v>
      </c>
      <c r="P49" s="1">
        <f t="shared" si="2"/>
        <v>0</v>
      </c>
      <c r="Q49" s="1">
        <f t="shared" si="13"/>
        <v>36321</v>
      </c>
      <c r="R49" s="1">
        <f t="shared" si="14"/>
        <v>0</v>
      </c>
      <c r="T49" s="1">
        <f t="shared" si="3"/>
        <v>0</v>
      </c>
      <c r="U49" s="1">
        <f t="shared" si="4"/>
        <v>0</v>
      </c>
      <c r="V49" s="1">
        <f t="shared" si="5"/>
        <v>3296.2809134652093</v>
      </c>
      <c r="W49" s="1">
        <f t="shared" si="6"/>
        <v>0</v>
      </c>
      <c r="X49" s="1">
        <f t="shared" si="7"/>
        <v>3296.2809134652093</v>
      </c>
      <c r="Y49" s="6">
        <f t="shared" si="8"/>
        <v>0</v>
      </c>
      <c r="Z49" s="6">
        <f t="shared" si="8"/>
        <v>0</v>
      </c>
      <c r="AA49" s="6">
        <f t="shared" si="8"/>
        <v>0.24864146395290465</v>
      </c>
      <c r="AB49" s="6">
        <f t="shared" si="8"/>
        <v>0</v>
      </c>
      <c r="AD49" t="s">
        <v>142</v>
      </c>
      <c r="AE49" s="1">
        <f t="shared" si="9"/>
        <v>0</v>
      </c>
      <c r="AF49" s="1">
        <f t="shared" si="10"/>
        <v>0</v>
      </c>
      <c r="AG49" s="1">
        <f t="shared" si="11"/>
        <v>605.35</v>
      </c>
      <c r="AH49" s="1">
        <f t="shared" si="12"/>
        <v>0</v>
      </c>
    </row>
    <row r="50" spans="1:34">
      <c r="G50" t="s">
        <v>405</v>
      </c>
      <c r="H50" s="1">
        <v>40211</v>
      </c>
      <c r="I50" s="13">
        <v>670.18</v>
      </c>
      <c r="J50" s="1">
        <f>K50*Inflation!B$26/Inflation!B$29</f>
        <v>3864.6052088902456</v>
      </c>
      <c r="K50" s="1">
        <v>4046</v>
      </c>
      <c r="L50" s="1"/>
      <c r="N50" t="s">
        <v>142</v>
      </c>
      <c r="O50" s="1">
        <f t="shared" si="1"/>
        <v>0</v>
      </c>
      <c r="P50" s="1">
        <f t="shared" si="2"/>
        <v>0</v>
      </c>
      <c r="Q50" s="1">
        <f t="shared" si="13"/>
        <v>40211</v>
      </c>
      <c r="R50" s="1">
        <f t="shared" si="14"/>
        <v>0</v>
      </c>
      <c r="T50" s="1">
        <f t="shared" si="3"/>
        <v>0</v>
      </c>
      <c r="U50" s="1">
        <f t="shared" si="4"/>
        <v>0</v>
      </c>
      <c r="V50" s="1">
        <f t="shared" si="5"/>
        <v>3864.6052088902456</v>
      </c>
      <c r="W50" s="1">
        <f t="shared" si="6"/>
        <v>0</v>
      </c>
      <c r="X50" s="1">
        <f t="shared" si="7"/>
        <v>3864.6052088902456</v>
      </c>
      <c r="Y50" s="6">
        <f t="shared" si="8"/>
        <v>0</v>
      </c>
      <c r="Z50" s="6">
        <f t="shared" si="8"/>
        <v>0</v>
      </c>
      <c r="AA50" s="6">
        <f t="shared" si="8"/>
        <v>0.2633100265203957</v>
      </c>
      <c r="AB50" s="6">
        <f t="shared" si="8"/>
        <v>0</v>
      </c>
      <c r="AD50" t="s">
        <v>142</v>
      </c>
      <c r="AE50" s="1">
        <f t="shared" si="9"/>
        <v>0</v>
      </c>
      <c r="AF50" s="1">
        <f t="shared" si="10"/>
        <v>0</v>
      </c>
      <c r="AG50" s="1">
        <f t="shared" si="11"/>
        <v>670.18</v>
      </c>
      <c r="AH50" s="1">
        <f t="shared" si="12"/>
        <v>0</v>
      </c>
    </row>
    <row r="51" spans="1:34">
      <c r="G51" t="s">
        <v>406</v>
      </c>
      <c r="H51" s="1">
        <v>15666</v>
      </c>
      <c r="I51" s="13">
        <v>261.10000000000002</v>
      </c>
      <c r="J51" s="1">
        <f>K51*Inflation!B$26/Inflation!B$29</f>
        <v>1315.2647979836549</v>
      </c>
      <c r="K51" s="1">
        <v>1377</v>
      </c>
      <c r="L51" s="1"/>
      <c r="N51" t="s">
        <v>142</v>
      </c>
      <c r="O51" s="1">
        <f t="shared" si="1"/>
        <v>0</v>
      </c>
      <c r="P51" s="1">
        <f t="shared" si="2"/>
        <v>15666</v>
      </c>
      <c r="Q51" s="1">
        <f t="shared" si="13"/>
        <v>0</v>
      </c>
      <c r="R51" s="1">
        <f t="shared" si="14"/>
        <v>0</v>
      </c>
      <c r="T51" s="1">
        <f t="shared" si="3"/>
        <v>0</v>
      </c>
      <c r="U51" s="1">
        <f t="shared" si="4"/>
        <v>1315.2647979836549</v>
      </c>
      <c r="V51" s="1">
        <f t="shared" si="5"/>
        <v>0</v>
      </c>
      <c r="W51" s="1">
        <f t="shared" si="6"/>
        <v>0</v>
      </c>
      <c r="X51" s="1">
        <f t="shared" si="7"/>
        <v>1315.2647979836549</v>
      </c>
      <c r="Y51" s="6">
        <f t="shared" si="8"/>
        <v>0</v>
      </c>
      <c r="Z51" s="6">
        <f t="shared" si="8"/>
        <v>0.23001820502714282</v>
      </c>
      <c r="AA51" s="6">
        <f t="shared" si="8"/>
        <v>0</v>
      </c>
      <c r="AB51" s="6">
        <f t="shared" si="8"/>
        <v>0</v>
      </c>
      <c r="AD51" t="s">
        <v>142</v>
      </c>
      <c r="AE51" s="1">
        <f t="shared" si="9"/>
        <v>0</v>
      </c>
      <c r="AF51" s="1">
        <f t="shared" si="10"/>
        <v>261.10000000000002</v>
      </c>
      <c r="AG51" s="1">
        <f t="shared" si="11"/>
        <v>0</v>
      </c>
      <c r="AH51" s="1">
        <f t="shared" si="12"/>
        <v>0</v>
      </c>
    </row>
    <row r="52" spans="1:34">
      <c r="G52" t="s">
        <v>407</v>
      </c>
      <c r="H52" s="1">
        <v>18813</v>
      </c>
      <c r="I52" s="13">
        <v>313.55</v>
      </c>
      <c r="J52" s="1">
        <f>K52*Inflation!B$26/Inflation!B$29</f>
        <v>2481.523562208813</v>
      </c>
      <c r="K52" s="1">
        <v>2598</v>
      </c>
      <c r="L52" s="1"/>
      <c r="N52" t="s">
        <v>142</v>
      </c>
      <c r="O52" s="1">
        <f t="shared" si="1"/>
        <v>0</v>
      </c>
      <c r="P52" s="1">
        <f t="shared" si="2"/>
        <v>18813</v>
      </c>
      <c r="Q52" s="1">
        <f t="shared" si="13"/>
        <v>0</v>
      </c>
      <c r="R52" s="1">
        <f t="shared" si="14"/>
        <v>0</v>
      </c>
      <c r="T52" s="1">
        <f t="shared" si="3"/>
        <v>0</v>
      </c>
      <c r="U52" s="1">
        <f t="shared" si="4"/>
        <v>2481.523562208813</v>
      </c>
      <c r="V52" s="1">
        <f t="shared" si="5"/>
        <v>0</v>
      </c>
      <c r="W52" s="1">
        <f t="shared" si="6"/>
        <v>0</v>
      </c>
      <c r="X52" s="1">
        <f t="shared" si="7"/>
        <v>2481.523562208813</v>
      </c>
      <c r="Y52" s="6">
        <f t="shared" si="8"/>
        <v>0</v>
      </c>
      <c r="Z52" s="6">
        <f t="shared" si="8"/>
        <v>0.36138280396444211</v>
      </c>
      <c r="AA52" s="6">
        <f t="shared" si="8"/>
        <v>0</v>
      </c>
      <c r="AB52" s="6">
        <f t="shared" si="8"/>
        <v>0</v>
      </c>
      <c r="AD52" t="s">
        <v>142</v>
      </c>
      <c r="AE52" s="1">
        <f t="shared" si="9"/>
        <v>0</v>
      </c>
      <c r="AF52" s="1">
        <f t="shared" si="10"/>
        <v>313.55</v>
      </c>
      <c r="AG52" s="1">
        <f t="shared" si="11"/>
        <v>0</v>
      </c>
      <c r="AH52" s="1">
        <f t="shared" si="12"/>
        <v>0</v>
      </c>
    </row>
    <row r="53" spans="1:34">
      <c r="G53" t="s">
        <v>408</v>
      </c>
      <c r="H53" s="1">
        <v>29050</v>
      </c>
      <c r="I53" s="13">
        <v>484.16</v>
      </c>
      <c r="J53" s="1">
        <f>K53*Inflation!B$26/Inflation!B$29</f>
        <v>3293.415412816008</v>
      </c>
      <c r="K53" s="1">
        <v>3448</v>
      </c>
      <c r="L53" s="1"/>
      <c r="N53" t="s">
        <v>142</v>
      </c>
      <c r="O53" s="1">
        <f t="shared" si="1"/>
        <v>0</v>
      </c>
      <c r="P53" s="1">
        <f t="shared" si="2"/>
        <v>29050</v>
      </c>
      <c r="Q53" s="1">
        <f t="shared" si="13"/>
        <v>0</v>
      </c>
      <c r="R53" s="1">
        <f t="shared" si="14"/>
        <v>0</v>
      </c>
      <c r="T53" s="1">
        <f t="shared" si="3"/>
        <v>0</v>
      </c>
      <c r="U53" s="1">
        <f t="shared" si="4"/>
        <v>3293.415412816008</v>
      </c>
      <c r="V53" s="1">
        <f t="shared" si="5"/>
        <v>0</v>
      </c>
      <c r="W53" s="1">
        <f t="shared" si="6"/>
        <v>0</v>
      </c>
      <c r="X53" s="1">
        <f t="shared" si="7"/>
        <v>3293.415412816008</v>
      </c>
      <c r="Y53" s="6">
        <f t="shared" si="8"/>
        <v>0</v>
      </c>
      <c r="Z53" s="6">
        <f t="shared" si="8"/>
        <v>0.31060433478565608</v>
      </c>
      <c r="AA53" s="6">
        <f t="shared" si="8"/>
        <v>0</v>
      </c>
      <c r="AB53" s="6">
        <f t="shared" si="8"/>
        <v>0</v>
      </c>
      <c r="AD53" t="s">
        <v>142</v>
      </c>
      <c r="AE53" s="1">
        <f t="shared" si="9"/>
        <v>0</v>
      </c>
      <c r="AF53" s="1">
        <f t="shared" si="10"/>
        <v>484.16</v>
      </c>
      <c r="AG53" s="1">
        <f t="shared" si="11"/>
        <v>0</v>
      </c>
      <c r="AH53" s="1">
        <f t="shared" si="12"/>
        <v>0</v>
      </c>
    </row>
    <row r="54" spans="1:34">
      <c r="G54" t="s">
        <v>409</v>
      </c>
      <c r="H54" s="1">
        <v>16750</v>
      </c>
      <c r="I54" s="13">
        <v>279.16000000000003</v>
      </c>
      <c r="J54" s="1">
        <f>K54*Inflation!B$26/Inflation!B$29</f>
        <v>2070.8018024898797</v>
      </c>
      <c r="K54" s="1">
        <v>2168</v>
      </c>
      <c r="L54" s="1"/>
      <c r="N54" t="s">
        <v>142</v>
      </c>
      <c r="O54" s="1">
        <f t="shared" si="1"/>
        <v>0</v>
      </c>
      <c r="P54" s="1">
        <f t="shared" si="2"/>
        <v>16750</v>
      </c>
      <c r="Q54" s="1">
        <f t="shared" si="13"/>
        <v>0</v>
      </c>
      <c r="R54" s="1">
        <f t="shared" si="14"/>
        <v>0</v>
      </c>
      <c r="T54" s="1">
        <f t="shared" si="3"/>
        <v>0</v>
      </c>
      <c r="U54" s="1">
        <f t="shared" si="4"/>
        <v>2070.8018024898797</v>
      </c>
      <c r="V54" s="1">
        <f t="shared" si="5"/>
        <v>0</v>
      </c>
      <c r="W54" s="1">
        <f t="shared" si="6"/>
        <v>0</v>
      </c>
      <c r="X54" s="1">
        <f t="shared" si="7"/>
        <v>2070.8018024898797</v>
      </c>
      <c r="Y54" s="6">
        <f t="shared" si="8"/>
        <v>0</v>
      </c>
      <c r="Z54" s="6">
        <f t="shared" si="8"/>
        <v>0.33871221467836921</v>
      </c>
      <c r="AA54" s="6">
        <f t="shared" si="8"/>
        <v>0</v>
      </c>
      <c r="AB54" s="6">
        <f t="shared" si="8"/>
        <v>0</v>
      </c>
      <c r="AD54" t="s">
        <v>142</v>
      </c>
      <c r="AE54" s="1">
        <f t="shared" si="9"/>
        <v>0</v>
      </c>
      <c r="AF54" s="1">
        <f t="shared" si="10"/>
        <v>279.16000000000003</v>
      </c>
      <c r="AG54" s="1">
        <f t="shared" si="11"/>
        <v>0</v>
      </c>
      <c r="AH54" s="1">
        <f t="shared" si="12"/>
        <v>0</v>
      </c>
    </row>
    <row r="55" spans="1:34">
      <c r="G55" t="s">
        <v>410</v>
      </c>
      <c r="H55" s="1">
        <v>21218</v>
      </c>
      <c r="I55" s="13">
        <v>353.64</v>
      </c>
      <c r="J55" s="1">
        <f>K55*Inflation!B$26/Inflation!B$29</f>
        <v>2766.1632933628648</v>
      </c>
      <c r="K55" s="1">
        <v>2896</v>
      </c>
      <c r="L55" s="1"/>
      <c r="N55" t="s">
        <v>142</v>
      </c>
      <c r="O55" s="1">
        <f t="shared" si="1"/>
        <v>0</v>
      </c>
      <c r="P55" s="1">
        <f t="shared" si="2"/>
        <v>21218</v>
      </c>
      <c r="Q55" s="1">
        <f t="shared" si="13"/>
        <v>0</v>
      </c>
      <c r="R55" s="1">
        <f t="shared" si="14"/>
        <v>0</v>
      </c>
      <c r="T55" s="1">
        <f t="shared" si="3"/>
        <v>0</v>
      </c>
      <c r="U55" s="1">
        <f t="shared" si="4"/>
        <v>2766.1632933628648</v>
      </c>
      <c r="V55" s="1">
        <f t="shared" si="5"/>
        <v>0</v>
      </c>
      <c r="W55" s="1">
        <f t="shared" si="6"/>
        <v>0</v>
      </c>
      <c r="X55" s="1">
        <f t="shared" si="7"/>
        <v>2766.1632933628648</v>
      </c>
      <c r="Y55" s="6">
        <f t="shared" si="8"/>
        <v>0</v>
      </c>
      <c r="Z55" s="6">
        <f t="shared" si="8"/>
        <v>0.35717454853695746</v>
      </c>
      <c r="AA55" s="6">
        <f t="shared" si="8"/>
        <v>0</v>
      </c>
      <c r="AB55" s="6">
        <f t="shared" si="8"/>
        <v>0</v>
      </c>
      <c r="AD55" t="s">
        <v>142</v>
      </c>
      <c r="AE55" s="1">
        <f t="shared" si="9"/>
        <v>0</v>
      </c>
      <c r="AF55" s="1">
        <f t="shared" si="10"/>
        <v>353.64</v>
      </c>
      <c r="AG55" s="1">
        <f t="shared" si="11"/>
        <v>0</v>
      </c>
      <c r="AH55" s="1">
        <f t="shared" si="12"/>
        <v>0</v>
      </c>
    </row>
    <row r="56" spans="1:34">
      <c r="G56" t="s">
        <v>411</v>
      </c>
      <c r="H56" s="1">
        <v>8938</v>
      </c>
      <c r="I56" s="13">
        <v>148.97</v>
      </c>
      <c r="J56" s="1">
        <f>K56*Inflation!B$26/Inflation!B$29</f>
        <v>2242.7318414419915</v>
      </c>
      <c r="K56" s="1">
        <v>2348</v>
      </c>
      <c r="L56" s="1"/>
      <c r="N56" t="s">
        <v>142</v>
      </c>
      <c r="O56" s="1">
        <f t="shared" si="1"/>
        <v>8938</v>
      </c>
      <c r="P56" s="1">
        <f t="shared" si="2"/>
        <v>0</v>
      </c>
      <c r="Q56" s="1">
        <f t="shared" si="13"/>
        <v>0</v>
      </c>
      <c r="R56" s="1">
        <f t="shared" si="14"/>
        <v>0</v>
      </c>
      <c r="T56" s="1">
        <f t="shared" si="3"/>
        <v>2242.7318414419915</v>
      </c>
      <c r="U56" s="1">
        <f t="shared" si="4"/>
        <v>0</v>
      </c>
      <c r="V56" s="1">
        <f t="shared" si="5"/>
        <v>0</v>
      </c>
      <c r="W56" s="1">
        <f t="shared" si="6"/>
        <v>0</v>
      </c>
      <c r="X56" s="1">
        <f t="shared" si="7"/>
        <v>2242.7318414419915</v>
      </c>
      <c r="Y56" s="6">
        <f t="shared" si="8"/>
        <v>0.687454777184069</v>
      </c>
      <c r="Z56" s="6">
        <f t="shared" si="8"/>
        <v>0</v>
      </c>
      <c r="AA56" s="6">
        <f t="shared" si="8"/>
        <v>0</v>
      </c>
      <c r="AB56" s="6">
        <f t="shared" si="8"/>
        <v>0</v>
      </c>
      <c r="AD56" t="s">
        <v>142</v>
      </c>
      <c r="AE56" s="1">
        <f t="shared" si="9"/>
        <v>148.97</v>
      </c>
      <c r="AF56" s="1">
        <f t="shared" si="10"/>
        <v>0</v>
      </c>
      <c r="AG56" s="1">
        <f t="shared" si="11"/>
        <v>0</v>
      </c>
      <c r="AH56" s="1">
        <f t="shared" si="12"/>
        <v>0</v>
      </c>
    </row>
    <row r="57" spans="1:34">
      <c r="G57" t="s">
        <v>412</v>
      </c>
      <c r="H57" s="1">
        <v>13969</v>
      </c>
      <c r="I57" s="13">
        <v>232.81</v>
      </c>
      <c r="J57" s="1">
        <f>K57*Inflation!B$26/Inflation!B$29</f>
        <v>1387.8574810967689</v>
      </c>
      <c r="K57" s="1">
        <v>1453</v>
      </c>
      <c r="L57" s="1"/>
      <c r="N57" t="s">
        <v>142</v>
      </c>
      <c r="O57" s="1">
        <f t="shared" si="1"/>
        <v>13969</v>
      </c>
      <c r="P57" s="1">
        <f t="shared" si="2"/>
        <v>0</v>
      </c>
      <c r="Q57" s="1">
        <f t="shared" si="13"/>
        <v>0</v>
      </c>
      <c r="R57" s="1">
        <f t="shared" si="14"/>
        <v>0</v>
      </c>
      <c r="T57" s="1">
        <f t="shared" si="3"/>
        <v>1387.8574810967689</v>
      </c>
      <c r="U57" s="1">
        <f t="shared" si="4"/>
        <v>0</v>
      </c>
      <c r="V57" s="1">
        <f t="shared" si="5"/>
        <v>0</v>
      </c>
      <c r="W57" s="1">
        <f t="shared" si="6"/>
        <v>0</v>
      </c>
      <c r="X57" s="1">
        <f t="shared" si="7"/>
        <v>1387.8574810967689</v>
      </c>
      <c r="Y57" s="6">
        <f t="shared" si="8"/>
        <v>0.27219910253266655</v>
      </c>
      <c r="Z57" s="6">
        <f t="shared" si="8"/>
        <v>0</v>
      </c>
      <c r="AA57" s="6">
        <f t="shared" si="8"/>
        <v>0</v>
      </c>
      <c r="AB57" s="6">
        <f t="shared" si="8"/>
        <v>0</v>
      </c>
      <c r="AD57" t="s">
        <v>142</v>
      </c>
      <c r="AE57" s="1">
        <f t="shared" si="9"/>
        <v>232.81</v>
      </c>
      <c r="AF57" s="1">
        <f t="shared" si="10"/>
        <v>0</v>
      </c>
      <c r="AG57" s="1">
        <f t="shared" si="11"/>
        <v>0</v>
      </c>
      <c r="AH57" s="1">
        <f t="shared" si="12"/>
        <v>0</v>
      </c>
    </row>
    <row r="58" spans="1:34">
      <c r="G58" t="s">
        <v>413</v>
      </c>
      <c r="H58" s="1">
        <v>11809</v>
      </c>
      <c r="I58" s="13">
        <v>196.81</v>
      </c>
      <c r="J58" s="1">
        <f>K58*Inflation!B$26/Inflation!B$29</f>
        <v>1909.3785992515079</v>
      </c>
      <c r="K58" s="1">
        <v>1999</v>
      </c>
      <c r="L58" s="1"/>
      <c r="N58" t="s">
        <v>142</v>
      </c>
      <c r="O58" s="1">
        <f t="shared" si="1"/>
        <v>11809</v>
      </c>
      <c r="P58" s="1">
        <f t="shared" si="2"/>
        <v>0</v>
      </c>
      <c r="Q58" s="1">
        <f t="shared" si="13"/>
        <v>0</v>
      </c>
      <c r="R58" s="1">
        <f t="shared" si="14"/>
        <v>0</v>
      </c>
      <c r="T58" s="1">
        <f t="shared" si="3"/>
        <v>1909.3785992515079</v>
      </c>
      <c r="U58" s="1">
        <f t="shared" si="4"/>
        <v>0</v>
      </c>
      <c r="V58" s="1">
        <f t="shared" si="5"/>
        <v>0</v>
      </c>
      <c r="W58" s="1">
        <f t="shared" si="6"/>
        <v>0</v>
      </c>
      <c r="X58" s="1">
        <f t="shared" si="7"/>
        <v>1909.3785992515079</v>
      </c>
      <c r="Y58" s="6">
        <f t="shared" si="8"/>
        <v>0.44298198361628244</v>
      </c>
      <c r="Z58" s="6">
        <f t="shared" si="8"/>
        <v>0</v>
      </c>
      <c r="AA58" s="6">
        <f t="shared" si="8"/>
        <v>0</v>
      </c>
      <c r="AB58" s="6">
        <f t="shared" si="8"/>
        <v>0</v>
      </c>
      <c r="AD58" t="s">
        <v>142</v>
      </c>
      <c r="AE58" s="1">
        <f t="shared" si="9"/>
        <v>196.81</v>
      </c>
      <c r="AF58" s="1">
        <f t="shared" si="10"/>
        <v>0</v>
      </c>
      <c r="AG58" s="1">
        <f t="shared" si="11"/>
        <v>0</v>
      </c>
      <c r="AH58" s="1">
        <f t="shared" si="12"/>
        <v>0</v>
      </c>
    </row>
    <row r="59" spans="1:34">
      <c r="A59" t="s">
        <v>62</v>
      </c>
      <c r="B59">
        <v>0</v>
      </c>
      <c r="C59">
        <v>0</v>
      </c>
      <c r="D59">
        <v>0</v>
      </c>
      <c r="E59">
        <v>2</v>
      </c>
      <c r="G59" t="s">
        <v>415</v>
      </c>
      <c r="H59" s="1">
        <v>9350</v>
      </c>
      <c r="I59" s="13">
        <v>155.83000000000001</v>
      </c>
      <c r="J59" s="1">
        <f>K59*Inflation!B$26/Inflation!B$29</f>
        <v>588.42196181165502</v>
      </c>
      <c r="K59" s="1">
        <v>616.04100000000005</v>
      </c>
      <c r="M59" s="1"/>
      <c r="N59" t="s">
        <v>62</v>
      </c>
      <c r="O59" s="1">
        <f t="shared" si="1"/>
        <v>9350</v>
      </c>
      <c r="P59" s="1">
        <f t="shared" si="2"/>
        <v>0</v>
      </c>
      <c r="Q59" s="1">
        <f t="shared" si="13"/>
        <v>0</v>
      </c>
      <c r="R59" s="1">
        <f t="shared" si="14"/>
        <v>0</v>
      </c>
      <c r="T59" s="1">
        <f t="shared" si="3"/>
        <v>588.42196181165502</v>
      </c>
      <c r="U59" s="1">
        <f t="shared" si="4"/>
        <v>0</v>
      </c>
      <c r="V59" s="1">
        <f t="shared" si="5"/>
        <v>0</v>
      </c>
      <c r="W59" s="1">
        <f t="shared" si="6"/>
        <v>0</v>
      </c>
      <c r="X59" s="1">
        <f t="shared" si="7"/>
        <v>588.42196181165502</v>
      </c>
      <c r="Y59" s="6">
        <f t="shared" si="8"/>
        <v>0.17241871271310671</v>
      </c>
      <c r="Z59" s="6">
        <f t="shared" si="8"/>
        <v>0</v>
      </c>
      <c r="AA59" s="6">
        <f t="shared" si="8"/>
        <v>0</v>
      </c>
      <c r="AB59" s="6">
        <f t="shared" si="8"/>
        <v>0</v>
      </c>
      <c r="AD59" t="s">
        <v>62</v>
      </c>
      <c r="AE59" s="1">
        <f t="shared" si="9"/>
        <v>155.83000000000001</v>
      </c>
      <c r="AF59" s="1">
        <f t="shared" si="10"/>
        <v>0</v>
      </c>
      <c r="AG59" s="1">
        <f t="shared" si="11"/>
        <v>0</v>
      </c>
      <c r="AH59" s="1">
        <f t="shared" si="12"/>
        <v>0</v>
      </c>
    </row>
    <row r="60" spans="1:34">
      <c r="G60" t="s">
        <v>416</v>
      </c>
      <c r="H60" s="1">
        <v>9773</v>
      </c>
      <c r="I60" s="13">
        <v>162.88999999999999</v>
      </c>
      <c r="J60" s="1">
        <f>K60*Inflation!B$26/Inflation!B$29</f>
        <v>756.33170335293642</v>
      </c>
      <c r="K60" s="1">
        <v>791.83199999999999</v>
      </c>
      <c r="M60" s="1"/>
      <c r="N60" t="s">
        <v>62</v>
      </c>
      <c r="O60" s="1">
        <f t="shared" si="1"/>
        <v>9773</v>
      </c>
      <c r="P60" s="1">
        <f t="shared" si="2"/>
        <v>0</v>
      </c>
      <c r="Q60" s="1">
        <f t="shared" si="13"/>
        <v>0</v>
      </c>
      <c r="R60" s="1">
        <f t="shared" si="14"/>
        <v>0</v>
      </c>
      <c r="T60" s="1">
        <f t="shared" si="3"/>
        <v>756.33170335293642</v>
      </c>
      <c r="U60" s="1">
        <f t="shared" si="4"/>
        <v>0</v>
      </c>
      <c r="V60" s="1">
        <f t="shared" si="5"/>
        <v>0</v>
      </c>
      <c r="W60" s="1">
        <f t="shared" si="6"/>
        <v>0</v>
      </c>
      <c r="X60" s="1">
        <f t="shared" si="7"/>
        <v>756.33170335293642</v>
      </c>
      <c r="Y60" s="6">
        <f t="shared" si="8"/>
        <v>0.2120271823413224</v>
      </c>
      <c r="Z60" s="6">
        <f t="shared" si="8"/>
        <v>0</v>
      </c>
      <c r="AA60" s="6">
        <f t="shared" si="8"/>
        <v>0</v>
      </c>
      <c r="AB60" s="6">
        <f t="shared" si="8"/>
        <v>0</v>
      </c>
      <c r="AD60" t="s">
        <v>62</v>
      </c>
      <c r="AE60" s="1">
        <f t="shared" si="9"/>
        <v>162.88999999999999</v>
      </c>
      <c r="AF60" s="1">
        <f t="shared" si="10"/>
        <v>0</v>
      </c>
      <c r="AG60" s="1">
        <f t="shared" si="11"/>
        <v>0</v>
      </c>
      <c r="AH60" s="1">
        <f t="shared" si="12"/>
        <v>0</v>
      </c>
    </row>
    <row r="61" spans="1:34">
      <c r="A61" t="s">
        <v>63</v>
      </c>
      <c r="B61">
        <f>COUNTIF(R61:R80,"&gt;0")</f>
        <v>4</v>
      </c>
      <c r="C61">
        <f>COUNTIF(Q61:Q80,"&gt;0")</f>
        <v>2</v>
      </c>
      <c r="D61">
        <f>COUNTIF(P61:P80,"&gt;0")</f>
        <v>4</v>
      </c>
      <c r="E61">
        <f>COUNTIF(O61:O80,"&gt;0")</f>
        <v>10</v>
      </c>
      <c r="G61" t="s">
        <v>417</v>
      </c>
      <c r="H61">
        <v>127039</v>
      </c>
      <c r="I61" s="1">
        <v>2117.31</v>
      </c>
      <c r="J61" s="1">
        <f>K61*Inflation!B$26/Inflation!B$29</f>
        <v>17019.16352249293</v>
      </c>
      <c r="K61" s="1">
        <v>17818</v>
      </c>
      <c r="L61" s="1"/>
      <c r="M61" s="1"/>
      <c r="N61" t="s">
        <v>63</v>
      </c>
      <c r="O61" s="1">
        <f t="shared" si="1"/>
        <v>0</v>
      </c>
      <c r="P61" s="1">
        <f t="shared" si="2"/>
        <v>0</v>
      </c>
      <c r="Q61" s="1">
        <f t="shared" si="13"/>
        <v>0</v>
      </c>
      <c r="R61" s="1">
        <f t="shared" si="14"/>
        <v>127039</v>
      </c>
      <c r="T61" s="1">
        <f t="shared" si="3"/>
        <v>0</v>
      </c>
      <c r="U61" s="1">
        <f t="shared" si="4"/>
        <v>0</v>
      </c>
      <c r="V61" s="1">
        <f t="shared" si="5"/>
        <v>0</v>
      </c>
      <c r="W61" s="1">
        <f t="shared" si="6"/>
        <v>17019.16352249293</v>
      </c>
      <c r="X61" s="1">
        <f t="shared" si="7"/>
        <v>17019.16352249293</v>
      </c>
      <c r="Y61" s="6">
        <f t="shared" si="8"/>
        <v>0</v>
      </c>
      <c r="Z61" s="6">
        <f t="shared" si="8"/>
        <v>0</v>
      </c>
      <c r="AA61" s="6">
        <f t="shared" si="8"/>
        <v>0</v>
      </c>
      <c r="AB61" s="6">
        <f t="shared" si="8"/>
        <v>0.36703567618687111</v>
      </c>
      <c r="AD61" t="s">
        <v>63</v>
      </c>
      <c r="AE61" s="1">
        <f t="shared" si="9"/>
        <v>0</v>
      </c>
      <c r="AF61" s="1">
        <f t="shared" si="10"/>
        <v>0</v>
      </c>
      <c r="AG61" s="1">
        <f t="shared" si="11"/>
        <v>0</v>
      </c>
      <c r="AH61" s="1">
        <f t="shared" si="12"/>
        <v>2117.31</v>
      </c>
    </row>
    <row r="62" spans="1:34">
      <c r="G62" t="s">
        <v>418</v>
      </c>
      <c r="H62">
        <v>169360</v>
      </c>
      <c r="I62" s="1">
        <v>2822.67</v>
      </c>
      <c r="J62" s="1">
        <f>K62*Inflation!B$26/Inflation!B$29</f>
        <v>22818.936836477504</v>
      </c>
      <c r="K62" s="1">
        <v>23890</v>
      </c>
      <c r="L62" s="1"/>
      <c r="N62" t="s">
        <v>63</v>
      </c>
      <c r="O62" s="1">
        <f t="shared" si="1"/>
        <v>0</v>
      </c>
      <c r="P62" s="1">
        <f t="shared" si="2"/>
        <v>0</v>
      </c>
      <c r="Q62" s="1">
        <f t="shared" si="13"/>
        <v>0</v>
      </c>
      <c r="R62" s="1">
        <f t="shared" si="14"/>
        <v>169360</v>
      </c>
      <c r="T62" s="1">
        <f t="shared" si="3"/>
        <v>0</v>
      </c>
      <c r="U62" s="1">
        <f t="shared" si="4"/>
        <v>0</v>
      </c>
      <c r="V62" s="1">
        <f t="shared" si="5"/>
        <v>0</v>
      </c>
      <c r="W62" s="1">
        <f t="shared" si="6"/>
        <v>22818.936836477504</v>
      </c>
      <c r="X62" s="1">
        <f t="shared" si="7"/>
        <v>22818.936836477504</v>
      </c>
      <c r="Y62" s="6">
        <f t="shared" si="8"/>
        <v>0</v>
      </c>
      <c r="Z62" s="6">
        <f t="shared" si="8"/>
        <v>0</v>
      </c>
      <c r="AA62" s="6">
        <f t="shared" si="8"/>
        <v>0</v>
      </c>
      <c r="AB62" s="6">
        <f t="shared" si="8"/>
        <v>0.36914050052215114</v>
      </c>
      <c r="AD62" t="s">
        <v>63</v>
      </c>
      <c r="AE62" s="1">
        <f t="shared" si="9"/>
        <v>0</v>
      </c>
      <c r="AF62" s="1">
        <f t="shared" si="10"/>
        <v>0</v>
      </c>
      <c r="AG62" s="1">
        <f t="shared" si="11"/>
        <v>0</v>
      </c>
      <c r="AH62" s="1">
        <f t="shared" si="12"/>
        <v>2822.67</v>
      </c>
    </row>
    <row r="63" spans="1:34">
      <c r="G63" t="s">
        <v>419</v>
      </c>
      <c r="H63">
        <v>108971</v>
      </c>
      <c r="I63" s="1">
        <v>1816.18</v>
      </c>
      <c r="J63" s="1">
        <f>K63*Inflation!B$26/Inflation!B$29</f>
        <v>14627.425647292443</v>
      </c>
      <c r="K63" s="1">
        <v>15314</v>
      </c>
      <c r="L63" s="1"/>
      <c r="N63" t="s">
        <v>63</v>
      </c>
      <c r="O63" s="1">
        <f t="shared" si="1"/>
        <v>0</v>
      </c>
      <c r="P63" s="1">
        <f t="shared" si="2"/>
        <v>0</v>
      </c>
      <c r="Q63" s="1">
        <f t="shared" si="13"/>
        <v>0</v>
      </c>
      <c r="R63" s="1">
        <f t="shared" si="14"/>
        <v>108971</v>
      </c>
      <c r="T63" s="1">
        <f t="shared" si="3"/>
        <v>0</v>
      </c>
      <c r="U63" s="1">
        <f t="shared" si="4"/>
        <v>0</v>
      </c>
      <c r="V63" s="1">
        <f t="shared" si="5"/>
        <v>0</v>
      </c>
      <c r="W63" s="1">
        <f t="shared" si="6"/>
        <v>14627.425647292443</v>
      </c>
      <c r="X63" s="1">
        <f t="shared" si="7"/>
        <v>14627.425647292443</v>
      </c>
      <c r="Y63" s="6">
        <f t="shared" si="8"/>
        <v>0</v>
      </c>
      <c r="Z63" s="6">
        <f t="shared" si="8"/>
        <v>0</v>
      </c>
      <c r="AA63" s="6">
        <f t="shared" si="8"/>
        <v>0</v>
      </c>
      <c r="AB63" s="6">
        <f t="shared" si="8"/>
        <v>0.36775966779882097</v>
      </c>
      <c r="AD63" t="s">
        <v>63</v>
      </c>
      <c r="AE63" s="1">
        <f t="shared" si="9"/>
        <v>0</v>
      </c>
      <c r="AF63" s="1">
        <f t="shared" si="10"/>
        <v>0</v>
      </c>
      <c r="AG63" s="1">
        <f t="shared" si="11"/>
        <v>0</v>
      </c>
      <c r="AH63" s="1">
        <f t="shared" si="12"/>
        <v>1816.18</v>
      </c>
    </row>
    <row r="64" spans="1:34">
      <c r="G64" t="s">
        <v>420</v>
      </c>
      <c r="H64">
        <v>63686</v>
      </c>
      <c r="I64" s="1">
        <v>1061.43</v>
      </c>
      <c r="J64" s="1">
        <f>K64*Inflation!B$26/Inflation!B$29</f>
        <v>6969.8527457419978</v>
      </c>
      <c r="K64">
        <v>7297</v>
      </c>
      <c r="L64" s="1"/>
      <c r="N64" t="s">
        <v>63</v>
      </c>
      <c r="O64" s="1">
        <f t="shared" si="1"/>
        <v>0</v>
      </c>
      <c r="P64" s="1">
        <f t="shared" si="2"/>
        <v>0</v>
      </c>
      <c r="Q64" s="1">
        <f t="shared" si="13"/>
        <v>0</v>
      </c>
      <c r="R64" s="1">
        <f t="shared" si="14"/>
        <v>63686</v>
      </c>
      <c r="T64" s="1">
        <f t="shared" si="3"/>
        <v>0</v>
      </c>
      <c r="U64" s="1">
        <f t="shared" si="4"/>
        <v>0</v>
      </c>
      <c r="V64" s="1">
        <f t="shared" si="5"/>
        <v>0</v>
      </c>
      <c r="W64" s="1">
        <f t="shared" si="6"/>
        <v>6969.8527457419978</v>
      </c>
      <c r="X64" s="1">
        <f t="shared" si="7"/>
        <v>6969.8527457419978</v>
      </c>
      <c r="Y64" s="6">
        <f t="shared" si="8"/>
        <v>0</v>
      </c>
      <c r="Z64" s="6">
        <f t="shared" si="8"/>
        <v>0</v>
      </c>
      <c r="AA64" s="6">
        <f t="shared" si="8"/>
        <v>0</v>
      </c>
      <c r="AB64" s="6">
        <f t="shared" si="8"/>
        <v>0.2998380644825489</v>
      </c>
      <c r="AD64" t="s">
        <v>63</v>
      </c>
      <c r="AE64" s="1">
        <f t="shared" si="9"/>
        <v>0</v>
      </c>
      <c r="AF64" s="1">
        <f t="shared" si="10"/>
        <v>0</v>
      </c>
      <c r="AG64" s="1">
        <f t="shared" si="11"/>
        <v>0</v>
      </c>
      <c r="AH64" s="1">
        <f t="shared" si="12"/>
        <v>1061.43</v>
      </c>
    </row>
    <row r="65" spans="3:34">
      <c r="G65" t="s">
        <v>421</v>
      </c>
      <c r="H65">
        <v>53991</v>
      </c>
      <c r="I65" s="1">
        <v>899.85</v>
      </c>
      <c r="J65" s="1">
        <f>K65*Inflation!B$26/Inflation!B$29</f>
        <v>6552.4448178415932</v>
      </c>
      <c r="K65" s="1">
        <v>6860</v>
      </c>
      <c r="L65" s="1"/>
      <c r="N65" t="s">
        <v>63</v>
      </c>
      <c r="O65" s="1">
        <f t="shared" si="1"/>
        <v>0</v>
      </c>
      <c r="P65" s="1">
        <f t="shared" si="2"/>
        <v>0</v>
      </c>
      <c r="Q65" s="1">
        <f t="shared" si="13"/>
        <v>53991</v>
      </c>
      <c r="R65" s="1">
        <f t="shared" si="14"/>
        <v>0</v>
      </c>
      <c r="T65" s="1">
        <f t="shared" si="3"/>
        <v>0</v>
      </c>
      <c r="U65" s="1">
        <f t="shared" si="4"/>
        <v>0</v>
      </c>
      <c r="V65" s="1">
        <f t="shared" si="5"/>
        <v>6552.4448178415932</v>
      </c>
      <c r="W65" s="1">
        <f t="shared" si="6"/>
        <v>0</v>
      </c>
      <c r="X65" s="1">
        <f t="shared" si="7"/>
        <v>6552.4448178415932</v>
      </c>
      <c r="Y65" s="6">
        <f t="shared" si="8"/>
        <v>0</v>
      </c>
      <c r="Z65" s="6">
        <f t="shared" si="8"/>
        <v>0</v>
      </c>
      <c r="AA65" s="6">
        <f t="shared" si="8"/>
        <v>0.33249807580013174</v>
      </c>
      <c r="AB65" s="6">
        <f t="shared" si="8"/>
        <v>0</v>
      </c>
      <c r="AD65" t="s">
        <v>63</v>
      </c>
      <c r="AE65" s="1">
        <f t="shared" si="9"/>
        <v>0</v>
      </c>
      <c r="AF65" s="1">
        <f t="shared" si="10"/>
        <v>0</v>
      </c>
      <c r="AG65" s="1">
        <f t="shared" si="11"/>
        <v>899.85</v>
      </c>
      <c r="AH65" s="1">
        <f t="shared" si="12"/>
        <v>0</v>
      </c>
    </row>
    <row r="66" spans="3:34">
      <c r="G66" t="s">
        <v>422</v>
      </c>
      <c r="H66">
        <v>35383</v>
      </c>
      <c r="I66" s="1">
        <v>589.72</v>
      </c>
      <c r="J66" s="1">
        <f>K66*Inflation!B$26/Inflation!B$29</f>
        <v>3817.8020316199486</v>
      </c>
      <c r="K66" s="1">
        <v>3997</v>
      </c>
      <c r="L66" s="1"/>
      <c r="N66" t="s">
        <v>63</v>
      </c>
      <c r="O66" s="1">
        <f t="shared" ref="O66:O99" si="41">IF(I66&lt;250,H66,0)</f>
        <v>0</v>
      </c>
      <c r="P66" s="1">
        <f t="shared" ref="P66:P99" si="42">IF(AND(I66&lt;500,I66&gt;250),H66,0)</f>
        <v>0</v>
      </c>
      <c r="Q66" s="1">
        <f t="shared" si="13"/>
        <v>35383</v>
      </c>
      <c r="R66" s="1">
        <f t="shared" si="14"/>
        <v>0</v>
      </c>
      <c r="T66" s="1">
        <f t="shared" ref="T66:T99" si="43">IF($I66&lt;250,J66,0)</f>
        <v>0</v>
      </c>
      <c r="U66" s="1">
        <f t="shared" ref="U66:U99" si="44">IF(AND($I66&lt;500,$I66&gt;250),J66,0)</f>
        <v>0</v>
      </c>
      <c r="V66" s="1">
        <f t="shared" ref="V66:V99" si="45">IF(AND($I66&lt;1000,$I66&gt;500),J66,0)</f>
        <v>3817.8020316199486</v>
      </c>
      <c r="W66" s="1">
        <f t="shared" ref="W66:W99" si="46">IF($I66&gt;1000,J66,0)</f>
        <v>0</v>
      </c>
      <c r="X66" s="1">
        <f t="shared" ref="X66:X99" si="47">SUM(T66:W66)</f>
        <v>3817.8020316199486</v>
      </c>
      <c r="Y66" s="6">
        <f t="shared" ref="Y66:AB100" si="48">IF(T66,T66*1000/(O66*365),0)</f>
        <v>0</v>
      </c>
      <c r="Z66" s="6">
        <f t="shared" si="48"/>
        <v>0</v>
      </c>
      <c r="AA66" s="6">
        <f t="shared" si="48"/>
        <v>0.29561460569989295</v>
      </c>
      <c r="AB66" s="6">
        <f t="shared" si="48"/>
        <v>0</v>
      </c>
      <c r="AD66" t="s">
        <v>63</v>
      </c>
      <c r="AE66" s="1">
        <f t="shared" si="9"/>
        <v>0</v>
      </c>
      <c r="AF66" s="1">
        <f t="shared" si="10"/>
        <v>0</v>
      </c>
      <c r="AG66" s="1">
        <f t="shared" si="11"/>
        <v>589.72</v>
      </c>
      <c r="AH66" s="1">
        <f t="shared" si="12"/>
        <v>0</v>
      </c>
    </row>
    <row r="67" spans="3:34">
      <c r="G67" t="s">
        <v>423</v>
      </c>
      <c r="H67">
        <v>28092</v>
      </c>
      <c r="I67" s="1">
        <v>468.2</v>
      </c>
      <c r="J67" s="1">
        <f>K67*Inflation!B$26/Inflation!B$29</f>
        <v>2269.4765141678754</v>
      </c>
      <c r="K67">
        <v>2376</v>
      </c>
      <c r="L67" s="1"/>
      <c r="N67" t="s">
        <v>63</v>
      </c>
      <c r="O67" s="1">
        <f t="shared" si="41"/>
        <v>0</v>
      </c>
      <c r="P67" s="1">
        <f t="shared" si="42"/>
        <v>28092</v>
      </c>
      <c r="Q67" s="1">
        <f t="shared" si="13"/>
        <v>0</v>
      </c>
      <c r="R67" s="1">
        <f t="shared" si="14"/>
        <v>0</v>
      </c>
      <c r="T67" s="1">
        <f t="shared" si="43"/>
        <v>0</v>
      </c>
      <c r="U67" s="1">
        <f t="shared" si="44"/>
        <v>2269.4765141678754</v>
      </c>
      <c r="V67" s="1">
        <f t="shared" si="45"/>
        <v>0</v>
      </c>
      <c r="W67" s="1">
        <f t="shared" si="46"/>
        <v>0</v>
      </c>
      <c r="X67" s="1">
        <f t="shared" si="47"/>
        <v>2269.4765141678754</v>
      </c>
      <c r="Y67" s="6">
        <f t="shared" si="48"/>
        <v>0</v>
      </c>
      <c r="Z67" s="6">
        <f t="shared" si="48"/>
        <v>0.22133503753497563</v>
      </c>
      <c r="AA67" s="6">
        <f t="shared" si="48"/>
        <v>0</v>
      </c>
      <c r="AB67" s="6">
        <f t="shared" si="48"/>
        <v>0</v>
      </c>
      <c r="AD67" t="s">
        <v>63</v>
      </c>
      <c r="AE67" s="1">
        <f t="shared" si="9"/>
        <v>0</v>
      </c>
      <c r="AF67" s="1">
        <f t="shared" si="10"/>
        <v>468.2</v>
      </c>
      <c r="AG67" s="1">
        <f t="shared" si="11"/>
        <v>0</v>
      </c>
      <c r="AH67" s="1">
        <f t="shared" si="12"/>
        <v>0</v>
      </c>
    </row>
    <row r="68" spans="3:34">
      <c r="G68" t="s">
        <v>424</v>
      </c>
      <c r="H68" s="1">
        <v>26069</v>
      </c>
      <c r="I68" s="1">
        <v>434.49</v>
      </c>
      <c r="J68" s="1">
        <f>K68*Inflation!B$26/Inflation!B$29</f>
        <v>2538.8335751928503</v>
      </c>
      <c r="K68" s="1">
        <v>2658</v>
      </c>
      <c r="L68" s="1"/>
      <c r="N68" t="s">
        <v>63</v>
      </c>
      <c r="O68" s="1">
        <f t="shared" si="41"/>
        <v>0</v>
      </c>
      <c r="P68" s="1">
        <f t="shared" si="42"/>
        <v>26069</v>
      </c>
      <c r="Q68" s="1">
        <f t="shared" ref="Q68:Q99" si="49">IF(AND(I68&lt;1000,I68&gt;500),H68,0)</f>
        <v>0</v>
      </c>
      <c r="R68" s="1">
        <f t="shared" ref="R68:R99" si="50">IF(I68&gt;1000,H68,0)</f>
        <v>0</v>
      </c>
      <c r="T68" s="1">
        <f t="shared" si="43"/>
        <v>0</v>
      </c>
      <c r="U68" s="1">
        <f t="shared" si="44"/>
        <v>2538.8335751928503</v>
      </c>
      <c r="V68" s="1">
        <f t="shared" si="45"/>
        <v>0</v>
      </c>
      <c r="W68" s="1">
        <f t="shared" si="46"/>
        <v>0</v>
      </c>
      <c r="X68" s="1">
        <f t="shared" si="47"/>
        <v>2538.8335751928503</v>
      </c>
      <c r="Y68" s="6">
        <f t="shared" si="48"/>
        <v>0</v>
      </c>
      <c r="Z68" s="6">
        <f t="shared" si="48"/>
        <v>0.26681915014714375</v>
      </c>
      <c r="AA68" s="6">
        <f t="shared" si="48"/>
        <v>0</v>
      </c>
      <c r="AB68" s="6">
        <f t="shared" si="48"/>
        <v>0</v>
      </c>
      <c r="AD68" t="s">
        <v>63</v>
      </c>
      <c r="AE68" s="1">
        <f t="shared" ref="AE68:AE100" si="51">IF($I68&lt;250,I68,0)</f>
        <v>0</v>
      </c>
      <c r="AF68" s="1">
        <f t="shared" ref="AF68:AF100" si="52">IF(AND($I68&lt;500,$I68&gt;250),I68,0)</f>
        <v>434.49</v>
      </c>
      <c r="AG68" s="1">
        <f t="shared" ref="AG68:AG100" si="53">IF(AND($I68&lt;1000,$I68&gt;500),I68,0)</f>
        <v>0</v>
      </c>
      <c r="AH68" s="1">
        <f t="shared" ref="AH68:AH100" si="54">IF($I68&gt;1000,I68,0)</f>
        <v>0</v>
      </c>
    </row>
    <row r="69" spans="3:34">
      <c r="G69" t="s">
        <v>425</v>
      </c>
      <c r="H69" s="1">
        <v>25430</v>
      </c>
      <c r="I69" s="1">
        <v>423.84</v>
      </c>
      <c r="J69" s="1">
        <f>K69*Inflation!B$26/Inflation!B$29</f>
        <v>6081.54754448942</v>
      </c>
      <c r="K69" s="1">
        <v>6367</v>
      </c>
      <c r="L69" s="1"/>
      <c r="N69" t="s">
        <v>63</v>
      </c>
      <c r="O69" s="1">
        <f t="shared" si="41"/>
        <v>0</v>
      </c>
      <c r="P69" s="1">
        <f t="shared" si="42"/>
        <v>25430</v>
      </c>
      <c r="Q69" s="1">
        <f t="shared" si="49"/>
        <v>0</v>
      </c>
      <c r="R69" s="1">
        <f t="shared" si="50"/>
        <v>0</v>
      </c>
      <c r="T69" s="1">
        <f t="shared" si="43"/>
        <v>0</v>
      </c>
      <c r="U69" s="1">
        <f t="shared" si="44"/>
        <v>6081.54754448942</v>
      </c>
      <c r="V69" s="1">
        <f t="shared" si="45"/>
        <v>0</v>
      </c>
      <c r="W69" s="1">
        <f t="shared" si="46"/>
        <v>0</v>
      </c>
      <c r="X69" s="1">
        <f t="shared" si="47"/>
        <v>6081.54754448942</v>
      </c>
      <c r="Y69" s="6">
        <f t="shared" si="48"/>
        <v>0</v>
      </c>
      <c r="Z69" s="6">
        <f t="shared" si="48"/>
        <v>0.65520149801382466</v>
      </c>
      <c r="AA69" s="6">
        <f t="shared" si="48"/>
        <v>0</v>
      </c>
      <c r="AB69" s="6">
        <f t="shared" si="48"/>
        <v>0</v>
      </c>
      <c r="AD69" t="s">
        <v>63</v>
      </c>
      <c r="AE69" s="1">
        <f t="shared" si="51"/>
        <v>0</v>
      </c>
      <c r="AF69" s="1">
        <f t="shared" si="52"/>
        <v>423.84</v>
      </c>
      <c r="AG69" s="1">
        <f t="shared" si="53"/>
        <v>0</v>
      </c>
      <c r="AH69" s="1">
        <f t="shared" si="54"/>
        <v>0</v>
      </c>
    </row>
    <row r="70" spans="3:34">
      <c r="G70" t="s">
        <v>426</v>
      </c>
      <c r="H70" s="1">
        <v>23455</v>
      </c>
      <c r="I70" s="1">
        <v>390.91</v>
      </c>
      <c r="J70" s="1">
        <f>K70*Inflation!B$26/Inflation!B$29</f>
        <v>3373.6494309936597</v>
      </c>
      <c r="K70" s="1">
        <v>3532</v>
      </c>
      <c r="L70" s="1"/>
      <c r="N70" t="s">
        <v>63</v>
      </c>
      <c r="O70" s="1">
        <f t="shared" si="41"/>
        <v>0</v>
      </c>
      <c r="P70" s="1">
        <f t="shared" si="42"/>
        <v>23455</v>
      </c>
      <c r="Q70" s="1">
        <f t="shared" si="49"/>
        <v>0</v>
      </c>
      <c r="R70" s="1">
        <f t="shared" si="50"/>
        <v>0</v>
      </c>
      <c r="T70" s="1">
        <f t="shared" si="43"/>
        <v>0</v>
      </c>
      <c r="U70" s="1">
        <f t="shared" si="44"/>
        <v>3373.6494309936597</v>
      </c>
      <c r="V70" s="1">
        <f t="shared" si="45"/>
        <v>0</v>
      </c>
      <c r="W70" s="1">
        <f t="shared" si="46"/>
        <v>0</v>
      </c>
      <c r="X70" s="1">
        <f t="shared" si="47"/>
        <v>3373.6494309936597</v>
      </c>
      <c r="Y70" s="6">
        <f t="shared" si="48"/>
        <v>0</v>
      </c>
      <c r="Z70" s="6">
        <f t="shared" si="48"/>
        <v>0.39406843544691056</v>
      </c>
      <c r="AA70" s="6">
        <f t="shared" si="48"/>
        <v>0</v>
      </c>
      <c r="AB70" s="6">
        <f t="shared" si="48"/>
        <v>0</v>
      </c>
      <c r="AD70" t="s">
        <v>63</v>
      </c>
      <c r="AE70" s="1">
        <f t="shared" si="51"/>
        <v>0</v>
      </c>
      <c r="AF70" s="1">
        <f t="shared" si="52"/>
        <v>390.91</v>
      </c>
      <c r="AG70" s="1">
        <f t="shared" si="53"/>
        <v>0</v>
      </c>
      <c r="AH70" s="1">
        <f t="shared" si="54"/>
        <v>0</v>
      </c>
    </row>
    <row r="71" spans="3:34">
      <c r="G71" t="s">
        <v>463</v>
      </c>
      <c r="H71" s="1">
        <v>7791</v>
      </c>
      <c r="I71" s="1">
        <v>129.85</v>
      </c>
      <c r="J71" s="1">
        <f>K71*Inflation!B$26/Inflation!B$29</f>
        <v>1981.9712823646219</v>
      </c>
      <c r="K71" s="1">
        <v>2075</v>
      </c>
      <c r="L71" s="1"/>
      <c r="N71" t="s">
        <v>63</v>
      </c>
      <c r="O71" s="1">
        <f t="shared" ref="O71" si="55">IF(I71&lt;250,H71,0)</f>
        <v>7791</v>
      </c>
      <c r="P71" s="1">
        <f t="shared" ref="P71" si="56">IF(AND(I71&lt;500,I71&gt;250),H71,0)</f>
        <v>0</v>
      </c>
      <c r="Q71" s="1">
        <f t="shared" ref="Q71" si="57">IF(AND(I71&lt;1000,I71&gt;500),H71,0)</f>
        <v>0</v>
      </c>
      <c r="R71" s="1">
        <f t="shared" ref="R71" si="58">IF(I71&gt;1000,H71,0)</f>
        <v>0</v>
      </c>
      <c r="T71" s="1">
        <f t="shared" ref="T71" si="59">IF($I71&lt;250,J71,0)</f>
        <v>1981.9712823646219</v>
      </c>
      <c r="U71" s="1">
        <f t="shared" ref="U71" si="60">IF(AND($I71&lt;500,$I71&gt;250),J71,0)</f>
        <v>0</v>
      </c>
      <c r="V71" s="1">
        <f t="shared" ref="V71" si="61">IF(AND($I71&lt;1000,$I71&gt;500),J71,0)</f>
        <v>0</v>
      </c>
      <c r="W71" s="1">
        <f t="shared" ref="W71" si="62">IF($I71&gt;1000,J71,0)</f>
        <v>0</v>
      </c>
      <c r="X71" s="1">
        <f t="shared" ref="X71" si="63">SUM(T71:W71)</f>
        <v>1981.9712823646219</v>
      </c>
      <c r="Y71" s="6">
        <f t="shared" ref="Y71" si="64">IF(T71,T71*1000/(O71*365),0)</f>
        <v>0.69696551249496586</v>
      </c>
      <c r="Z71" s="6">
        <f t="shared" ref="Z71" si="65">IF(U71,U71*1000/(P71*365),0)</f>
        <v>0</v>
      </c>
      <c r="AA71" s="6">
        <f t="shared" ref="AA71" si="66">IF(V71,V71*1000/(Q71*365),0)</f>
        <v>0</v>
      </c>
      <c r="AB71" s="6">
        <f t="shared" ref="AB71" si="67">IF(W71,W71*1000/(R71*365),0)</f>
        <v>0</v>
      </c>
      <c r="AD71" t="s">
        <v>63</v>
      </c>
      <c r="AE71" s="1">
        <f t="shared" si="51"/>
        <v>129.85</v>
      </c>
      <c r="AF71" s="1">
        <f t="shared" si="52"/>
        <v>0</v>
      </c>
      <c r="AG71" s="1">
        <f t="shared" si="53"/>
        <v>0</v>
      </c>
      <c r="AH71" s="1">
        <f t="shared" si="54"/>
        <v>0</v>
      </c>
    </row>
    <row r="72" spans="3:34">
      <c r="G72" t="s">
        <v>427</v>
      </c>
      <c r="H72">
        <v>8449</v>
      </c>
      <c r="I72" s="1">
        <v>140.81</v>
      </c>
      <c r="J72" s="1">
        <f>K72*Inflation!B$26/Inflation!B$29</f>
        <v>2135.753150538455</v>
      </c>
      <c r="K72" s="1">
        <v>2236</v>
      </c>
      <c r="L72" s="1"/>
      <c r="N72" t="s">
        <v>63</v>
      </c>
      <c r="O72" s="1">
        <f t="shared" si="41"/>
        <v>8449</v>
      </c>
      <c r="P72" s="1">
        <f t="shared" si="42"/>
        <v>0</v>
      </c>
      <c r="Q72" s="1">
        <f t="shared" si="49"/>
        <v>0</v>
      </c>
      <c r="R72" s="1">
        <f t="shared" si="50"/>
        <v>0</v>
      </c>
      <c r="T72" s="1">
        <f t="shared" si="43"/>
        <v>2135.753150538455</v>
      </c>
      <c r="U72" s="1">
        <f t="shared" si="44"/>
        <v>0</v>
      </c>
      <c r="V72" s="1">
        <f t="shared" si="45"/>
        <v>0</v>
      </c>
      <c r="W72" s="1">
        <f t="shared" si="46"/>
        <v>0</v>
      </c>
      <c r="X72" s="1">
        <f t="shared" si="47"/>
        <v>2135.753150538455</v>
      </c>
      <c r="Y72" s="6">
        <f t="shared" si="48"/>
        <v>0.69255278667604492</v>
      </c>
      <c r="Z72" s="6">
        <f t="shared" si="48"/>
        <v>0</v>
      </c>
      <c r="AA72" s="6">
        <f t="shared" si="48"/>
        <v>0</v>
      </c>
      <c r="AB72" s="6">
        <f t="shared" si="48"/>
        <v>0</v>
      </c>
      <c r="AD72" t="s">
        <v>63</v>
      </c>
      <c r="AE72" s="1">
        <f t="shared" si="51"/>
        <v>140.81</v>
      </c>
      <c r="AF72" s="1">
        <f t="shared" si="52"/>
        <v>0</v>
      </c>
      <c r="AG72" s="1">
        <f t="shared" si="53"/>
        <v>0</v>
      </c>
      <c r="AH72" s="1">
        <f t="shared" si="54"/>
        <v>0</v>
      </c>
    </row>
    <row r="73" spans="3:34">
      <c r="G73" t="s">
        <v>428</v>
      </c>
      <c r="H73" s="1">
        <v>9341</v>
      </c>
      <c r="I73" s="1">
        <v>155.68</v>
      </c>
      <c r="J73" s="1">
        <f>K73*Inflation!B$26/Inflation!B$29</f>
        <v>1999.164286259833</v>
      </c>
      <c r="K73" s="1">
        <v>2093</v>
      </c>
      <c r="L73" s="1"/>
      <c r="N73" t="s">
        <v>63</v>
      </c>
      <c r="O73" s="1">
        <f t="shared" si="41"/>
        <v>9341</v>
      </c>
      <c r="P73" s="1">
        <f t="shared" si="42"/>
        <v>0</v>
      </c>
      <c r="Q73" s="1">
        <f t="shared" si="49"/>
        <v>0</v>
      </c>
      <c r="R73" s="1">
        <f t="shared" si="50"/>
        <v>0</v>
      </c>
      <c r="T73" s="1">
        <f t="shared" si="43"/>
        <v>1999.164286259833</v>
      </c>
      <c r="U73" s="1">
        <f t="shared" si="44"/>
        <v>0</v>
      </c>
      <c r="V73" s="1">
        <f t="shared" si="45"/>
        <v>0</v>
      </c>
      <c r="W73" s="1">
        <f t="shared" si="46"/>
        <v>0</v>
      </c>
      <c r="X73" s="1">
        <f t="shared" si="47"/>
        <v>1999.164286259833</v>
      </c>
      <c r="Y73" s="6">
        <f t="shared" si="48"/>
        <v>0.58635718104155143</v>
      </c>
      <c r="Z73" s="6">
        <f t="shared" si="48"/>
        <v>0</v>
      </c>
      <c r="AA73" s="6">
        <f t="shared" si="48"/>
        <v>0</v>
      </c>
      <c r="AB73" s="6">
        <f t="shared" si="48"/>
        <v>0</v>
      </c>
      <c r="AD73" t="s">
        <v>63</v>
      </c>
      <c r="AE73" s="1">
        <f t="shared" si="51"/>
        <v>155.68</v>
      </c>
      <c r="AF73" s="1">
        <f t="shared" si="52"/>
        <v>0</v>
      </c>
      <c r="AG73" s="1">
        <f t="shared" si="53"/>
        <v>0</v>
      </c>
      <c r="AH73" s="1">
        <f t="shared" si="54"/>
        <v>0</v>
      </c>
    </row>
    <row r="74" spans="3:34">
      <c r="G74" t="s">
        <v>429</v>
      </c>
      <c r="H74">
        <v>9971</v>
      </c>
      <c r="I74" s="1">
        <v>166.19</v>
      </c>
      <c r="J74" s="1">
        <f>K74*Inflation!B$26/Inflation!B$29</f>
        <v>3038.3858550370419</v>
      </c>
      <c r="K74" s="1">
        <v>3181</v>
      </c>
      <c r="L74" s="1"/>
      <c r="N74" t="s">
        <v>63</v>
      </c>
      <c r="O74" s="1">
        <f t="shared" si="41"/>
        <v>9971</v>
      </c>
      <c r="P74" s="1">
        <f t="shared" si="42"/>
        <v>0</v>
      </c>
      <c r="Q74" s="1">
        <f t="shared" si="49"/>
        <v>0</v>
      </c>
      <c r="R74" s="1">
        <f t="shared" si="50"/>
        <v>0</v>
      </c>
      <c r="T74" s="1">
        <f t="shared" si="43"/>
        <v>3038.3858550370419</v>
      </c>
      <c r="U74" s="1">
        <f t="shared" si="44"/>
        <v>0</v>
      </c>
      <c r="V74" s="1">
        <f t="shared" si="45"/>
        <v>0</v>
      </c>
      <c r="W74" s="1">
        <f t="shared" si="46"/>
        <v>0</v>
      </c>
      <c r="X74" s="1">
        <f t="shared" si="47"/>
        <v>3038.3858550370419</v>
      </c>
      <c r="Y74" s="6">
        <f t="shared" si="48"/>
        <v>0.83485556196175537</v>
      </c>
      <c r="Z74" s="6">
        <f t="shared" si="48"/>
        <v>0</v>
      </c>
      <c r="AA74" s="6">
        <f t="shared" si="48"/>
        <v>0</v>
      </c>
      <c r="AB74" s="6">
        <f t="shared" si="48"/>
        <v>0</v>
      </c>
      <c r="AD74" t="s">
        <v>63</v>
      </c>
      <c r="AE74" s="1">
        <f t="shared" si="51"/>
        <v>166.19</v>
      </c>
      <c r="AF74" s="1">
        <f t="shared" si="52"/>
        <v>0</v>
      </c>
      <c r="AG74" s="1">
        <f t="shared" si="53"/>
        <v>0</v>
      </c>
      <c r="AH74" s="1">
        <f t="shared" si="54"/>
        <v>0</v>
      </c>
    </row>
    <row r="75" spans="3:34">
      <c r="G75" t="s">
        <v>430</v>
      </c>
      <c r="H75">
        <v>11825</v>
      </c>
      <c r="I75" s="1">
        <v>197.09</v>
      </c>
      <c r="J75" s="1">
        <f>K75*Inflation!B$26/Inflation!B$29</f>
        <v>2236.0456732605203</v>
      </c>
      <c r="K75" s="1">
        <v>2341</v>
      </c>
      <c r="L75" s="1"/>
      <c r="N75" t="s">
        <v>63</v>
      </c>
      <c r="O75" s="1">
        <f t="shared" si="41"/>
        <v>11825</v>
      </c>
      <c r="P75" s="1">
        <f t="shared" si="42"/>
        <v>0</v>
      </c>
      <c r="Q75" s="1">
        <f t="shared" si="49"/>
        <v>0</v>
      </c>
      <c r="R75" s="1">
        <f t="shared" si="50"/>
        <v>0</v>
      </c>
      <c r="T75" s="1">
        <f t="shared" si="43"/>
        <v>2236.0456732605203</v>
      </c>
      <c r="U75" s="1">
        <f t="shared" si="44"/>
        <v>0</v>
      </c>
      <c r="V75" s="1">
        <f t="shared" si="45"/>
        <v>0</v>
      </c>
      <c r="W75" s="1">
        <f t="shared" si="46"/>
        <v>0</v>
      </c>
      <c r="X75" s="1">
        <f t="shared" si="47"/>
        <v>2236.0456732605203</v>
      </c>
      <c r="Y75" s="6">
        <f t="shared" si="48"/>
        <v>0.51806786718654352</v>
      </c>
      <c r="Z75" s="6">
        <f t="shared" si="48"/>
        <v>0</v>
      </c>
      <c r="AA75" s="6">
        <f t="shared" si="48"/>
        <v>0</v>
      </c>
      <c r="AB75" s="6">
        <f t="shared" si="48"/>
        <v>0</v>
      </c>
      <c r="AD75" t="s">
        <v>63</v>
      </c>
      <c r="AE75" s="1">
        <f t="shared" si="51"/>
        <v>197.09</v>
      </c>
      <c r="AF75" s="1">
        <f t="shared" si="52"/>
        <v>0</v>
      </c>
      <c r="AG75" s="1">
        <f t="shared" si="53"/>
        <v>0</v>
      </c>
      <c r="AH75" s="1">
        <f t="shared" si="54"/>
        <v>0</v>
      </c>
    </row>
    <row r="76" spans="3:34">
      <c r="G76" t="s">
        <v>431</v>
      </c>
      <c r="H76" s="1">
        <v>11028</v>
      </c>
      <c r="I76" s="1">
        <v>183.8</v>
      </c>
      <c r="J76" s="1">
        <f>K76*Inflation!B$26/Inflation!B$29</f>
        <v>3059.3995264645223</v>
      </c>
      <c r="K76" s="1">
        <v>3203</v>
      </c>
      <c r="L76" s="1"/>
      <c r="N76" t="s">
        <v>63</v>
      </c>
      <c r="O76" s="1">
        <f t="shared" si="41"/>
        <v>11028</v>
      </c>
      <c r="P76" s="1">
        <f t="shared" si="42"/>
        <v>0</v>
      </c>
      <c r="Q76" s="1">
        <f t="shared" si="49"/>
        <v>0</v>
      </c>
      <c r="R76" s="1">
        <f t="shared" si="50"/>
        <v>0</v>
      </c>
      <c r="T76" s="1">
        <f t="shared" si="43"/>
        <v>3059.3995264645223</v>
      </c>
      <c r="U76" s="1">
        <f t="shared" si="44"/>
        <v>0</v>
      </c>
      <c r="V76" s="1">
        <f t="shared" si="45"/>
        <v>0</v>
      </c>
      <c r="W76" s="1">
        <f t="shared" si="46"/>
        <v>0</v>
      </c>
      <c r="X76" s="1">
        <f t="shared" si="47"/>
        <v>3059.3995264645223</v>
      </c>
      <c r="Y76" s="6">
        <f t="shared" si="48"/>
        <v>0.76005771770599428</v>
      </c>
      <c r="Z76" s="6">
        <f t="shared" si="48"/>
        <v>0</v>
      </c>
      <c r="AA76" s="6">
        <f t="shared" si="48"/>
        <v>0</v>
      </c>
      <c r="AB76" s="6">
        <f t="shared" si="48"/>
        <v>0</v>
      </c>
      <c r="AD76" t="s">
        <v>63</v>
      </c>
      <c r="AE76" s="1">
        <f t="shared" si="51"/>
        <v>183.8</v>
      </c>
      <c r="AF76" s="1">
        <f t="shared" si="52"/>
        <v>0</v>
      </c>
      <c r="AG76" s="1">
        <f t="shared" si="53"/>
        <v>0</v>
      </c>
      <c r="AH76" s="1">
        <f t="shared" si="54"/>
        <v>0</v>
      </c>
    </row>
    <row r="77" spans="3:34">
      <c r="C77" s="1"/>
      <c r="D77" s="1"/>
      <c r="E77" s="1"/>
      <c r="F77" s="1"/>
      <c r="G77" s="1" t="s">
        <v>432</v>
      </c>
      <c r="H77" s="1">
        <v>14841</v>
      </c>
      <c r="I77" s="1">
        <v>247.35</v>
      </c>
      <c r="J77" s="1">
        <f>K77*Inflation!B$26/Inflation!B$29</f>
        <v>4720.4347361185355</v>
      </c>
      <c r="K77" s="1">
        <v>4942</v>
      </c>
      <c r="L77" s="1"/>
      <c r="N77" t="s">
        <v>63</v>
      </c>
      <c r="O77" s="1">
        <f t="shared" si="41"/>
        <v>14841</v>
      </c>
      <c r="P77" s="1">
        <f t="shared" si="42"/>
        <v>0</v>
      </c>
      <c r="Q77" s="1">
        <f t="shared" si="49"/>
        <v>0</v>
      </c>
      <c r="R77" s="1">
        <f t="shared" si="50"/>
        <v>0</v>
      </c>
      <c r="T77" s="1">
        <f t="shared" si="43"/>
        <v>4720.4347361185355</v>
      </c>
      <c r="U77" s="1">
        <f t="shared" si="44"/>
        <v>0</v>
      </c>
      <c r="V77" s="1">
        <f t="shared" si="45"/>
        <v>0</v>
      </c>
      <c r="W77" s="1">
        <f t="shared" si="46"/>
        <v>0</v>
      </c>
      <c r="X77" s="1">
        <f t="shared" si="47"/>
        <v>4720.4347361185355</v>
      </c>
      <c r="Y77" s="6">
        <f t="shared" si="48"/>
        <v>0.87141687939991042</v>
      </c>
      <c r="Z77" s="6">
        <f t="shared" si="48"/>
        <v>0</v>
      </c>
      <c r="AA77" s="6">
        <f t="shared" si="48"/>
        <v>0</v>
      </c>
      <c r="AB77" s="6">
        <f t="shared" si="48"/>
        <v>0</v>
      </c>
      <c r="AD77" t="s">
        <v>63</v>
      </c>
      <c r="AE77" s="1">
        <f t="shared" si="51"/>
        <v>247.35</v>
      </c>
      <c r="AF77" s="1">
        <f t="shared" si="52"/>
        <v>0</v>
      </c>
      <c r="AG77" s="1">
        <f t="shared" si="53"/>
        <v>0</v>
      </c>
      <c r="AH77" s="1">
        <f t="shared" si="54"/>
        <v>0</v>
      </c>
    </row>
    <row r="78" spans="3:34">
      <c r="G78" t="s">
        <v>433</v>
      </c>
      <c r="H78" s="1">
        <v>13235</v>
      </c>
      <c r="I78" s="1">
        <v>220.58</v>
      </c>
      <c r="J78" s="1">
        <f>K78*Inflation!B$26/Inflation!B$29</f>
        <v>3408.0354387840825</v>
      </c>
      <c r="K78" s="1">
        <v>3568</v>
      </c>
      <c r="L78" s="1"/>
      <c r="N78" t="s">
        <v>63</v>
      </c>
      <c r="O78" s="1">
        <f t="shared" si="41"/>
        <v>13235</v>
      </c>
      <c r="P78" s="1">
        <f t="shared" si="42"/>
        <v>0</v>
      </c>
      <c r="Q78" s="1">
        <f t="shared" si="49"/>
        <v>0</v>
      </c>
      <c r="R78" s="1">
        <f t="shared" si="50"/>
        <v>0</v>
      </c>
      <c r="T78" s="1">
        <f t="shared" si="43"/>
        <v>3408.0354387840825</v>
      </c>
      <c r="U78" s="1">
        <f t="shared" si="44"/>
        <v>0</v>
      </c>
      <c r="V78" s="1">
        <f t="shared" si="45"/>
        <v>0</v>
      </c>
      <c r="W78" s="1">
        <f t="shared" si="46"/>
        <v>0</v>
      </c>
      <c r="X78" s="1">
        <f t="shared" si="47"/>
        <v>3408.0354387840825</v>
      </c>
      <c r="Y78" s="6">
        <f t="shared" si="48"/>
        <v>0.70548420052353555</v>
      </c>
      <c r="Z78" s="6">
        <f t="shared" si="48"/>
        <v>0</v>
      </c>
      <c r="AA78" s="6">
        <f t="shared" si="48"/>
        <v>0</v>
      </c>
      <c r="AB78" s="6">
        <f t="shared" si="48"/>
        <v>0</v>
      </c>
      <c r="AD78" t="s">
        <v>63</v>
      </c>
      <c r="AE78" s="1">
        <f t="shared" si="51"/>
        <v>220.58</v>
      </c>
      <c r="AF78" s="1">
        <f t="shared" si="52"/>
        <v>0</v>
      </c>
      <c r="AG78" s="1">
        <f t="shared" si="53"/>
        <v>0</v>
      </c>
      <c r="AH78" s="1">
        <f t="shared" si="54"/>
        <v>0</v>
      </c>
    </row>
    <row r="79" spans="3:34">
      <c r="G79" t="s">
        <v>434</v>
      </c>
      <c r="H79">
        <v>14163</v>
      </c>
      <c r="I79" s="1">
        <v>236.05</v>
      </c>
      <c r="J79" s="1">
        <f>K79*Inflation!B$26/Inflation!B$29</f>
        <v>2277.1178492324134</v>
      </c>
      <c r="K79" s="1">
        <v>2384</v>
      </c>
      <c r="L79" s="1"/>
      <c r="N79" t="s">
        <v>63</v>
      </c>
      <c r="O79" s="1">
        <f t="shared" si="41"/>
        <v>14163</v>
      </c>
      <c r="P79" s="1">
        <f t="shared" si="42"/>
        <v>0</v>
      </c>
      <c r="Q79" s="1">
        <f t="shared" si="49"/>
        <v>0</v>
      </c>
      <c r="R79" s="1">
        <f t="shared" si="50"/>
        <v>0</v>
      </c>
      <c r="T79" s="1">
        <f t="shared" si="43"/>
        <v>2277.1178492324134</v>
      </c>
      <c r="U79" s="1">
        <f t="shared" si="44"/>
        <v>0</v>
      </c>
      <c r="V79" s="1">
        <f t="shared" si="45"/>
        <v>0</v>
      </c>
      <c r="W79" s="1">
        <f t="shared" si="46"/>
        <v>0</v>
      </c>
      <c r="X79" s="1">
        <f t="shared" si="47"/>
        <v>2277.1178492324134</v>
      </c>
      <c r="Y79" s="6">
        <f t="shared" si="48"/>
        <v>0.44049135345568829</v>
      </c>
      <c r="Z79" s="6">
        <f t="shared" si="48"/>
        <v>0</v>
      </c>
      <c r="AA79" s="6">
        <f t="shared" si="48"/>
        <v>0</v>
      </c>
      <c r="AB79" s="6">
        <f t="shared" si="48"/>
        <v>0</v>
      </c>
      <c r="AD79" t="s">
        <v>63</v>
      </c>
      <c r="AE79" s="1">
        <f t="shared" si="51"/>
        <v>236.05</v>
      </c>
      <c r="AF79" s="1">
        <f t="shared" si="52"/>
        <v>0</v>
      </c>
      <c r="AG79" s="1">
        <f t="shared" si="53"/>
        <v>0</v>
      </c>
      <c r="AH79" s="1">
        <f t="shared" si="54"/>
        <v>0</v>
      </c>
    </row>
    <row r="80" spans="3:34">
      <c r="G80" t="s">
        <v>435</v>
      </c>
      <c r="H80">
        <v>14110</v>
      </c>
      <c r="I80" s="1">
        <v>235.16</v>
      </c>
      <c r="J80" s="1">
        <f>K80*Inflation!B$26/Inflation!B$29</f>
        <v>3274.3120751546617</v>
      </c>
      <c r="K80" s="1">
        <v>3428</v>
      </c>
      <c r="L80" s="1"/>
      <c r="N80" t="s">
        <v>63</v>
      </c>
      <c r="O80" s="1">
        <f t="shared" si="41"/>
        <v>14110</v>
      </c>
      <c r="P80" s="1">
        <f t="shared" si="42"/>
        <v>0</v>
      </c>
      <c r="Q80" s="1">
        <f t="shared" si="49"/>
        <v>0</v>
      </c>
      <c r="R80" s="1">
        <f t="shared" si="50"/>
        <v>0</v>
      </c>
      <c r="T80" s="1">
        <f t="shared" si="43"/>
        <v>3274.3120751546617</v>
      </c>
      <c r="U80" s="1">
        <f t="shared" si="44"/>
        <v>0</v>
      </c>
      <c r="V80" s="1">
        <f t="shared" si="45"/>
        <v>0</v>
      </c>
      <c r="W80" s="1">
        <f t="shared" si="46"/>
        <v>0</v>
      </c>
      <c r="X80" s="1">
        <f t="shared" si="47"/>
        <v>3274.3120751546617</v>
      </c>
      <c r="Y80" s="6">
        <f t="shared" si="48"/>
        <v>0.63577023487755924</v>
      </c>
      <c r="Z80" s="6">
        <f t="shared" si="48"/>
        <v>0</v>
      </c>
      <c r="AA80" s="6">
        <f t="shared" si="48"/>
        <v>0</v>
      </c>
      <c r="AB80" s="6">
        <f t="shared" si="48"/>
        <v>0</v>
      </c>
      <c r="AD80" t="s">
        <v>63</v>
      </c>
      <c r="AE80" s="1">
        <f t="shared" si="51"/>
        <v>235.16</v>
      </c>
      <c r="AF80" s="1">
        <f t="shared" si="52"/>
        <v>0</v>
      </c>
      <c r="AG80" s="1">
        <f t="shared" si="53"/>
        <v>0</v>
      </c>
      <c r="AH80" s="1">
        <f t="shared" si="54"/>
        <v>0</v>
      </c>
    </row>
    <row r="81" spans="1:34">
      <c r="A81" t="s">
        <v>64</v>
      </c>
      <c r="B81">
        <f>COUNTIF(R81:R86,"&gt;0")</f>
        <v>0</v>
      </c>
      <c r="C81">
        <f>COUNTIF(Q81:Q86,"&gt;0")</f>
        <v>1</v>
      </c>
      <c r="D81">
        <f>COUNTIF(P81:P86,"&gt;0")</f>
        <v>1</v>
      </c>
      <c r="E81">
        <f>COUNTIF(O81:O86,"&gt;0")</f>
        <v>4</v>
      </c>
      <c r="G81" t="s">
        <v>436</v>
      </c>
      <c r="H81" s="1">
        <v>53809</v>
      </c>
      <c r="I81" s="1">
        <v>896.81</v>
      </c>
      <c r="J81" s="1">
        <f>K81*Inflation!B$26/Inflation!B$29</f>
        <v>6125.6791199877789</v>
      </c>
      <c r="K81" s="1">
        <v>6413.2030000000004</v>
      </c>
      <c r="L81" s="1"/>
      <c r="M81" s="1"/>
      <c r="N81" t="s">
        <v>64</v>
      </c>
      <c r="O81" s="1">
        <f t="shared" si="41"/>
        <v>0</v>
      </c>
      <c r="P81" s="1">
        <f t="shared" si="42"/>
        <v>0</v>
      </c>
      <c r="Q81" s="1">
        <f t="shared" si="49"/>
        <v>53809</v>
      </c>
      <c r="R81" s="1">
        <f t="shared" si="50"/>
        <v>0</v>
      </c>
      <c r="T81" s="1">
        <f t="shared" si="43"/>
        <v>0</v>
      </c>
      <c r="U81" s="1">
        <f t="shared" si="44"/>
        <v>0</v>
      </c>
      <c r="V81" s="1">
        <f t="shared" si="45"/>
        <v>6125.6791199877789</v>
      </c>
      <c r="W81" s="1">
        <f t="shared" si="46"/>
        <v>0</v>
      </c>
      <c r="X81" s="1">
        <f t="shared" si="47"/>
        <v>6125.6791199877789</v>
      </c>
      <c r="Y81" s="6">
        <f t="shared" si="48"/>
        <v>0</v>
      </c>
      <c r="Z81" s="6">
        <f t="shared" si="48"/>
        <v>0</v>
      </c>
      <c r="AA81" s="6">
        <f t="shared" si="48"/>
        <v>0.31189359624810836</v>
      </c>
      <c r="AB81" s="6">
        <f t="shared" si="48"/>
        <v>0</v>
      </c>
      <c r="AD81" t="s">
        <v>64</v>
      </c>
      <c r="AE81" s="1">
        <f t="shared" si="51"/>
        <v>0</v>
      </c>
      <c r="AF81" s="1">
        <f t="shared" si="52"/>
        <v>0</v>
      </c>
      <c r="AG81" s="1">
        <f t="shared" si="53"/>
        <v>896.81</v>
      </c>
      <c r="AH81" s="1">
        <f t="shared" si="54"/>
        <v>0</v>
      </c>
    </row>
    <row r="82" spans="1:34">
      <c r="G82" t="s">
        <v>437</v>
      </c>
      <c r="H82">
        <v>17527</v>
      </c>
      <c r="I82" s="1">
        <v>292.12</v>
      </c>
      <c r="J82" s="1">
        <f>K82*Inflation!B$26/Inflation!B$29</f>
        <v>812.19654884289287</v>
      </c>
      <c r="K82" s="1">
        <v>850.31899999999996</v>
      </c>
      <c r="L82" s="1"/>
      <c r="M82" s="1"/>
      <c r="N82" t="s">
        <v>64</v>
      </c>
      <c r="O82" s="1">
        <f t="shared" si="41"/>
        <v>0</v>
      </c>
      <c r="P82" s="1">
        <f t="shared" si="42"/>
        <v>17527</v>
      </c>
      <c r="Q82" s="1">
        <f t="shared" si="49"/>
        <v>0</v>
      </c>
      <c r="R82" s="1">
        <f t="shared" si="50"/>
        <v>0</v>
      </c>
      <c r="T82" s="1">
        <f t="shared" si="43"/>
        <v>0</v>
      </c>
      <c r="U82" s="1">
        <f t="shared" si="44"/>
        <v>812.19654884289287</v>
      </c>
      <c r="V82" s="1">
        <f t="shared" si="45"/>
        <v>0</v>
      </c>
      <c r="W82" s="1">
        <f t="shared" si="46"/>
        <v>0</v>
      </c>
      <c r="X82" s="1">
        <f t="shared" si="47"/>
        <v>812.19654884289287</v>
      </c>
      <c r="Y82" s="6">
        <f t="shared" si="48"/>
        <v>0</v>
      </c>
      <c r="Z82" s="6">
        <f t="shared" si="48"/>
        <v>0.12695818019210953</v>
      </c>
      <c r="AA82" s="6">
        <f t="shared" si="48"/>
        <v>0</v>
      </c>
      <c r="AB82" s="6">
        <f t="shared" si="48"/>
        <v>0</v>
      </c>
      <c r="AD82" t="s">
        <v>64</v>
      </c>
      <c r="AE82" s="1">
        <f t="shared" si="51"/>
        <v>0</v>
      </c>
      <c r="AF82" s="1">
        <f t="shared" si="52"/>
        <v>292.12</v>
      </c>
      <c r="AG82" s="1">
        <f t="shared" si="53"/>
        <v>0</v>
      </c>
      <c r="AH82" s="1">
        <f t="shared" si="54"/>
        <v>0</v>
      </c>
    </row>
    <row r="83" spans="1:34">
      <c r="G83" t="s">
        <v>438</v>
      </c>
      <c r="H83" s="1">
        <v>8366</v>
      </c>
      <c r="I83" s="1">
        <v>139.43</v>
      </c>
      <c r="J83" s="1">
        <f>K83*Inflation!B$26/Inflation!B$29</f>
        <v>1408.8348561826926</v>
      </c>
      <c r="K83" s="1">
        <v>1474.962</v>
      </c>
      <c r="L83" s="1"/>
      <c r="M83" s="1"/>
      <c r="N83" t="s">
        <v>64</v>
      </c>
      <c r="O83" s="1">
        <f t="shared" si="41"/>
        <v>8366</v>
      </c>
      <c r="P83" s="1">
        <f t="shared" si="42"/>
        <v>0</v>
      </c>
      <c r="Q83" s="1">
        <f t="shared" si="49"/>
        <v>0</v>
      </c>
      <c r="R83" s="1">
        <f t="shared" si="50"/>
        <v>0</v>
      </c>
      <c r="T83" s="1">
        <f t="shared" si="43"/>
        <v>1408.8348561826926</v>
      </c>
      <c r="U83" s="1">
        <f t="shared" si="44"/>
        <v>0</v>
      </c>
      <c r="V83" s="1">
        <f t="shared" si="45"/>
        <v>0</v>
      </c>
      <c r="W83" s="1">
        <f t="shared" si="46"/>
        <v>0</v>
      </c>
      <c r="X83" s="1">
        <f t="shared" si="47"/>
        <v>1408.8348561826926</v>
      </c>
      <c r="Y83" s="6">
        <f t="shared" si="48"/>
        <v>0.46137001240595255</v>
      </c>
      <c r="Z83" s="6">
        <f t="shared" si="48"/>
        <v>0</v>
      </c>
      <c r="AA83" s="6">
        <f t="shared" si="48"/>
        <v>0</v>
      </c>
      <c r="AB83" s="6">
        <f t="shared" si="48"/>
        <v>0</v>
      </c>
      <c r="AD83" t="s">
        <v>64</v>
      </c>
      <c r="AE83" s="1">
        <f t="shared" si="51"/>
        <v>139.43</v>
      </c>
      <c r="AF83" s="1">
        <f t="shared" si="52"/>
        <v>0</v>
      </c>
      <c r="AG83" s="1">
        <f t="shared" si="53"/>
        <v>0</v>
      </c>
      <c r="AH83" s="1">
        <f t="shared" si="54"/>
        <v>0</v>
      </c>
    </row>
    <row r="84" spans="1:34">
      <c r="G84" t="s">
        <v>439</v>
      </c>
      <c r="H84" s="1">
        <v>12896</v>
      </c>
      <c r="I84" s="1">
        <v>214.94</v>
      </c>
      <c r="J84" s="1">
        <f>K84*Inflation!B$26/Inflation!B$29</f>
        <v>2548.866648132589</v>
      </c>
      <c r="K84" s="1">
        <v>2668.5039999999999</v>
      </c>
      <c r="L84" s="1"/>
      <c r="M84" s="1"/>
      <c r="N84" t="s">
        <v>64</v>
      </c>
      <c r="O84" s="1">
        <f t="shared" si="41"/>
        <v>12896</v>
      </c>
      <c r="P84" s="1">
        <f t="shared" si="42"/>
        <v>0</v>
      </c>
      <c r="Q84" s="1">
        <f t="shared" si="49"/>
        <v>0</v>
      </c>
      <c r="R84" s="1">
        <f t="shared" si="50"/>
        <v>0</v>
      </c>
      <c r="T84" s="1">
        <f t="shared" si="43"/>
        <v>2548.866648132589</v>
      </c>
      <c r="U84" s="1">
        <f t="shared" si="44"/>
        <v>0</v>
      </c>
      <c r="V84" s="1">
        <f t="shared" si="45"/>
        <v>0</v>
      </c>
      <c r="W84" s="1">
        <f t="shared" si="46"/>
        <v>0</v>
      </c>
      <c r="X84" s="1">
        <f t="shared" si="47"/>
        <v>2548.866648132589</v>
      </c>
      <c r="Y84" s="6">
        <f t="shared" si="48"/>
        <v>0.54150095349361582</v>
      </c>
      <c r="Z84" s="6">
        <f t="shared" si="48"/>
        <v>0</v>
      </c>
      <c r="AA84" s="6">
        <f t="shared" si="48"/>
        <v>0</v>
      </c>
      <c r="AB84" s="6">
        <f t="shared" si="48"/>
        <v>0</v>
      </c>
      <c r="AD84" t="s">
        <v>64</v>
      </c>
      <c r="AE84" s="1">
        <f t="shared" si="51"/>
        <v>214.94</v>
      </c>
      <c r="AF84" s="1">
        <f t="shared" si="52"/>
        <v>0</v>
      </c>
      <c r="AG84" s="1">
        <f t="shared" si="53"/>
        <v>0</v>
      </c>
      <c r="AH84" s="1">
        <f t="shared" si="54"/>
        <v>0</v>
      </c>
    </row>
    <row r="85" spans="1:34">
      <c r="G85" t="s">
        <v>440</v>
      </c>
      <c r="H85">
        <v>9590</v>
      </c>
      <c r="I85" s="1">
        <v>159.83000000000001</v>
      </c>
      <c r="J85" s="1">
        <f>K85*Inflation!B$26/Inflation!B$29</f>
        <v>1785.583240204689</v>
      </c>
      <c r="K85" s="1">
        <v>1869.394</v>
      </c>
      <c r="L85" s="1"/>
      <c r="M85" s="1"/>
      <c r="N85" t="s">
        <v>64</v>
      </c>
      <c r="O85" s="1">
        <f t="shared" si="41"/>
        <v>9590</v>
      </c>
      <c r="P85" s="1">
        <f t="shared" si="42"/>
        <v>0</v>
      </c>
      <c r="Q85" s="1">
        <f t="shared" si="49"/>
        <v>0</v>
      </c>
      <c r="R85" s="1">
        <f t="shared" si="50"/>
        <v>0</v>
      </c>
      <c r="T85" s="1">
        <f t="shared" si="43"/>
        <v>1785.583240204689</v>
      </c>
      <c r="U85" s="1">
        <f t="shared" si="44"/>
        <v>0</v>
      </c>
      <c r="V85" s="1">
        <f t="shared" si="45"/>
        <v>0</v>
      </c>
      <c r="W85" s="1">
        <f t="shared" si="46"/>
        <v>0</v>
      </c>
      <c r="X85" s="1">
        <f t="shared" si="47"/>
        <v>1785.583240204689</v>
      </c>
      <c r="Y85" s="6">
        <f t="shared" si="48"/>
        <v>0.51011562849563308</v>
      </c>
      <c r="Z85" s="6">
        <f t="shared" si="48"/>
        <v>0</v>
      </c>
      <c r="AA85" s="6">
        <f t="shared" si="48"/>
        <v>0</v>
      </c>
      <c r="AB85" s="6">
        <f t="shared" si="48"/>
        <v>0</v>
      </c>
      <c r="AD85" t="s">
        <v>64</v>
      </c>
      <c r="AE85" s="1">
        <f t="shared" si="51"/>
        <v>159.83000000000001</v>
      </c>
      <c r="AF85" s="1">
        <f t="shared" si="52"/>
        <v>0</v>
      </c>
      <c r="AG85" s="1">
        <f t="shared" si="53"/>
        <v>0</v>
      </c>
      <c r="AH85" s="1">
        <f t="shared" si="54"/>
        <v>0</v>
      </c>
    </row>
    <row r="86" spans="1:34">
      <c r="G86" t="s">
        <v>441</v>
      </c>
      <c r="H86" s="1">
        <v>11152</v>
      </c>
      <c r="I86" s="1">
        <v>185.87</v>
      </c>
      <c r="J86" s="1">
        <f>K86*Inflation!B$26/Inflation!B$29</f>
        <v>2300.5089310318485</v>
      </c>
      <c r="K86" s="1">
        <v>2408.489</v>
      </c>
      <c r="L86" s="1"/>
      <c r="M86" s="1"/>
      <c r="N86" t="s">
        <v>64</v>
      </c>
      <c r="O86" s="1">
        <f t="shared" si="41"/>
        <v>11152</v>
      </c>
      <c r="P86" s="1">
        <f t="shared" si="42"/>
        <v>0</v>
      </c>
      <c r="Q86" s="1">
        <f t="shared" si="49"/>
        <v>0</v>
      </c>
      <c r="R86" s="1">
        <f t="shared" si="50"/>
        <v>0</v>
      </c>
      <c r="T86" s="1">
        <f t="shared" si="43"/>
        <v>2300.5089310318485</v>
      </c>
      <c r="U86" s="1">
        <f t="shared" si="44"/>
        <v>0</v>
      </c>
      <c r="V86" s="1">
        <f t="shared" si="45"/>
        <v>0</v>
      </c>
      <c r="W86" s="1">
        <f t="shared" si="46"/>
        <v>0</v>
      </c>
      <c r="X86" s="1">
        <f t="shared" si="47"/>
        <v>2300.5089310318485</v>
      </c>
      <c r="Y86" s="6">
        <f t="shared" si="48"/>
        <v>0.56516895575751469</v>
      </c>
      <c r="Z86" s="6">
        <f t="shared" si="48"/>
        <v>0</v>
      </c>
      <c r="AA86" s="6">
        <f t="shared" si="48"/>
        <v>0</v>
      </c>
      <c r="AB86" s="6">
        <f t="shared" si="48"/>
        <v>0</v>
      </c>
      <c r="AD86" t="s">
        <v>64</v>
      </c>
      <c r="AE86" s="1">
        <f t="shared" si="51"/>
        <v>185.87</v>
      </c>
      <c r="AF86" s="1">
        <f t="shared" si="52"/>
        <v>0</v>
      </c>
      <c r="AG86" s="1">
        <f t="shared" si="53"/>
        <v>0</v>
      </c>
      <c r="AH86" s="1">
        <f t="shared" si="54"/>
        <v>0</v>
      </c>
    </row>
    <row r="87" spans="1:34">
      <c r="A87" t="s">
        <v>65</v>
      </c>
      <c r="B87">
        <f>COUNTIF(R87:R90,"&gt;0")</f>
        <v>0</v>
      </c>
      <c r="C87">
        <f>COUNTIF(Q87:Q90,"&gt;0")</f>
        <v>1</v>
      </c>
      <c r="D87">
        <f>COUNTIF(P87:P90,"&gt;0")</f>
        <v>0</v>
      </c>
      <c r="E87">
        <f>COUNTIF(O87:O90,"&gt;0")</f>
        <v>3</v>
      </c>
      <c r="G87" t="s">
        <v>442</v>
      </c>
      <c r="H87">
        <v>49230</v>
      </c>
      <c r="I87" s="1">
        <v>820.5</v>
      </c>
      <c r="J87" s="1">
        <f>K87*Inflation!B$26/Inflation!B$29</f>
        <v>5776.8493087909555</v>
      </c>
      <c r="K87" s="1">
        <v>6048</v>
      </c>
      <c r="L87" s="1"/>
      <c r="M87" s="1"/>
      <c r="N87" t="s">
        <v>65</v>
      </c>
      <c r="O87" s="1">
        <f t="shared" si="41"/>
        <v>0</v>
      </c>
      <c r="P87" s="1">
        <f t="shared" si="42"/>
        <v>0</v>
      </c>
      <c r="Q87" s="1">
        <f t="shared" si="49"/>
        <v>49230</v>
      </c>
      <c r="R87" s="1">
        <f t="shared" si="50"/>
        <v>0</v>
      </c>
      <c r="T87" s="1">
        <f t="shared" si="43"/>
        <v>0</v>
      </c>
      <c r="U87" s="1">
        <f t="shared" si="44"/>
        <v>0</v>
      </c>
      <c r="V87" s="1">
        <f t="shared" si="45"/>
        <v>5776.8493087909555</v>
      </c>
      <c r="W87" s="1">
        <f t="shared" si="46"/>
        <v>0</v>
      </c>
      <c r="X87" s="1">
        <f t="shared" si="47"/>
        <v>5776.8493087909555</v>
      </c>
      <c r="Y87" s="6">
        <f t="shared" si="48"/>
        <v>0</v>
      </c>
      <c r="Z87" s="6">
        <f t="shared" si="48"/>
        <v>0</v>
      </c>
      <c r="AA87" s="6">
        <f t="shared" si="48"/>
        <v>0.32149064407163219</v>
      </c>
      <c r="AB87" s="6">
        <f t="shared" si="48"/>
        <v>0</v>
      </c>
      <c r="AD87" t="s">
        <v>65</v>
      </c>
      <c r="AE87" s="1">
        <f t="shared" si="51"/>
        <v>0</v>
      </c>
      <c r="AF87" s="1">
        <f t="shared" si="52"/>
        <v>0</v>
      </c>
      <c r="AG87" s="1">
        <f t="shared" si="53"/>
        <v>820.5</v>
      </c>
      <c r="AH87" s="1">
        <f t="shared" si="54"/>
        <v>0</v>
      </c>
    </row>
    <row r="88" spans="1:34">
      <c r="G88" t="s">
        <v>443</v>
      </c>
      <c r="H88">
        <v>7556</v>
      </c>
      <c r="I88" s="1">
        <v>125.93</v>
      </c>
      <c r="J88" s="1">
        <f>K88*Inflation!B$26/Inflation!B$29</f>
        <v>1019.1630642327959</v>
      </c>
      <c r="K88" s="1">
        <v>1067</v>
      </c>
      <c r="L88" s="1"/>
      <c r="M88" s="1"/>
      <c r="N88" t="s">
        <v>65</v>
      </c>
      <c r="O88" s="1">
        <f t="shared" ref="O88" si="68">IF(I88&lt;250,H88,0)</f>
        <v>7556</v>
      </c>
      <c r="P88" s="1">
        <f t="shared" ref="P88" si="69">IF(AND(I88&lt;500,I88&gt;250),H88,0)</f>
        <v>0</v>
      </c>
      <c r="Q88" s="1">
        <f t="shared" ref="Q88" si="70">IF(AND(I88&lt;1000,I88&gt;500),H88,0)</f>
        <v>0</v>
      </c>
      <c r="R88" s="1">
        <f t="shared" ref="R88" si="71">IF(I88&gt;1000,H88,0)</f>
        <v>0</v>
      </c>
      <c r="T88" s="1">
        <f t="shared" ref="T88" si="72">IF($I88&lt;250,J88,0)</f>
        <v>1019.1630642327959</v>
      </c>
      <c r="U88" s="1">
        <f t="shared" ref="U88" si="73">IF(AND($I88&lt;500,$I88&gt;250),J88,0)</f>
        <v>0</v>
      </c>
      <c r="V88" s="1">
        <f t="shared" ref="V88" si="74">IF(AND($I88&lt;1000,$I88&gt;500),J88,0)</f>
        <v>0</v>
      </c>
      <c r="W88" s="1">
        <f t="shared" ref="W88" si="75">IF($I88&gt;1000,J88,0)</f>
        <v>0</v>
      </c>
      <c r="X88" s="1">
        <f t="shared" ref="X88" si="76">SUM(T88:W88)</f>
        <v>1019.1630642327959</v>
      </c>
      <c r="Y88" s="6">
        <f t="shared" ref="Y88" si="77">IF(T88,T88*1000/(O88*365),0)</f>
        <v>0.36953779423511607</v>
      </c>
      <c r="Z88" s="6">
        <f t="shared" ref="Z88" si="78">IF(U88,U88*1000/(P88*365),0)</f>
        <v>0</v>
      </c>
      <c r="AA88" s="6">
        <f t="shared" ref="AA88" si="79">IF(V88,V88*1000/(Q88*365),0)</f>
        <v>0</v>
      </c>
      <c r="AB88" s="6">
        <f t="shared" ref="AB88" si="80">IF(W88,W88*1000/(R88*365),0)</f>
        <v>0</v>
      </c>
      <c r="AD88" t="s">
        <v>65</v>
      </c>
      <c r="AE88" s="1">
        <f t="shared" si="51"/>
        <v>125.93</v>
      </c>
      <c r="AF88" s="1">
        <f t="shared" si="52"/>
        <v>0</v>
      </c>
      <c r="AG88" s="1">
        <f t="shared" si="53"/>
        <v>0</v>
      </c>
      <c r="AH88" s="1">
        <f t="shared" si="54"/>
        <v>0</v>
      </c>
    </row>
    <row r="89" spans="1:34">
      <c r="G89" t="s">
        <v>444</v>
      </c>
      <c r="H89" s="1">
        <v>10580</v>
      </c>
      <c r="I89" s="1">
        <v>176.34</v>
      </c>
      <c r="J89" s="1">
        <f>K89*Inflation!B$26/Inflation!B$29</f>
        <v>1427.974490185595</v>
      </c>
      <c r="K89" s="1">
        <v>1495</v>
      </c>
      <c r="L89" s="1"/>
      <c r="M89" s="1"/>
      <c r="N89" t="s">
        <v>65</v>
      </c>
      <c r="O89" s="1">
        <f t="shared" si="41"/>
        <v>10580</v>
      </c>
      <c r="P89" s="1">
        <f t="shared" si="42"/>
        <v>0</v>
      </c>
      <c r="Q89" s="1">
        <f t="shared" si="49"/>
        <v>0</v>
      </c>
      <c r="R89" s="1">
        <f t="shared" si="50"/>
        <v>0</v>
      </c>
      <c r="T89" s="1">
        <f t="shared" si="43"/>
        <v>1427.974490185595</v>
      </c>
      <c r="U89" s="1">
        <f t="shared" si="44"/>
        <v>0</v>
      </c>
      <c r="V89" s="1">
        <f t="shared" si="45"/>
        <v>0</v>
      </c>
      <c r="W89" s="1">
        <f t="shared" si="46"/>
        <v>0</v>
      </c>
      <c r="X89" s="1">
        <f t="shared" si="47"/>
        <v>1427.974490185595</v>
      </c>
      <c r="Y89" s="6">
        <f t="shared" si="48"/>
        <v>0.36977872185451871</v>
      </c>
      <c r="Z89" s="6">
        <f t="shared" si="48"/>
        <v>0</v>
      </c>
      <c r="AA89" s="6">
        <f t="shared" si="48"/>
        <v>0</v>
      </c>
      <c r="AB89" s="6">
        <f t="shared" si="48"/>
        <v>0</v>
      </c>
      <c r="AD89" t="s">
        <v>65</v>
      </c>
      <c r="AE89" s="1">
        <f t="shared" si="51"/>
        <v>176.34</v>
      </c>
      <c r="AF89" s="1">
        <f t="shared" si="52"/>
        <v>0</v>
      </c>
      <c r="AG89" s="1">
        <f t="shared" si="53"/>
        <v>0</v>
      </c>
      <c r="AH89" s="1">
        <f t="shared" si="54"/>
        <v>0</v>
      </c>
    </row>
    <row r="90" spans="1:34">
      <c r="G90" t="s">
        <v>445</v>
      </c>
      <c r="H90" s="1">
        <v>10379</v>
      </c>
      <c r="I90" s="1">
        <v>172.99</v>
      </c>
      <c r="J90" s="1">
        <f>K90*Inflation!B$26/Inflation!B$29</f>
        <v>3300.1015809974788</v>
      </c>
      <c r="K90" s="1">
        <v>3455</v>
      </c>
      <c r="L90" s="1"/>
      <c r="M90" s="1"/>
      <c r="N90" t="s">
        <v>65</v>
      </c>
      <c r="O90" s="1">
        <f t="shared" si="41"/>
        <v>10379</v>
      </c>
      <c r="P90" s="1">
        <f t="shared" si="42"/>
        <v>0</v>
      </c>
      <c r="Q90" s="1">
        <f t="shared" si="49"/>
        <v>0</v>
      </c>
      <c r="R90" s="1">
        <f t="shared" si="50"/>
        <v>0</v>
      </c>
      <c r="T90" s="1">
        <f t="shared" si="43"/>
        <v>3300.1015809974788</v>
      </c>
      <c r="U90" s="1">
        <f t="shared" si="44"/>
        <v>0</v>
      </c>
      <c r="V90" s="1">
        <f t="shared" si="45"/>
        <v>0</v>
      </c>
      <c r="W90" s="1">
        <f t="shared" si="46"/>
        <v>0</v>
      </c>
      <c r="X90" s="1">
        <f t="shared" si="47"/>
        <v>3300.1015809974788</v>
      </c>
      <c r="Y90" s="6">
        <f t="shared" si="48"/>
        <v>0.87112189946176322</v>
      </c>
      <c r="Z90" s="6">
        <f t="shared" si="48"/>
        <v>0</v>
      </c>
      <c r="AA90" s="6">
        <f t="shared" si="48"/>
        <v>0</v>
      </c>
      <c r="AB90" s="6">
        <f t="shared" si="48"/>
        <v>0</v>
      </c>
      <c r="AD90" t="s">
        <v>65</v>
      </c>
      <c r="AE90" s="1">
        <f t="shared" si="51"/>
        <v>172.99</v>
      </c>
      <c r="AF90" s="1">
        <f t="shared" si="52"/>
        <v>0</v>
      </c>
      <c r="AG90" s="1">
        <f t="shared" si="53"/>
        <v>0</v>
      </c>
      <c r="AH90" s="1">
        <f t="shared" si="54"/>
        <v>0</v>
      </c>
    </row>
    <row r="91" spans="1:34">
      <c r="A91" t="s">
        <v>66</v>
      </c>
      <c r="B91">
        <f>COUNTIF(R91:R99,"&gt;0")</f>
        <v>0</v>
      </c>
      <c r="C91">
        <f>COUNTIF(Q91:Q99,"&gt;0")</f>
        <v>2</v>
      </c>
      <c r="D91">
        <f>COUNTIF(P91:P99,"&gt;0")</f>
        <v>3</v>
      </c>
      <c r="E91">
        <f>COUNTIF(O91:O99,"&gt;0")</f>
        <v>4</v>
      </c>
      <c r="G91" t="s">
        <v>446</v>
      </c>
      <c r="H91" s="1">
        <v>43481</v>
      </c>
      <c r="I91" s="1">
        <v>724.68</v>
      </c>
      <c r="J91" s="1">
        <f>K91*Inflation!B$26/Inflation!B$29</f>
        <v>3821.622699152218</v>
      </c>
      <c r="K91" s="1">
        <v>4001</v>
      </c>
      <c r="L91" s="1"/>
      <c r="M91" s="1"/>
      <c r="N91" t="s">
        <v>66</v>
      </c>
      <c r="O91" s="1">
        <f t="shared" si="41"/>
        <v>0</v>
      </c>
      <c r="P91" s="1">
        <f t="shared" si="42"/>
        <v>0</v>
      </c>
      <c r="Q91" s="1">
        <f t="shared" si="49"/>
        <v>43481</v>
      </c>
      <c r="R91" s="1">
        <f t="shared" si="50"/>
        <v>0</v>
      </c>
      <c r="T91" s="1">
        <f t="shared" si="43"/>
        <v>0</v>
      </c>
      <c r="U91" s="1">
        <f t="shared" si="44"/>
        <v>0</v>
      </c>
      <c r="V91" s="1">
        <f t="shared" si="45"/>
        <v>3821.622699152218</v>
      </c>
      <c r="W91" s="1">
        <f t="shared" si="46"/>
        <v>0</v>
      </c>
      <c r="X91" s="1">
        <f t="shared" si="47"/>
        <v>3821.622699152218</v>
      </c>
      <c r="Y91" s="6">
        <f t="shared" si="48"/>
        <v>0</v>
      </c>
      <c r="Z91" s="6">
        <f t="shared" si="48"/>
        <v>0</v>
      </c>
      <c r="AA91" s="6">
        <f t="shared" si="48"/>
        <v>0.24079941067959573</v>
      </c>
      <c r="AB91" s="6">
        <f t="shared" si="48"/>
        <v>0</v>
      </c>
      <c r="AD91" t="s">
        <v>66</v>
      </c>
      <c r="AE91" s="1">
        <f t="shared" si="51"/>
        <v>0</v>
      </c>
      <c r="AF91" s="1">
        <f t="shared" si="52"/>
        <v>0</v>
      </c>
      <c r="AG91" s="1">
        <f t="shared" si="53"/>
        <v>724.68</v>
      </c>
      <c r="AH91" s="1">
        <f t="shared" si="54"/>
        <v>0</v>
      </c>
    </row>
    <row r="92" spans="1:34">
      <c r="G92" t="s">
        <v>378</v>
      </c>
      <c r="H92">
        <v>31749</v>
      </c>
      <c r="I92" s="1">
        <v>529.15</v>
      </c>
      <c r="J92" s="1">
        <f>K92*Inflation!B$26/Inflation!B$29</f>
        <v>6244.8810814939261</v>
      </c>
      <c r="K92" s="1">
        <v>6538</v>
      </c>
      <c r="L92" s="1"/>
      <c r="N92" t="s">
        <v>66</v>
      </c>
      <c r="O92" s="1">
        <f t="shared" si="41"/>
        <v>0</v>
      </c>
      <c r="P92" s="1">
        <f t="shared" si="42"/>
        <v>0</v>
      </c>
      <c r="Q92" s="1">
        <f t="shared" si="49"/>
        <v>31749</v>
      </c>
      <c r="R92" s="1">
        <f t="shared" si="50"/>
        <v>0</v>
      </c>
      <c r="T92" s="1">
        <f t="shared" si="43"/>
        <v>0</v>
      </c>
      <c r="U92" s="1">
        <f t="shared" si="44"/>
        <v>0</v>
      </c>
      <c r="V92" s="1">
        <f t="shared" si="45"/>
        <v>6244.8810814939261</v>
      </c>
      <c r="W92" s="1">
        <f t="shared" si="46"/>
        <v>0</v>
      </c>
      <c r="X92" s="1">
        <f t="shared" si="47"/>
        <v>6244.8810814939261</v>
      </c>
      <c r="Y92" s="6">
        <f t="shared" si="48"/>
        <v>0</v>
      </c>
      <c r="Z92" s="6">
        <f t="shared" si="48"/>
        <v>0</v>
      </c>
      <c r="AA92" s="6">
        <f t="shared" si="48"/>
        <v>0.53889140561811899</v>
      </c>
      <c r="AB92" s="6">
        <f t="shared" si="48"/>
        <v>0</v>
      </c>
      <c r="AD92" t="s">
        <v>66</v>
      </c>
      <c r="AE92" s="1">
        <f t="shared" si="51"/>
        <v>0</v>
      </c>
      <c r="AF92" s="1">
        <f t="shared" si="52"/>
        <v>0</v>
      </c>
      <c r="AG92" s="1">
        <f t="shared" si="53"/>
        <v>529.15</v>
      </c>
      <c r="AH92" s="1">
        <f t="shared" si="54"/>
        <v>0</v>
      </c>
    </row>
    <row r="93" spans="1:34">
      <c r="G93" t="s">
        <v>447</v>
      </c>
      <c r="H93">
        <v>24042</v>
      </c>
      <c r="I93" s="1">
        <v>400.7</v>
      </c>
      <c r="J93" s="1">
        <f>K93*Inflation!B$26/Inflation!B$29</f>
        <v>5211.3905140151219</v>
      </c>
      <c r="K93" s="1">
        <v>5456</v>
      </c>
      <c r="L93" s="1"/>
      <c r="N93" t="s">
        <v>66</v>
      </c>
      <c r="O93" s="1">
        <f t="shared" si="41"/>
        <v>0</v>
      </c>
      <c r="P93" s="1">
        <f t="shared" si="42"/>
        <v>24042</v>
      </c>
      <c r="Q93" s="1">
        <f t="shared" si="49"/>
        <v>0</v>
      </c>
      <c r="R93" s="1">
        <f t="shared" si="50"/>
        <v>0</v>
      </c>
      <c r="T93" s="1">
        <f t="shared" si="43"/>
        <v>0</v>
      </c>
      <c r="U93" s="1">
        <f t="shared" si="44"/>
        <v>5211.3905140151219</v>
      </c>
      <c r="V93" s="1">
        <f t="shared" si="45"/>
        <v>0</v>
      </c>
      <c r="W93" s="1">
        <f t="shared" si="46"/>
        <v>0</v>
      </c>
      <c r="X93" s="1">
        <f t="shared" si="47"/>
        <v>5211.3905140151219</v>
      </c>
      <c r="Y93" s="6">
        <f t="shared" si="48"/>
        <v>0</v>
      </c>
      <c r="Z93" s="6">
        <f t="shared" si="48"/>
        <v>0.59386832335822382</v>
      </c>
      <c r="AA93" s="6">
        <f t="shared" si="48"/>
        <v>0</v>
      </c>
      <c r="AB93" s="6">
        <f t="shared" si="48"/>
        <v>0</v>
      </c>
      <c r="AD93" t="s">
        <v>66</v>
      </c>
      <c r="AE93" s="1">
        <f t="shared" si="51"/>
        <v>0</v>
      </c>
      <c r="AF93" s="1">
        <f t="shared" si="52"/>
        <v>400.7</v>
      </c>
      <c r="AG93" s="1">
        <f t="shared" si="53"/>
        <v>0</v>
      </c>
      <c r="AH93" s="1">
        <f t="shared" si="54"/>
        <v>0</v>
      </c>
    </row>
    <row r="94" spans="1:34">
      <c r="G94" t="s">
        <v>449</v>
      </c>
      <c r="H94" s="1">
        <v>22111</v>
      </c>
      <c r="I94" s="1">
        <v>368.52</v>
      </c>
      <c r="J94" s="1">
        <f>K94*Inflation!B$26/Inflation!B$29</f>
        <v>4124.410601084548</v>
      </c>
      <c r="K94" s="1">
        <v>4318</v>
      </c>
      <c r="L94" s="1"/>
      <c r="N94" t="s">
        <v>66</v>
      </c>
      <c r="O94" s="1">
        <f t="shared" si="41"/>
        <v>0</v>
      </c>
      <c r="P94" s="1">
        <f t="shared" si="42"/>
        <v>22111</v>
      </c>
      <c r="Q94" s="1">
        <f t="shared" si="49"/>
        <v>0</v>
      </c>
      <c r="R94" s="1">
        <f t="shared" si="50"/>
        <v>0</v>
      </c>
      <c r="T94" s="1">
        <f t="shared" si="43"/>
        <v>0</v>
      </c>
      <c r="U94" s="1">
        <f t="shared" si="44"/>
        <v>4124.410601084548</v>
      </c>
      <c r="V94" s="1">
        <f t="shared" si="45"/>
        <v>0</v>
      </c>
      <c r="W94" s="1">
        <f t="shared" si="46"/>
        <v>0</v>
      </c>
      <c r="X94" s="1">
        <f t="shared" si="47"/>
        <v>4124.410601084548</v>
      </c>
      <c r="Y94" s="6">
        <f t="shared" si="48"/>
        <v>0</v>
      </c>
      <c r="Z94" s="6">
        <f t="shared" si="48"/>
        <v>0.51104676728617049</v>
      </c>
      <c r="AA94" s="6">
        <f t="shared" si="48"/>
        <v>0</v>
      </c>
      <c r="AB94" s="6">
        <f t="shared" si="48"/>
        <v>0</v>
      </c>
      <c r="AD94" t="s">
        <v>66</v>
      </c>
      <c r="AE94" s="1">
        <f t="shared" si="51"/>
        <v>0</v>
      </c>
      <c r="AF94" s="1">
        <f t="shared" si="52"/>
        <v>368.52</v>
      </c>
      <c r="AG94" s="1">
        <f t="shared" si="53"/>
        <v>0</v>
      </c>
      <c r="AH94" s="1">
        <f t="shared" si="54"/>
        <v>0</v>
      </c>
    </row>
    <row r="95" spans="1:34">
      <c r="G95" t="s">
        <v>451</v>
      </c>
      <c r="H95" s="1">
        <v>29347</v>
      </c>
      <c r="I95" s="1">
        <v>489.11</v>
      </c>
      <c r="J95" s="1">
        <f>K95*Inflation!B$26/Inflation!B$29</f>
        <v>6412.0352860307021</v>
      </c>
      <c r="K95" s="1">
        <v>6713</v>
      </c>
      <c r="L95" s="1"/>
      <c r="N95" t="s">
        <v>66</v>
      </c>
      <c r="O95" s="1">
        <f t="shared" si="41"/>
        <v>0</v>
      </c>
      <c r="P95" s="1">
        <f t="shared" si="42"/>
        <v>29347</v>
      </c>
      <c r="Q95" s="1">
        <f t="shared" si="49"/>
        <v>0</v>
      </c>
      <c r="R95" s="1">
        <f t="shared" si="50"/>
        <v>0</v>
      </c>
      <c r="T95" s="1">
        <f t="shared" si="43"/>
        <v>0</v>
      </c>
      <c r="U95" s="1">
        <f t="shared" si="44"/>
        <v>6412.0352860307021</v>
      </c>
      <c r="V95" s="1">
        <f t="shared" si="45"/>
        <v>0</v>
      </c>
      <c r="W95" s="1">
        <f t="shared" si="46"/>
        <v>0</v>
      </c>
      <c r="X95" s="1">
        <f t="shared" si="47"/>
        <v>6412.0352860307021</v>
      </c>
      <c r="Y95" s="6">
        <f t="shared" si="48"/>
        <v>0</v>
      </c>
      <c r="Z95" s="6">
        <f t="shared" si="48"/>
        <v>0.5986036038343937</v>
      </c>
      <c r="AA95" s="6">
        <f t="shared" si="48"/>
        <v>0</v>
      </c>
      <c r="AB95" s="6">
        <f t="shared" si="48"/>
        <v>0</v>
      </c>
      <c r="AD95" t="s">
        <v>66</v>
      </c>
      <c r="AE95" s="1">
        <f t="shared" si="51"/>
        <v>0</v>
      </c>
      <c r="AF95" s="1">
        <f t="shared" si="52"/>
        <v>489.11</v>
      </c>
      <c r="AG95" s="1">
        <f t="shared" si="53"/>
        <v>0</v>
      </c>
      <c r="AH95" s="1">
        <f t="shared" si="54"/>
        <v>0</v>
      </c>
    </row>
    <row r="96" spans="1:34">
      <c r="G96" t="s">
        <v>452</v>
      </c>
      <c r="H96">
        <v>7933</v>
      </c>
      <c r="I96" s="1">
        <v>132.22</v>
      </c>
      <c r="J96" s="1">
        <f>K96*Inflation!B$26/Inflation!B$29</f>
        <v>1852.0685862674707</v>
      </c>
      <c r="K96" s="1">
        <v>1939</v>
      </c>
      <c r="N96" t="s">
        <v>66</v>
      </c>
      <c r="O96" s="1">
        <f t="shared" si="41"/>
        <v>7933</v>
      </c>
      <c r="P96" s="1">
        <f t="shared" si="42"/>
        <v>0</v>
      </c>
      <c r="Q96" s="1">
        <f t="shared" si="49"/>
        <v>0</v>
      </c>
      <c r="R96" s="1">
        <f t="shared" si="50"/>
        <v>0</v>
      </c>
      <c r="T96" s="1">
        <f t="shared" si="43"/>
        <v>1852.0685862674707</v>
      </c>
      <c r="U96" s="1">
        <f t="shared" si="44"/>
        <v>0</v>
      </c>
      <c r="V96" s="1">
        <f t="shared" si="45"/>
        <v>0</v>
      </c>
      <c r="W96" s="1">
        <f t="shared" si="46"/>
        <v>0</v>
      </c>
      <c r="X96" s="1">
        <f t="shared" si="47"/>
        <v>1852.0685862674707</v>
      </c>
      <c r="Y96" s="6">
        <f t="shared" si="48"/>
        <v>0.63962693940776971</v>
      </c>
      <c r="Z96" s="6">
        <f t="shared" si="48"/>
        <v>0</v>
      </c>
      <c r="AA96" s="6">
        <f t="shared" si="48"/>
        <v>0</v>
      </c>
      <c r="AB96" s="6">
        <f t="shared" si="48"/>
        <v>0</v>
      </c>
      <c r="AD96" t="s">
        <v>66</v>
      </c>
      <c r="AE96" s="1">
        <f t="shared" si="51"/>
        <v>132.22</v>
      </c>
      <c r="AF96" s="1">
        <f t="shared" si="52"/>
        <v>0</v>
      </c>
      <c r="AG96" s="1">
        <f t="shared" si="53"/>
        <v>0</v>
      </c>
      <c r="AH96" s="1">
        <f t="shared" si="54"/>
        <v>0</v>
      </c>
    </row>
    <row r="97" spans="1:34">
      <c r="G97" t="s">
        <v>453</v>
      </c>
      <c r="H97">
        <v>10343</v>
      </c>
      <c r="I97" s="1">
        <v>172.38</v>
      </c>
      <c r="J97" s="1">
        <f>K97*Inflation!B$26/Inflation!B$29</f>
        <v>3344.9944245016409</v>
      </c>
      <c r="K97" s="1">
        <v>3502</v>
      </c>
      <c r="N97" t="s">
        <v>66</v>
      </c>
      <c r="O97" s="1">
        <f t="shared" si="41"/>
        <v>10343</v>
      </c>
      <c r="P97" s="1">
        <f t="shared" si="42"/>
        <v>0</v>
      </c>
      <c r="Q97" s="1">
        <f t="shared" si="49"/>
        <v>0</v>
      </c>
      <c r="R97" s="1">
        <f t="shared" si="50"/>
        <v>0</v>
      </c>
      <c r="T97" s="1">
        <f t="shared" si="43"/>
        <v>3344.9944245016409</v>
      </c>
      <c r="U97" s="1">
        <f t="shared" si="44"/>
        <v>0</v>
      </c>
      <c r="V97" s="1">
        <f t="shared" si="45"/>
        <v>0</v>
      </c>
      <c r="W97" s="1">
        <f t="shared" si="46"/>
        <v>0</v>
      </c>
      <c r="X97" s="1">
        <f t="shared" si="47"/>
        <v>3344.9944245016409</v>
      </c>
      <c r="Y97" s="6">
        <f t="shared" si="48"/>
        <v>0.88604546904243109</v>
      </c>
      <c r="Z97" s="6">
        <f t="shared" si="48"/>
        <v>0</v>
      </c>
      <c r="AA97" s="6">
        <f t="shared" si="48"/>
        <v>0</v>
      </c>
      <c r="AB97" s="6">
        <f t="shared" si="48"/>
        <v>0</v>
      </c>
      <c r="AD97" t="s">
        <v>66</v>
      </c>
      <c r="AE97" s="1">
        <f t="shared" si="51"/>
        <v>172.38</v>
      </c>
      <c r="AF97" s="1">
        <f t="shared" si="52"/>
        <v>0</v>
      </c>
      <c r="AG97" s="1">
        <f t="shared" si="53"/>
        <v>0</v>
      </c>
      <c r="AH97" s="1">
        <f t="shared" si="54"/>
        <v>0</v>
      </c>
    </row>
    <row r="98" spans="1:34">
      <c r="G98" t="s">
        <v>454</v>
      </c>
      <c r="H98" s="1">
        <v>9646</v>
      </c>
      <c r="I98" s="1">
        <v>160.76</v>
      </c>
      <c r="J98" s="1">
        <f>K98*Inflation!B$26/Inflation!B$29</f>
        <v>206.3160467425341</v>
      </c>
      <c r="K98" s="1">
        <v>216</v>
      </c>
      <c r="N98" t="s">
        <v>66</v>
      </c>
      <c r="O98" s="1">
        <f t="shared" si="41"/>
        <v>9646</v>
      </c>
      <c r="P98" s="1">
        <f t="shared" si="42"/>
        <v>0</v>
      </c>
      <c r="Q98" s="1">
        <f t="shared" si="49"/>
        <v>0</v>
      </c>
      <c r="R98" s="1">
        <f t="shared" si="50"/>
        <v>0</v>
      </c>
      <c r="T98" s="1">
        <f t="shared" si="43"/>
        <v>206.3160467425341</v>
      </c>
      <c r="U98" s="1">
        <f t="shared" si="44"/>
        <v>0</v>
      </c>
      <c r="V98" s="1">
        <f t="shared" si="45"/>
        <v>0</v>
      </c>
      <c r="W98" s="1">
        <f t="shared" si="46"/>
        <v>0</v>
      </c>
      <c r="X98" s="1">
        <f t="shared" si="47"/>
        <v>206.3160467425341</v>
      </c>
      <c r="Y98" s="6">
        <f t="shared" si="48"/>
        <v>5.8599361717834378E-2</v>
      </c>
      <c r="Z98" s="6">
        <f t="shared" si="48"/>
        <v>0</v>
      </c>
      <c r="AA98" s="6">
        <f t="shared" si="48"/>
        <v>0</v>
      </c>
      <c r="AB98" s="6">
        <f t="shared" si="48"/>
        <v>0</v>
      </c>
      <c r="AD98" t="s">
        <v>66</v>
      </c>
      <c r="AE98" s="1">
        <f t="shared" si="51"/>
        <v>160.76</v>
      </c>
      <c r="AF98" s="1">
        <f t="shared" si="52"/>
        <v>0</v>
      </c>
      <c r="AG98" s="1">
        <f t="shared" si="53"/>
        <v>0</v>
      </c>
      <c r="AH98" s="1">
        <f t="shared" si="54"/>
        <v>0</v>
      </c>
    </row>
    <row r="99" spans="1:34">
      <c r="A99" s="9" t="s">
        <v>450</v>
      </c>
      <c r="B99" s="9">
        <v>2021</v>
      </c>
      <c r="G99" t="s">
        <v>455</v>
      </c>
      <c r="H99" s="1">
        <v>12520</v>
      </c>
      <c r="I99" s="1">
        <v>208.66</v>
      </c>
      <c r="J99" s="1">
        <f>K99*Inflation!B$26/Inflation!B$29</f>
        <v>345.7704116703581</v>
      </c>
      <c r="K99" s="1">
        <v>362</v>
      </c>
      <c r="N99" t="s">
        <v>66</v>
      </c>
      <c r="O99" s="1">
        <f t="shared" si="41"/>
        <v>12520</v>
      </c>
      <c r="P99" s="1">
        <f t="shared" si="42"/>
        <v>0</v>
      </c>
      <c r="Q99" s="1">
        <f t="shared" si="49"/>
        <v>0</v>
      </c>
      <c r="R99" s="1">
        <f t="shared" si="50"/>
        <v>0</v>
      </c>
      <c r="T99" s="1">
        <f t="shared" si="43"/>
        <v>345.7704116703581</v>
      </c>
      <c r="U99" s="1">
        <f t="shared" si="44"/>
        <v>0</v>
      </c>
      <c r="V99" s="1">
        <f t="shared" si="45"/>
        <v>0</v>
      </c>
      <c r="W99" s="1">
        <f t="shared" si="46"/>
        <v>0</v>
      </c>
      <c r="X99" s="1">
        <f t="shared" si="47"/>
        <v>345.7704116703581</v>
      </c>
      <c r="Y99" s="6">
        <f t="shared" si="48"/>
        <v>7.5664232935874237E-2</v>
      </c>
      <c r="Z99" s="6">
        <f t="shared" si="48"/>
        <v>0</v>
      </c>
      <c r="AA99" s="6">
        <f t="shared" si="48"/>
        <v>0</v>
      </c>
      <c r="AB99" s="6">
        <f t="shared" si="48"/>
        <v>0</v>
      </c>
      <c r="AD99" t="s">
        <v>66</v>
      </c>
      <c r="AE99" s="1">
        <f t="shared" si="51"/>
        <v>208.66</v>
      </c>
      <c r="AF99" s="1">
        <f t="shared" si="52"/>
        <v>0</v>
      </c>
      <c r="AG99" s="1">
        <f t="shared" si="53"/>
        <v>0</v>
      </c>
      <c r="AH99" s="1">
        <f t="shared" si="54"/>
        <v>0</v>
      </c>
    </row>
    <row r="100" spans="1:34">
      <c r="A100" t="s">
        <v>57</v>
      </c>
      <c r="B100" s="1">
        <f>SUMIF(AD$3:$AD$99,$A100,AE$3:AE$99)</f>
        <v>2146.4699999999998</v>
      </c>
      <c r="H100" s="1">
        <f>SUM(H3:H99)</f>
        <v>2196449</v>
      </c>
      <c r="I100" s="1">
        <f>SUM(I3:I99)</f>
        <v>36607.500000000007</v>
      </c>
      <c r="J100" s="1">
        <f>SUM(J3:J99)</f>
        <v>318236.86470541492</v>
      </c>
      <c r="K100" s="1"/>
      <c r="O100" s="1">
        <f>SUM(O3:O99)</f>
        <v>552528</v>
      </c>
      <c r="P100" s="1">
        <f>SUM(P3:P99)</f>
        <v>566792</v>
      </c>
      <c r="Q100" s="1">
        <f>SUM(Q3:Q99)</f>
        <v>435875</v>
      </c>
      <c r="R100" s="1">
        <f>SUM(R3:R99)</f>
        <v>641254</v>
      </c>
      <c r="T100" s="1">
        <f>SUM(T3:T99)</f>
        <v>99058.082235392911</v>
      </c>
      <c r="U100" s="1">
        <f t="shared" ref="U100:W100" si="81">SUM(U3:U99)</f>
        <v>86375.050650118355</v>
      </c>
      <c r="V100" s="1">
        <f t="shared" si="81"/>
        <v>56106.696610249739</v>
      </c>
      <c r="W100" s="1">
        <f t="shared" si="81"/>
        <v>76697.035209654001</v>
      </c>
      <c r="Y100" s="6">
        <f t="shared" si="48"/>
        <v>0.49118235840421509</v>
      </c>
      <c r="Z100" s="6">
        <f t="shared" si="48"/>
        <v>0.41751466919767022</v>
      </c>
      <c r="AA100" s="6">
        <f t="shared" si="48"/>
        <v>0.35266298139233226</v>
      </c>
      <c r="AB100" s="6">
        <f t="shared" si="48"/>
        <v>0.32768429294490664</v>
      </c>
      <c r="AD100" t="s">
        <v>66</v>
      </c>
      <c r="AE100" s="1">
        <f t="shared" si="51"/>
        <v>0</v>
      </c>
      <c r="AF100" s="1">
        <f t="shared" si="52"/>
        <v>0</v>
      </c>
      <c r="AG100" s="1">
        <f t="shared" si="53"/>
        <v>0</v>
      </c>
      <c r="AH100" s="1">
        <f t="shared" si="54"/>
        <v>36607.500000000007</v>
      </c>
    </row>
    <row r="101" spans="1:34">
      <c r="A101" t="s">
        <v>58</v>
      </c>
      <c r="B101" s="1">
        <f>SUMIF(AD$3:$AD$99,$A101,AE$3:AE$99)</f>
        <v>190.29</v>
      </c>
      <c r="AE101" s="1">
        <f>SUM(AE3:AE100)</f>
        <v>9208.8200000000015</v>
      </c>
      <c r="AF101" s="1">
        <f t="shared" ref="AF101:AH101" si="82">SUM(AF3:AF100)</f>
        <v>9446.5400000000027</v>
      </c>
      <c r="AG101" s="1">
        <f t="shared" si="82"/>
        <v>7264.58</v>
      </c>
      <c r="AH101" s="1">
        <f t="shared" si="82"/>
        <v>47295.060000000005</v>
      </c>
    </row>
    <row r="102" spans="1:34">
      <c r="A102" t="s">
        <v>38</v>
      </c>
      <c r="B102" s="1">
        <f>SUMIF(AD$3:$AD$99,$A102,AE$3:AE$99)</f>
        <v>1361.25</v>
      </c>
    </row>
    <row r="103" spans="1:34">
      <c r="A103" t="s">
        <v>60</v>
      </c>
      <c r="B103" s="1">
        <f>SUMIF(AD$3:$AD$99,$A103,AE$3:AE$99)</f>
        <v>851.58999999999992</v>
      </c>
    </row>
    <row r="104" spans="1:34">
      <c r="A104" t="s">
        <v>142</v>
      </c>
      <c r="B104" s="1">
        <f>SUMIF(AD$3:$AD$99,$A104,AE$3:AE$99)</f>
        <v>578.58999999999992</v>
      </c>
    </row>
    <row r="105" spans="1:34">
      <c r="A105" t="s">
        <v>62</v>
      </c>
      <c r="B105" s="1">
        <f>SUMIF(AD$3:$AD$99,$A105,AE$3:AE$99)</f>
        <v>318.72000000000003</v>
      </c>
    </row>
    <row r="106" spans="1:34">
      <c r="A106" t="s">
        <v>63</v>
      </c>
      <c r="B106" s="1">
        <f>SUMIF(AD$3:$AD$99,$A106,AE$3:AE$99)</f>
        <v>1912.56</v>
      </c>
    </row>
    <row r="107" spans="1:34">
      <c r="A107" t="s">
        <v>64</v>
      </c>
      <c r="B107" s="1">
        <f>SUMIF(AD$3:$AD$99,$A107,AE$3:AE$99)</f>
        <v>700.07</v>
      </c>
    </row>
    <row r="108" spans="1:34">
      <c r="A108" t="s">
        <v>65</v>
      </c>
      <c r="B108" s="1">
        <f>SUMIF(AD$3:$AD$99,$A108,AE$3:AE$99)</f>
        <v>475.26</v>
      </c>
    </row>
    <row r="109" spans="1:34">
      <c r="A109" t="s">
        <v>66</v>
      </c>
      <c r="B109" s="1">
        <f>SUMIF(AD$3:$AD$99,$A109,AE$3:AE$99)</f>
        <v>674.02</v>
      </c>
    </row>
    <row r="110" spans="1:34">
      <c r="A110" t="s">
        <v>456</v>
      </c>
      <c r="B110" s="1">
        <f>SUM(B100:B109)</f>
        <v>9208.82</v>
      </c>
    </row>
    <row r="111" spans="1:34">
      <c r="A111" t="s">
        <v>457</v>
      </c>
      <c r="B111" s="1">
        <f>SUM(AE$3:AE$99)</f>
        <v>9208.8200000000015</v>
      </c>
    </row>
    <row r="113" spans="1:2">
      <c r="A113" s="9" t="s">
        <v>458</v>
      </c>
      <c r="B113" s="9">
        <v>2021</v>
      </c>
    </row>
    <row r="114" spans="1:2">
      <c r="A114" t="s">
        <v>57</v>
      </c>
      <c r="B114" s="1">
        <f>SUMIF(AD$3:$AD$99,$A114,AF$3:AF$99)</f>
        <v>921.16000000000008</v>
      </c>
    </row>
    <row r="115" spans="1:2">
      <c r="A115" t="s">
        <v>58</v>
      </c>
      <c r="B115" s="1">
        <f>SUMIF(AD$3:$AD$99,$A115,AF$3:AF$99)</f>
        <v>404.46</v>
      </c>
    </row>
    <row r="116" spans="1:2">
      <c r="A116" t="s">
        <v>38</v>
      </c>
      <c r="B116" s="1">
        <f>SUMIF(AD$3:$AD$99,$A116,AF$3:AF$99)</f>
        <v>1922.24</v>
      </c>
    </row>
    <row r="117" spans="1:2">
      <c r="A117" t="s">
        <v>60</v>
      </c>
      <c r="B117" s="1">
        <f>SUMIF(AD$3:$AD$99,$A117,AF$3:AF$99)</f>
        <v>1239.1799999999998</v>
      </c>
    </row>
    <row r="118" spans="1:2">
      <c r="A118" t="s">
        <v>142</v>
      </c>
      <c r="B118" s="1">
        <f>SUMIF(AD$3:$AD$99,$A118,AF$3:AF$99)</f>
        <v>1691.6100000000001</v>
      </c>
    </row>
    <row r="119" spans="1:2">
      <c r="A119" t="s">
        <v>62</v>
      </c>
      <c r="B119" s="1">
        <f>SUMIF(AD$3:$AD$99,$A119,AF$3:AF$99)</f>
        <v>0</v>
      </c>
    </row>
    <row r="120" spans="1:2">
      <c r="A120" t="s">
        <v>63</v>
      </c>
      <c r="B120" s="1">
        <f>SUMIF(AD$3:$AD$99,$A120,AF$3:AF$99)</f>
        <v>1717.44</v>
      </c>
    </row>
    <row r="121" spans="1:2">
      <c r="A121" t="s">
        <v>64</v>
      </c>
      <c r="B121" s="1">
        <f>SUMIF(AD$3:$AD$99,$A121,AF$3:AF$99)</f>
        <v>292.12</v>
      </c>
    </row>
    <row r="122" spans="1:2">
      <c r="A122" t="s">
        <v>65</v>
      </c>
      <c r="B122" s="1">
        <f>SUMIF(AD$3:$AD$99,$A122,AF$3:AF$99)</f>
        <v>0</v>
      </c>
    </row>
    <row r="123" spans="1:2">
      <c r="A123" t="s">
        <v>66</v>
      </c>
      <c r="B123" s="1">
        <f>SUMIF(AD$3:$AD$99,$A123,AF$3:AF$99)</f>
        <v>1258.33</v>
      </c>
    </row>
    <row r="124" spans="1:2">
      <c r="A124" t="s">
        <v>456</v>
      </c>
      <c r="B124" s="1">
        <f>SUM(B114:B123)</f>
        <v>9446.5400000000009</v>
      </c>
    </row>
    <row r="125" spans="1:2">
      <c r="A125" t="s">
        <v>457</v>
      </c>
      <c r="B125" s="1">
        <f>SUM(AF$3:AF$99)</f>
        <v>9446.5400000000027</v>
      </c>
    </row>
    <row r="127" spans="1:2">
      <c r="A127" s="9" t="s">
        <v>459</v>
      </c>
      <c r="B127" s="9">
        <v>2021</v>
      </c>
    </row>
    <row r="128" spans="1:2">
      <c r="A128" t="s">
        <v>57</v>
      </c>
      <c r="B128" s="1">
        <f>SUMIF(AD$3:$AD$99,$A128,AG$3:AG$99)</f>
        <v>0</v>
      </c>
    </row>
    <row r="129" spans="1:2">
      <c r="A129" t="s">
        <v>58</v>
      </c>
      <c r="B129" s="1">
        <f>SUMIF(AD$3:$AD$99,$A129,AG$3:AG$99)</f>
        <v>894.78</v>
      </c>
    </row>
    <row r="130" spans="1:2">
      <c r="A130" t="s">
        <v>38</v>
      </c>
      <c r="B130" s="1">
        <f>SUMIF(AD$3:$AD$99,$A130,AG$3:AG$99)</f>
        <v>633.55999999999995</v>
      </c>
    </row>
    <row r="131" spans="1:2">
      <c r="A131" t="s">
        <v>60</v>
      </c>
      <c r="B131" s="1">
        <f>SUMIF(AD$3:$AD$99,$A131,AG$3:AG$99)</f>
        <v>0</v>
      </c>
    </row>
    <row r="132" spans="1:2">
      <c r="A132" t="s">
        <v>142</v>
      </c>
      <c r="B132" s="1">
        <f>SUMIF(AD$3:$AD$99,$A132,AG$3:AG$99)</f>
        <v>1275.53</v>
      </c>
    </row>
    <row r="133" spans="1:2">
      <c r="A133" t="s">
        <v>62</v>
      </c>
      <c r="B133" s="1">
        <f>SUMIF(AD$3:$AD$99,$A133,AG$3:AG$99)</f>
        <v>0</v>
      </c>
    </row>
    <row r="134" spans="1:2">
      <c r="A134" t="s">
        <v>63</v>
      </c>
      <c r="B134" s="1">
        <f>SUMIF(AD$3:$AD$99,$A134,AG$3:AG$99)</f>
        <v>1489.5700000000002</v>
      </c>
    </row>
    <row r="135" spans="1:2">
      <c r="A135" t="s">
        <v>64</v>
      </c>
      <c r="B135" s="1">
        <f>SUMIF(AD$3:$AD$99,$A135,AG$3:AG$99)</f>
        <v>896.81</v>
      </c>
    </row>
    <row r="136" spans="1:2">
      <c r="A136" t="s">
        <v>65</v>
      </c>
      <c r="B136" s="1">
        <f>SUMIF(AD$3:$AD$99,$A136,AG$3:AG$99)</f>
        <v>820.5</v>
      </c>
    </row>
    <row r="137" spans="1:2">
      <c r="A137" t="s">
        <v>66</v>
      </c>
      <c r="B137" s="1">
        <f>SUMIF(AD$3:$AD$99,$A137,AG$3:AG$99)</f>
        <v>1253.83</v>
      </c>
    </row>
    <row r="138" spans="1:2">
      <c r="A138" t="s">
        <v>456</v>
      </c>
      <c r="B138" s="1">
        <f>SUM(B128:B137)</f>
        <v>7264.58</v>
      </c>
    </row>
    <row r="139" spans="1:2">
      <c r="A139" t="s">
        <v>457</v>
      </c>
      <c r="B139" s="1">
        <f>SUM(AG$3:AG$99)</f>
        <v>7264.58</v>
      </c>
    </row>
    <row r="141" spans="1:2">
      <c r="A141" s="9" t="s">
        <v>460</v>
      </c>
      <c r="B141" s="9">
        <v>2021</v>
      </c>
    </row>
    <row r="142" spans="1:2">
      <c r="A142" t="s">
        <v>57</v>
      </c>
      <c r="B142" s="1">
        <f>SUMIF(AD$3:$AD$99,$A142,AH$3:AH$99)</f>
        <v>0</v>
      </c>
    </row>
    <row r="143" spans="1:2">
      <c r="A143" t="s">
        <v>58</v>
      </c>
      <c r="B143" s="1">
        <f>SUMIF(AD$3:$AD$99,$A143,AH$3:AH$99)</f>
        <v>0</v>
      </c>
    </row>
    <row r="144" spans="1:2">
      <c r="A144" t="s">
        <v>38</v>
      </c>
      <c r="B144" s="1">
        <f>SUMIF(AD$3:$AD$99,$A144,AH$3:AH$99)</f>
        <v>1084.5999999999999</v>
      </c>
    </row>
    <row r="145" spans="1:2">
      <c r="A145" t="s">
        <v>60</v>
      </c>
      <c r="B145" s="1">
        <f>SUMIF(AD$3:$AD$99,$A145,AH$3:AH$99)</f>
        <v>0</v>
      </c>
    </row>
    <row r="146" spans="1:2">
      <c r="A146" t="s">
        <v>142</v>
      </c>
      <c r="B146" s="1">
        <f>SUMIF(AD$3:$AD$99,$A146,AH$3:AH$99)</f>
        <v>1785.37</v>
      </c>
    </row>
    <row r="147" spans="1:2">
      <c r="A147" t="s">
        <v>62</v>
      </c>
      <c r="B147" s="1">
        <f>SUMIF(AD$3:$AD$99,$A147,AH$3:AH$99)</f>
        <v>0</v>
      </c>
    </row>
    <row r="148" spans="1:2">
      <c r="A148" t="s">
        <v>63</v>
      </c>
      <c r="B148" s="1">
        <f>SUMIF(AD$3:$AD$99,$A148,AH$3:AH$99)</f>
        <v>7817.59</v>
      </c>
    </row>
    <row r="149" spans="1:2">
      <c r="A149" t="s">
        <v>64</v>
      </c>
      <c r="B149" s="1">
        <f>SUMIF(AD$3:$AD$99,$A149,AH$3:AH$99)</f>
        <v>0</v>
      </c>
    </row>
    <row r="150" spans="1:2">
      <c r="A150" t="s">
        <v>65</v>
      </c>
      <c r="B150" s="1">
        <f>SUMIF(AD$3:$AD$99,$A150,AH$3:AH$99)</f>
        <v>0</v>
      </c>
    </row>
    <row r="151" spans="1:2">
      <c r="A151" t="s">
        <v>66</v>
      </c>
      <c r="B151" s="1">
        <f>SUMIF(AD$3:$AD$99,$A151,AH$3:AH$99)</f>
        <v>0</v>
      </c>
    </row>
    <row r="152" spans="1:2">
      <c r="A152" t="s">
        <v>456</v>
      </c>
      <c r="B152" s="1">
        <f>SUM(B142:B151)</f>
        <v>10687.56</v>
      </c>
    </row>
    <row r="153" spans="1:2">
      <c r="A153" t="s">
        <v>457</v>
      </c>
      <c r="B153" s="1">
        <f>SUM(AH$3:AH$99)</f>
        <v>10687.56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926BA-0F39-4A95-BF6A-B0462B9ADD1A}">
  <dimension ref="A1:AH153"/>
  <sheetViews>
    <sheetView topLeftCell="A84" workbookViewId="0">
      <selection activeCell="G100" sqref="G100"/>
    </sheetView>
  </sheetViews>
  <sheetFormatPr defaultRowHeight="14.45"/>
  <cols>
    <col min="7" max="7" width="24.42578125" bestFit="1" customWidth="1"/>
  </cols>
  <sheetData>
    <row r="1" spans="1:34">
      <c r="A1" s="2" t="s">
        <v>464</v>
      </c>
      <c r="J1" t="s">
        <v>341</v>
      </c>
      <c r="K1" s="1" t="s">
        <v>342</v>
      </c>
      <c r="O1" t="s">
        <v>343</v>
      </c>
      <c r="P1" t="s">
        <v>344</v>
      </c>
      <c r="Q1" t="s">
        <v>345</v>
      </c>
      <c r="R1" t="s">
        <v>346</v>
      </c>
      <c r="T1" t="s">
        <v>347</v>
      </c>
      <c r="Y1" t="s">
        <v>348</v>
      </c>
      <c r="AE1" t="s">
        <v>343</v>
      </c>
      <c r="AF1" t="s">
        <v>344</v>
      </c>
      <c r="AG1" t="s">
        <v>345</v>
      </c>
      <c r="AH1" t="s">
        <v>346</v>
      </c>
    </row>
    <row r="2" spans="1:34" ht="57.95">
      <c r="B2" t="s">
        <v>346</v>
      </c>
      <c r="C2" t="s">
        <v>345</v>
      </c>
      <c r="D2" t="s">
        <v>344</v>
      </c>
      <c r="E2" t="s">
        <v>343</v>
      </c>
      <c r="H2" t="s">
        <v>349</v>
      </c>
      <c r="I2" t="s">
        <v>350</v>
      </c>
      <c r="J2" s="3" t="s">
        <v>347</v>
      </c>
      <c r="K2" s="1" t="s">
        <v>347</v>
      </c>
      <c r="O2" t="s">
        <v>351</v>
      </c>
      <c r="P2" t="s">
        <v>352</v>
      </c>
      <c r="Q2" t="s">
        <v>353</v>
      </c>
      <c r="R2" t="s">
        <v>354</v>
      </c>
      <c r="T2" t="s">
        <v>351</v>
      </c>
      <c r="U2" t="s">
        <v>352</v>
      </c>
      <c r="V2" t="s">
        <v>353</v>
      </c>
      <c r="W2" t="s">
        <v>354</v>
      </c>
      <c r="Y2" t="s">
        <v>351</v>
      </c>
      <c r="Z2" t="s">
        <v>352</v>
      </c>
      <c r="AA2" t="s">
        <v>353</v>
      </c>
      <c r="AB2" t="s">
        <v>354</v>
      </c>
      <c r="AE2" t="s">
        <v>351</v>
      </c>
      <c r="AF2" t="s">
        <v>352</v>
      </c>
      <c r="AG2" t="s">
        <v>353</v>
      </c>
      <c r="AH2" t="s">
        <v>354</v>
      </c>
    </row>
    <row r="3" spans="1:34">
      <c r="A3" t="s">
        <v>57</v>
      </c>
      <c r="B3">
        <v>0</v>
      </c>
      <c r="C3">
        <v>0</v>
      </c>
      <c r="D3">
        <v>3</v>
      </c>
      <c r="E3">
        <v>11</v>
      </c>
      <c r="G3" t="s">
        <v>355</v>
      </c>
      <c r="H3" s="1">
        <v>18329</v>
      </c>
      <c r="I3" s="13">
        <v>305.48</v>
      </c>
      <c r="J3" s="1">
        <f>K3*Inflation!B$26/Inflation!B$28</f>
        <v>2918.2913234275161</v>
      </c>
      <c r="K3" s="1">
        <f>3031</f>
        <v>3031</v>
      </c>
      <c r="N3" t="s">
        <v>57</v>
      </c>
      <c r="O3" s="1">
        <f>IF($I3&lt;250,H3,0)</f>
        <v>0</v>
      </c>
      <c r="P3" s="1">
        <f>IF(AND($I3&lt;500,$I3&gt;250),H3,0)</f>
        <v>18329</v>
      </c>
      <c r="Q3" s="1">
        <f>IF(AND($I3&lt;1000,$I3&gt;500),H3,0)</f>
        <v>0</v>
      </c>
      <c r="R3" s="1">
        <f>IF($I3&gt;1000,H3,0)</f>
        <v>0</v>
      </c>
      <c r="T3" s="1">
        <f>IF($I3&lt;250,J3,0)</f>
        <v>0</v>
      </c>
      <c r="U3" s="1">
        <f>IF(AND($I3&lt;500,$I3&gt;250),J3,0)</f>
        <v>2918.2913234275161</v>
      </c>
      <c r="V3" s="1">
        <f>IF(AND($I3&lt;1000,$I3&gt;500),J3,0)</f>
        <v>0</v>
      </c>
      <c r="W3" s="1">
        <f>IF($I3&gt;1000,J3,0)</f>
        <v>0</v>
      </c>
      <c r="X3" s="1">
        <f>SUM(T3:W3)</f>
        <v>2918.2913234275161</v>
      </c>
      <c r="Y3" s="6">
        <f>IF(T3,T3*1000/(O3*365),0)</f>
        <v>0</v>
      </c>
      <c r="Z3" s="6">
        <f t="shared" ref="Z3:AB3" si="0">IF(U3,U3*1000/(P3*365),0)</f>
        <v>0.43621139692956307</v>
      </c>
      <c r="AA3" s="6">
        <f t="shared" si="0"/>
        <v>0</v>
      </c>
      <c r="AB3" s="6">
        <f t="shared" si="0"/>
        <v>0</v>
      </c>
      <c r="AD3" t="s">
        <v>57</v>
      </c>
      <c r="AE3" s="1">
        <f>IF($I3&lt;250,I3,0)</f>
        <v>0</v>
      </c>
      <c r="AF3" s="1">
        <f>IF(AND($I3&lt;500,$I3&gt;250),I3,0)</f>
        <v>305.48</v>
      </c>
      <c r="AG3" s="1">
        <f>IF(AND($I3&lt;1000,$I3&gt;500),I3,0)</f>
        <v>0</v>
      </c>
      <c r="AH3" s="1">
        <f>IF($I3&gt;1000,I3,0)</f>
        <v>0</v>
      </c>
    </row>
    <row r="4" spans="1:34">
      <c r="G4" t="s">
        <v>356</v>
      </c>
      <c r="H4" s="1">
        <v>19961</v>
      </c>
      <c r="I4" s="13">
        <v>332.69</v>
      </c>
      <c r="J4" s="1">
        <f>K4*Inflation!B$26/Inflation!B$28</f>
        <v>3284.1609053814773</v>
      </c>
      <c r="K4" s="1">
        <f>3411</f>
        <v>3411</v>
      </c>
      <c r="N4" t="s">
        <v>57</v>
      </c>
      <c r="O4" s="1">
        <f t="shared" ref="O4:O15" si="1">IF(I4&lt;250,H4,0)</f>
        <v>0</v>
      </c>
      <c r="P4" s="1">
        <f t="shared" ref="P4:P17" si="2">IF(AND(I4&lt;500,I4&gt;250),H4,0)</f>
        <v>19961</v>
      </c>
      <c r="Q4" s="1">
        <f>IF(AND(I4&lt;1000,I4&gt;500),H4,0)</f>
        <v>0</v>
      </c>
      <c r="R4" s="1">
        <f>IF(I4&gt;1000,H4,0)</f>
        <v>0</v>
      </c>
      <c r="T4" s="1">
        <f t="shared" ref="T4:T67" si="3">IF($I4&lt;250,J4,0)</f>
        <v>0</v>
      </c>
      <c r="U4" s="1">
        <f t="shared" ref="U4:U67" si="4">IF(AND($I4&lt;500,$I4&gt;250),J4,0)</f>
        <v>3284.1609053814773</v>
      </c>
      <c r="V4" s="1">
        <f t="shared" ref="V4:V67" si="5">IF(AND($I4&lt;1000,$I4&gt;500),J4,0)</f>
        <v>0</v>
      </c>
      <c r="W4" s="1">
        <f t="shared" ref="W4:W67" si="6">IF($I4&gt;1000,J4,0)</f>
        <v>0</v>
      </c>
      <c r="X4" s="1">
        <f t="shared" ref="X4:X67" si="7">SUM(T4:W4)</f>
        <v>3284.1609053814773</v>
      </c>
      <c r="Y4" s="6">
        <f t="shared" ref="Y4:Y67" si="8">IF(T4,T4*1000/(O4*365),0)</f>
        <v>0</v>
      </c>
      <c r="Z4" s="6">
        <f t="shared" ref="Z4:Z67" si="9">IF(U4,U4*1000/(P4*365),0)</f>
        <v>0.45076404542027876</v>
      </c>
      <c r="AA4" s="6">
        <f t="shared" ref="AA4:AA67" si="10">IF(V4,V4*1000/(Q4*365),0)</f>
        <v>0</v>
      </c>
      <c r="AB4" s="6">
        <f t="shared" ref="AB4:AB67" si="11">IF(W4,W4*1000/(R4*365),0)</f>
        <v>0</v>
      </c>
      <c r="AD4" t="s">
        <v>57</v>
      </c>
      <c r="AE4" s="1">
        <f t="shared" ref="AE4:AE67" si="12">IF($I4&lt;250,I4,0)</f>
        <v>0</v>
      </c>
      <c r="AF4" s="1">
        <f t="shared" ref="AF4:AF67" si="13">IF(AND($I4&lt;500,$I4&gt;250),I4,0)</f>
        <v>332.69</v>
      </c>
      <c r="AG4" s="1">
        <f t="shared" ref="AG4:AG67" si="14">IF(AND($I4&lt;1000,$I4&gt;500),I4,0)</f>
        <v>0</v>
      </c>
      <c r="AH4" s="1">
        <f t="shared" ref="AH4:AH67" si="15">IF($I4&gt;1000,I4,0)</f>
        <v>0</v>
      </c>
    </row>
    <row r="5" spans="1:34">
      <c r="G5" t="s">
        <v>357</v>
      </c>
      <c r="H5" s="1">
        <v>18047</v>
      </c>
      <c r="I5" s="13">
        <v>300.79000000000002</v>
      </c>
      <c r="J5" s="1">
        <f>K5*Inflation!B$26/Inflation!B$28</f>
        <v>2567.8267765031956</v>
      </c>
      <c r="K5" s="1">
        <f>2667</f>
        <v>2667</v>
      </c>
      <c r="N5" t="s">
        <v>57</v>
      </c>
      <c r="O5" s="1">
        <f t="shared" si="1"/>
        <v>0</v>
      </c>
      <c r="P5" s="1">
        <f t="shared" si="2"/>
        <v>18047</v>
      </c>
      <c r="Q5" s="1">
        <f>IF(AND(I5&lt;1000,I5&gt;500),H5,0)</f>
        <v>0</v>
      </c>
      <c r="R5" s="1">
        <f>IF(I5&gt;1000,H5,0)</f>
        <v>0</v>
      </c>
      <c r="T5" s="1">
        <f t="shared" si="3"/>
        <v>0</v>
      </c>
      <c r="U5" s="1">
        <f t="shared" si="4"/>
        <v>2567.8267765031956</v>
      </c>
      <c r="V5" s="1">
        <f t="shared" si="5"/>
        <v>0</v>
      </c>
      <c r="W5" s="1">
        <f t="shared" si="6"/>
        <v>0</v>
      </c>
      <c r="X5" s="1">
        <f t="shared" si="7"/>
        <v>2567.8267765031956</v>
      </c>
      <c r="Y5" s="6">
        <f t="shared" si="8"/>
        <v>0</v>
      </c>
      <c r="Z5" s="6">
        <f t="shared" si="9"/>
        <v>0.38982334201991536</v>
      </c>
      <c r="AA5" s="6">
        <f t="shared" si="10"/>
        <v>0</v>
      </c>
      <c r="AB5" s="6">
        <f t="shared" si="11"/>
        <v>0</v>
      </c>
      <c r="AD5" t="s">
        <v>57</v>
      </c>
      <c r="AE5" s="1">
        <f t="shared" si="12"/>
        <v>0</v>
      </c>
      <c r="AF5" s="1">
        <f t="shared" si="13"/>
        <v>300.79000000000002</v>
      </c>
      <c r="AG5" s="1">
        <f t="shared" si="14"/>
        <v>0</v>
      </c>
      <c r="AH5" s="1">
        <f t="shared" si="15"/>
        <v>0</v>
      </c>
    </row>
    <row r="6" spans="1:34">
      <c r="G6" t="s">
        <v>358</v>
      </c>
      <c r="H6" s="1">
        <v>7582</v>
      </c>
      <c r="I6" s="13">
        <v>126.36</v>
      </c>
      <c r="J6" s="1">
        <f>K6*Inflation!B$26/Inflation!B$28</f>
        <v>882.90107013626937</v>
      </c>
      <c r="K6" s="1">
        <v>917</v>
      </c>
      <c r="N6" t="s">
        <v>57</v>
      </c>
      <c r="O6" s="1">
        <f t="shared" si="1"/>
        <v>7582</v>
      </c>
      <c r="P6" s="1">
        <f t="shared" si="2"/>
        <v>0</v>
      </c>
      <c r="Q6" s="1">
        <f t="shared" ref="Q6:Q15" si="16">IF(AND(I6&lt;1000,I6&gt;500),H6,0)</f>
        <v>0</v>
      </c>
      <c r="R6" s="1">
        <f t="shared" ref="R6:R15" si="17">IF(I6&gt;1000,H6,0)</f>
        <v>0</v>
      </c>
      <c r="T6" s="1">
        <f t="shared" si="3"/>
        <v>882.90107013626937</v>
      </c>
      <c r="U6" s="1">
        <f t="shared" si="4"/>
        <v>0</v>
      </c>
      <c r="V6" s="1">
        <f t="shared" si="5"/>
        <v>0</v>
      </c>
      <c r="W6" s="1">
        <f t="shared" si="6"/>
        <v>0</v>
      </c>
      <c r="X6" s="1">
        <f t="shared" si="7"/>
        <v>882.90107013626937</v>
      </c>
      <c r="Y6" s="6">
        <f t="shared" si="8"/>
        <v>0.31903284640849788</v>
      </c>
      <c r="Z6" s="6">
        <f t="shared" si="9"/>
        <v>0</v>
      </c>
      <c r="AA6" s="6">
        <f t="shared" si="10"/>
        <v>0</v>
      </c>
      <c r="AB6" s="6">
        <f t="shared" si="11"/>
        <v>0</v>
      </c>
      <c r="AD6" t="s">
        <v>57</v>
      </c>
      <c r="AE6" s="1">
        <f t="shared" si="12"/>
        <v>126.36</v>
      </c>
      <c r="AF6" s="1">
        <f t="shared" si="13"/>
        <v>0</v>
      </c>
      <c r="AG6" s="1">
        <f t="shared" si="14"/>
        <v>0</v>
      </c>
      <c r="AH6" s="1">
        <f t="shared" si="15"/>
        <v>0</v>
      </c>
    </row>
    <row r="7" spans="1:34">
      <c r="G7" t="s">
        <v>359</v>
      </c>
      <c r="H7" s="1">
        <v>11368</v>
      </c>
      <c r="I7" s="13">
        <v>189.47</v>
      </c>
      <c r="J7" s="1">
        <f>K7*Inflation!B$26/Inflation!B$28</f>
        <v>1590.5698668103785</v>
      </c>
      <c r="K7" s="1">
        <v>1652</v>
      </c>
      <c r="N7" t="s">
        <v>57</v>
      </c>
      <c r="O7" s="1">
        <f t="shared" si="1"/>
        <v>11368</v>
      </c>
      <c r="P7" s="1">
        <f t="shared" si="2"/>
        <v>0</v>
      </c>
      <c r="Q7" s="1">
        <f t="shared" si="16"/>
        <v>0</v>
      </c>
      <c r="R7" s="1">
        <f t="shared" si="17"/>
        <v>0</v>
      </c>
      <c r="T7" s="1">
        <f t="shared" si="3"/>
        <v>1590.5698668103785</v>
      </c>
      <c r="U7" s="1">
        <f t="shared" si="4"/>
        <v>0</v>
      </c>
      <c r="V7" s="1">
        <f t="shared" si="5"/>
        <v>0</v>
      </c>
      <c r="W7" s="1">
        <f t="shared" si="6"/>
        <v>0</v>
      </c>
      <c r="X7" s="1">
        <f t="shared" si="7"/>
        <v>1590.5698668103785</v>
      </c>
      <c r="Y7" s="6">
        <f t="shared" si="8"/>
        <v>0.38333265855860199</v>
      </c>
      <c r="Z7" s="6">
        <f t="shared" si="9"/>
        <v>0</v>
      </c>
      <c r="AA7" s="6">
        <f t="shared" si="10"/>
        <v>0</v>
      </c>
      <c r="AB7" s="6">
        <f t="shared" si="11"/>
        <v>0</v>
      </c>
      <c r="AD7" t="s">
        <v>57</v>
      </c>
      <c r="AE7" s="1">
        <f t="shared" si="12"/>
        <v>189.47</v>
      </c>
      <c r="AF7" s="1">
        <f t="shared" si="13"/>
        <v>0</v>
      </c>
      <c r="AG7" s="1">
        <f t="shared" si="14"/>
        <v>0</v>
      </c>
      <c r="AH7" s="1">
        <f t="shared" si="15"/>
        <v>0</v>
      </c>
    </row>
    <row r="8" spans="1:34">
      <c r="G8" t="s">
        <v>360</v>
      </c>
      <c r="H8" s="1">
        <v>13967</v>
      </c>
      <c r="I8" s="1">
        <v>232.79</v>
      </c>
      <c r="J8" s="1">
        <f>K8*Inflation!B$26/Inflation!B$28</f>
        <v>1684.9257063669263</v>
      </c>
      <c r="K8" s="1">
        <v>1750</v>
      </c>
      <c r="N8" t="s">
        <v>57</v>
      </c>
      <c r="O8" s="1">
        <f t="shared" si="1"/>
        <v>13967</v>
      </c>
      <c r="P8" s="1">
        <f t="shared" si="2"/>
        <v>0</v>
      </c>
      <c r="Q8" s="1">
        <f t="shared" si="16"/>
        <v>0</v>
      </c>
      <c r="R8" s="1">
        <f t="shared" si="17"/>
        <v>0</v>
      </c>
      <c r="T8" s="1">
        <f t="shared" si="3"/>
        <v>1684.9257063669263</v>
      </c>
      <c r="U8" s="1">
        <f t="shared" si="4"/>
        <v>0</v>
      </c>
      <c r="V8" s="1">
        <f t="shared" si="5"/>
        <v>0</v>
      </c>
      <c r="W8" s="1">
        <f t="shared" si="6"/>
        <v>0</v>
      </c>
      <c r="X8" s="1">
        <f t="shared" si="7"/>
        <v>1684.9257063669263</v>
      </c>
      <c r="Y8" s="6">
        <f t="shared" si="8"/>
        <v>0.33051011756026216</v>
      </c>
      <c r="Z8" s="6">
        <f t="shared" si="9"/>
        <v>0</v>
      </c>
      <c r="AA8" s="6">
        <f t="shared" si="10"/>
        <v>0</v>
      </c>
      <c r="AB8" s="6">
        <f t="shared" si="11"/>
        <v>0</v>
      </c>
      <c r="AD8" t="s">
        <v>57</v>
      </c>
      <c r="AE8" s="1">
        <f t="shared" si="12"/>
        <v>232.79</v>
      </c>
      <c r="AF8" s="1">
        <f t="shared" si="13"/>
        <v>0</v>
      </c>
      <c r="AG8" s="1">
        <f t="shared" si="14"/>
        <v>0</v>
      </c>
      <c r="AH8" s="1">
        <f t="shared" si="15"/>
        <v>0</v>
      </c>
    </row>
    <row r="9" spans="1:34">
      <c r="G9" t="s">
        <v>361</v>
      </c>
      <c r="H9" s="1">
        <v>12339</v>
      </c>
      <c r="I9" s="13">
        <v>205.65</v>
      </c>
      <c r="J9" s="1">
        <f>K9*Inflation!B$26/Inflation!B$28</f>
        <v>1251.6590961582881</v>
      </c>
      <c r="K9" s="1">
        <v>1300</v>
      </c>
      <c r="N9" t="s">
        <v>57</v>
      </c>
      <c r="O9" s="1">
        <f t="shared" si="1"/>
        <v>12339</v>
      </c>
      <c r="P9" s="1">
        <f t="shared" si="2"/>
        <v>0</v>
      </c>
      <c r="Q9" s="1">
        <f t="shared" si="16"/>
        <v>0</v>
      </c>
      <c r="R9" s="1">
        <f t="shared" si="17"/>
        <v>0</v>
      </c>
      <c r="T9" s="1">
        <f t="shared" si="3"/>
        <v>1251.6590961582881</v>
      </c>
      <c r="U9" s="1">
        <f t="shared" si="4"/>
        <v>0</v>
      </c>
      <c r="V9" s="1">
        <f t="shared" si="5"/>
        <v>0</v>
      </c>
      <c r="W9" s="1">
        <f t="shared" si="6"/>
        <v>0</v>
      </c>
      <c r="X9" s="1">
        <f t="shared" si="7"/>
        <v>1251.6590961582881</v>
      </c>
      <c r="Y9" s="6">
        <f t="shared" si="8"/>
        <v>0.27791579570251984</v>
      </c>
      <c r="Z9" s="6">
        <f t="shared" si="9"/>
        <v>0</v>
      </c>
      <c r="AA9" s="6">
        <f t="shared" si="10"/>
        <v>0</v>
      </c>
      <c r="AB9" s="6">
        <f t="shared" si="11"/>
        <v>0</v>
      </c>
      <c r="AD9" t="s">
        <v>57</v>
      </c>
      <c r="AE9" s="1">
        <f t="shared" si="12"/>
        <v>205.65</v>
      </c>
      <c r="AF9" s="1">
        <f t="shared" si="13"/>
        <v>0</v>
      </c>
      <c r="AG9" s="1">
        <f t="shared" si="14"/>
        <v>0</v>
      </c>
      <c r="AH9" s="1">
        <f t="shared" si="15"/>
        <v>0</v>
      </c>
    </row>
    <row r="10" spans="1:34">
      <c r="G10" t="s">
        <v>363</v>
      </c>
      <c r="H10" s="1">
        <v>8960</v>
      </c>
      <c r="I10" s="1">
        <v>149.33000000000001</v>
      </c>
      <c r="J10" s="1">
        <f>K10*Inflation!B$26/Inflation!B$28</f>
        <v>1580.9417199168529</v>
      </c>
      <c r="K10" s="1">
        <v>1642</v>
      </c>
      <c r="N10" t="s">
        <v>57</v>
      </c>
      <c r="O10" s="1">
        <f t="shared" si="1"/>
        <v>8960</v>
      </c>
      <c r="P10" s="1">
        <f t="shared" si="2"/>
        <v>0</v>
      </c>
      <c r="Q10" s="1">
        <f t="shared" si="16"/>
        <v>0</v>
      </c>
      <c r="R10" s="1">
        <f t="shared" si="17"/>
        <v>0</v>
      </c>
      <c r="T10" s="1">
        <f t="shared" si="3"/>
        <v>1580.9417199168529</v>
      </c>
      <c r="U10" s="1">
        <f t="shared" si="4"/>
        <v>0</v>
      </c>
      <c r="V10" s="1">
        <f t="shared" si="5"/>
        <v>0</v>
      </c>
      <c r="W10" s="1">
        <f t="shared" si="6"/>
        <v>0</v>
      </c>
      <c r="X10" s="1">
        <f t="shared" si="7"/>
        <v>1580.9417199168529</v>
      </c>
      <c r="Y10" s="6">
        <f t="shared" si="8"/>
        <v>0.48340928324267762</v>
      </c>
      <c r="Z10" s="6">
        <f t="shared" si="9"/>
        <v>0</v>
      </c>
      <c r="AA10" s="6">
        <f t="shared" si="10"/>
        <v>0</v>
      </c>
      <c r="AB10" s="6">
        <f t="shared" si="11"/>
        <v>0</v>
      </c>
      <c r="AD10" t="s">
        <v>57</v>
      </c>
      <c r="AE10" s="1">
        <f t="shared" si="12"/>
        <v>149.33000000000001</v>
      </c>
      <c r="AF10" s="1">
        <f t="shared" si="13"/>
        <v>0</v>
      </c>
      <c r="AG10" s="1">
        <f t="shared" si="14"/>
        <v>0</v>
      </c>
      <c r="AH10" s="1">
        <f t="shared" si="15"/>
        <v>0</v>
      </c>
    </row>
    <row r="11" spans="1:34">
      <c r="G11" t="s">
        <v>364</v>
      </c>
      <c r="H11" s="1">
        <v>8327</v>
      </c>
      <c r="I11" s="13">
        <v>138.78</v>
      </c>
      <c r="J11" s="1">
        <f>K11*Inflation!B$26/Inflation!B$28</f>
        <v>2015.1711448148437</v>
      </c>
      <c r="K11" s="1">
        <v>2093</v>
      </c>
      <c r="N11" t="s">
        <v>57</v>
      </c>
      <c r="O11" s="1">
        <f t="shared" si="1"/>
        <v>8327</v>
      </c>
      <c r="P11" s="1">
        <f t="shared" si="2"/>
        <v>0</v>
      </c>
      <c r="Q11" s="1">
        <f t="shared" si="16"/>
        <v>0</v>
      </c>
      <c r="R11" s="1">
        <f t="shared" si="17"/>
        <v>0</v>
      </c>
      <c r="T11" s="1">
        <f t="shared" si="3"/>
        <v>2015.1711448148437</v>
      </c>
      <c r="U11" s="1">
        <f t="shared" si="4"/>
        <v>0</v>
      </c>
      <c r="V11" s="1">
        <f t="shared" si="5"/>
        <v>0</v>
      </c>
      <c r="W11" s="1">
        <f t="shared" si="6"/>
        <v>0</v>
      </c>
      <c r="X11" s="1">
        <f t="shared" si="7"/>
        <v>2015.1711448148437</v>
      </c>
      <c r="Y11" s="6">
        <f t="shared" si="8"/>
        <v>0.66302591991223259</v>
      </c>
      <c r="Z11" s="6">
        <f t="shared" si="9"/>
        <v>0</v>
      </c>
      <c r="AA11" s="6">
        <f t="shared" si="10"/>
        <v>0</v>
      </c>
      <c r="AB11" s="6">
        <f t="shared" si="11"/>
        <v>0</v>
      </c>
      <c r="AD11" t="s">
        <v>57</v>
      </c>
      <c r="AE11" s="1">
        <f t="shared" si="12"/>
        <v>138.78</v>
      </c>
      <c r="AF11" s="1">
        <f t="shared" si="13"/>
        <v>0</v>
      </c>
      <c r="AG11" s="1">
        <f t="shared" si="14"/>
        <v>0</v>
      </c>
      <c r="AH11" s="1">
        <f t="shared" si="15"/>
        <v>0</v>
      </c>
    </row>
    <row r="12" spans="1:34">
      <c r="G12" t="s">
        <v>365</v>
      </c>
      <c r="H12" s="1">
        <v>8509</v>
      </c>
      <c r="I12" s="13">
        <v>141.81</v>
      </c>
      <c r="J12" s="1">
        <f>K12*Inflation!B$26/Inflation!B$28</f>
        <v>1614.6402340441916</v>
      </c>
      <c r="K12" s="1">
        <v>1677</v>
      </c>
      <c r="N12" t="s">
        <v>57</v>
      </c>
      <c r="O12" s="1">
        <f t="shared" si="1"/>
        <v>8509</v>
      </c>
      <c r="P12" s="1">
        <f t="shared" si="2"/>
        <v>0</v>
      </c>
      <c r="Q12" s="1">
        <f t="shared" si="16"/>
        <v>0</v>
      </c>
      <c r="R12" s="1">
        <f t="shared" si="17"/>
        <v>0</v>
      </c>
      <c r="T12" s="1">
        <f t="shared" si="3"/>
        <v>1614.6402340441916</v>
      </c>
      <c r="U12" s="1">
        <f t="shared" si="4"/>
        <v>0</v>
      </c>
      <c r="V12" s="1">
        <f t="shared" si="5"/>
        <v>0</v>
      </c>
      <c r="W12" s="1">
        <f t="shared" si="6"/>
        <v>0</v>
      </c>
      <c r="X12" s="1">
        <f t="shared" si="7"/>
        <v>1614.6402340441916</v>
      </c>
      <c r="Y12" s="6">
        <f t="shared" si="8"/>
        <v>0.51988152239906871</v>
      </c>
      <c r="Z12" s="6">
        <f t="shared" si="9"/>
        <v>0</v>
      </c>
      <c r="AA12" s="6">
        <f t="shared" si="10"/>
        <v>0</v>
      </c>
      <c r="AB12" s="6">
        <f t="shared" si="11"/>
        <v>0</v>
      </c>
      <c r="AD12" t="s">
        <v>57</v>
      </c>
      <c r="AE12" s="1">
        <f t="shared" si="12"/>
        <v>141.81</v>
      </c>
      <c r="AF12" s="1">
        <f t="shared" si="13"/>
        <v>0</v>
      </c>
      <c r="AG12" s="1">
        <f t="shared" si="14"/>
        <v>0</v>
      </c>
      <c r="AH12" s="1">
        <f t="shared" si="15"/>
        <v>0</v>
      </c>
    </row>
    <row r="13" spans="1:34">
      <c r="G13" t="s">
        <v>366</v>
      </c>
      <c r="H13" s="1">
        <v>8680</v>
      </c>
      <c r="I13" s="13">
        <v>144.66</v>
      </c>
      <c r="J13" s="1">
        <f>K13*Inflation!B$26/Inflation!B$28</f>
        <v>2673.7363923319735</v>
      </c>
      <c r="K13" s="1">
        <v>2777</v>
      </c>
      <c r="N13" t="s">
        <v>57</v>
      </c>
      <c r="O13" s="1">
        <f t="shared" si="1"/>
        <v>8680</v>
      </c>
      <c r="P13" s="1">
        <f t="shared" si="2"/>
        <v>0</v>
      </c>
      <c r="Q13" s="1">
        <f t="shared" si="16"/>
        <v>0</v>
      </c>
      <c r="R13" s="1">
        <f t="shared" si="17"/>
        <v>0</v>
      </c>
      <c r="T13" s="1">
        <f t="shared" si="3"/>
        <v>2673.7363923319735</v>
      </c>
      <c r="U13" s="1">
        <f t="shared" si="4"/>
        <v>0</v>
      </c>
      <c r="V13" s="1">
        <f t="shared" si="5"/>
        <v>0</v>
      </c>
      <c r="W13" s="1">
        <f t="shared" si="6"/>
        <v>0</v>
      </c>
      <c r="X13" s="1">
        <f t="shared" si="7"/>
        <v>2673.7363923319735</v>
      </c>
      <c r="Y13" s="6">
        <f t="shared" si="8"/>
        <v>0.8439291687178756</v>
      </c>
      <c r="Z13" s="6">
        <f t="shared" si="9"/>
        <v>0</v>
      </c>
      <c r="AA13" s="6">
        <f t="shared" si="10"/>
        <v>0</v>
      </c>
      <c r="AB13" s="6">
        <f t="shared" si="11"/>
        <v>0</v>
      </c>
      <c r="AD13" t="s">
        <v>57</v>
      </c>
      <c r="AE13" s="1">
        <f t="shared" si="12"/>
        <v>144.66</v>
      </c>
      <c r="AF13" s="1">
        <f t="shared" si="13"/>
        <v>0</v>
      </c>
      <c r="AG13" s="1">
        <f t="shared" si="14"/>
        <v>0</v>
      </c>
      <c r="AH13" s="1">
        <f t="shared" si="15"/>
        <v>0</v>
      </c>
    </row>
    <row r="14" spans="1:34">
      <c r="G14" t="s">
        <v>367</v>
      </c>
      <c r="H14" s="1">
        <v>13810</v>
      </c>
      <c r="I14" s="13">
        <v>230.17</v>
      </c>
      <c r="J14" s="1">
        <f>K14*Inflation!B$26/Inflation!B$28</f>
        <v>2631.3725460004625</v>
      </c>
      <c r="K14" s="1">
        <v>2733</v>
      </c>
      <c r="N14" t="s">
        <v>57</v>
      </c>
      <c r="O14" s="1">
        <f t="shared" si="1"/>
        <v>13810</v>
      </c>
      <c r="P14" s="1">
        <f t="shared" si="2"/>
        <v>0</v>
      </c>
      <c r="Q14" s="1">
        <f t="shared" si="16"/>
        <v>0</v>
      </c>
      <c r="R14" s="1">
        <f t="shared" si="17"/>
        <v>0</v>
      </c>
      <c r="T14" s="1">
        <f t="shared" si="3"/>
        <v>2631.3725460004625</v>
      </c>
      <c r="U14" s="1">
        <f t="shared" si="4"/>
        <v>0</v>
      </c>
      <c r="V14" s="1">
        <f t="shared" si="5"/>
        <v>0</v>
      </c>
      <c r="W14" s="1">
        <f t="shared" si="6"/>
        <v>0</v>
      </c>
      <c r="X14" s="1">
        <f t="shared" si="7"/>
        <v>2631.3725460004625</v>
      </c>
      <c r="Y14" s="6">
        <f t="shared" si="8"/>
        <v>0.5220304020315758</v>
      </c>
      <c r="Z14" s="6">
        <f t="shared" si="9"/>
        <v>0</v>
      </c>
      <c r="AA14" s="6">
        <f t="shared" si="10"/>
        <v>0</v>
      </c>
      <c r="AB14" s="6">
        <f t="shared" si="11"/>
        <v>0</v>
      </c>
      <c r="AD14" t="s">
        <v>57</v>
      </c>
      <c r="AE14" s="1">
        <f t="shared" si="12"/>
        <v>230.17</v>
      </c>
      <c r="AF14" s="1">
        <f t="shared" si="13"/>
        <v>0</v>
      </c>
      <c r="AG14" s="1">
        <f t="shared" si="14"/>
        <v>0</v>
      </c>
      <c r="AH14" s="1">
        <f t="shared" si="15"/>
        <v>0</v>
      </c>
    </row>
    <row r="15" spans="1:34">
      <c r="G15" t="s">
        <v>368</v>
      </c>
      <c r="H15" s="1">
        <v>11827</v>
      </c>
      <c r="I15" s="13">
        <v>197.11</v>
      </c>
      <c r="J15" s="1">
        <f>K15*Inflation!B$26/Inflation!B$28</f>
        <v>2458.0659019170071</v>
      </c>
      <c r="K15" s="1">
        <v>2553</v>
      </c>
      <c r="N15" t="s">
        <v>57</v>
      </c>
      <c r="O15" s="1">
        <f t="shared" si="1"/>
        <v>11827</v>
      </c>
      <c r="P15" s="1">
        <f t="shared" si="2"/>
        <v>0</v>
      </c>
      <c r="Q15" s="1">
        <f t="shared" si="16"/>
        <v>0</v>
      </c>
      <c r="R15" s="1">
        <f t="shared" si="17"/>
        <v>0</v>
      </c>
      <c r="T15" s="1">
        <f t="shared" si="3"/>
        <v>2458.0659019170071</v>
      </c>
      <c r="U15" s="1">
        <f t="shared" si="4"/>
        <v>0</v>
      </c>
      <c r="V15" s="1">
        <f t="shared" si="5"/>
        <v>0</v>
      </c>
      <c r="W15" s="1">
        <f t="shared" si="6"/>
        <v>0</v>
      </c>
      <c r="X15" s="1">
        <f t="shared" si="7"/>
        <v>2458.0659019170071</v>
      </c>
      <c r="Y15" s="6">
        <f t="shared" si="8"/>
        <v>0.56941127323410379</v>
      </c>
      <c r="Z15" s="6">
        <f t="shared" si="9"/>
        <v>0</v>
      </c>
      <c r="AA15" s="6">
        <f t="shared" si="10"/>
        <v>0</v>
      </c>
      <c r="AB15" s="6">
        <f t="shared" si="11"/>
        <v>0</v>
      </c>
      <c r="AD15" t="s">
        <v>57</v>
      </c>
      <c r="AE15" s="1">
        <f t="shared" si="12"/>
        <v>197.11</v>
      </c>
      <c r="AF15" s="1">
        <f t="shared" si="13"/>
        <v>0</v>
      </c>
      <c r="AG15" s="1">
        <f t="shared" si="14"/>
        <v>0</v>
      </c>
      <c r="AH15" s="1">
        <f t="shared" si="15"/>
        <v>0</v>
      </c>
    </row>
    <row r="16" spans="1:34">
      <c r="G16" t="s">
        <v>369</v>
      </c>
      <c r="H16" s="1">
        <v>9246</v>
      </c>
      <c r="I16" s="13">
        <v>154.1</v>
      </c>
      <c r="J16" s="1">
        <f>K16*Inflation!B$26/Inflation!B$28</f>
        <v>2151.8908307029028</v>
      </c>
      <c r="K16" s="1">
        <v>2235</v>
      </c>
      <c r="N16" t="s">
        <v>57</v>
      </c>
      <c r="O16" s="1">
        <f t="shared" ref="O16:O17" si="18">IF(I16&lt;250,H16,0)</f>
        <v>9246</v>
      </c>
      <c r="P16" s="1">
        <f t="shared" si="2"/>
        <v>0</v>
      </c>
      <c r="Q16" s="1">
        <f t="shared" ref="Q16:Q19" si="19">IF(AND(I16&lt;1000,I16&gt;500),H16,0)</f>
        <v>0</v>
      </c>
      <c r="R16" s="1">
        <f t="shared" ref="R16:R17" si="20">IF(I16&gt;1000,H16,0)</f>
        <v>0</v>
      </c>
      <c r="T16" s="1">
        <f t="shared" si="3"/>
        <v>2151.8908307029028</v>
      </c>
      <c r="U16" s="1">
        <f t="shared" si="4"/>
        <v>0</v>
      </c>
      <c r="V16" s="1">
        <f t="shared" si="5"/>
        <v>0</v>
      </c>
      <c r="W16" s="1">
        <f t="shared" si="6"/>
        <v>0</v>
      </c>
      <c r="X16" s="1">
        <f t="shared" si="7"/>
        <v>2151.8908307029028</v>
      </c>
      <c r="Y16" s="6">
        <f t="shared" si="8"/>
        <v>0.63763695835975065</v>
      </c>
      <c r="Z16" s="6">
        <f t="shared" si="9"/>
        <v>0</v>
      </c>
      <c r="AA16" s="6">
        <f t="shared" si="10"/>
        <v>0</v>
      </c>
      <c r="AB16" s="6">
        <f t="shared" si="11"/>
        <v>0</v>
      </c>
      <c r="AD16" t="s">
        <v>57</v>
      </c>
      <c r="AE16" s="1">
        <f t="shared" si="12"/>
        <v>154.1</v>
      </c>
      <c r="AF16" s="1">
        <f t="shared" si="13"/>
        <v>0</v>
      </c>
      <c r="AG16" s="1">
        <f t="shared" si="14"/>
        <v>0</v>
      </c>
      <c r="AH16" s="1">
        <f t="shared" si="15"/>
        <v>0</v>
      </c>
    </row>
    <row r="17" spans="1:34">
      <c r="A17" t="s">
        <v>58</v>
      </c>
      <c r="B17">
        <v>0</v>
      </c>
      <c r="C17">
        <v>1</v>
      </c>
      <c r="D17">
        <v>1</v>
      </c>
      <c r="E17">
        <v>1</v>
      </c>
      <c r="G17" t="s">
        <v>371</v>
      </c>
      <c r="H17" s="1">
        <v>25375</v>
      </c>
      <c r="I17" s="13">
        <v>422.92</v>
      </c>
      <c r="J17" s="1">
        <f>K17*Inflation!B$26/Inflation!B$28</f>
        <v>9507.7950573562266</v>
      </c>
      <c r="K17" s="1">
        <v>9875</v>
      </c>
      <c r="N17" t="s">
        <v>58</v>
      </c>
      <c r="O17" s="1">
        <f t="shared" si="18"/>
        <v>0</v>
      </c>
      <c r="P17" s="1">
        <f t="shared" si="2"/>
        <v>25375</v>
      </c>
      <c r="Q17" s="1">
        <f t="shared" si="19"/>
        <v>0</v>
      </c>
      <c r="R17" s="1">
        <f t="shared" si="20"/>
        <v>0</v>
      </c>
      <c r="T17" s="1">
        <f t="shared" si="3"/>
        <v>0</v>
      </c>
      <c r="U17" s="1">
        <f t="shared" si="4"/>
        <v>9507.7950573562266</v>
      </c>
      <c r="V17" s="1">
        <f t="shared" si="5"/>
        <v>0</v>
      </c>
      <c r="W17" s="1">
        <f t="shared" si="6"/>
        <v>0</v>
      </c>
      <c r="X17" s="1">
        <f t="shared" si="7"/>
        <v>9507.7950573562266</v>
      </c>
      <c r="Y17" s="6">
        <f t="shared" si="8"/>
        <v>0</v>
      </c>
      <c r="Z17" s="6">
        <f t="shared" si="9"/>
        <v>1.0265518652925274</v>
      </c>
      <c r="AA17" s="6">
        <f t="shared" si="10"/>
        <v>0</v>
      </c>
      <c r="AB17" s="6">
        <f t="shared" si="11"/>
        <v>0</v>
      </c>
      <c r="AD17" t="s">
        <v>58</v>
      </c>
      <c r="AE17" s="1">
        <f t="shared" si="12"/>
        <v>0</v>
      </c>
      <c r="AF17" s="1">
        <f t="shared" si="13"/>
        <v>422.92</v>
      </c>
      <c r="AG17" s="1">
        <f t="shared" si="14"/>
        <v>0</v>
      </c>
      <c r="AH17" s="1">
        <f t="shared" si="15"/>
        <v>0</v>
      </c>
    </row>
    <row r="18" spans="1:34">
      <c r="G18" t="s">
        <v>372</v>
      </c>
      <c r="H18" s="1">
        <v>57476</v>
      </c>
      <c r="I18" s="13">
        <v>957.93</v>
      </c>
      <c r="J18" s="1">
        <f>K18*Inflation!B$26/Inflation!B$28</f>
        <v>9833.226422357382</v>
      </c>
      <c r="K18" s="1">
        <v>10213</v>
      </c>
      <c r="N18" t="s">
        <v>58</v>
      </c>
      <c r="O18" s="1">
        <f t="shared" ref="O18:O19" si="21">IF(I18&lt;250,H18,0)</f>
        <v>0</v>
      </c>
      <c r="P18" s="1">
        <f t="shared" ref="P18:P19" si="22">IF(AND(I18&lt;500,I18&gt;250),H18,0)</f>
        <v>0</v>
      </c>
      <c r="Q18" s="1">
        <f t="shared" si="19"/>
        <v>57476</v>
      </c>
      <c r="R18" s="1">
        <f t="shared" ref="R18:R19" si="23">IF(I18&gt;1000,H18,0)</f>
        <v>0</v>
      </c>
      <c r="T18" s="1">
        <f t="shared" si="3"/>
        <v>0</v>
      </c>
      <c r="U18" s="1">
        <f t="shared" si="4"/>
        <v>0</v>
      </c>
      <c r="V18" s="1">
        <f t="shared" si="5"/>
        <v>9833.226422357382</v>
      </c>
      <c r="W18" s="1">
        <f t="shared" si="6"/>
        <v>0</v>
      </c>
      <c r="X18" s="1">
        <f t="shared" si="7"/>
        <v>9833.226422357382</v>
      </c>
      <c r="Y18" s="6">
        <f t="shared" si="8"/>
        <v>0</v>
      </c>
      <c r="Z18" s="6">
        <f t="shared" si="9"/>
        <v>0</v>
      </c>
      <c r="AA18" s="6">
        <f t="shared" si="10"/>
        <v>0.46872340390115813</v>
      </c>
      <c r="AB18" s="6">
        <f t="shared" si="11"/>
        <v>0</v>
      </c>
      <c r="AD18" t="s">
        <v>58</v>
      </c>
      <c r="AE18" s="1">
        <f t="shared" si="12"/>
        <v>0</v>
      </c>
      <c r="AF18" s="1">
        <f t="shared" si="13"/>
        <v>0</v>
      </c>
      <c r="AG18" s="1">
        <f t="shared" si="14"/>
        <v>957.93</v>
      </c>
      <c r="AH18" s="1">
        <f t="shared" si="15"/>
        <v>0</v>
      </c>
    </row>
    <row r="19" spans="1:34">
      <c r="G19" t="s">
        <v>373</v>
      </c>
      <c r="H19" s="1">
        <v>13078</v>
      </c>
      <c r="I19" s="13">
        <v>217.97</v>
      </c>
      <c r="J19" s="1">
        <f>K19*Inflation!B$26/Inflation!B$28</f>
        <v>2589.0086996689511</v>
      </c>
      <c r="K19" s="1">
        <v>2689</v>
      </c>
      <c r="N19" t="s">
        <v>58</v>
      </c>
      <c r="O19" s="1">
        <f t="shared" si="21"/>
        <v>13078</v>
      </c>
      <c r="P19" s="1">
        <f t="shared" si="22"/>
        <v>0</v>
      </c>
      <c r="Q19" s="1">
        <f t="shared" si="19"/>
        <v>0</v>
      </c>
      <c r="R19" s="1">
        <f t="shared" si="23"/>
        <v>0</v>
      </c>
      <c r="T19" s="1">
        <f t="shared" si="3"/>
        <v>2589.0086996689511</v>
      </c>
      <c r="U19" s="1">
        <f t="shared" si="4"/>
        <v>0</v>
      </c>
      <c r="V19" s="1">
        <f t="shared" si="5"/>
        <v>0</v>
      </c>
      <c r="W19" s="1">
        <f t="shared" si="6"/>
        <v>0</v>
      </c>
      <c r="X19" s="1">
        <f t="shared" si="7"/>
        <v>2589.0086996689511</v>
      </c>
      <c r="Y19" s="6">
        <f t="shared" si="8"/>
        <v>0.54237456183215793</v>
      </c>
      <c r="Z19" s="6">
        <f t="shared" si="9"/>
        <v>0</v>
      </c>
      <c r="AA19" s="6">
        <f t="shared" si="10"/>
        <v>0</v>
      </c>
      <c r="AB19" s="6">
        <f t="shared" si="11"/>
        <v>0</v>
      </c>
      <c r="AD19" t="s">
        <v>58</v>
      </c>
      <c r="AE19" s="1">
        <f t="shared" si="12"/>
        <v>217.97</v>
      </c>
      <c r="AF19" s="1">
        <f t="shared" si="13"/>
        <v>0</v>
      </c>
      <c r="AG19" s="1">
        <f t="shared" si="14"/>
        <v>0</v>
      </c>
      <c r="AH19" s="1">
        <f t="shared" si="15"/>
        <v>0</v>
      </c>
    </row>
    <row r="20" spans="1:34">
      <c r="A20" t="s">
        <v>38</v>
      </c>
      <c r="B20">
        <v>1</v>
      </c>
      <c r="C20">
        <v>1</v>
      </c>
      <c r="D20">
        <v>6</v>
      </c>
      <c r="E20">
        <v>8</v>
      </c>
      <c r="G20" t="s">
        <v>376</v>
      </c>
      <c r="H20" s="1">
        <v>69989</v>
      </c>
      <c r="I20" s="1">
        <v>1166.48</v>
      </c>
      <c r="J20" s="1">
        <f>K20*Inflation!B$26/Inflation!B$28</f>
        <v>7293.3212718454088</v>
      </c>
      <c r="K20" s="1">
        <v>7575</v>
      </c>
      <c r="L20" s="1"/>
      <c r="M20" s="1"/>
      <c r="N20" t="s">
        <v>38</v>
      </c>
      <c r="O20" s="1">
        <f t="shared" ref="O20:O83" si="24">IF(I20&lt;250,H20,0)</f>
        <v>0</v>
      </c>
      <c r="P20" s="1">
        <f t="shared" ref="P20:P83" si="25">IF(AND(I20&lt;500,I20&gt;250),H20,0)</f>
        <v>0</v>
      </c>
      <c r="Q20" s="1">
        <f t="shared" ref="Q20:Q83" si="26">IF(AND(I20&lt;1000,I20&gt;500),H20,0)</f>
        <v>0</v>
      </c>
      <c r="R20" s="1">
        <f t="shared" ref="R20:R83" si="27">IF(I20&gt;1000,H20,0)</f>
        <v>69989</v>
      </c>
      <c r="T20" s="1">
        <f t="shared" si="3"/>
        <v>0</v>
      </c>
      <c r="U20" s="1">
        <f t="shared" si="4"/>
        <v>0</v>
      </c>
      <c r="V20" s="1">
        <f t="shared" si="5"/>
        <v>0</v>
      </c>
      <c r="W20" s="1">
        <f t="shared" si="6"/>
        <v>7293.3212718454088</v>
      </c>
      <c r="X20" s="1">
        <f t="shared" si="7"/>
        <v>7293.3212718454088</v>
      </c>
      <c r="Y20" s="6">
        <f t="shared" si="8"/>
        <v>0</v>
      </c>
      <c r="Z20" s="6">
        <f t="shared" si="9"/>
        <v>0</v>
      </c>
      <c r="AA20" s="6">
        <f t="shared" si="10"/>
        <v>0</v>
      </c>
      <c r="AB20" s="6">
        <f t="shared" si="11"/>
        <v>0.28549775128441546</v>
      </c>
      <c r="AD20" t="s">
        <v>38</v>
      </c>
      <c r="AE20" s="1">
        <f t="shared" si="12"/>
        <v>0</v>
      </c>
      <c r="AF20" s="1">
        <f t="shared" si="13"/>
        <v>0</v>
      </c>
      <c r="AG20" s="1">
        <f t="shared" si="14"/>
        <v>0</v>
      </c>
      <c r="AH20" s="1">
        <f t="shared" si="15"/>
        <v>1166.48</v>
      </c>
    </row>
    <row r="21" spans="1:34">
      <c r="G21" t="s">
        <v>377</v>
      </c>
      <c r="H21" s="1">
        <v>37700</v>
      </c>
      <c r="I21" s="13">
        <v>628.33000000000004</v>
      </c>
      <c r="J21" s="1">
        <f>K21*Inflation!B$26/Inflation!B$28</f>
        <v>5544.8497959812157</v>
      </c>
      <c r="K21" s="1">
        <v>5759</v>
      </c>
      <c r="N21" t="s">
        <v>38</v>
      </c>
      <c r="O21" s="1">
        <f t="shared" si="24"/>
        <v>0</v>
      </c>
      <c r="P21" s="1">
        <f t="shared" si="25"/>
        <v>0</v>
      </c>
      <c r="Q21" s="1">
        <f t="shared" si="26"/>
        <v>37700</v>
      </c>
      <c r="R21" s="1">
        <f t="shared" si="27"/>
        <v>0</v>
      </c>
      <c r="T21" s="1">
        <f t="shared" si="3"/>
        <v>0</v>
      </c>
      <c r="U21" s="1">
        <f t="shared" si="4"/>
        <v>0</v>
      </c>
      <c r="V21" s="1">
        <f t="shared" si="5"/>
        <v>5544.8497959812157</v>
      </c>
      <c r="W21" s="1">
        <f t="shared" si="6"/>
        <v>0</v>
      </c>
      <c r="X21" s="1">
        <f t="shared" si="7"/>
        <v>5544.8497959812157</v>
      </c>
      <c r="Y21" s="6">
        <f t="shared" si="8"/>
        <v>0</v>
      </c>
      <c r="Z21" s="6">
        <f t="shared" si="9"/>
        <v>0</v>
      </c>
      <c r="AA21" s="6">
        <f t="shared" si="10"/>
        <v>0.40295409294583884</v>
      </c>
      <c r="AB21" s="6">
        <f t="shared" si="11"/>
        <v>0</v>
      </c>
      <c r="AD21" t="s">
        <v>38</v>
      </c>
      <c r="AE21" s="1">
        <f t="shared" si="12"/>
        <v>0</v>
      </c>
      <c r="AF21" s="1">
        <f t="shared" si="13"/>
        <v>0</v>
      </c>
      <c r="AG21" s="1">
        <f t="shared" si="14"/>
        <v>628.33000000000004</v>
      </c>
      <c r="AH21" s="1">
        <f t="shared" si="15"/>
        <v>0</v>
      </c>
    </row>
    <row r="22" spans="1:34">
      <c r="G22" t="s">
        <v>378</v>
      </c>
      <c r="H22" s="1">
        <v>17543</v>
      </c>
      <c r="I22" s="13">
        <v>292.38</v>
      </c>
      <c r="J22" s="1">
        <f>K22*Inflation!B$26/Inflation!B$28</f>
        <v>1463.4783278158445</v>
      </c>
      <c r="K22" s="1">
        <v>1520</v>
      </c>
      <c r="N22" t="s">
        <v>38</v>
      </c>
      <c r="O22" s="1">
        <f t="shared" si="24"/>
        <v>0</v>
      </c>
      <c r="P22" s="1">
        <f t="shared" si="25"/>
        <v>17543</v>
      </c>
      <c r="Q22" s="1">
        <f t="shared" si="26"/>
        <v>0</v>
      </c>
      <c r="R22" s="1">
        <f t="shared" si="27"/>
        <v>0</v>
      </c>
      <c r="T22" s="1">
        <f t="shared" si="3"/>
        <v>0</v>
      </c>
      <c r="U22" s="1">
        <f t="shared" si="4"/>
        <v>1463.4783278158445</v>
      </c>
      <c r="V22" s="1">
        <f t="shared" si="5"/>
        <v>0</v>
      </c>
      <c r="W22" s="1">
        <f t="shared" si="6"/>
        <v>0</v>
      </c>
      <c r="X22" s="1">
        <f t="shared" si="7"/>
        <v>1463.4783278158445</v>
      </c>
      <c r="Y22" s="6">
        <f t="shared" si="8"/>
        <v>0</v>
      </c>
      <c r="Z22" s="6">
        <f t="shared" si="9"/>
        <v>0.22855439008430078</v>
      </c>
      <c r="AA22" s="6">
        <f t="shared" si="10"/>
        <v>0</v>
      </c>
      <c r="AB22" s="6">
        <f t="shared" si="11"/>
        <v>0</v>
      </c>
      <c r="AD22" t="s">
        <v>38</v>
      </c>
      <c r="AE22" s="1">
        <f t="shared" si="12"/>
        <v>0</v>
      </c>
      <c r="AF22" s="1">
        <f t="shared" si="13"/>
        <v>292.38</v>
      </c>
      <c r="AG22" s="1">
        <f t="shared" si="14"/>
        <v>0</v>
      </c>
      <c r="AH22" s="1">
        <f t="shared" si="15"/>
        <v>0</v>
      </c>
    </row>
    <row r="23" spans="1:34">
      <c r="G23" t="s">
        <v>379</v>
      </c>
      <c r="H23" s="1">
        <v>22762</v>
      </c>
      <c r="I23" s="13">
        <v>379.37</v>
      </c>
      <c r="J23" s="1">
        <f>K23*Inflation!B$26/Inflation!B$28</f>
        <v>1709.9588882900921</v>
      </c>
      <c r="K23" s="1">
        <v>1776</v>
      </c>
      <c r="N23" t="s">
        <v>38</v>
      </c>
      <c r="O23" s="1">
        <f t="shared" si="24"/>
        <v>0</v>
      </c>
      <c r="P23" s="1">
        <f t="shared" si="25"/>
        <v>22762</v>
      </c>
      <c r="Q23" s="1">
        <f t="shared" si="26"/>
        <v>0</v>
      </c>
      <c r="R23" s="1">
        <f t="shared" si="27"/>
        <v>0</v>
      </c>
      <c r="T23" s="1">
        <f t="shared" si="3"/>
        <v>0</v>
      </c>
      <c r="U23" s="1">
        <f t="shared" si="4"/>
        <v>1709.9588882900921</v>
      </c>
      <c r="V23" s="1">
        <f t="shared" si="5"/>
        <v>0</v>
      </c>
      <c r="W23" s="1">
        <f t="shared" si="6"/>
        <v>0</v>
      </c>
      <c r="X23" s="1">
        <f t="shared" si="7"/>
        <v>1709.9588882900921</v>
      </c>
      <c r="Y23" s="6">
        <f t="shared" si="8"/>
        <v>0</v>
      </c>
      <c r="Z23" s="6">
        <f t="shared" si="9"/>
        <v>0.20581754116631445</v>
      </c>
      <c r="AA23" s="6">
        <f t="shared" si="10"/>
        <v>0</v>
      </c>
      <c r="AB23" s="6">
        <f t="shared" si="11"/>
        <v>0</v>
      </c>
      <c r="AD23" t="s">
        <v>38</v>
      </c>
      <c r="AE23" s="1">
        <f t="shared" si="12"/>
        <v>0</v>
      </c>
      <c r="AF23" s="1">
        <f t="shared" si="13"/>
        <v>379.37</v>
      </c>
      <c r="AG23" s="1">
        <f t="shared" si="14"/>
        <v>0</v>
      </c>
      <c r="AH23" s="1">
        <f t="shared" si="15"/>
        <v>0</v>
      </c>
    </row>
    <row r="24" spans="1:34">
      <c r="G24" t="s">
        <v>380</v>
      </c>
      <c r="H24" s="1">
        <v>17716</v>
      </c>
      <c r="I24" s="13">
        <v>295.27</v>
      </c>
      <c r="J24" s="1">
        <f>K24*Inflation!B$26/Inflation!B$28</f>
        <v>3997.6065901917018</v>
      </c>
      <c r="K24" s="1">
        <v>4152</v>
      </c>
      <c r="N24" t="s">
        <v>38</v>
      </c>
      <c r="O24" s="1">
        <f t="shared" si="24"/>
        <v>0</v>
      </c>
      <c r="P24" s="1">
        <f t="shared" si="25"/>
        <v>17716</v>
      </c>
      <c r="Q24" s="1">
        <f t="shared" si="26"/>
        <v>0</v>
      </c>
      <c r="R24" s="1">
        <f t="shared" si="27"/>
        <v>0</v>
      </c>
      <c r="T24" s="1">
        <f t="shared" si="3"/>
        <v>0</v>
      </c>
      <c r="U24" s="1">
        <f t="shared" si="4"/>
        <v>3997.6065901917018</v>
      </c>
      <c r="V24" s="1">
        <f t="shared" si="5"/>
        <v>0</v>
      </c>
      <c r="W24" s="1">
        <f t="shared" si="6"/>
        <v>0</v>
      </c>
      <c r="X24" s="1">
        <f t="shared" si="7"/>
        <v>3997.6065901917018</v>
      </c>
      <c r="Y24" s="6">
        <f t="shared" si="8"/>
        <v>0</v>
      </c>
      <c r="Z24" s="6">
        <f t="shared" si="9"/>
        <v>0.61821781567187961</v>
      </c>
      <c r="AA24" s="6">
        <f t="shared" si="10"/>
        <v>0</v>
      </c>
      <c r="AB24" s="6">
        <f t="shared" si="11"/>
        <v>0</v>
      </c>
      <c r="AD24" t="s">
        <v>38</v>
      </c>
      <c r="AE24" s="1">
        <f t="shared" si="12"/>
        <v>0</v>
      </c>
      <c r="AF24" s="1">
        <f t="shared" si="13"/>
        <v>295.27</v>
      </c>
      <c r="AG24" s="1">
        <f t="shared" si="14"/>
        <v>0</v>
      </c>
      <c r="AH24" s="1">
        <f t="shared" si="15"/>
        <v>0</v>
      </c>
    </row>
    <row r="25" spans="1:34">
      <c r="G25" t="s">
        <v>381</v>
      </c>
      <c r="H25" s="1">
        <v>16299</v>
      </c>
      <c r="I25" s="13">
        <v>271.64</v>
      </c>
      <c r="J25" s="1">
        <f>K25*Inflation!B$26/Inflation!B$28</f>
        <v>2008.431441989376</v>
      </c>
      <c r="K25" s="1">
        <v>2086</v>
      </c>
      <c r="N25" t="s">
        <v>38</v>
      </c>
      <c r="O25" s="1">
        <f t="shared" si="24"/>
        <v>0</v>
      </c>
      <c r="P25" s="1">
        <f t="shared" si="25"/>
        <v>16299</v>
      </c>
      <c r="Q25" s="1">
        <f t="shared" si="26"/>
        <v>0</v>
      </c>
      <c r="R25" s="1">
        <f t="shared" si="27"/>
        <v>0</v>
      </c>
      <c r="T25" s="1">
        <f t="shared" si="3"/>
        <v>0</v>
      </c>
      <c r="U25" s="1">
        <f t="shared" si="4"/>
        <v>2008.431441989376</v>
      </c>
      <c r="V25" s="1">
        <f t="shared" si="5"/>
        <v>0</v>
      </c>
      <c r="W25" s="1">
        <f t="shared" si="6"/>
        <v>0</v>
      </c>
      <c r="X25" s="1">
        <f t="shared" si="7"/>
        <v>2008.431441989376</v>
      </c>
      <c r="Y25" s="6">
        <f t="shared" si="8"/>
        <v>0</v>
      </c>
      <c r="Z25" s="6">
        <f t="shared" si="9"/>
        <v>0.33760058260392073</v>
      </c>
      <c r="AA25" s="6">
        <f t="shared" si="10"/>
        <v>0</v>
      </c>
      <c r="AB25" s="6">
        <f t="shared" si="11"/>
        <v>0</v>
      </c>
      <c r="AD25" t="s">
        <v>38</v>
      </c>
      <c r="AE25" s="1">
        <f t="shared" si="12"/>
        <v>0</v>
      </c>
      <c r="AF25" s="1">
        <f t="shared" si="13"/>
        <v>271.64</v>
      </c>
      <c r="AG25" s="1">
        <f t="shared" si="14"/>
        <v>0</v>
      </c>
      <c r="AH25" s="1">
        <f t="shared" si="15"/>
        <v>0</v>
      </c>
    </row>
    <row r="26" spans="1:34">
      <c r="G26" t="s">
        <v>382</v>
      </c>
      <c r="H26" s="1">
        <v>18443</v>
      </c>
      <c r="I26" s="13">
        <v>307.38</v>
      </c>
      <c r="J26" s="1">
        <f>K26*Inflation!B$26/Inflation!B$28</f>
        <v>1952.5881900069292</v>
      </c>
      <c r="K26" s="1">
        <v>2028</v>
      </c>
      <c r="N26" t="s">
        <v>38</v>
      </c>
      <c r="O26" s="1">
        <f t="shared" si="24"/>
        <v>0</v>
      </c>
      <c r="P26" s="1">
        <f t="shared" si="25"/>
        <v>18443</v>
      </c>
      <c r="Q26" s="1">
        <f t="shared" si="26"/>
        <v>0</v>
      </c>
      <c r="R26" s="1">
        <f t="shared" si="27"/>
        <v>0</v>
      </c>
      <c r="T26" s="1">
        <f t="shared" si="3"/>
        <v>0</v>
      </c>
      <c r="U26" s="1">
        <f t="shared" si="4"/>
        <v>1952.5881900069292</v>
      </c>
      <c r="V26" s="1">
        <f t="shared" si="5"/>
        <v>0</v>
      </c>
      <c r="W26" s="1">
        <f t="shared" si="6"/>
        <v>0</v>
      </c>
      <c r="X26" s="1">
        <f t="shared" si="7"/>
        <v>1952.5881900069292</v>
      </c>
      <c r="Y26" s="6">
        <f t="shared" si="8"/>
        <v>0</v>
      </c>
      <c r="Z26" s="6">
        <f t="shared" si="9"/>
        <v>0.2900589212682585</v>
      </c>
      <c r="AA26" s="6">
        <f t="shared" si="10"/>
        <v>0</v>
      </c>
      <c r="AB26" s="6">
        <f t="shared" si="11"/>
        <v>0</v>
      </c>
      <c r="AD26" t="s">
        <v>38</v>
      </c>
      <c r="AE26" s="1">
        <f t="shared" si="12"/>
        <v>0</v>
      </c>
      <c r="AF26" s="1">
        <f t="shared" si="13"/>
        <v>307.38</v>
      </c>
      <c r="AG26" s="1">
        <f t="shared" si="14"/>
        <v>0</v>
      </c>
      <c r="AH26" s="1">
        <f t="shared" si="15"/>
        <v>0</v>
      </c>
    </row>
    <row r="27" spans="1:34">
      <c r="G27" t="s">
        <v>383</v>
      </c>
      <c r="H27" s="1">
        <v>20510</v>
      </c>
      <c r="I27" s="13">
        <v>341.84</v>
      </c>
      <c r="J27" s="1">
        <f>K27*Inflation!B$26/Inflation!B$28</f>
        <v>2143.2254984987298</v>
      </c>
      <c r="K27" s="1">
        <v>2226</v>
      </c>
      <c r="N27" t="s">
        <v>38</v>
      </c>
      <c r="O27" s="1">
        <f t="shared" si="24"/>
        <v>0</v>
      </c>
      <c r="P27" s="1">
        <f t="shared" si="25"/>
        <v>20510</v>
      </c>
      <c r="Q27" s="1">
        <f t="shared" si="26"/>
        <v>0</v>
      </c>
      <c r="R27" s="1">
        <f t="shared" si="27"/>
        <v>0</v>
      </c>
      <c r="T27" s="1">
        <f t="shared" si="3"/>
        <v>0</v>
      </c>
      <c r="U27" s="1">
        <f t="shared" si="4"/>
        <v>2143.2254984987298</v>
      </c>
      <c r="V27" s="1">
        <f t="shared" si="5"/>
        <v>0</v>
      </c>
      <c r="W27" s="1">
        <f t="shared" si="6"/>
        <v>0</v>
      </c>
      <c r="X27" s="1">
        <f t="shared" si="7"/>
        <v>2143.2254984987298</v>
      </c>
      <c r="Y27" s="6">
        <f t="shared" si="8"/>
        <v>0</v>
      </c>
      <c r="Z27" s="6">
        <f t="shared" si="9"/>
        <v>0.28629208585170346</v>
      </c>
      <c r="AA27" s="6">
        <f t="shared" si="10"/>
        <v>0</v>
      </c>
      <c r="AB27" s="6">
        <f t="shared" si="11"/>
        <v>0</v>
      </c>
      <c r="AD27" t="s">
        <v>38</v>
      </c>
      <c r="AE27" s="1">
        <f t="shared" si="12"/>
        <v>0</v>
      </c>
      <c r="AF27" s="1">
        <f t="shared" si="13"/>
        <v>341.84</v>
      </c>
      <c r="AG27" s="1">
        <f t="shared" si="14"/>
        <v>0</v>
      </c>
      <c r="AH27" s="1">
        <f t="shared" si="15"/>
        <v>0</v>
      </c>
    </row>
    <row r="28" spans="1:34">
      <c r="G28" t="s">
        <v>384</v>
      </c>
      <c r="H28" s="1">
        <v>11204</v>
      </c>
      <c r="I28" s="13">
        <v>186.73</v>
      </c>
      <c r="J28" s="1">
        <f>K28*Inflation!B$26/Inflation!B$28</f>
        <v>2559.1614442990226</v>
      </c>
      <c r="K28" s="1">
        <v>2658</v>
      </c>
      <c r="N28" t="s">
        <v>38</v>
      </c>
      <c r="O28" s="1">
        <f t="shared" si="24"/>
        <v>11204</v>
      </c>
      <c r="P28" s="1">
        <f t="shared" si="25"/>
        <v>0</v>
      </c>
      <c r="Q28" s="1">
        <f t="shared" si="26"/>
        <v>0</v>
      </c>
      <c r="R28" s="1">
        <f t="shared" si="27"/>
        <v>0</v>
      </c>
      <c r="T28" s="1">
        <f t="shared" si="3"/>
        <v>2559.1614442990226</v>
      </c>
      <c r="U28" s="1">
        <f t="shared" si="4"/>
        <v>0</v>
      </c>
      <c r="V28" s="1">
        <f t="shared" si="5"/>
        <v>0</v>
      </c>
      <c r="W28" s="1">
        <f t="shared" si="6"/>
        <v>0</v>
      </c>
      <c r="X28" s="1">
        <f t="shared" si="7"/>
        <v>2559.1614442990226</v>
      </c>
      <c r="Y28" s="6">
        <f t="shared" si="8"/>
        <v>0.62579446780235592</v>
      </c>
      <c r="Z28" s="6">
        <f t="shared" si="9"/>
        <v>0</v>
      </c>
      <c r="AA28" s="6">
        <f t="shared" si="10"/>
        <v>0</v>
      </c>
      <c r="AB28" s="6">
        <f t="shared" si="11"/>
        <v>0</v>
      </c>
      <c r="AD28" t="s">
        <v>38</v>
      </c>
      <c r="AE28" s="1">
        <f t="shared" si="12"/>
        <v>186.73</v>
      </c>
      <c r="AF28" s="1">
        <f t="shared" si="13"/>
        <v>0</v>
      </c>
      <c r="AG28" s="1">
        <f t="shared" si="14"/>
        <v>0</v>
      </c>
      <c r="AH28" s="1">
        <f t="shared" si="15"/>
        <v>0</v>
      </c>
    </row>
    <row r="29" spans="1:34">
      <c r="G29" t="s">
        <v>386</v>
      </c>
      <c r="H29" s="1">
        <v>11869</v>
      </c>
      <c r="I29" s="13">
        <v>197.81</v>
      </c>
      <c r="J29" s="1">
        <f>K29*Inflation!B$26/Inflation!B$28</f>
        <v>1417.263222726923</v>
      </c>
      <c r="K29" s="1">
        <v>1472</v>
      </c>
      <c r="N29" t="s">
        <v>38</v>
      </c>
      <c r="O29" s="1">
        <f t="shared" si="24"/>
        <v>11869</v>
      </c>
      <c r="P29" s="1">
        <f t="shared" si="25"/>
        <v>0</v>
      </c>
      <c r="Q29" s="1">
        <f t="shared" si="26"/>
        <v>0</v>
      </c>
      <c r="R29" s="1">
        <f t="shared" si="27"/>
        <v>0</v>
      </c>
      <c r="T29" s="1">
        <f t="shared" si="3"/>
        <v>1417.263222726923</v>
      </c>
      <c r="U29" s="1">
        <f t="shared" si="4"/>
        <v>0</v>
      </c>
      <c r="V29" s="1">
        <f t="shared" si="5"/>
        <v>0</v>
      </c>
      <c r="W29" s="1">
        <f t="shared" si="6"/>
        <v>0</v>
      </c>
      <c r="X29" s="1">
        <f t="shared" si="7"/>
        <v>1417.263222726923</v>
      </c>
      <c r="Y29" s="6">
        <f t="shared" si="8"/>
        <v>0.32714743777722394</v>
      </c>
      <c r="Z29" s="6">
        <f t="shared" si="9"/>
        <v>0</v>
      </c>
      <c r="AA29" s="6">
        <f t="shared" si="10"/>
        <v>0</v>
      </c>
      <c r="AB29" s="6">
        <f t="shared" si="11"/>
        <v>0</v>
      </c>
      <c r="AD29" t="s">
        <v>38</v>
      </c>
      <c r="AE29" s="1">
        <f t="shared" si="12"/>
        <v>197.81</v>
      </c>
      <c r="AF29" s="1">
        <f t="shared" si="13"/>
        <v>0</v>
      </c>
      <c r="AG29" s="1">
        <f t="shared" si="14"/>
        <v>0</v>
      </c>
      <c r="AH29" s="1">
        <f t="shared" si="15"/>
        <v>0</v>
      </c>
    </row>
    <row r="30" spans="1:34">
      <c r="G30" t="s">
        <v>387</v>
      </c>
      <c r="H30" s="1">
        <v>9865</v>
      </c>
      <c r="I30" s="13">
        <v>164.41</v>
      </c>
      <c r="J30" s="1">
        <f>K30*Inflation!B$26/Inflation!B$28</f>
        <v>2148.0395719454928</v>
      </c>
      <c r="K30" s="1">
        <v>2231</v>
      </c>
      <c r="N30" t="s">
        <v>38</v>
      </c>
      <c r="O30" s="1">
        <f t="shared" si="24"/>
        <v>9865</v>
      </c>
      <c r="P30" s="1">
        <f t="shared" si="25"/>
        <v>0</v>
      </c>
      <c r="Q30" s="1">
        <f t="shared" si="26"/>
        <v>0</v>
      </c>
      <c r="R30" s="1">
        <f t="shared" si="27"/>
        <v>0</v>
      </c>
      <c r="T30" s="1">
        <f t="shared" si="3"/>
        <v>2148.0395719454928</v>
      </c>
      <c r="U30" s="1">
        <f t="shared" si="4"/>
        <v>0</v>
      </c>
      <c r="V30" s="1">
        <f t="shared" si="5"/>
        <v>0</v>
      </c>
      <c r="W30" s="1">
        <f t="shared" si="6"/>
        <v>0</v>
      </c>
      <c r="X30" s="1">
        <f t="shared" si="7"/>
        <v>2148.0395719454928</v>
      </c>
      <c r="Y30" s="6">
        <f t="shared" si="8"/>
        <v>0.59655751881787489</v>
      </c>
      <c r="Z30" s="6">
        <f t="shared" si="9"/>
        <v>0</v>
      </c>
      <c r="AA30" s="6">
        <f t="shared" si="10"/>
        <v>0</v>
      </c>
      <c r="AB30" s="6">
        <f t="shared" si="11"/>
        <v>0</v>
      </c>
      <c r="AD30" t="s">
        <v>38</v>
      </c>
      <c r="AE30" s="1">
        <f t="shared" si="12"/>
        <v>164.41</v>
      </c>
      <c r="AF30" s="1">
        <f t="shared" si="13"/>
        <v>0</v>
      </c>
      <c r="AG30" s="1">
        <f t="shared" si="14"/>
        <v>0</v>
      </c>
      <c r="AH30" s="1">
        <f t="shared" si="15"/>
        <v>0</v>
      </c>
    </row>
    <row r="31" spans="1:34">
      <c r="G31" t="s">
        <v>388</v>
      </c>
      <c r="H31" s="1">
        <v>8714</v>
      </c>
      <c r="I31" s="13">
        <v>145.24</v>
      </c>
      <c r="J31" s="1">
        <f>K31*Inflation!B$26/Inflation!B$28</f>
        <v>1322.9073831703752</v>
      </c>
      <c r="K31" s="1">
        <v>1374</v>
      </c>
      <c r="N31" t="s">
        <v>38</v>
      </c>
      <c r="O31" s="1">
        <f t="shared" si="24"/>
        <v>8714</v>
      </c>
      <c r="P31" s="1">
        <f t="shared" si="25"/>
        <v>0</v>
      </c>
      <c r="Q31" s="1">
        <f t="shared" si="26"/>
        <v>0</v>
      </c>
      <c r="R31" s="1">
        <f t="shared" si="27"/>
        <v>0</v>
      </c>
      <c r="T31" s="1">
        <f t="shared" si="3"/>
        <v>1322.9073831703752</v>
      </c>
      <c r="U31" s="1">
        <f t="shared" si="4"/>
        <v>0</v>
      </c>
      <c r="V31" s="1">
        <f t="shared" si="5"/>
        <v>0</v>
      </c>
      <c r="W31" s="1">
        <f t="shared" si="6"/>
        <v>0</v>
      </c>
      <c r="X31" s="1">
        <f t="shared" si="7"/>
        <v>1322.9073831703752</v>
      </c>
      <c r="Y31" s="6">
        <f t="shared" si="8"/>
        <v>0.41592882597060787</v>
      </c>
      <c r="Z31" s="6">
        <f t="shared" si="9"/>
        <v>0</v>
      </c>
      <c r="AA31" s="6">
        <f t="shared" si="10"/>
        <v>0</v>
      </c>
      <c r="AB31" s="6">
        <f t="shared" si="11"/>
        <v>0</v>
      </c>
      <c r="AD31" t="s">
        <v>38</v>
      </c>
      <c r="AE31" s="1">
        <f t="shared" si="12"/>
        <v>145.24</v>
      </c>
      <c r="AF31" s="1">
        <f t="shared" si="13"/>
        <v>0</v>
      </c>
      <c r="AG31" s="1">
        <f t="shared" si="14"/>
        <v>0</v>
      </c>
      <c r="AH31" s="1">
        <f t="shared" si="15"/>
        <v>0</v>
      </c>
    </row>
    <row r="32" spans="1:34">
      <c r="G32" t="s">
        <v>389</v>
      </c>
      <c r="H32" s="1">
        <v>10539</v>
      </c>
      <c r="I32" s="13">
        <v>175.65</v>
      </c>
      <c r="J32" s="1">
        <f>K32*Inflation!B$26/Inflation!B$28</f>
        <v>2148.0395719454928</v>
      </c>
      <c r="K32" s="1">
        <v>2231</v>
      </c>
      <c r="N32" t="s">
        <v>38</v>
      </c>
      <c r="O32" s="1">
        <f t="shared" si="24"/>
        <v>10539</v>
      </c>
      <c r="P32" s="1">
        <f t="shared" si="25"/>
        <v>0</v>
      </c>
      <c r="Q32" s="1">
        <f t="shared" si="26"/>
        <v>0</v>
      </c>
      <c r="R32" s="1">
        <f t="shared" si="27"/>
        <v>0</v>
      </c>
      <c r="T32" s="1">
        <f t="shared" si="3"/>
        <v>2148.0395719454928</v>
      </c>
      <c r="U32" s="1">
        <f t="shared" si="4"/>
        <v>0</v>
      </c>
      <c r="V32" s="1">
        <f t="shared" si="5"/>
        <v>0</v>
      </c>
      <c r="W32" s="1">
        <f t="shared" si="6"/>
        <v>0</v>
      </c>
      <c r="X32" s="1">
        <f t="shared" si="7"/>
        <v>2148.0395719454928</v>
      </c>
      <c r="Y32" s="6">
        <f t="shared" si="8"/>
        <v>0.5584059135722873</v>
      </c>
      <c r="Z32" s="6">
        <f t="shared" si="9"/>
        <v>0</v>
      </c>
      <c r="AA32" s="6">
        <f t="shared" si="10"/>
        <v>0</v>
      </c>
      <c r="AB32" s="6">
        <f t="shared" si="11"/>
        <v>0</v>
      </c>
      <c r="AD32" t="s">
        <v>38</v>
      </c>
      <c r="AE32" s="1">
        <f t="shared" si="12"/>
        <v>175.65</v>
      </c>
      <c r="AF32" s="1">
        <f t="shared" si="13"/>
        <v>0</v>
      </c>
      <c r="AG32" s="1">
        <f t="shared" si="14"/>
        <v>0</v>
      </c>
      <c r="AH32" s="1">
        <f t="shared" si="15"/>
        <v>0</v>
      </c>
    </row>
    <row r="33" spans="1:34">
      <c r="G33" t="s">
        <v>390</v>
      </c>
      <c r="H33" s="1">
        <v>11008</v>
      </c>
      <c r="I33" s="13">
        <v>183.47</v>
      </c>
      <c r="J33" s="1">
        <f>K33*Inflation!B$26/Inflation!B$28</f>
        <v>2008.431441989376</v>
      </c>
      <c r="K33" s="1">
        <v>2086</v>
      </c>
      <c r="N33" t="s">
        <v>38</v>
      </c>
      <c r="O33" s="1">
        <f t="shared" si="24"/>
        <v>11008</v>
      </c>
      <c r="P33" s="1">
        <f t="shared" si="25"/>
        <v>0</v>
      </c>
      <c r="Q33" s="1">
        <f t="shared" si="26"/>
        <v>0</v>
      </c>
      <c r="R33" s="1">
        <f t="shared" si="27"/>
        <v>0</v>
      </c>
      <c r="T33" s="1">
        <f t="shared" si="3"/>
        <v>2008.431441989376</v>
      </c>
      <c r="U33" s="1">
        <f t="shared" si="4"/>
        <v>0</v>
      </c>
      <c r="V33" s="1">
        <f t="shared" si="5"/>
        <v>0</v>
      </c>
      <c r="W33" s="1">
        <f t="shared" si="6"/>
        <v>0</v>
      </c>
      <c r="X33" s="1">
        <f t="shared" si="7"/>
        <v>2008.431441989376</v>
      </c>
      <c r="Y33" s="6">
        <f t="shared" si="8"/>
        <v>0.49986844984205159</v>
      </c>
      <c r="Z33" s="6">
        <f t="shared" si="9"/>
        <v>0</v>
      </c>
      <c r="AA33" s="6">
        <f t="shared" si="10"/>
        <v>0</v>
      </c>
      <c r="AB33" s="6">
        <f t="shared" si="11"/>
        <v>0</v>
      </c>
      <c r="AD33" t="s">
        <v>38</v>
      </c>
      <c r="AE33" s="1">
        <f t="shared" si="12"/>
        <v>183.47</v>
      </c>
      <c r="AF33" s="1">
        <f t="shared" si="13"/>
        <v>0</v>
      </c>
      <c r="AG33" s="1">
        <f t="shared" si="14"/>
        <v>0</v>
      </c>
      <c r="AH33" s="1">
        <f t="shared" si="15"/>
        <v>0</v>
      </c>
    </row>
    <row r="34" spans="1:34">
      <c r="G34" t="s">
        <v>391</v>
      </c>
      <c r="H34" s="1">
        <v>8583</v>
      </c>
      <c r="I34" s="13">
        <v>143.04</v>
      </c>
      <c r="J34" s="1">
        <f>K34*Inflation!B$26/Inflation!B$28</f>
        <v>1205.4439910693666</v>
      </c>
      <c r="K34" s="1">
        <v>1252</v>
      </c>
      <c r="N34" t="s">
        <v>38</v>
      </c>
      <c r="O34" s="1">
        <f t="shared" si="24"/>
        <v>8583</v>
      </c>
      <c r="P34" s="1">
        <f t="shared" si="25"/>
        <v>0</v>
      </c>
      <c r="Q34" s="1">
        <f t="shared" si="26"/>
        <v>0</v>
      </c>
      <c r="R34" s="1">
        <f t="shared" si="27"/>
        <v>0</v>
      </c>
      <c r="T34" s="1">
        <f t="shared" si="3"/>
        <v>1205.4439910693666</v>
      </c>
      <c r="U34" s="1">
        <f t="shared" si="4"/>
        <v>0</v>
      </c>
      <c r="V34" s="1">
        <f t="shared" si="5"/>
        <v>0</v>
      </c>
      <c r="W34" s="1">
        <f t="shared" si="6"/>
        <v>0</v>
      </c>
      <c r="X34" s="1">
        <f t="shared" si="7"/>
        <v>1205.4439910693666</v>
      </c>
      <c r="Y34" s="6">
        <f t="shared" si="8"/>
        <v>0.38478227623236333</v>
      </c>
      <c r="Z34" s="6">
        <f t="shared" si="9"/>
        <v>0</v>
      </c>
      <c r="AA34" s="6">
        <f t="shared" si="10"/>
        <v>0</v>
      </c>
      <c r="AB34" s="6">
        <f t="shared" si="11"/>
        <v>0</v>
      </c>
      <c r="AD34" t="s">
        <v>38</v>
      </c>
      <c r="AE34" s="1">
        <f t="shared" si="12"/>
        <v>143.04</v>
      </c>
      <c r="AF34" s="1">
        <f t="shared" si="13"/>
        <v>0</v>
      </c>
      <c r="AG34" s="1">
        <f t="shared" si="14"/>
        <v>0</v>
      </c>
      <c r="AH34" s="1">
        <f t="shared" si="15"/>
        <v>0</v>
      </c>
    </row>
    <row r="35" spans="1:34">
      <c r="G35" t="s">
        <v>392</v>
      </c>
      <c r="H35" s="1">
        <v>11355</v>
      </c>
      <c r="I35" s="13">
        <v>189.26</v>
      </c>
      <c r="J35" s="1">
        <f>K35*Inflation!B$26/Inflation!B$28</f>
        <v>1343.1264916467783</v>
      </c>
      <c r="K35" s="1">
        <v>1395</v>
      </c>
      <c r="N35" t="s">
        <v>38</v>
      </c>
      <c r="O35" s="1">
        <f t="shared" si="24"/>
        <v>11355</v>
      </c>
      <c r="P35" s="1">
        <f t="shared" si="25"/>
        <v>0</v>
      </c>
      <c r="Q35" s="1">
        <f t="shared" si="26"/>
        <v>0</v>
      </c>
      <c r="R35" s="1">
        <f t="shared" si="27"/>
        <v>0</v>
      </c>
      <c r="T35" s="1">
        <f t="shared" si="3"/>
        <v>1343.1264916467783</v>
      </c>
      <c r="U35" s="1">
        <f t="shared" si="4"/>
        <v>0</v>
      </c>
      <c r="V35" s="1">
        <f t="shared" si="5"/>
        <v>0</v>
      </c>
      <c r="W35" s="1">
        <f t="shared" si="6"/>
        <v>0</v>
      </c>
      <c r="X35" s="1">
        <f t="shared" si="7"/>
        <v>1343.1264916467783</v>
      </c>
      <c r="Y35" s="6">
        <f t="shared" si="8"/>
        <v>0.32406856955098612</v>
      </c>
      <c r="Z35" s="6">
        <f t="shared" si="9"/>
        <v>0</v>
      </c>
      <c r="AA35" s="6">
        <f t="shared" si="10"/>
        <v>0</v>
      </c>
      <c r="AB35" s="6">
        <f t="shared" si="11"/>
        <v>0</v>
      </c>
      <c r="AD35" t="s">
        <v>38</v>
      </c>
      <c r="AE35" s="1">
        <f t="shared" si="12"/>
        <v>189.26</v>
      </c>
      <c r="AF35" s="1">
        <f t="shared" si="13"/>
        <v>0</v>
      </c>
      <c r="AG35" s="1">
        <f t="shared" si="14"/>
        <v>0</v>
      </c>
      <c r="AH35" s="1">
        <f t="shared" si="15"/>
        <v>0</v>
      </c>
    </row>
    <row r="36" spans="1:34">
      <c r="A36" t="s">
        <v>60</v>
      </c>
      <c r="B36">
        <v>0</v>
      </c>
      <c r="C36">
        <v>0</v>
      </c>
      <c r="D36">
        <v>5</v>
      </c>
      <c r="E36">
        <v>6</v>
      </c>
      <c r="G36" t="s">
        <v>393</v>
      </c>
      <c r="H36" s="1">
        <v>22155</v>
      </c>
      <c r="I36" s="13">
        <v>369.24</v>
      </c>
      <c r="J36" s="1">
        <f>K36*Inflation!B$26/Inflation!B$28</f>
        <v>1749.4342905535457</v>
      </c>
      <c r="K36" s="1">
        <v>1817</v>
      </c>
      <c r="N36" t="s">
        <v>60</v>
      </c>
      <c r="O36" s="1">
        <f t="shared" si="24"/>
        <v>0</v>
      </c>
      <c r="P36" s="1">
        <f t="shared" si="25"/>
        <v>22155</v>
      </c>
      <c r="Q36" s="1">
        <f t="shared" si="26"/>
        <v>0</v>
      </c>
      <c r="R36" s="1">
        <f t="shared" si="27"/>
        <v>0</v>
      </c>
      <c r="T36" s="1">
        <f t="shared" si="3"/>
        <v>0</v>
      </c>
      <c r="U36" s="1">
        <f t="shared" si="4"/>
        <v>1749.4342905535457</v>
      </c>
      <c r="V36" s="1">
        <f t="shared" si="5"/>
        <v>0</v>
      </c>
      <c r="W36" s="1">
        <f t="shared" si="6"/>
        <v>0</v>
      </c>
      <c r="X36" s="1">
        <f t="shared" si="7"/>
        <v>1749.4342905535457</v>
      </c>
      <c r="Y36" s="6">
        <f t="shared" si="8"/>
        <v>0</v>
      </c>
      <c r="Z36" s="6">
        <f t="shared" si="9"/>
        <v>0.21633810241709817</v>
      </c>
      <c r="AA36" s="6">
        <f t="shared" si="10"/>
        <v>0</v>
      </c>
      <c r="AB36" s="6">
        <f t="shared" si="11"/>
        <v>0</v>
      </c>
      <c r="AD36" t="s">
        <v>60</v>
      </c>
      <c r="AE36" s="1">
        <f t="shared" si="12"/>
        <v>0</v>
      </c>
      <c r="AF36" s="1">
        <f t="shared" si="13"/>
        <v>369.24</v>
      </c>
      <c r="AG36" s="1">
        <f t="shared" si="14"/>
        <v>0</v>
      </c>
      <c r="AH36" s="1">
        <f t="shared" si="15"/>
        <v>0</v>
      </c>
    </row>
    <row r="37" spans="1:34">
      <c r="G37" t="s">
        <v>394</v>
      </c>
      <c r="H37" s="1">
        <v>16064</v>
      </c>
      <c r="I37" s="13">
        <v>267.73</v>
      </c>
      <c r="J37" s="1">
        <f>K37*Inflation!B$26/Inflation!B$28</f>
        <v>1307.5023481407347</v>
      </c>
      <c r="K37" s="1">
        <v>1358</v>
      </c>
      <c r="N37" t="s">
        <v>60</v>
      </c>
      <c r="O37" s="1">
        <f t="shared" si="24"/>
        <v>0</v>
      </c>
      <c r="P37" s="1">
        <f t="shared" si="25"/>
        <v>16064</v>
      </c>
      <c r="Q37" s="1">
        <f t="shared" si="26"/>
        <v>0</v>
      </c>
      <c r="R37" s="1">
        <f t="shared" si="27"/>
        <v>0</v>
      </c>
      <c r="T37" s="1">
        <f t="shared" si="3"/>
        <v>0</v>
      </c>
      <c r="U37" s="1">
        <f t="shared" si="4"/>
        <v>1307.5023481407347</v>
      </c>
      <c r="V37" s="1">
        <f t="shared" si="5"/>
        <v>0</v>
      </c>
      <c r="W37" s="1">
        <f t="shared" si="6"/>
        <v>0</v>
      </c>
      <c r="X37" s="1">
        <f t="shared" si="7"/>
        <v>1307.5023481407347</v>
      </c>
      <c r="Y37" s="6">
        <f t="shared" si="8"/>
        <v>0</v>
      </c>
      <c r="Z37" s="6">
        <f t="shared" si="9"/>
        <v>0.2229954067532498</v>
      </c>
      <c r="AA37" s="6">
        <f t="shared" si="10"/>
        <v>0</v>
      </c>
      <c r="AB37" s="6">
        <f t="shared" si="11"/>
        <v>0</v>
      </c>
      <c r="AD37" t="s">
        <v>60</v>
      </c>
      <c r="AE37" s="1">
        <f t="shared" si="12"/>
        <v>0</v>
      </c>
      <c r="AF37" s="1">
        <f t="shared" si="13"/>
        <v>267.73</v>
      </c>
      <c r="AG37" s="1">
        <f t="shared" si="14"/>
        <v>0</v>
      </c>
      <c r="AH37" s="1">
        <f t="shared" si="15"/>
        <v>0</v>
      </c>
    </row>
    <row r="38" spans="1:34">
      <c r="G38" t="s">
        <v>395</v>
      </c>
      <c r="H38" s="1">
        <v>16188</v>
      </c>
      <c r="I38" s="13">
        <v>269.8</v>
      </c>
      <c r="J38" s="1">
        <f>K38*Inflation!B$26/Inflation!B$28</f>
        <v>3081.9698206174462</v>
      </c>
      <c r="K38" s="1">
        <v>3201</v>
      </c>
      <c r="N38" t="s">
        <v>60</v>
      </c>
      <c r="O38" s="1">
        <f t="shared" si="24"/>
        <v>0</v>
      </c>
      <c r="P38" s="1">
        <f t="shared" si="25"/>
        <v>16188</v>
      </c>
      <c r="Q38" s="1">
        <f t="shared" si="26"/>
        <v>0</v>
      </c>
      <c r="R38" s="1">
        <f t="shared" si="27"/>
        <v>0</v>
      </c>
      <c r="T38" s="1">
        <f t="shared" si="3"/>
        <v>0</v>
      </c>
      <c r="U38" s="1">
        <f t="shared" si="4"/>
        <v>3081.9698206174462</v>
      </c>
      <c r="V38" s="1">
        <f t="shared" si="5"/>
        <v>0</v>
      </c>
      <c r="W38" s="1">
        <f t="shared" si="6"/>
        <v>0</v>
      </c>
      <c r="X38" s="1">
        <f t="shared" si="7"/>
        <v>3081.9698206174462</v>
      </c>
      <c r="Y38" s="6">
        <f t="shared" si="8"/>
        <v>0</v>
      </c>
      <c r="Z38" s="6">
        <f t="shared" si="9"/>
        <v>0.5216056914503634</v>
      </c>
      <c r="AA38" s="6">
        <f t="shared" si="10"/>
        <v>0</v>
      </c>
      <c r="AB38" s="6">
        <f t="shared" si="11"/>
        <v>0</v>
      </c>
      <c r="AD38" t="s">
        <v>60</v>
      </c>
      <c r="AE38" s="1">
        <f t="shared" si="12"/>
        <v>0</v>
      </c>
      <c r="AF38" s="1">
        <f t="shared" si="13"/>
        <v>269.8</v>
      </c>
      <c r="AG38" s="1">
        <f t="shared" si="14"/>
        <v>0</v>
      </c>
      <c r="AH38" s="1">
        <f t="shared" si="15"/>
        <v>0</v>
      </c>
    </row>
    <row r="39" spans="1:34">
      <c r="G39" t="s">
        <v>465</v>
      </c>
      <c r="H39" s="1">
        <v>16188</v>
      </c>
      <c r="I39" s="13">
        <v>269.8</v>
      </c>
      <c r="J39" s="1">
        <f>K39*Inflation!B$26/Inflation!B$28</f>
        <v>720.18538763569188</v>
      </c>
      <c r="K39">
        <v>748</v>
      </c>
      <c r="N39" t="s">
        <v>60</v>
      </c>
      <c r="O39" s="1">
        <f t="shared" si="24"/>
        <v>0</v>
      </c>
      <c r="P39" s="1">
        <f t="shared" si="25"/>
        <v>16188</v>
      </c>
      <c r="Q39" s="1">
        <f t="shared" si="26"/>
        <v>0</v>
      </c>
      <c r="R39" s="1">
        <f t="shared" si="27"/>
        <v>0</v>
      </c>
      <c r="T39" s="1">
        <f t="shared" si="3"/>
        <v>0</v>
      </c>
      <c r="U39" s="1">
        <f t="shared" si="4"/>
        <v>720.18538763569188</v>
      </c>
      <c r="V39" s="1">
        <f t="shared" si="5"/>
        <v>0</v>
      </c>
      <c r="W39" s="1">
        <f t="shared" si="6"/>
        <v>0</v>
      </c>
      <c r="X39" s="1">
        <f t="shared" si="7"/>
        <v>720.18538763569188</v>
      </c>
      <c r="Y39" s="6">
        <f t="shared" si="8"/>
        <v>0</v>
      </c>
      <c r="Z39" s="6">
        <f t="shared" si="9"/>
        <v>0.12188724061383062</v>
      </c>
      <c r="AA39" s="6">
        <f t="shared" si="10"/>
        <v>0</v>
      </c>
      <c r="AB39" s="6">
        <f t="shared" si="11"/>
        <v>0</v>
      </c>
      <c r="AD39" t="s">
        <v>60</v>
      </c>
      <c r="AE39" s="1">
        <f t="shared" si="12"/>
        <v>0</v>
      </c>
      <c r="AF39" s="1">
        <f t="shared" si="13"/>
        <v>269.8</v>
      </c>
      <c r="AG39" s="1">
        <f t="shared" si="14"/>
        <v>0</v>
      </c>
      <c r="AH39" s="1">
        <f t="shared" si="15"/>
        <v>0</v>
      </c>
    </row>
    <row r="40" spans="1:34">
      <c r="G40" t="s">
        <v>396</v>
      </c>
      <c r="H40" s="1">
        <v>17885</v>
      </c>
      <c r="I40" s="13">
        <v>298.08</v>
      </c>
      <c r="J40" s="1">
        <f>K40*Inflation!B$26/Inflation!B$28</f>
        <v>2625.5956578643472</v>
      </c>
      <c r="K40">
        <v>2727</v>
      </c>
      <c r="N40" t="s">
        <v>60</v>
      </c>
      <c r="O40" s="1">
        <f t="shared" si="24"/>
        <v>0</v>
      </c>
      <c r="P40" s="1">
        <f t="shared" si="25"/>
        <v>17885</v>
      </c>
      <c r="Q40" s="1">
        <f t="shared" si="26"/>
        <v>0</v>
      </c>
      <c r="R40" s="1">
        <f t="shared" si="27"/>
        <v>0</v>
      </c>
      <c r="T40" s="1">
        <f t="shared" si="3"/>
        <v>0</v>
      </c>
      <c r="U40" s="1">
        <f t="shared" si="4"/>
        <v>2625.5956578643472</v>
      </c>
      <c r="V40" s="1">
        <f t="shared" si="5"/>
        <v>0</v>
      </c>
      <c r="W40" s="1">
        <f t="shared" si="6"/>
        <v>0</v>
      </c>
      <c r="X40" s="1">
        <f t="shared" si="7"/>
        <v>2625.5956578643472</v>
      </c>
      <c r="Y40" s="6">
        <f t="shared" si="8"/>
        <v>0</v>
      </c>
      <c r="Z40" s="6">
        <f t="shared" si="9"/>
        <v>0.40220367689528563</v>
      </c>
      <c r="AA40" s="6">
        <f t="shared" si="10"/>
        <v>0</v>
      </c>
      <c r="AB40" s="6">
        <f t="shared" si="11"/>
        <v>0</v>
      </c>
      <c r="AD40" t="s">
        <v>60</v>
      </c>
      <c r="AE40" s="1">
        <f t="shared" si="12"/>
        <v>0</v>
      </c>
      <c r="AF40" s="1">
        <f t="shared" si="13"/>
        <v>298.08</v>
      </c>
      <c r="AG40" s="1">
        <f t="shared" si="14"/>
        <v>0</v>
      </c>
      <c r="AH40" s="1">
        <f t="shared" si="15"/>
        <v>0</v>
      </c>
    </row>
    <row r="41" spans="1:34">
      <c r="G41" t="s">
        <v>397</v>
      </c>
      <c r="H41" s="1">
        <v>7900</v>
      </c>
      <c r="I41" s="13">
        <v>131.66999999999999</v>
      </c>
      <c r="J41" s="1">
        <f>K41*Inflation!B$26/Inflation!B$28</f>
        <v>368.75802602201873</v>
      </c>
      <c r="K41" s="1">
        <v>383</v>
      </c>
      <c r="N41" t="s">
        <v>60</v>
      </c>
      <c r="O41" s="1">
        <f t="shared" si="24"/>
        <v>7900</v>
      </c>
      <c r="P41" s="1">
        <f t="shared" si="25"/>
        <v>0</v>
      </c>
      <c r="Q41" s="1">
        <f t="shared" si="26"/>
        <v>0</v>
      </c>
      <c r="R41" s="1">
        <f t="shared" si="27"/>
        <v>0</v>
      </c>
      <c r="T41" s="1">
        <f t="shared" si="3"/>
        <v>368.75802602201873</v>
      </c>
      <c r="U41" s="1">
        <f t="shared" si="4"/>
        <v>0</v>
      </c>
      <c r="V41" s="1">
        <f t="shared" si="5"/>
        <v>0</v>
      </c>
      <c r="W41" s="1">
        <f t="shared" si="6"/>
        <v>0</v>
      </c>
      <c r="X41" s="1">
        <f t="shared" si="7"/>
        <v>368.75802602201873</v>
      </c>
      <c r="Y41" s="6">
        <f t="shared" si="8"/>
        <v>0.12788556477267859</v>
      </c>
      <c r="Z41" s="6">
        <f t="shared" si="9"/>
        <v>0</v>
      </c>
      <c r="AA41" s="6">
        <f t="shared" si="10"/>
        <v>0</v>
      </c>
      <c r="AB41" s="6">
        <f t="shared" si="11"/>
        <v>0</v>
      </c>
      <c r="AD41" t="s">
        <v>60</v>
      </c>
      <c r="AE41" s="1">
        <f t="shared" si="12"/>
        <v>131.66999999999999</v>
      </c>
      <c r="AF41" s="1">
        <f t="shared" si="13"/>
        <v>0</v>
      </c>
      <c r="AG41" s="1">
        <f t="shared" si="14"/>
        <v>0</v>
      </c>
      <c r="AH41" s="1">
        <f t="shared" si="15"/>
        <v>0</v>
      </c>
    </row>
    <row r="42" spans="1:34">
      <c r="G42" t="s">
        <v>398</v>
      </c>
      <c r="H42" s="1">
        <v>8593</v>
      </c>
      <c r="I42" s="13">
        <v>143.21</v>
      </c>
      <c r="J42" s="1">
        <f>K42*Inflation!B$26/Inflation!B$28</f>
        <v>627.75517745784907</v>
      </c>
      <c r="K42" s="1">
        <v>652</v>
      </c>
      <c r="N42" t="s">
        <v>60</v>
      </c>
      <c r="O42" s="1">
        <f t="shared" si="24"/>
        <v>8593</v>
      </c>
      <c r="P42" s="1">
        <f t="shared" si="25"/>
        <v>0</v>
      </c>
      <c r="Q42" s="1">
        <f t="shared" si="26"/>
        <v>0</v>
      </c>
      <c r="R42" s="1">
        <f t="shared" si="27"/>
        <v>0</v>
      </c>
      <c r="T42" s="1">
        <f t="shared" si="3"/>
        <v>627.75517745784907</v>
      </c>
      <c r="U42" s="1">
        <f t="shared" si="4"/>
        <v>0</v>
      </c>
      <c r="V42" s="1">
        <f t="shared" si="5"/>
        <v>0</v>
      </c>
      <c r="W42" s="1">
        <f t="shared" si="6"/>
        <v>0</v>
      </c>
      <c r="X42" s="1">
        <f t="shared" si="7"/>
        <v>627.75517745784907</v>
      </c>
      <c r="Y42" s="6">
        <f t="shared" si="8"/>
        <v>0.20014863243508144</v>
      </c>
      <c r="Z42" s="6">
        <f t="shared" si="9"/>
        <v>0</v>
      </c>
      <c r="AA42" s="6">
        <f t="shared" si="10"/>
        <v>0</v>
      </c>
      <c r="AB42" s="6">
        <f t="shared" si="11"/>
        <v>0</v>
      </c>
      <c r="AD42" t="s">
        <v>60</v>
      </c>
      <c r="AE42" s="1">
        <f t="shared" si="12"/>
        <v>143.21</v>
      </c>
      <c r="AF42" s="1">
        <f t="shared" si="13"/>
        <v>0</v>
      </c>
      <c r="AG42" s="1">
        <f t="shared" si="14"/>
        <v>0</v>
      </c>
      <c r="AH42" s="1">
        <f t="shared" si="15"/>
        <v>0</v>
      </c>
    </row>
    <row r="43" spans="1:34">
      <c r="G43" t="s">
        <v>399</v>
      </c>
      <c r="H43" s="1">
        <v>8180</v>
      </c>
      <c r="I43" s="13">
        <v>136.33000000000001</v>
      </c>
      <c r="J43" s="1">
        <f>K43*Inflation!B$26/Inflation!B$28</f>
        <v>810.68996843482955</v>
      </c>
      <c r="K43" s="1">
        <v>842</v>
      </c>
      <c r="N43" t="s">
        <v>60</v>
      </c>
      <c r="O43" s="1">
        <f t="shared" si="24"/>
        <v>8180</v>
      </c>
      <c r="P43" s="1">
        <f t="shared" si="25"/>
        <v>0</v>
      </c>
      <c r="Q43" s="1">
        <f t="shared" si="26"/>
        <v>0</v>
      </c>
      <c r="R43" s="1">
        <f t="shared" si="27"/>
        <v>0</v>
      </c>
      <c r="T43" s="1">
        <f t="shared" si="3"/>
        <v>810.68996843482955</v>
      </c>
      <c r="U43" s="1">
        <f t="shared" si="4"/>
        <v>0</v>
      </c>
      <c r="V43" s="1">
        <f t="shared" si="5"/>
        <v>0</v>
      </c>
      <c r="W43" s="1">
        <f t="shared" si="6"/>
        <v>0</v>
      </c>
      <c r="X43" s="1">
        <f t="shared" si="7"/>
        <v>810.68996843482955</v>
      </c>
      <c r="Y43" s="6">
        <f t="shared" si="8"/>
        <v>0.27152425509422562</v>
      </c>
      <c r="Z43" s="6">
        <f t="shared" si="9"/>
        <v>0</v>
      </c>
      <c r="AA43" s="6">
        <f t="shared" si="10"/>
        <v>0</v>
      </c>
      <c r="AB43" s="6">
        <f t="shared" si="11"/>
        <v>0</v>
      </c>
      <c r="AD43" t="s">
        <v>60</v>
      </c>
      <c r="AE43" s="1">
        <f t="shared" si="12"/>
        <v>136.33000000000001</v>
      </c>
      <c r="AF43" s="1">
        <f t="shared" si="13"/>
        <v>0</v>
      </c>
      <c r="AG43" s="1">
        <f t="shared" si="14"/>
        <v>0</v>
      </c>
      <c r="AH43" s="1">
        <f t="shared" si="15"/>
        <v>0</v>
      </c>
    </row>
    <row r="44" spans="1:34">
      <c r="G44" t="s">
        <v>400</v>
      </c>
      <c r="H44" s="1">
        <v>8473</v>
      </c>
      <c r="I44" s="13">
        <v>141.21</v>
      </c>
      <c r="J44" s="1">
        <f>K44*Inflation!B$26/Inflation!B$28</f>
        <v>1627.1568250057746</v>
      </c>
      <c r="K44" s="1">
        <v>1690</v>
      </c>
      <c r="N44" t="s">
        <v>60</v>
      </c>
      <c r="O44" s="1">
        <f t="shared" si="24"/>
        <v>8473</v>
      </c>
      <c r="P44" s="1">
        <f t="shared" si="25"/>
        <v>0</v>
      </c>
      <c r="Q44" s="1">
        <f t="shared" si="26"/>
        <v>0</v>
      </c>
      <c r="R44" s="1">
        <f t="shared" si="27"/>
        <v>0</v>
      </c>
      <c r="T44" s="1">
        <f t="shared" si="3"/>
        <v>1627.1568250057746</v>
      </c>
      <c r="U44" s="1">
        <f t="shared" si="4"/>
        <v>0</v>
      </c>
      <c r="V44" s="1">
        <f t="shared" si="5"/>
        <v>0</v>
      </c>
      <c r="W44" s="1">
        <f t="shared" si="6"/>
        <v>0</v>
      </c>
      <c r="X44" s="1">
        <f t="shared" si="7"/>
        <v>1627.1568250057746</v>
      </c>
      <c r="Y44" s="6">
        <f t="shared" si="8"/>
        <v>0.52613760228082262</v>
      </c>
      <c r="Z44" s="6">
        <f t="shared" si="9"/>
        <v>0</v>
      </c>
      <c r="AA44" s="6">
        <f t="shared" si="10"/>
        <v>0</v>
      </c>
      <c r="AB44" s="6">
        <f t="shared" si="11"/>
        <v>0</v>
      </c>
      <c r="AD44" t="s">
        <v>60</v>
      </c>
      <c r="AE44" s="1">
        <f t="shared" si="12"/>
        <v>141.21</v>
      </c>
      <c r="AF44" s="1">
        <f t="shared" si="13"/>
        <v>0</v>
      </c>
      <c r="AG44" s="1">
        <f t="shared" si="14"/>
        <v>0</v>
      </c>
      <c r="AH44" s="1">
        <f t="shared" si="15"/>
        <v>0</v>
      </c>
    </row>
    <row r="45" spans="1:34">
      <c r="G45" t="s">
        <v>401</v>
      </c>
      <c r="H45" s="1">
        <v>7984</v>
      </c>
      <c r="I45" s="13">
        <v>133.07</v>
      </c>
      <c r="J45" s="1">
        <f>K45*Inflation!B$26/Inflation!B$28</f>
        <v>2052.7209176995925</v>
      </c>
      <c r="K45" s="1">
        <v>2132</v>
      </c>
      <c r="N45" t="s">
        <v>60</v>
      </c>
      <c r="O45" s="1">
        <f t="shared" si="24"/>
        <v>7984</v>
      </c>
      <c r="P45" s="1">
        <f t="shared" si="25"/>
        <v>0</v>
      </c>
      <c r="Q45" s="1">
        <f t="shared" si="26"/>
        <v>0</v>
      </c>
      <c r="R45" s="1">
        <f t="shared" si="27"/>
        <v>0</v>
      </c>
      <c r="T45" s="1">
        <f t="shared" si="3"/>
        <v>2052.7209176995925</v>
      </c>
      <c r="U45" s="1">
        <f t="shared" si="4"/>
        <v>0</v>
      </c>
      <c r="V45" s="1">
        <f t="shared" si="5"/>
        <v>0</v>
      </c>
      <c r="W45" s="1">
        <f t="shared" si="6"/>
        <v>0</v>
      </c>
      <c r="X45" s="1">
        <f t="shared" si="7"/>
        <v>2052.7209176995925</v>
      </c>
      <c r="Y45" s="6">
        <f t="shared" si="8"/>
        <v>0.70439540646347232</v>
      </c>
      <c r="Z45" s="6">
        <f t="shared" si="9"/>
        <v>0</v>
      </c>
      <c r="AA45" s="6">
        <f t="shared" si="10"/>
        <v>0</v>
      </c>
      <c r="AB45" s="6">
        <f t="shared" si="11"/>
        <v>0</v>
      </c>
      <c r="AD45" t="s">
        <v>60</v>
      </c>
      <c r="AE45" s="1">
        <f t="shared" si="12"/>
        <v>133.07</v>
      </c>
      <c r="AF45" s="1">
        <f t="shared" si="13"/>
        <v>0</v>
      </c>
      <c r="AG45" s="1">
        <f t="shared" si="14"/>
        <v>0</v>
      </c>
      <c r="AH45" s="1">
        <f t="shared" si="15"/>
        <v>0</v>
      </c>
    </row>
    <row r="46" spans="1:34">
      <c r="G46" t="s">
        <v>402</v>
      </c>
      <c r="H46" s="1">
        <v>8572</v>
      </c>
      <c r="I46" s="13">
        <v>142.87</v>
      </c>
      <c r="J46" s="1">
        <f>K46*Inflation!B$26/Inflation!B$28</f>
        <v>1547.2432057895146</v>
      </c>
      <c r="K46" s="1">
        <v>1607</v>
      </c>
      <c r="N46" t="s">
        <v>60</v>
      </c>
      <c r="O46" s="1">
        <f t="shared" si="24"/>
        <v>8572</v>
      </c>
      <c r="P46" s="1">
        <f t="shared" si="25"/>
        <v>0</v>
      </c>
      <c r="Q46" s="1">
        <f t="shared" si="26"/>
        <v>0</v>
      </c>
      <c r="R46" s="1">
        <f t="shared" si="27"/>
        <v>0</v>
      </c>
      <c r="T46" s="1">
        <f t="shared" si="3"/>
        <v>1547.2432057895146</v>
      </c>
      <c r="U46" s="1">
        <f t="shared" si="4"/>
        <v>0</v>
      </c>
      <c r="V46" s="1">
        <f t="shared" si="5"/>
        <v>0</v>
      </c>
      <c r="W46" s="1">
        <f t="shared" si="6"/>
        <v>0</v>
      </c>
      <c r="X46" s="1">
        <f t="shared" si="7"/>
        <v>1547.2432057895146</v>
      </c>
      <c r="Y46" s="6">
        <f t="shared" si="8"/>
        <v>0.49451965487810412</v>
      </c>
      <c r="Z46" s="6">
        <f t="shared" si="9"/>
        <v>0</v>
      </c>
      <c r="AA46" s="6">
        <f t="shared" si="10"/>
        <v>0</v>
      </c>
      <c r="AB46" s="6">
        <f t="shared" si="11"/>
        <v>0</v>
      </c>
      <c r="AD46" t="s">
        <v>60</v>
      </c>
      <c r="AE46" s="1">
        <f t="shared" si="12"/>
        <v>142.87</v>
      </c>
      <c r="AF46" s="1">
        <f t="shared" si="13"/>
        <v>0</v>
      </c>
      <c r="AG46" s="1">
        <f t="shared" si="14"/>
        <v>0</v>
      </c>
      <c r="AH46" s="1">
        <f t="shared" si="15"/>
        <v>0</v>
      </c>
    </row>
    <row r="47" spans="1:34">
      <c r="A47" t="s">
        <v>142</v>
      </c>
      <c r="B47">
        <v>1</v>
      </c>
      <c r="C47">
        <v>2</v>
      </c>
      <c r="D47">
        <v>5</v>
      </c>
      <c r="E47">
        <v>6</v>
      </c>
      <c r="G47" t="s">
        <v>403</v>
      </c>
      <c r="H47" s="1">
        <v>111143</v>
      </c>
      <c r="I47" s="13">
        <v>1852.39</v>
      </c>
      <c r="J47" s="1">
        <f>K47*Inflation!B$26/Inflation!B$28</f>
        <v>8254.210331819233</v>
      </c>
      <c r="K47" s="1">
        <v>8573</v>
      </c>
      <c r="L47" s="1"/>
      <c r="M47" s="1"/>
      <c r="N47" t="s">
        <v>142</v>
      </c>
      <c r="O47" s="1">
        <f t="shared" si="24"/>
        <v>0</v>
      </c>
      <c r="P47" s="1">
        <f t="shared" si="25"/>
        <v>0</v>
      </c>
      <c r="Q47" s="1">
        <f t="shared" si="26"/>
        <v>0</v>
      </c>
      <c r="R47" s="1">
        <f t="shared" si="27"/>
        <v>111143</v>
      </c>
      <c r="T47" s="1">
        <f t="shared" si="3"/>
        <v>0</v>
      </c>
      <c r="U47" s="1">
        <f t="shared" si="4"/>
        <v>0</v>
      </c>
      <c r="V47" s="1">
        <f t="shared" si="5"/>
        <v>0</v>
      </c>
      <c r="W47" s="1">
        <f t="shared" si="6"/>
        <v>8254.210331819233</v>
      </c>
      <c r="X47" s="1">
        <f t="shared" si="7"/>
        <v>8254.210331819233</v>
      </c>
      <c r="Y47" s="6">
        <f t="shared" si="8"/>
        <v>0</v>
      </c>
      <c r="Z47" s="6">
        <f t="shared" si="9"/>
        <v>0</v>
      </c>
      <c r="AA47" s="6">
        <f t="shared" si="10"/>
        <v>0</v>
      </c>
      <c r="AB47" s="6">
        <f t="shared" si="11"/>
        <v>0.2034700780228762</v>
      </c>
      <c r="AD47" t="s">
        <v>142</v>
      </c>
      <c r="AE47" s="1">
        <f t="shared" si="12"/>
        <v>0</v>
      </c>
      <c r="AF47" s="1">
        <f t="shared" si="13"/>
        <v>0</v>
      </c>
      <c r="AG47" s="1">
        <f t="shared" si="14"/>
        <v>0</v>
      </c>
      <c r="AH47" s="1">
        <f t="shared" si="15"/>
        <v>1852.39</v>
      </c>
    </row>
    <row r="48" spans="1:34">
      <c r="G48" t="s">
        <v>404</v>
      </c>
      <c r="H48" s="1">
        <v>36390</v>
      </c>
      <c r="I48" s="13">
        <v>606.5</v>
      </c>
      <c r="J48" s="1">
        <f>K48*Inflation!B$26/Inflation!B$28</f>
        <v>3010.7215336053587</v>
      </c>
      <c r="K48">
        <v>3127</v>
      </c>
      <c r="N48" t="s">
        <v>142</v>
      </c>
      <c r="O48" s="1">
        <f t="shared" si="24"/>
        <v>0</v>
      </c>
      <c r="P48" s="1">
        <f t="shared" si="25"/>
        <v>0</v>
      </c>
      <c r="Q48" s="1">
        <f t="shared" si="26"/>
        <v>36390</v>
      </c>
      <c r="R48" s="1">
        <f t="shared" si="27"/>
        <v>0</v>
      </c>
      <c r="T48" s="1">
        <f t="shared" si="3"/>
        <v>0</v>
      </c>
      <c r="U48" s="1">
        <f t="shared" si="4"/>
        <v>0</v>
      </c>
      <c r="V48" s="1">
        <f t="shared" si="5"/>
        <v>3010.7215336053587</v>
      </c>
      <c r="W48" s="1">
        <f t="shared" si="6"/>
        <v>0</v>
      </c>
      <c r="X48" s="1">
        <f t="shared" si="7"/>
        <v>3010.7215336053587</v>
      </c>
      <c r="Y48" s="6">
        <f t="shared" si="8"/>
        <v>0</v>
      </c>
      <c r="Z48" s="6">
        <f t="shared" si="9"/>
        <v>0</v>
      </c>
      <c r="AA48" s="6">
        <f t="shared" si="10"/>
        <v>0.2266708476741961</v>
      </c>
      <c r="AB48" s="6">
        <f t="shared" si="11"/>
        <v>0</v>
      </c>
      <c r="AD48" t="s">
        <v>142</v>
      </c>
      <c r="AE48" s="1">
        <f t="shared" si="12"/>
        <v>0</v>
      </c>
      <c r="AF48" s="1">
        <f t="shared" si="13"/>
        <v>0</v>
      </c>
      <c r="AG48" s="1">
        <f t="shared" si="14"/>
        <v>606.5</v>
      </c>
      <c r="AH48" s="1">
        <f t="shared" si="15"/>
        <v>0</v>
      </c>
    </row>
    <row r="49" spans="1:34">
      <c r="G49" t="s">
        <v>405</v>
      </c>
      <c r="H49" s="1">
        <v>40082</v>
      </c>
      <c r="I49" s="13">
        <v>668.03</v>
      </c>
      <c r="J49" s="1">
        <f>K49*Inflation!B$26/Inflation!B$28</f>
        <v>4739.9367156825019</v>
      </c>
      <c r="K49" s="1">
        <v>4923</v>
      </c>
      <c r="L49" s="1"/>
      <c r="N49" t="s">
        <v>142</v>
      </c>
      <c r="O49" s="1">
        <f t="shared" si="24"/>
        <v>0</v>
      </c>
      <c r="P49" s="1">
        <f t="shared" si="25"/>
        <v>0</v>
      </c>
      <c r="Q49" s="1">
        <f t="shared" si="26"/>
        <v>40082</v>
      </c>
      <c r="R49" s="1">
        <f t="shared" si="27"/>
        <v>0</v>
      </c>
      <c r="T49" s="1">
        <f t="shared" si="3"/>
        <v>0</v>
      </c>
      <c r="U49" s="1">
        <f t="shared" si="4"/>
        <v>0</v>
      </c>
      <c r="V49" s="1">
        <f t="shared" si="5"/>
        <v>4739.9367156825019</v>
      </c>
      <c r="W49" s="1">
        <f t="shared" si="6"/>
        <v>0</v>
      </c>
      <c r="X49" s="1">
        <f t="shared" si="7"/>
        <v>4739.9367156825019</v>
      </c>
      <c r="Y49" s="6">
        <f t="shared" si="8"/>
        <v>0</v>
      </c>
      <c r="Z49" s="6">
        <f t="shared" si="9"/>
        <v>0</v>
      </c>
      <c r="AA49" s="6">
        <f t="shared" si="10"/>
        <v>0.32398902220875303</v>
      </c>
      <c r="AB49" s="6">
        <f t="shared" si="11"/>
        <v>0</v>
      </c>
      <c r="AD49" t="s">
        <v>142</v>
      </c>
      <c r="AE49" s="1">
        <f t="shared" si="12"/>
        <v>0</v>
      </c>
      <c r="AF49" s="1">
        <f t="shared" si="13"/>
        <v>0</v>
      </c>
      <c r="AG49" s="1">
        <f t="shared" si="14"/>
        <v>668.03</v>
      </c>
      <c r="AH49" s="1">
        <f t="shared" si="15"/>
        <v>0</v>
      </c>
    </row>
    <row r="50" spans="1:34">
      <c r="G50" t="s">
        <v>406</v>
      </c>
      <c r="H50" s="1">
        <v>20134</v>
      </c>
      <c r="I50" s="13">
        <v>335.57</v>
      </c>
      <c r="J50" s="1">
        <f>K50*Inflation!B$26/Inflation!B$28</f>
        <v>1354.6802679190087</v>
      </c>
      <c r="K50" s="1">
        <v>1407</v>
      </c>
      <c r="L50" s="1"/>
      <c r="N50" t="s">
        <v>142</v>
      </c>
      <c r="O50" s="1">
        <f t="shared" si="24"/>
        <v>0</v>
      </c>
      <c r="P50" s="1">
        <f t="shared" si="25"/>
        <v>20134</v>
      </c>
      <c r="Q50" s="1">
        <f t="shared" si="26"/>
        <v>0</v>
      </c>
      <c r="R50" s="1">
        <f t="shared" si="27"/>
        <v>0</v>
      </c>
      <c r="T50" s="1">
        <f t="shared" si="3"/>
        <v>0</v>
      </c>
      <c r="U50" s="1">
        <f t="shared" si="4"/>
        <v>1354.6802679190087</v>
      </c>
      <c r="V50" s="1">
        <f t="shared" si="5"/>
        <v>0</v>
      </c>
      <c r="W50" s="1">
        <f t="shared" si="6"/>
        <v>0</v>
      </c>
      <c r="X50" s="1">
        <f t="shared" si="7"/>
        <v>1354.6802679190087</v>
      </c>
      <c r="Y50" s="6">
        <f t="shared" si="8"/>
        <v>0</v>
      </c>
      <c r="Z50" s="6">
        <f t="shared" si="9"/>
        <v>0.18433757767056727</v>
      </c>
      <c r="AA50" s="6">
        <f t="shared" si="10"/>
        <v>0</v>
      </c>
      <c r="AB50" s="6">
        <f t="shared" si="11"/>
        <v>0</v>
      </c>
      <c r="AD50" t="s">
        <v>142</v>
      </c>
      <c r="AE50" s="1">
        <f t="shared" si="12"/>
        <v>0</v>
      </c>
      <c r="AF50" s="1">
        <f t="shared" si="13"/>
        <v>335.57</v>
      </c>
      <c r="AG50" s="1">
        <f t="shared" si="14"/>
        <v>0</v>
      </c>
      <c r="AH50" s="1">
        <f t="shared" si="15"/>
        <v>0</v>
      </c>
    </row>
    <row r="51" spans="1:34">
      <c r="G51" t="s">
        <v>407</v>
      </c>
      <c r="H51" s="1">
        <v>19467</v>
      </c>
      <c r="I51" s="13">
        <v>324.45999999999998</v>
      </c>
      <c r="J51" s="1">
        <f>K51*Inflation!B$26/Inflation!B$28</f>
        <v>2055.6093617676502</v>
      </c>
      <c r="K51" s="1">
        <v>2135</v>
      </c>
      <c r="L51" s="1"/>
      <c r="N51" t="s">
        <v>142</v>
      </c>
      <c r="O51" s="1">
        <f t="shared" si="24"/>
        <v>0</v>
      </c>
      <c r="P51" s="1">
        <f t="shared" si="25"/>
        <v>19467</v>
      </c>
      <c r="Q51" s="1">
        <f t="shared" si="26"/>
        <v>0</v>
      </c>
      <c r="R51" s="1">
        <f t="shared" si="27"/>
        <v>0</v>
      </c>
      <c r="T51" s="1">
        <f t="shared" si="3"/>
        <v>0</v>
      </c>
      <c r="U51" s="1">
        <f t="shared" si="4"/>
        <v>2055.6093617676502</v>
      </c>
      <c r="V51" s="1">
        <f t="shared" si="5"/>
        <v>0</v>
      </c>
      <c r="W51" s="1">
        <f t="shared" si="6"/>
        <v>0</v>
      </c>
      <c r="X51" s="1">
        <f t="shared" si="7"/>
        <v>2055.6093617676502</v>
      </c>
      <c r="Y51" s="6">
        <f t="shared" si="8"/>
        <v>0</v>
      </c>
      <c r="Z51" s="6">
        <f t="shared" si="9"/>
        <v>0.2893001731441055</v>
      </c>
      <c r="AA51" s="6">
        <f t="shared" si="10"/>
        <v>0</v>
      </c>
      <c r="AB51" s="6">
        <f t="shared" si="11"/>
        <v>0</v>
      </c>
      <c r="AD51" t="s">
        <v>142</v>
      </c>
      <c r="AE51" s="1">
        <f t="shared" si="12"/>
        <v>0</v>
      </c>
      <c r="AF51" s="1">
        <f t="shared" si="13"/>
        <v>324.45999999999998</v>
      </c>
      <c r="AG51" s="1">
        <f t="shared" si="14"/>
        <v>0</v>
      </c>
      <c r="AH51" s="1">
        <f t="shared" si="15"/>
        <v>0</v>
      </c>
    </row>
    <row r="52" spans="1:34">
      <c r="G52" t="s">
        <v>408</v>
      </c>
      <c r="H52" s="1">
        <v>28660</v>
      </c>
      <c r="I52" s="13">
        <v>477.67</v>
      </c>
      <c r="J52" s="1">
        <f>K52*Inflation!B$26/Inflation!B$28</f>
        <v>2268.391408114559</v>
      </c>
      <c r="K52" s="1">
        <v>2356</v>
      </c>
      <c r="L52" s="1"/>
      <c r="N52" t="s">
        <v>142</v>
      </c>
      <c r="O52" s="1">
        <f t="shared" si="24"/>
        <v>0</v>
      </c>
      <c r="P52" s="1">
        <f t="shared" si="25"/>
        <v>28660</v>
      </c>
      <c r="Q52" s="1">
        <f t="shared" si="26"/>
        <v>0</v>
      </c>
      <c r="R52" s="1">
        <f t="shared" si="27"/>
        <v>0</v>
      </c>
      <c r="T52" s="1">
        <f t="shared" si="3"/>
        <v>0</v>
      </c>
      <c r="U52" s="1">
        <f t="shared" si="4"/>
        <v>2268.391408114559</v>
      </c>
      <c r="V52" s="1">
        <f t="shared" si="5"/>
        <v>0</v>
      </c>
      <c r="W52" s="1">
        <f t="shared" si="6"/>
        <v>0</v>
      </c>
      <c r="X52" s="1">
        <f t="shared" si="7"/>
        <v>2268.391408114559</v>
      </c>
      <c r="Y52" s="6">
        <f t="shared" si="8"/>
        <v>0</v>
      </c>
      <c r="Z52" s="6">
        <f t="shared" si="9"/>
        <v>0.21684476556649609</v>
      </c>
      <c r="AA52" s="6">
        <f t="shared" si="10"/>
        <v>0</v>
      </c>
      <c r="AB52" s="6">
        <f t="shared" si="11"/>
        <v>0</v>
      </c>
      <c r="AD52" t="s">
        <v>142</v>
      </c>
      <c r="AE52" s="1">
        <f t="shared" si="12"/>
        <v>0</v>
      </c>
      <c r="AF52" s="1">
        <f t="shared" si="13"/>
        <v>477.67</v>
      </c>
      <c r="AG52" s="1">
        <f t="shared" si="14"/>
        <v>0</v>
      </c>
      <c r="AH52" s="1">
        <f t="shared" si="15"/>
        <v>0</v>
      </c>
    </row>
    <row r="53" spans="1:34">
      <c r="G53" t="s">
        <v>409</v>
      </c>
      <c r="H53" s="1">
        <v>16710</v>
      </c>
      <c r="I53" s="13">
        <v>278.5</v>
      </c>
      <c r="J53" s="1">
        <f>K53*Inflation!B$26/Inflation!B$28</f>
        <v>1833.1991685272155</v>
      </c>
      <c r="K53" s="1">
        <v>1904</v>
      </c>
      <c r="L53" s="1"/>
      <c r="N53" t="s">
        <v>142</v>
      </c>
      <c r="O53" s="1">
        <f t="shared" si="24"/>
        <v>0</v>
      </c>
      <c r="P53" s="1">
        <f t="shared" si="25"/>
        <v>16710</v>
      </c>
      <c r="Q53" s="1">
        <f t="shared" si="26"/>
        <v>0</v>
      </c>
      <c r="R53" s="1">
        <f t="shared" si="27"/>
        <v>0</v>
      </c>
      <c r="T53" s="1">
        <f t="shared" si="3"/>
        <v>0</v>
      </c>
      <c r="U53" s="1">
        <f t="shared" si="4"/>
        <v>1833.1991685272155</v>
      </c>
      <c r="V53" s="1">
        <f t="shared" si="5"/>
        <v>0</v>
      </c>
      <c r="W53" s="1">
        <f t="shared" si="6"/>
        <v>0</v>
      </c>
      <c r="X53" s="1">
        <f t="shared" si="7"/>
        <v>1833.1991685272155</v>
      </c>
      <c r="Y53" s="6">
        <f t="shared" si="8"/>
        <v>0</v>
      </c>
      <c r="Z53" s="6">
        <f t="shared" si="9"/>
        <v>0.30056633605128835</v>
      </c>
      <c r="AA53" s="6">
        <f t="shared" si="10"/>
        <v>0</v>
      </c>
      <c r="AB53" s="6">
        <f t="shared" si="11"/>
        <v>0</v>
      </c>
      <c r="AD53" t="s">
        <v>142</v>
      </c>
      <c r="AE53" s="1">
        <f t="shared" si="12"/>
        <v>0</v>
      </c>
      <c r="AF53" s="1">
        <f t="shared" si="13"/>
        <v>278.5</v>
      </c>
      <c r="AG53" s="1">
        <f t="shared" si="14"/>
        <v>0</v>
      </c>
      <c r="AH53" s="1">
        <f t="shared" si="15"/>
        <v>0</v>
      </c>
    </row>
    <row r="54" spans="1:34">
      <c r="G54" t="s">
        <v>410</v>
      </c>
      <c r="H54" s="1">
        <v>20988</v>
      </c>
      <c r="I54" s="13">
        <v>349.8</v>
      </c>
      <c r="J54" s="1">
        <f>K54*Inflation!B$26/Inflation!B$28</f>
        <v>2896.1465855724077</v>
      </c>
      <c r="K54" s="1">
        <v>3008</v>
      </c>
      <c r="L54" s="1"/>
      <c r="N54" t="s">
        <v>142</v>
      </c>
      <c r="O54" s="1">
        <f t="shared" si="24"/>
        <v>0</v>
      </c>
      <c r="P54" s="1">
        <f t="shared" si="25"/>
        <v>20988</v>
      </c>
      <c r="Q54" s="1">
        <f t="shared" si="26"/>
        <v>0</v>
      </c>
      <c r="R54" s="1">
        <f t="shared" si="27"/>
        <v>0</v>
      </c>
      <c r="T54" s="1">
        <f t="shared" si="3"/>
        <v>0</v>
      </c>
      <c r="U54" s="1">
        <f t="shared" si="4"/>
        <v>2896.1465855724077</v>
      </c>
      <c r="V54" s="1">
        <f t="shared" si="5"/>
        <v>0</v>
      </c>
      <c r="W54" s="1">
        <f t="shared" si="6"/>
        <v>0</v>
      </c>
      <c r="X54" s="1">
        <f t="shared" si="7"/>
        <v>2896.1465855724077</v>
      </c>
      <c r="Y54" s="6">
        <f t="shared" si="8"/>
        <v>0</v>
      </c>
      <c r="Z54" s="6">
        <f t="shared" si="9"/>
        <v>0.37805642174816234</v>
      </c>
      <c r="AA54" s="6">
        <f t="shared" si="10"/>
        <v>0</v>
      </c>
      <c r="AB54" s="6">
        <f t="shared" si="11"/>
        <v>0</v>
      </c>
      <c r="AD54" t="s">
        <v>142</v>
      </c>
      <c r="AE54" s="1">
        <f t="shared" si="12"/>
        <v>0</v>
      </c>
      <c r="AF54" s="1">
        <f t="shared" si="13"/>
        <v>349.8</v>
      </c>
      <c r="AG54" s="1">
        <f t="shared" si="14"/>
        <v>0</v>
      </c>
      <c r="AH54" s="1">
        <f t="shared" si="15"/>
        <v>0</v>
      </c>
    </row>
    <row r="55" spans="1:34">
      <c r="G55" t="s">
        <v>411</v>
      </c>
      <c r="H55" s="1">
        <v>9735</v>
      </c>
      <c r="I55" s="13">
        <v>162.26</v>
      </c>
      <c r="J55" s="1">
        <f>K55*Inflation!B$26/Inflation!B$28</f>
        <v>2142.2626838093779</v>
      </c>
      <c r="K55" s="1">
        <v>2225</v>
      </c>
      <c r="L55" s="1"/>
      <c r="N55" t="s">
        <v>142</v>
      </c>
      <c r="O55" s="1">
        <f t="shared" si="24"/>
        <v>9735</v>
      </c>
      <c r="P55" s="1">
        <f t="shared" si="25"/>
        <v>0</v>
      </c>
      <c r="Q55" s="1">
        <f t="shared" si="26"/>
        <v>0</v>
      </c>
      <c r="R55" s="1">
        <f t="shared" si="27"/>
        <v>0</v>
      </c>
      <c r="T55" s="1">
        <f t="shared" si="3"/>
        <v>2142.2626838093779</v>
      </c>
      <c r="U55" s="1">
        <f t="shared" si="4"/>
        <v>0</v>
      </c>
      <c r="V55" s="1">
        <f t="shared" si="5"/>
        <v>0</v>
      </c>
      <c r="W55" s="1">
        <f t="shared" si="6"/>
        <v>0</v>
      </c>
      <c r="X55" s="1">
        <f t="shared" si="7"/>
        <v>2142.2626838093779</v>
      </c>
      <c r="Y55" s="6">
        <f t="shared" si="8"/>
        <v>0.60289808241956444</v>
      </c>
      <c r="Z55" s="6">
        <f t="shared" si="9"/>
        <v>0</v>
      </c>
      <c r="AA55" s="6">
        <f t="shared" si="10"/>
        <v>0</v>
      </c>
      <c r="AB55" s="6">
        <f t="shared" si="11"/>
        <v>0</v>
      </c>
      <c r="AD55" t="s">
        <v>142</v>
      </c>
      <c r="AE55" s="1">
        <f t="shared" si="12"/>
        <v>162.26</v>
      </c>
      <c r="AF55" s="1">
        <f t="shared" si="13"/>
        <v>0</v>
      </c>
      <c r="AG55" s="1">
        <f t="shared" si="14"/>
        <v>0</v>
      </c>
      <c r="AH55" s="1">
        <f t="shared" si="15"/>
        <v>0</v>
      </c>
    </row>
    <row r="56" spans="1:34">
      <c r="G56" t="s">
        <v>412</v>
      </c>
      <c r="H56" s="1">
        <v>14072</v>
      </c>
      <c r="I56" s="13">
        <v>234.53</v>
      </c>
      <c r="J56" s="1">
        <f>K56*Inflation!B$26/Inflation!B$28</f>
        <v>1296.9113865578568</v>
      </c>
      <c r="K56" s="1">
        <v>1347</v>
      </c>
      <c r="L56" s="1"/>
      <c r="N56" t="s">
        <v>142</v>
      </c>
      <c r="O56" s="1">
        <f t="shared" si="24"/>
        <v>14072</v>
      </c>
      <c r="P56" s="1">
        <f t="shared" si="25"/>
        <v>0</v>
      </c>
      <c r="Q56" s="1">
        <f t="shared" si="26"/>
        <v>0</v>
      </c>
      <c r="R56" s="1">
        <f t="shared" si="27"/>
        <v>0</v>
      </c>
      <c r="T56" s="1">
        <f t="shared" si="3"/>
        <v>1296.9113865578568</v>
      </c>
      <c r="U56" s="1">
        <f t="shared" si="4"/>
        <v>0</v>
      </c>
      <c r="V56" s="1">
        <f t="shared" si="5"/>
        <v>0</v>
      </c>
      <c r="W56" s="1">
        <f t="shared" si="6"/>
        <v>0</v>
      </c>
      <c r="X56" s="1">
        <f t="shared" si="7"/>
        <v>1296.9113865578568</v>
      </c>
      <c r="Y56" s="6">
        <f t="shared" si="8"/>
        <v>0.25250013366830798</v>
      </c>
      <c r="Z56" s="6">
        <f t="shared" si="9"/>
        <v>0</v>
      </c>
      <c r="AA56" s="6">
        <f t="shared" si="10"/>
        <v>0</v>
      </c>
      <c r="AB56" s="6">
        <f t="shared" si="11"/>
        <v>0</v>
      </c>
      <c r="AD56" t="s">
        <v>142</v>
      </c>
      <c r="AE56" s="1">
        <f t="shared" si="12"/>
        <v>234.53</v>
      </c>
      <c r="AF56" s="1">
        <f t="shared" si="13"/>
        <v>0</v>
      </c>
      <c r="AG56" s="1">
        <f t="shared" si="14"/>
        <v>0</v>
      </c>
      <c r="AH56" s="1">
        <f t="shared" si="15"/>
        <v>0</v>
      </c>
    </row>
    <row r="57" spans="1:34">
      <c r="G57" t="s">
        <v>466</v>
      </c>
      <c r="H57" s="1">
        <v>7503</v>
      </c>
      <c r="I57" s="13">
        <v>125.05</v>
      </c>
      <c r="J57" s="1">
        <f>K57*Inflation!B$26/Inflation!B$28</f>
        <v>1195.8158441758414</v>
      </c>
      <c r="K57" s="1">
        <v>1242</v>
      </c>
      <c r="L57" s="1"/>
      <c r="N57" t="s">
        <v>142</v>
      </c>
      <c r="O57" s="1">
        <f t="shared" si="24"/>
        <v>7503</v>
      </c>
      <c r="P57" s="1">
        <f t="shared" si="25"/>
        <v>0</v>
      </c>
      <c r="Q57" s="1">
        <f t="shared" si="26"/>
        <v>0</v>
      </c>
      <c r="R57" s="1">
        <f t="shared" si="27"/>
        <v>0</v>
      </c>
      <c r="T57" s="1">
        <f t="shared" si="3"/>
        <v>1195.8158441758414</v>
      </c>
      <c r="U57" s="1">
        <f t="shared" si="4"/>
        <v>0</v>
      </c>
      <c r="V57" s="1">
        <f t="shared" si="5"/>
        <v>0</v>
      </c>
      <c r="W57" s="1">
        <f t="shared" si="6"/>
        <v>0</v>
      </c>
      <c r="X57" s="1">
        <f t="shared" si="7"/>
        <v>1195.8158441758414</v>
      </c>
      <c r="Y57" s="6">
        <f t="shared" si="8"/>
        <v>0.43665304441724367</v>
      </c>
      <c r="Z57" s="6">
        <f t="shared" si="9"/>
        <v>0</v>
      </c>
      <c r="AA57" s="6">
        <f t="shared" si="10"/>
        <v>0</v>
      </c>
      <c r="AB57" s="6">
        <f t="shared" si="11"/>
        <v>0</v>
      </c>
      <c r="AD57" t="s">
        <v>142</v>
      </c>
      <c r="AE57" s="1">
        <f t="shared" si="12"/>
        <v>125.05</v>
      </c>
      <c r="AF57" s="1">
        <f t="shared" si="13"/>
        <v>0</v>
      </c>
      <c r="AG57" s="1">
        <f t="shared" si="14"/>
        <v>0</v>
      </c>
      <c r="AH57" s="1">
        <f t="shared" si="15"/>
        <v>0</v>
      </c>
    </row>
    <row r="58" spans="1:34">
      <c r="G58" t="s">
        <v>413</v>
      </c>
      <c r="H58" s="1">
        <v>12208</v>
      </c>
      <c r="I58" s="13">
        <v>203.47</v>
      </c>
      <c r="J58" s="1">
        <f>K58*Inflation!B$26/Inflation!B$28</f>
        <v>1556.8713526830397</v>
      </c>
      <c r="K58" s="1">
        <v>1617</v>
      </c>
      <c r="L58" s="1"/>
      <c r="N58" t="s">
        <v>142</v>
      </c>
      <c r="O58" s="1">
        <f t="shared" si="24"/>
        <v>12208</v>
      </c>
      <c r="P58" s="1">
        <f t="shared" si="25"/>
        <v>0</v>
      </c>
      <c r="Q58" s="1">
        <f t="shared" si="26"/>
        <v>0</v>
      </c>
      <c r="R58" s="1">
        <f t="shared" si="27"/>
        <v>0</v>
      </c>
      <c r="T58" s="1">
        <f t="shared" si="3"/>
        <v>1556.8713526830397</v>
      </c>
      <c r="U58" s="1">
        <f t="shared" si="4"/>
        <v>0</v>
      </c>
      <c r="V58" s="1">
        <f t="shared" si="5"/>
        <v>0</v>
      </c>
      <c r="W58" s="1">
        <f t="shared" si="6"/>
        <v>0</v>
      </c>
      <c r="X58" s="1">
        <f t="shared" si="7"/>
        <v>1556.8713526830397</v>
      </c>
      <c r="Y58" s="6">
        <f t="shared" si="8"/>
        <v>0.34939391925416968</v>
      </c>
      <c r="Z58" s="6">
        <f t="shared" si="9"/>
        <v>0</v>
      </c>
      <c r="AA58" s="6">
        <f t="shared" si="10"/>
        <v>0</v>
      </c>
      <c r="AB58" s="6">
        <f t="shared" si="11"/>
        <v>0</v>
      </c>
      <c r="AD58" t="s">
        <v>142</v>
      </c>
      <c r="AE58" s="1">
        <f t="shared" si="12"/>
        <v>203.47</v>
      </c>
      <c r="AF58" s="1">
        <f t="shared" si="13"/>
        <v>0</v>
      </c>
      <c r="AG58" s="1">
        <f t="shared" si="14"/>
        <v>0</v>
      </c>
      <c r="AH58" s="1">
        <f t="shared" si="15"/>
        <v>0</v>
      </c>
    </row>
    <row r="59" spans="1:34">
      <c r="G59" t="s">
        <v>414</v>
      </c>
      <c r="H59" s="1">
        <v>7928</v>
      </c>
      <c r="I59" s="13">
        <v>132.13999999999999</v>
      </c>
      <c r="J59" s="1">
        <f>K59*Inflation!B$26/Inflation!B$28</f>
        <v>851.12818538763588</v>
      </c>
      <c r="K59" s="1">
        <v>884</v>
      </c>
      <c r="L59" s="1"/>
      <c r="N59" t="s">
        <v>142</v>
      </c>
      <c r="O59" s="1">
        <f t="shared" si="24"/>
        <v>7928</v>
      </c>
      <c r="P59" s="1">
        <f t="shared" si="25"/>
        <v>0</v>
      </c>
      <c r="Q59" s="1">
        <f t="shared" si="26"/>
        <v>0</v>
      </c>
      <c r="R59" s="1">
        <f t="shared" si="27"/>
        <v>0</v>
      </c>
      <c r="T59" s="1">
        <f t="shared" si="3"/>
        <v>851.12818538763588</v>
      </c>
      <c r="U59" s="1">
        <f t="shared" si="4"/>
        <v>0</v>
      </c>
      <c r="V59" s="1">
        <f t="shared" si="5"/>
        <v>0</v>
      </c>
      <c r="W59" s="1">
        <f t="shared" si="6"/>
        <v>0</v>
      </c>
      <c r="X59" s="1">
        <f t="shared" si="7"/>
        <v>851.12818538763588</v>
      </c>
      <c r="Y59" s="6">
        <f t="shared" si="8"/>
        <v>0.29412942005018999</v>
      </c>
      <c r="Z59" s="6">
        <f t="shared" si="9"/>
        <v>0</v>
      </c>
      <c r="AA59" s="6">
        <f t="shared" si="10"/>
        <v>0</v>
      </c>
      <c r="AB59" s="6">
        <f t="shared" si="11"/>
        <v>0</v>
      </c>
      <c r="AD59" t="s">
        <v>142</v>
      </c>
      <c r="AE59" s="1">
        <f t="shared" si="12"/>
        <v>132.13999999999999</v>
      </c>
      <c r="AF59" s="1">
        <f t="shared" si="13"/>
        <v>0</v>
      </c>
      <c r="AG59" s="1">
        <f t="shared" si="14"/>
        <v>0</v>
      </c>
      <c r="AH59" s="1">
        <f t="shared" si="15"/>
        <v>0</v>
      </c>
    </row>
    <row r="60" spans="1:34">
      <c r="G60" t="s">
        <v>467</v>
      </c>
      <c r="H60" s="1">
        <v>7566</v>
      </c>
      <c r="I60" s="13">
        <v>126.11</v>
      </c>
      <c r="J60" s="1">
        <f>K60*Inflation!B$26/Inflation!B$28</f>
        <v>865.5704057279238</v>
      </c>
      <c r="K60" s="1">
        <v>899</v>
      </c>
      <c r="M60" s="1"/>
      <c r="N60" t="s">
        <v>142</v>
      </c>
      <c r="O60" s="1">
        <f t="shared" si="24"/>
        <v>7566</v>
      </c>
      <c r="P60" s="1">
        <f t="shared" si="25"/>
        <v>0</v>
      </c>
      <c r="Q60" s="1">
        <f t="shared" si="26"/>
        <v>0</v>
      </c>
      <c r="R60" s="1">
        <f t="shared" si="27"/>
        <v>0</v>
      </c>
      <c r="T60" s="1">
        <f t="shared" si="3"/>
        <v>865.5704057279238</v>
      </c>
      <c r="U60" s="1">
        <f t="shared" si="4"/>
        <v>0</v>
      </c>
      <c r="V60" s="1">
        <f t="shared" si="5"/>
        <v>0</v>
      </c>
      <c r="W60" s="1">
        <f t="shared" si="6"/>
        <v>0</v>
      </c>
      <c r="X60" s="1">
        <f t="shared" si="7"/>
        <v>865.5704057279238</v>
      </c>
      <c r="Y60" s="6">
        <f t="shared" si="8"/>
        <v>0.31343190181305836</v>
      </c>
      <c r="Z60" s="6">
        <f t="shared" si="9"/>
        <v>0</v>
      </c>
      <c r="AA60" s="6">
        <f t="shared" si="10"/>
        <v>0</v>
      </c>
      <c r="AB60" s="6">
        <f t="shared" si="11"/>
        <v>0</v>
      </c>
      <c r="AD60" t="s">
        <v>142</v>
      </c>
      <c r="AE60" s="1">
        <f t="shared" si="12"/>
        <v>126.11</v>
      </c>
      <c r="AF60" s="1">
        <f t="shared" si="13"/>
        <v>0</v>
      </c>
      <c r="AG60" s="1">
        <f t="shared" si="14"/>
        <v>0</v>
      </c>
      <c r="AH60" s="1">
        <f t="shared" si="15"/>
        <v>0</v>
      </c>
    </row>
    <row r="61" spans="1:34">
      <c r="A61" t="s">
        <v>62</v>
      </c>
      <c r="B61">
        <v>0</v>
      </c>
      <c r="C61">
        <v>0</v>
      </c>
      <c r="D61">
        <v>0</v>
      </c>
      <c r="E61">
        <v>2</v>
      </c>
      <c r="G61" t="s">
        <v>415</v>
      </c>
      <c r="H61" s="1">
        <v>9208</v>
      </c>
      <c r="I61" s="13">
        <v>153.47</v>
      </c>
      <c r="J61" s="1">
        <f>K61*Inflation!B$26/Inflation!B$28</f>
        <v>1861.1207945184392</v>
      </c>
      <c r="K61" s="1">
        <v>1933</v>
      </c>
      <c r="M61" s="1"/>
      <c r="N61" t="s">
        <v>62</v>
      </c>
      <c r="O61" s="1">
        <f t="shared" si="24"/>
        <v>9208</v>
      </c>
      <c r="P61" s="1">
        <f t="shared" si="25"/>
        <v>0</v>
      </c>
      <c r="Q61" s="1">
        <f t="shared" si="26"/>
        <v>0</v>
      </c>
      <c r="R61" s="1">
        <f t="shared" si="27"/>
        <v>0</v>
      </c>
      <c r="T61" s="1">
        <f t="shared" si="3"/>
        <v>1861.1207945184392</v>
      </c>
      <c r="U61" s="1">
        <f t="shared" si="4"/>
        <v>0</v>
      </c>
      <c r="V61" s="1">
        <f t="shared" si="5"/>
        <v>0</v>
      </c>
      <c r="W61" s="1">
        <f t="shared" si="6"/>
        <v>0</v>
      </c>
      <c r="X61" s="1">
        <f t="shared" si="7"/>
        <v>1861.1207945184392</v>
      </c>
      <c r="Y61" s="6">
        <f t="shared" si="8"/>
        <v>0.55375337542055125</v>
      </c>
      <c r="Z61" s="6">
        <f t="shared" si="9"/>
        <v>0</v>
      </c>
      <c r="AA61" s="6">
        <f t="shared" si="10"/>
        <v>0</v>
      </c>
      <c r="AB61" s="6">
        <f t="shared" si="11"/>
        <v>0</v>
      </c>
      <c r="AD61" t="s">
        <v>62</v>
      </c>
      <c r="AE61" s="1">
        <f t="shared" si="12"/>
        <v>153.47</v>
      </c>
      <c r="AF61" s="1">
        <f t="shared" si="13"/>
        <v>0</v>
      </c>
      <c r="AG61" s="1">
        <f t="shared" si="14"/>
        <v>0</v>
      </c>
      <c r="AH61" s="1">
        <f t="shared" si="15"/>
        <v>0</v>
      </c>
    </row>
    <row r="62" spans="1:34">
      <c r="G62" t="s">
        <v>416</v>
      </c>
      <c r="H62" s="1">
        <v>9926</v>
      </c>
      <c r="I62" s="13">
        <v>165.43</v>
      </c>
      <c r="J62" s="1">
        <f>K62*Inflation!B$26/Inflation!B$28</f>
        <v>1631.9708984525371</v>
      </c>
      <c r="K62" s="1">
        <v>1695</v>
      </c>
      <c r="M62" s="1"/>
      <c r="N62" t="s">
        <v>62</v>
      </c>
      <c r="O62" s="1">
        <f t="shared" si="24"/>
        <v>9926</v>
      </c>
      <c r="P62" s="1">
        <f t="shared" si="25"/>
        <v>0</v>
      </c>
      <c r="Q62" s="1">
        <f t="shared" si="26"/>
        <v>0</v>
      </c>
      <c r="R62" s="1">
        <f t="shared" si="27"/>
        <v>0</v>
      </c>
      <c r="T62" s="1">
        <f t="shared" si="3"/>
        <v>1631.9708984525371</v>
      </c>
      <c r="U62" s="1">
        <f t="shared" si="4"/>
        <v>0</v>
      </c>
      <c r="V62" s="1">
        <f t="shared" si="5"/>
        <v>0</v>
      </c>
      <c r="W62" s="1">
        <f t="shared" si="6"/>
        <v>0</v>
      </c>
      <c r="X62" s="1">
        <f t="shared" si="7"/>
        <v>1631.9708984525371</v>
      </c>
      <c r="Y62" s="6">
        <f t="shared" si="8"/>
        <v>0.45044863454012768</v>
      </c>
      <c r="Z62" s="6">
        <f t="shared" si="9"/>
        <v>0</v>
      </c>
      <c r="AA62" s="6">
        <f t="shared" si="10"/>
        <v>0</v>
      </c>
      <c r="AB62" s="6">
        <f t="shared" si="11"/>
        <v>0</v>
      </c>
      <c r="AD62" t="s">
        <v>62</v>
      </c>
      <c r="AE62" s="1">
        <f t="shared" si="12"/>
        <v>165.43</v>
      </c>
      <c r="AF62" s="1">
        <f t="shared" si="13"/>
        <v>0</v>
      </c>
      <c r="AG62" s="1">
        <f t="shared" si="14"/>
        <v>0</v>
      </c>
      <c r="AH62" s="1">
        <f t="shared" si="15"/>
        <v>0</v>
      </c>
    </row>
    <row r="63" spans="1:34">
      <c r="A63" t="s">
        <v>63</v>
      </c>
      <c r="B63">
        <v>3</v>
      </c>
      <c r="C63">
        <v>3</v>
      </c>
      <c r="D63">
        <v>4</v>
      </c>
      <c r="E63">
        <v>9</v>
      </c>
      <c r="G63" t="s">
        <v>417</v>
      </c>
      <c r="H63" s="1">
        <v>118425</v>
      </c>
      <c r="I63" s="1">
        <v>1973.75</v>
      </c>
      <c r="J63" s="1">
        <f>K63*Inflation!B$26/Inflation!B$28</f>
        <v>19023.292632227272</v>
      </c>
      <c r="K63" s="1">
        <v>19758</v>
      </c>
      <c r="L63" s="1"/>
      <c r="M63" s="1"/>
      <c r="N63" t="s">
        <v>63</v>
      </c>
      <c r="O63" s="1">
        <f t="shared" si="24"/>
        <v>0</v>
      </c>
      <c r="P63" s="1">
        <f t="shared" si="25"/>
        <v>0</v>
      </c>
      <c r="Q63" s="1">
        <f t="shared" si="26"/>
        <v>0</v>
      </c>
      <c r="R63" s="1">
        <f t="shared" si="27"/>
        <v>118425</v>
      </c>
      <c r="T63" s="1">
        <f t="shared" si="3"/>
        <v>0</v>
      </c>
      <c r="U63" s="1">
        <f t="shared" si="4"/>
        <v>0</v>
      </c>
      <c r="V63" s="1">
        <f t="shared" si="5"/>
        <v>0</v>
      </c>
      <c r="W63" s="1">
        <f t="shared" si="6"/>
        <v>19023.292632227272</v>
      </c>
      <c r="X63" s="1">
        <f t="shared" si="7"/>
        <v>19023.292632227272</v>
      </c>
      <c r="Y63" s="6">
        <f t="shared" si="8"/>
        <v>0</v>
      </c>
      <c r="Z63" s="6">
        <f t="shared" si="9"/>
        <v>0</v>
      </c>
      <c r="AA63" s="6">
        <f t="shared" si="10"/>
        <v>0</v>
      </c>
      <c r="AB63" s="6">
        <f t="shared" si="11"/>
        <v>0.4400980363209423</v>
      </c>
      <c r="AD63" t="s">
        <v>63</v>
      </c>
      <c r="AE63" s="1">
        <f t="shared" si="12"/>
        <v>0</v>
      </c>
      <c r="AF63" s="1">
        <f t="shared" si="13"/>
        <v>0</v>
      </c>
      <c r="AG63" s="1">
        <f t="shared" si="14"/>
        <v>0</v>
      </c>
      <c r="AH63" s="1">
        <f t="shared" si="15"/>
        <v>1973.75</v>
      </c>
    </row>
    <row r="64" spans="1:34">
      <c r="G64" t="s">
        <v>418</v>
      </c>
      <c r="H64" s="1">
        <v>227953</v>
      </c>
      <c r="I64" s="1">
        <v>3799.22</v>
      </c>
      <c r="J64" s="1">
        <f>K64*Inflation!B$26/Inflation!B$28</f>
        <v>23944.238509508054</v>
      </c>
      <c r="K64" s="1">
        <v>24869</v>
      </c>
      <c r="L64" s="1"/>
      <c r="N64" t="s">
        <v>63</v>
      </c>
      <c r="O64" s="1">
        <f t="shared" si="24"/>
        <v>0</v>
      </c>
      <c r="P64" s="1">
        <f t="shared" si="25"/>
        <v>0</v>
      </c>
      <c r="Q64" s="1">
        <f t="shared" si="26"/>
        <v>0</v>
      </c>
      <c r="R64" s="1">
        <f t="shared" si="27"/>
        <v>227953</v>
      </c>
      <c r="T64" s="1">
        <f t="shared" si="3"/>
        <v>0</v>
      </c>
      <c r="U64" s="1">
        <f t="shared" si="4"/>
        <v>0</v>
      </c>
      <c r="V64" s="1">
        <f t="shared" si="5"/>
        <v>0</v>
      </c>
      <c r="W64" s="1">
        <f t="shared" si="6"/>
        <v>23944.238509508054</v>
      </c>
      <c r="X64" s="1">
        <f t="shared" si="7"/>
        <v>23944.238509508054</v>
      </c>
      <c r="Y64" s="6">
        <f t="shared" si="8"/>
        <v>0</v>
      </c>
      <c r="Z64" s="6">
        <f t="shared" si="9"/>
        <v>0</v>
      </c>
      <c r="AA64" s="6">
        <f t="shared" si="10"/>
        <v>0</v>
      </c>
      <c r="AB64" s="6">
        <f t="shared" si="11"/>
        <v>0.28778148763432376</v>
      </c>
      <c r="AD64" t="s">
        <v>63</v>
      </c>
      <c r="AE64" s="1">
        <f t="shared" si="12"/>
        <v>0</v>
      </c>
      <c r="AF64" s="1">
        <f t="shared" si="13"/>
        <v>0</v>
      </c>
      <c r="AG64" s="1">
        <f t="shared" si="14"/>
        <v>0</v>
      </c>
      <c r="AH64" s="1">
        <f t="shared" si="15"/>
        <v>3799.22</v>
      </c>
    </row>
    <row r="65" spans="7:34">
      <c r="G65" t="s">
        <v>419</v>
      </c>
      <c r="H65" s="1">
        <v>124318</v>
      </c>
      <c r="I65" s="1">
        <v>2071.9699999999998</v>
      </c>
      <c r="J65" s="1">
        <f>K65*Inflation!B$26/Inflation!B$28</f>
        <v>12996.07267688044</v>
      </c>
      <c r="K65" s="1">
        <v>13498</v>
      </c>
      <c r="L65" s="1"/>
      <c r="N65" t="s">
        <v>63</v>
      </c>
      <c r="O65" s="1">
        <f t="shared" si="24"/>
        <v>0</v>
      </c>
      <c r="P65" s="1">
        <f t="shared" si="25"/>
        <v>0</v>
      </c>
      <c r="Q65" s="1">
        <f t="shared" si="26"/>
        <v>0</v>
      </c>
      <c r="R65" s="1">
        <f t="shared" si="27"/>
        <v>124318</v>
      </c>
      <c r="T65" s="1">
        <f t="shared" si="3"/>
        <v>0</v>
      </c>
      <c r="U65" s="1">
        <f t="shared" si="4"/>
        <v>0</v>
      </c>
      <c r="V65" s="1">
        <f t="shared" si="5"/>
        <v>0</v>
      </c>
      <c r="W65" s="1">
        <f t="shared" si="6"/>
        <v>12996.07267688044</v>
      </c>
      <c r="X65" s="1">
        <f t="shared" si="7"/>
        <v>12996.07267688044</v>
      </c>
      <c r="Y65" s="6">
        <f t="shared" si="8"/>
        <v>0</v>
      </c>
      <c r="Z65" s="6">
        <f t="shared" si="9"/>
        <v>0</v>
      </c>
      <c r="AA65" s="6">
        <f t="shared" si="10"/>
        <v>0</v>
      </c>
      <c r="AB65" s="6">
        <f t="shared" si="11"/>
        <v>0.28640807096957582</v>
      </c>
      <c r="AD65" t="s">
        <v>63</v>
      </c>
      <c r="AE65" s="1">
        <f t="shared" si="12"/>
        <v>0</v>
      </c>
      <c r="AF65" s="1">
        <f t="shared" si="13"/>
        <v>0</v>
      </c>
      <c r="AG65" s="1">
        <f t="shared" si="14"/>
        <v>0</v>
      </c>
      <c r="AH65" s="1">
        <f t="shared" si="15"/>
        <v>2071.9699999999998</v>
      </c>
    </row>
    <row r="66" spans="7:34">
      <c r="G66" t="s">
        <v>420</v>
      </c>
      <c r="H66" s="1">
        <v>57711</v>
      </c>
      <c r="I66" s="1">
        <v>961.85</v>
      </c>
      <c r="J66" s="1">
        <f>K66*Inflation!B$26/Inflation!B$28</f>
        <v>6779.1782277311586</v>
      </c>
      <c r="K66" s="1">
        <v>7041</v>
      </c>
      <c r="L66" s="1"/>
      <c r="N66" t="s">
        <v>63</v>
      </c>
      <c r="O66" s="1">
        <f t="shared" si="24"/>
        <v>0</v>
      </c>
      <c r="P66" s="1">
        <f t="shared" si="25"/>
        <v>0</v>
      </c>
      <c r="Q66" s="1">
        <f t="shared" si="26"/>
        <v>57711</v>
      </c>
      <c r="R66" s="1">
        <f t="shared" si="27"/>
        <v>0</v>
      </c>
      <c r="T66" s="1">
        <f t="shared" si="3"/>
        <v>0</v>
      </c>
      <c r="U66" s="1">
        <f t="shared" si="4"/>
        <v>0</v>
      </c>
      <c r="V66" s="1">
        <f t="shared" si="5"/>
        <v>6779.1782277311586</v>
      </c>
      <c r="W66" s="1">
        <f t="shared" si="6"/>
        <v>0</v>
      </c>
      <c r="X66" s="1">
        <f t="shared" si="7"/>
        <v>6779.1782277311586</v>
      </c>
      <c r="Y66" s="6">
        <f t="shared" si="8"/>
        <v>0</v>
      </c>
      <c r="Z66" s="6">
        <f t="shared" si="9"/>
        <v>0</v>
      </c>
      <c r="AA66" s="6">
        <f t="shared" si="10"/>
        <v>0.32182930524301934</v>
      </c>
      <c r="AB66" s="6">
        <f t="shared" si="11"/>
        <v>0</v>
      </c>
      <c r="AD66" t="s">
        <v>63</v>
      </c>
      <c r="AE66" s="1">
        <f t="shared" si="12"/>
        <v>0</v>
      </c>
      <c r="AF66" s="1">
        <f t="shared" si="13"/>
        <v>0</v>
      </c>
      <c r="AG66" s="1">
        <f t="shared" si="14"/>
        <v>961.85</v>
      </c>
      <c r="AH66" s="1">
        <f t="shared" si="15"/>
        <v>0</v>
      </c>
    </row>
    <row r="67" spans="7:34">
      <c r="G67" t="s">
        <v>421</v>
      </c>
      <c r="H67" s="1">
        <v>52828</v>
      </c>
      <c r="I67" s="1">
        <v>880.47</v>
      </c>
      <c r="J67" s="1">
        <f>K67*Inflation!B$26/Inflation!B$28</f>
        <v>6628.0163215028115</v>
      </c>
      <c r="K67" s="1">
        <v>6884</v>
      </c>
      <c r="L67" s="1"/>
      <c r="N67" t="s">
        <v>63</v>
      </c>
      <c r="O67" s="1">
        <f t="shared" si="24"/>
        <v>0</v>
      </c>
      <c r="P67" s="1">
        <f t="shared" si="25"/>
        <v>0</v>
      </c>
      <c r="Q67" s="1">
        <f t="shared" si="26"/>
        <v>52828</v>
      </c>
      <c r="R67" s="1">
        <f t="shared" si="27"/>
        <v>0</v>
      </c>
      <c r="T67" s="1">
        <f t="shared" si="3"/>
        <v>0</v>
      </c>
      <c r="U67" s="1">
        <f t="shared" si="4"/>
        <v>0</v>
      </c>
      <c r="V67" s="1">
        <f t="shared" si="5"/>
        <v>6628.0163215028115</v>
      </c>
      <c r="W67" s="1">
        <f t="shared" si="6"/>
        <v>0</v>
      </c>
      <c r="X67" s="1">
        <f t="shared" si="7"/>
        <v>6628.0163215028115</v>
      </c>
      <c r="Y67" s="6">
        <f t="shared" si="8"/>
        <v>0</v>
      </c>
      <c r="Z67" s="6">
        <f t="shared" si="9"/>
        <v>0</v>
      </c>
      <c r="AA67" s="6">
        <f t="shared" si="10"/>
        <v>0.34373720046254069</v>
      </c>
      <c r="AB67" s="6">
        <f t="shared" si="11"/>
        <v>0</v>
      </c>
      <c r="AD67" t="s">
        <v>63</v>
      </c>
      <c r="AE67" s="1">
        <f t="shared" si="12"/>
        <v>0</v>
      </c>
      <c r="AF67" s="1">
        <f t="shared" si="13"/>
        <v>0</v>
      </c>
      <c r="AG67" s="1">
        <f t="shared" si="14"/>
        <v>880.47</v>
      </c>
      <c r="AH67" s="1">
        <f t="shared" si="15"/>
        <v>0</v>
      </c>
    </row>
    <row r="68" spans="7:34">
      <c r="G68" t="s">
        <v>422</v>
      </c>
      <c r="H68" s="1">
        <v>31583</v>
      </c>
      <c r="I68" s="1">
        <v>526.38</v>
      </c>
      <c r="J68" s="1">
        <f>K68*Inflation!B$26/Inflation!B$28</f>
        <v>3826.2255754869511</v>
      </c>
      <c r="K68" s="1">
        <v>3974</v>
      </c>
      <c r="L68" s="1"/>
      <c r="N68" t="s">
        <v>63</v>
      </c>
      <c r="O68" s="1">
        <f t="shared" si="24"/>
        <v>0</v>
      </c>
      <c r="P68" s="1">
        <f t="shared" si="25"/>
        <v>0</v>
      </c>
      <c r="Q68" s="1">
        <f t="shared" si="26"/>
        <v>31583</v>
      </c>
      <c r="R68" s="1">
        <f t="shared" si="27"/>
        <v>0</v>
      </c>
      <c r="T68" s="1">
        <f t="shared" ref="T68:T100" si="28">IF($I68&lt;250,J68,0)</f>
        <v>0</v>
      </c>
      <c r="U68" s="1">
        <f t="shared" ref="U68:U100" si="29">IF(AND($I68&lt;500,$I68&gt;250),J68,0)</f>
        <v>0</v>
      </c>
      <c r="V68" s="1">
        <f t="shared" ref="V68:V100" si="30">IF(AND($I68&lt;1000,$I68&gt;500),J68,0)</f>
        <v>3826.2255754869511</v>
      </c>
      <c r="W68" s="1">
        <f t="shared" ref="W68:W100" si="31">IF($I68&gt;1000,J68,0)</f>
        <v>0</v>
      </c>
      <c r="X68" s="1">
        <f t="shared" ref="X68:X100" si="32">SUM(T68:W68)</f>
        <v>3826.2255754869511</v>
      </c>
      <c r="Y68" s="6">
        <f t="shared" ref="Y68:Y101" si="33">IF(T68,T68*1000/(O68*365),0)</f>
        <v>0</v>
      </c>
      <c r="Z68" s="6">
        <f t="shared" ref="Z68:Z101" si="34">IF(U68,U68*1000/(P68*365),0)</f>
        <v>0</v>
      </c>
      <c r="AA68" s="6">
        <f t="shared" ref="AA68:AA101" si="35">IF(V68,V68*1000/(Q68*365),0)</f>
        <v>0.33191304802756738</v>
      </c>
      <c r="AB68" s="6">
        <f t="shared" ref="AB68:AB101" si="36">IF(W68,W68*1000/(R68*365),0)</f>
        <v>0</v>
      </c>
      <c r="AD68" t="s">
        <v>63</v>
      </c>
      <c r="AE68" s="1">
        <f t="shared" ref="AE68:AE100" si="37">IF($I68&lt;250,I68,0)</f>
        <v>0</v>
      </c>
      <c r="AF68" s="1">
        <f t="shared" ref="AF68:AF100" si="38">IF(AND($I68&lt;500,$I68&gt;250),I68,0)</f>
        <v>0</v>
      </c>
      <c r="AG68" s="1">
        <f t="shared" ref="AG68:AG100" si="39">IF(AND($I68&lt;1000,$I68&gt;500),I68,0)</f>
        <v>526.38</v>
      </c>
      <c r="AH68" s="1">
        <f t="shared" ref="AH68:AH100" si="40">IF($I68&gt;1000,I68,0)</f>
        <v>0</v>
      </c>
    </row>
    <row r="69" spans="7:34">
      <c r="G69" t="s">
        <v>423</v>
      </c>
      <c r="H69" s="1">
        <v>24865</v>
      </c>
      <c r="I69" s="1">
        <v>414.42</v>
      </c>
      <c r="J69" s="1">
        <f>K69*Inflation!B$26/Inflation!B$28</f>
        <v>2418.5904996535537</v>
      </c>
      <c r="K69" s="1">
        <v>2512</v>
      </c>
      <c r="L69" s="1"/>
      <c r="N69" t="s">
        <v>63</v>
      </c>
      <c r="O69" s="1">
        <f t="shared" si="24"/>
        <v>0</v>
      </c>
      <c r="P69" s="1">
        <f t="shared" si="25"/>
        <v>24865</v>
      </c>
      <c r="Q69" s="1">
        <f t="shared" si="26"/>
        <v>0</v>
      </c>
      <c r="R69" s="1">
        <f t="shared" si="27"/>
        <v>0</v>
      </c>
      <c r="T69" s="1">
        <f t="shared" si="28"/>
        <v>0</v>
      </c>
      <c r="U69" s="1">
        <f t="shared" si="29"/>
        <v>2418.5904996535537</v>
      </c>
      <c r="V69" s="1">
        <f t="shared" si="30"/>
        <v>0</v>
      </c>
      <c r="W69" s="1">
        <f t="shared" si="31"/>
        <v>0</v>
      </c>
      <c r="X69" s="1">
        <f t="shared" si="32"/>
        <v>2418.5904996535537</v>
      </c>
      <c r="Y69" s="6">
        <f t="shared" si="33"/>
        <v>0</v>
      </c>
      <c r="Z69" s="6">
        <f t="shared" si="34"/>
        <v>0.26649005998458014</v>
      </c>
      <c r="AA69" s="6">
        <f t="shared" si="35"/>
        <v>0</v>
      </c>
      <c r="AB69" s="6">
        <f t="shared" si="36"/>
        <v>0</v>
      </c>
      <c r="AD69" t="s">
        <v>63</v>
      </c>
      <c r="AE69" s="1">
        <f t="shared" si="37"/>
        <v>0</v>
      </c>
      <c r="AF69" s="1">
        <f t="shared" si="38"/>
        <v>414.42</v>
      </c>
      <c r="AG69" s="1">
        <f t="shared" si="39"/>
        <v>0</v>
      </c>
      <c r="AH69" s="1">
        <f t="shared" si="40"/>
        <v>0</v>
      </c>
    </row>
    <row r="70" spans="7:34">
      <c r="G70" t="s">
        <v>424</v>
      </c>
      <c r="H70" s="1">
        <v>23202</v>
      </c>
      <c r="I70" s="1">
        <v>386.7</v>
      </c>
      <c r="J70" s="1">
        <f>K70*Inflation!B$26/Inflation!B$28</f>
        <v>2781.5716375394568</v>
      </c>
      <c r="K70" s="1">
        <v>2889</v>
      </c>
      <c r="L70" s="1"/>
      <c r="N70" t="s">
        <v>63</v>
      </c>
      <c r="O70" s="1">
        <f t="shared" si="24"/>
        <v>0</v>
      </c>
      <c r="P70" s="1">
        <f t="shared" si="25"/>
        <v>23202</v>
      </c>
      <c r="Q70" s="1">
        <f t="shared" si="26"/>
        <v>0</v>
      </c>
      <c r="R70" s="1">
        <f t="shared" si="27"/>
        <v>0</v>
      </c>
      <c r="T70" s="1">
        <f t="shared" si="28"/>
        <v>0</v>
      </c>
      <c r="U70" s="1">
        <f t="shared" si="29"/>
        <v>2781.5716375394568</v>
      </c>
      <c r="V70" s="1">
        <f t="shared" si="30"/>
        <v>0</v>
      </c>
      <c r="W70" s="1">
        <f t="shared" si="31"/>
        <v>0</v>
      </c>
      <c r="X70" s="1">
        <f t="shared" si="32"/>
        <v>2781.5716375394568</v>
      </c>
      <c r="Y70" s="6">
        <f t="shared" si="33"/>
        <v>0</v>
      </c>
      <c r="Z70" s="6">
        <f t="shared" si="34"/>
        <v>0.32845203915338622</v>
      </c>
      <c r="AA70" s="6">
        <f t="shared" si="35"/>
        <v>0</v>
      </c>
      <c r="AB70" s="6">
        <f t="shared" si="36"/>
        <v>0</v>
      </c>
      <c r="AD70" t="s">
        <v>63</v>
      </c>
      <c r="AE70" s="1">
        <f t="shared" si="37"/>
        <v>0</v>
      </c>
      <c r="AF70" s="1">
        <f t="shared" si="38"/>
        <v>386.7</v>
      </c>
      <c r="AG70" s="1">
        <f t="shared" si="39"/>
        <v>0</v>
      </c>
      <c r="AH70" s="1">
        <f t="shared" si="40"/>
        <v>0</v>
      </c>
    </row>
    <row r="71" spans="7:34">
      <c r="G71" t="s">
        <v>425</v>
      </c>
      <c r="H71" s="1">
        <v>24346</v>
      </c>
      <c r="I71" s="1">
        <v>405.77</v>
      </c>
      <c r="J71" s="1">
        <f>K71*Inflation!B$26/Inflation!B$28</f>
        <v>6794.5832627607988</v>
      </c>
      <c r="K71" s="1">
        <v>7057</v>
      </c>
      <c r="L71" s="1"/>
      <c r="N71" t="s">
        <v>63</v>
      </c>
      <c r="O71" s="1">
        <f t="shared" si="24"/>
        <v>0</v>
      </c>
      <c r="P71" s="1">
        <f t="shared" si="25"/>
        <v>24346</v>
      </c>
      <c r="Q71" s="1">
        <f t="shared" si="26"/>
        <v>0</v>
      </c>
      <c r="R71" s="1">
        <f t="shared" si="27"/>
        <v>0</v>
      </c>
      <c r="T71" s="1">
        <f t="shared" si="28"/>
        <v>0</v>
      </c>
      <c r="U71" s="1">
        <f t="shared" si="29"/>
        <v>6794.5832627607988</v>
      </c>
      <c r="V71" s="1">
        <f t="shared" si="30"/>
        <v>0</v>
      </c>
      <c r="W71" s="1">
        <f t="shared" si="31"/>
        <v>0</v>
      </c>
      <c r="X71" s="1">
        <f t="shared" si="32"/>
        <v>6794.5832627607988</v>
      </c>
      <c r="Y71" s="6">
        <f t="shared" si="33"/>
        <v>0</v>
      </c>
      <c r="Z71" s="6">
        <f t="shared" si="34"/>
        <v>0.76461417112887364</v>
      </c>
      <c r="AA71" s="6">
        <f t="shared" si="35"/>
        <v>0</v>
      </c>
      <c r="AB71" s="6">
        <f t="shared" si="36"/>
        <v>0</v>
      </c>
      <c r="AD71" t="s">
        <v>63</v>
      </c>
      <c r="AE71" s="1">
        <f t="shared" si="37"/>
        <v>0</v>
      </c>
      <c r="AF71" s="1">
        <f t="shared" si="38"/>
        <v>405.77</v>
      </c>
      <c r="AG71" s="1">
        <f t="shared" si="39"/>
        <v>0</v>
      </c>
      <c r="AH71" s="1">
        <f t="shared" si="40"/>
        <v>0</v>
      </c>
    </row>
    <row r="72" spans="7:34">
      <c r="G72" t="s">
        <v>426</v>
      </c>
      <c r="H72" s="1">
        <v>24222</v>
      </c>
      <c r="I72" s="1">
        <v>403.71</v>
      </c>
      <c r="J72" s="1">
        <f>K72*Inflation!B$26/Inflation!B$28</f>
        <v>3556.6374624682435</v>
      </c>
      <c r="K72" s="1">
        <v>3694</v>
      </c>
      <c r="L72" s="1"/>
      <c r="N72" t="s">
        <v>63</v>
      </c>
      <c r="O72" s="1">
        <f t="shared" si="24"/>
        <v>0</v>
      </c>
      <c r="P72" s="1">
        <f t="shared" si="25"/>
        <v>24222</v>
      </c>
      <c r="Q72" s="1">
        <f t="shared" si="26"/>
        <v>0</v>
      </c>
      <c r="R72" s="1">
        <f t="shared" si="27"/>
        <v>0</v>
      </c>
      <c r="T72" s="1">
        <f t="shared" si="28"/>
        <v>0</v>
      </c>
      <c r="U72" s="1">
        <f t="shared" si="29"/>
        <v>3556.6374624682435</v>
      </c>
      <c r="V72" s="1">
        <f t="shared" si="30"/>
        <v>0</v>
      </c>
      <c r="W72" s="1">
        <f t="shared" si="31"/>
        <v>0</v>
      </c>
      <c r="X72" s="1">
        <f t="shared" si="32"/>
        <v>3556.6374624682435</v>
      </c>
      <c r="Y72" s="6">
        <f t="shared" si="33"/>
        <v>0</v>
      </c>
      <c r="Z72" s="6">
        <f t="shared" si="34"/>
        <v>0.40228768169186663</v>
      </c>
      <c r="AA72" s="6">
        <f t="shared" si="35"/>
        <v>0</v>
      </c>
      <c r="AB72" s="6">
        <f t="shared" si="36"/>
        <v>0</v>
      </c>
      <c r="AD72" t="s">
        <v>63</v>
      </c>
      <c r="AE72" s="1">
        <f t="shared" si="37"/>
        <v>0</v>
      </c>
      <c r="AF72" s="1">
        <f t="shared" si="38"/>
        <v>403.71</v>
      </c>
      <c r="AG72" s="1">
        <f t="shared" si="39"/>
        <v>0</v>
      </c>
      <c r="AH72" s="1">
        <f t="shared" si="40"/>
        <v>0</v>
      </c>
    </row>
    <row r="73" spans="7:34">
      <c r="G73" t="s">
        <v>427</v>
      </c>
      <c r="H73" s="1">
        <v>8181</v>
      </c>
      <c r="I73" s="1">
        <v>136.35</v>
      </c>
      <c r="J73" s="1">
        <f>K73*Inflation!B$26/Inflation!B$28</f>
        <v>2008.431441989376</v>
      </c>
      <c r="K73" s="1">
        <v>2086</v>
      </c>
      <c r="L73" s="1"/>
      <c r="N73" t="s">
        <v>63</v>
      </c>
      <c r="O73" s="1">
        <f t="shared" si="24"/>
        <v>8181</v>
      </c>
      <c r="P73" s="1">
        <f t="shared" si="25"/>
        <v>0</v>
      </c>
      <c r="Q73" s="1">
        <f t="shared" si="26"/>
        <v>0</v>
      </c>
      <c r="R73" s="1">
        <f t="shared" si="27"/>
        <v>0</v>
      </c>
      <c r="T73" s="1">
        <f t="shared" si="28"/>
        <v>2008.431441989376</v>
      </c>
      <c r="U73" s="1">
        <f t="shared" si="29"/>
        <v>0</v>
      </c>
      <c r="V73" s="1">
        <f t="shared" si="30"/>
        <v>0</v>
      </c>
      <c r="W73" s="1">
        <f t="shared" si="31"/>
        <v>0</v>
      </c>
      <c r="X73" s="1">
        <f t="shared" si="32"/>
        <v>2008.431441989376</v>
      </c>
      <c r="Y73" s="6">
        <f t="shared" si="33"/>
        <v>0.67260138074334486</v>
      </c>
      <c r="Z73" s="6">
        <f t="shared" si="34"/>
        <v>0</v>
      </c>
      <c r="AA73" s="6">
        <f t="shared" si="35"/>
        <v>0</v>
      </c>
      <c r="AB73" s="6">
        <f t="shared" si="36"/>
        <v>0</v>
      </c>
      <c r="AD73" t="s">
        <v>63</v>
      </c>
      <c r="AE73" s="1">
        <f t="shared" si="37"/>
        <v>136.35</v>
      </c>
      <c r="AF73" s="1">
        <f t="shared" si="38"/>
        <v>0</v>
      </c>
      <c r="AG73" s="1">
        <f t="shared" si="39"/>
        <v>0</v>
      </c>
      <c r="AH73" s="1">
        <f t="shared" si="40"/>
        <v>0</v>
      </c>
    </row>
    <row r="74" spans="7:34">
      <c r="G74" t="s">
        <v>428</v>
      </c>
      <c r="H74" s="1">
        <v>8786</v>
      </c>
      <c r="I74" s="1">
        <v>146.43</v>
      </c>
      <c r="J74" s="1">
        <f>K74*Inflation!B$26/Inflation!B$28</f>
        <v>2095.0847640311035</v>
      </c>
      <c r="K74" s="1">
        <v>2176</v>
      </c>
      <c r="L74" s="1"/>
      <c r="N74" t="s">
        <v>63</v>
      </c>
      <c r="O74" s="1">
        <f t="shared" si="24"/>
        <v>8786</v>
      </c>
      <c r="P74" s="1">
        <f t="shared" si="25"/>
        <v>0</v>
      </c>
      <c r="Q74" s="1">
        <f t="shared" si="26"/>
        <v>0</v>
      </c>
      <c r="R74" s="1">
        <f t="shared" si="27"/>
        <v>0</v>
      </c>
      <c r="T74" s="1">
        <f t="shared" si="28"/>
        <v>2095.0847640311035</v>
      </c>
      <c r="U74" s="1">
        <f t="shared" si="29"/>
        <v>0</v>
      </c>
      <c r="V74" s="1">
        <f t="shared" si="30"/>
        <v>0</v>
      </c>
      <c r="W74" s="1">
        <f t="shared" si="31"/>
        <v>0</v>
      </c>
      <c r="X74" s="1">
        <f t="shared" si="32"/>
        <v>2095.0847640311035</v>
      </c>
      <c r="Y74" s="6">
        <f t="shared" si="33"/>
        <v>0.65330733640103145</v>
      </c>
      <c r="Z74" s="6">
        <f t="shared" si="34"/>
        <v>0</v>
      </c>
      <c r="AA74" s="6">
        <f t="shared" si="35"/>
        <v>0</v>
      </c>
      <c r="AB74" s="6">
        <f t="shared" si="36"/>
        <v>0</v>
      </c>
      <c r="AD74" t="s">
        <v>63</v>
      </c>
      <c r="AE74" s="1">
        <f t="shared" si="37"/>
        <v>146.43</v>
      </c>
      <c r="AF74" s="1">
        <f t="shared" si="38"/>
        <v>0</v>
      </c>
      <c r="AG74" s="1">
        <f t="shared" si="39"/>
        <v>0</v>
      </c>
      <c r="AH74" s="1">
        <f t="shared" si="40"/>
        <v>0</v>
      </c>
    </row>
    <row r="75" spans="7:34">
      <c r="G75" t="s">
        <v>429</v>
      </c>
      <c r="H75" s="1">
        <v>8656</v>
      </c>
      <c r="I75" s="1">
        <v>127.6</v>
      </c>
      <c r="J75" s="1">
        <f>K75*Inflation!B$26/Inflation!B$28</f>
        <v>3866.6637924397578</v>
      </c>
      <c r="K75" s="1">
        <v>4016</v>
      </c>
      <c r="L75" s="1"/>
      <c r="N75" t="s">
        <v>63</v>
      </c>
      <c r="O75" s="1">
        <f t="shared" si="24"/>
        <v>8656</v>
      </c>
      <c r="P75" s="1">
        <f t="shared" si="25"/>
        <v>0</v>
      </c>
      <c r="Q75" s="1">
        <f t="shared" si="26"/>
        <v>0</v>
      </c>
      <c r="R75" s="1">
        <f t="shared" si="27"/>
        <v>0</v>
      </c>
      <c r="T75" s="1">
        <f t="shared" si="28"/>
        <v>3866.6637924397578</v>
      </c>
      <c r="U75" s="1">
        <f t="shared" si="29"/>
        <v>0</v>
      </c>
      <c r="V75" s="1">
        <f t="shared" si="30"/>
        <v>0</v>
      </c>
      <c r="W75" s="1">
        <f t="shared" si="31"/>
        <v>0</v>
      </c>
      <c r="X75" s="1">
        <f t="shared" si="32"/>
        <v>3866.6637924397578</v>
      </c>
      <c r="Y75" s="6">
        <f t="shared" si="33"/>
        <v>1.2238446662825557</v>
      </c>
      <c r="Z75" s="6">
        <f t="shared" si="34"/>
        <v>0</v>
      </c>
      <c r="AA75" s="6">
        <f t="shared" si="35"/>
        <v>0</v>
      </c>
      <c r="AB75" s="6">
        <f t="shared" si="36"/>
        <v>0</v>
      </c>
      <c r="AD75" t="s">
        <v>63</v>
      </c>
      <c r="AE75" s="1">
        <f t="shared" si="37"/>
        <v>127.6</v>
      </c>
      <c r="AF75" s="1">
        <f t="shared" si="38"/>
        <v>0</v>
      </c>
      <c r="AG75" s="1">
        <f t="shared" si="39"/>
        <v>0</v>
      </c>
      <c r="AH75" s="1">
        <f t="shared" si="40"/>
        <v>0</v>
      </c>
    </row>
    <row r="76" spans="7:34">
      <c r="G76" t="s">
        <v>430</v>
      </c>
      <c r="H76" s="1">
        <v>11133</v>
      </c>
      <c r="I76" s="1">
        <v>185.55</v>
      </c>
      <c r="J76" s="1">
        <f>K76*Inflation!B$26/Inflation!B$28</f>
        <v>2356.0075448456391</v>
      </c>
      <c r="K76" s="1">
        <v>2447</v>
      </c>
      <c r="L76" s="1"/>
      <c r="N76" t="s">
        <v>63</v>
      </c>
      <c r="O76" s="1">
        <f t="shared" si="24"/>
        <v>11133</v>
      </c>
      <c r="P76" s="1">
        <f t="shared" si="25"/>
        <v>0</v>
      </c>
      <c r="Q76" s="1">
        <f t="shared" si="26"/>
        <v>0</v>
      </c>
      <c r="R76" s="1">
        <f t="shared" si="27"/>
        <v>0</v>
      </c>
      <c r="T76" s="1">
        <f t="shared" si="28"/>
        <v>2356.0075448456391</v>
      </c>
      <c r="U76" s="1">
        <f t="shared" si="29"/>
        <v>0</v>
      </c>
      <c r="V76" s="1">
        <f t="shared" si="30"/>
        <v>0</v>
      </c>
      <c r="W76" s="1">
        <f t="shared" si="31"/>
        <v>0</v>
      </c>
      <c r="X76" s="1">
        <f t="shared" si="32"/>
        <v>2356.0075448456391</v>
      </c>
      <c r="Y76" s="6">
        <f t="shared" si="33"/>
        <v>0.57979117860036966</v>
      </c>
      <c r="Z76" s="6">
        <f t="shared" si="34"/>
        <v>0</v>
      </c>
      <c r="AA76" s="6">
        <f t="shared" si="35"/>
        <v>0</v>
      </c>
      <c r="AB76" s="6">
        <f t="shared" si="36"/>
        <v>0</v>
      </c>
      <c r="AD76" t="s">
        <v>63</v>
      </c>
      <c r="AE76" s="1">
        <f t="shared" si="37"/>
        <v>185.55</v>
      </c>
      <c r="AF76" s="1">
        <f t="shared" si="38"/>
        <v>0</v>
      </c>
      <c r="AG76" s="1">
        <f t="shared" si="39"/>
        <v>0</v>
      </c>
      <c r="AH76" s="1">
        <f t="shared" si="40"/>
        <v>0</v>
      </c>
    </row>
    <row r="77" spans="7:34">
      <c r="G77" t="s">
        <v>431</v>
      </c>
      <c r="H77" s="1">
        <v>10345</v>
      </c>
      <c r="I77" s="1">
        <v>172.41</v>
      </c>
      <c r="J77" s="1">
        <f>K77*Inflation!B$26/Inflation!B$28</f>
        <v>2690.1042420509666</v>
      </c>
      <c r="K77" s="1">
        <v>2794</v>
      </c>
      <c r="L77" s="1"/>
      <c r="N77" t="s">
        <v>63</v>
      </c>
      <c r="O77" s="1">
        <f t="shared" si="24"/>
        <v>10345</v>
      </c>
      <c r="P77" s="1">
        <f t="shared" si="25"/>
        <v>0</v>
      </c>
      <c r="Q77" s="1">
        <f t="shared" si="26"/>
        <v>0</v>
      </c>
      <c r="R77" s="1">
        <f t="shared" si="27"/>
        <v>0</v>
      </c>
      <c r="T77" s="1">
        <f t="shared" si="28"/>
        <v>2690.1042420509666</v>
      </c>
      <c r="U77" s="1">
        <f t="shared" si="29"/>
        <v>0</v>
      </c>
      <c r="V77" s="1">
        <f t="shared" si="30"/>
        <v>0</v>
      </c>
      <c r="W77" s="1">
        <f t="shared" si="31"/>
        <v>0</v>
      </c>
      <c r="X77" s="1">
        <f t="shared" si="32"/>
        <v>2690.1042420509666</v>
      </c>
      <c r="Y77" s="6">
        <f t="shared" si="33"/>
        <v>0.71243582487760393</v>
      </c>
      <c r="Z77" s="6">
        <f t="shared" si="34"/>
        <v>0</v>
      </c>
      <c r="AA77" s="6">
        <f t="shared" si="35"/>
        <v>0</v>
      </c>
      <c r="AB77" s="6">
        <f t="shared" si="36"/>
        <v>0</v>
      </c>
      <c r="AD77" t="s">
        <v>63</v>
      </c>
      <c r="AE77" s="1">
        <f t="shared" si="37"/>
        <v>172.41</v>
      </c>
      <c r="AF77" s="1">
        <f t="shared" si="38"/>
        <v>0</v>
      </c>
      <c r="AG77" s="1">
        <f t="shared" si="39"/>
        <v>0</v>
      </c>
      <c r="AH77" s="1">
        <f t="shared" si="40"/>
        <v>0</v>
      </c>
    </row>
    <row r="78" spans="7:34">
      <c r="G78" t="s">
        <v>432</v>
      </c>
      <c r="H78" s="1">
        <v>14070</v>
      </c>
      <c r="I78" s="1">
        <v>234.5</v>
      </c>
      <c r="J78" s="1">
        <f>K78*Inflation!B$26/Inflation!B$28</f>
        <v>5461.0849180075456</v>
      </c>
      <c r="K78" s="1">
        <v>5672</v>
      </c>
      <c r="L78" s="1"/>
      <c r="N78" t="s">
        <v>63</v>
      </c>
      <c r="O78" s="1">
        <f t="shared" si="24"/>
        <v>14070</v>
      </c>
      <c r="P78" s="1">
        <f t="shared" si="25"/>
        <v>0</v>
      </c>
      <c r="Q78" s="1">
        <f t="shared" si="26"/>
        <v>0</v>
      </c>
      <c r="R78" s="1">
        <f t="shared" si="27"/>
        <v>0</v>
      </c>
      <c r="T78" s="1">
        <f t="shared" si="28"/>
        <v>5461.0849180075456</v>
      </c>
      <c r="U78" s="1">
        <f t="shared" si="29"/>
        <v>0</v>
      </c>
      <c r="V78" s="1">
        <f t="shared" si="30"/>
        <v>0</v>
      </c>
      <c r="W78" s="1">
        <f t="shared" si="31"/>
        <v>0</v>
      </c>
      <c r="X78" s="1">
        <f t="shared" si="32"/>
        <v>5461.0849180075456</v>
      </c>
      <c r="Y78" s="6">
        <f t="shared" si="33"/>
        <v>1.0633885208025518</v>
      </c>
      <c r="Z78" s="6">
        <f t="shared" si="34"/>
        <v>0</v>
      </c>
      <c r="AA78" s="6">
        <f t="shared" si="35"/>
        <v>0</v>
      </c>
      <c r="AB78" s="6">
        <f t="shared" si="36"/>
        <v>0</v>
      </c>
      <c r="AD78" t="s">
        <v>63</v>
      </c>
      <c r="AE78" s="1">
        <f t="shared" si="37"/>
        <v>234.5</v>
      </c>
      <c r="AF78" s="1">
        <f t="shared" si="38"/>
        <v>0</v>
      </c>
      <c r="AG78" s="1">
        <f t="shared" si="39"/>
        <v>0</v>
      </c>
      <c r="AH78" s="1">
        <f t="shared" si="40"/>
        <v>0</v>
      </c>
    </row>
    <row r="79" spans="7:34">
      <c r="G79" t="s">
        <v>433</v>
      </c>
      <c r="H79" s="1">
        <v>12559</v>
      </c>
      <c r="I79" s="1">
        <v>209.32</v>
      </c>
      <c r="J79" s="1">
        <f>K79*Inflation!B$26/Inflation!B$28</f>
        <v>2956.8039110016175</v>
      </c>
      <c r="K79" s="1">
        <v>3071</v>
      </c>
      <c r="L79" s="1"/>
      <c r="N79" t="s">
        <v>63</v>
      </c>
      <c r="O79" s="1">
        <f t="shared" si="24"/>
        <v>12559</v>
      </c>
      <c r="P79" s="1">
        <f t="shared" si="25"/>
        <v>0</v>
      </c>
      <c r="Q79" s="1">
        <f t="shared" si="26"/>
        <v>0</v>
      </c>
      <c r="R79" s="1">
        <f t="shared" si="27"/>
        <v>0</v>
      </c>
      <c r="T79" s="1">
        <f t="shared" si="28"/>
        <v>2956.8039110016175</v>
      </c>
      <c r="U79" s="1">
        <f t="shared" si="29"/>
        <v>0</v>
      </c>
      <c r="V79" s="1">
        <f t="shared" si="30"/>
        <v>0</v>
      </c>
      <c r="W79" s="1">
        <f t="shared" si="31"/>
        <v>0</v>
      </c>
      <c r="X79" s="1">
        <f t="shared" si="32"/>
        <v>2956.8039110016175</v>
      </c>
      <c r="Y79" s="6">
        <f t="shared" si="33"/>
        <v>0.64502210628880829</v>
      </c>
      <c r="Z79" s="6">
        <f t="shared" si="34"/>
        <v>0</v>
      </c>
      <c r="AA79" s="6">
        <f t="shared" si="35"/>
        <v>0</v>
      </c>
      <c r="AB79" s="6">
        <f t="shared" si="36"/>
        <v>0</v>
      </c>
      <c r="AD79" t="s">
        <v>63</v>
      </c>
      <c r="AE79" s="1">
        <f t="shared" si="37"/>
        <v>209.32</v>
      </c>
      <c r="AF79" s="1">
        <f t="shared" si="38"/>
        <v>0</v>
      </c>
      <c r="AG79" s="1">
        <f t="shared" si="39"/>
        <v>0</v>
      </c>
      <c r="AH79" s="1">
        <f t="shared" si="40"/>
        <v>0</v>
      </c>
    </row>
    <row r="80" spans="7:34">
      <c r="G80" t="s">
        <v>434</v>
      </c>
      <c r="H80" s="1">
        <v>13452</v>
      </c>
      <c r="I80" s="1">
        <v>224.2</v>
      </c>
      <c r="J80" s="1">
        <f>K80*Inflation!B$26/Inflation!B$28</f>
        <v>2172.1099391793059</v>
      </c>
      <c r="K80" s="1">
        <v>2256</v>
      </c>
      <c r="L80" s="1"/>
      <c r="N80" t="s">
        <v>63</v>
      </c>
      <c r="O80" s="1">
        <f t="shared" si="24"/>
        <v>13452</v>
      </c>
      <c r="P80" s="1">
        <f t="shared" si="25"/>
        <v>0</v>
      </c>
      <c r="Q80" s="1">
        <f t="shared" si="26"/>
        <v>0</v>
      </c>
      <c r="R80" s="1">
        <f t="shared" si="27"/>
        <v>0</v>
      </c>
      <c r="T80" s="1">
        <f t="shared" si="28"/>
        <v>2172.1099391793059</v>
      </c>
      <c r="U80" s="1">
        <f t="shared" si="29"/>
        <v>0</v>
      </c>
      <c r="V80" s="1">
        <f t="shared" si="30"/>
        <v>0</v>
      </c>
      <c r="W80" s="1">
        <f t="shared" si="31"/>
        <v>0</v>
      </c>
      <c r="X80" s="1">
        <f t="shared" si="32"/>
        <v>2172.1099391793059</v>
      </c>
      <c r="Y80" s="6">
        <f t="shared" si="33"/>
        <v>0.44238671831235687</v>
      </c>
      <c r="Z80" s="6">
        <f t="shared" si="34"/>
        <v>0</v>
      </c>
      <c r="AA80" s="6">
        <f t="shared" si="35"/>
        <v>0</v>
      </c>
      <c r="AB80" s="6">
        <f t="shared" si="36"/>
        <v>0</v>
      </c>
      <c r="AD80" t="s">
        <v>63</v>
      </c>
      <c r="AE80" s="1">
        <f t="shared" si="37"/>
        <v>224.2</v>
      </c>
      <c r="AF80" s="1">
        <f t="shared" si="38"/>
        <v>0</v>
      </c>
      <c r="AG80" s="1">
        <f t="shared" si="39"/>
        <v>0</v>
      </c>
      <c r="AH80" s="1">
        <f t="shared" si="40"/>
        <v>0</v>
      </c>
    </row>
    <row r="81" spans="1:34">
      <c r="G81" t="s">
        <v>435</v>
      </c>
      <c r="H81" s="1">
        <v>13342</v>
      </c>
      <c r="I81" s="1">
        <v>222.37</v>
      </c>
      <c r="J81" s="1">
        <f>K81*Inflation!B$26/Inflation!B$28</f>
        <v>2997.2421279544233</v>
      </c>
      <c r="K81" s="1">
        <v>3113</v>
      </c>
      <c r="L81" s="1"/>
      <c r="N81" t="s">
        <v>63</v>
      </c>
      <c r="O81" s="1">
        <f t="shared" si="24"/>
        <v>13342</v>
      </c>
      <c r="P81" s="1">
        <f t="shared" si="25"/>
        <v>0</v>
      </c>
      <c r="Q81" s="1">
        <f t="shared" si="26"/>
        <v>0</v>
      </c>
      <c r="R81" s="1">
        <f t="shared" si="27"/>
        <v>0</v>
      </c>
      <c r="T81" s="1">
        <f t="shared" si="28"/>
        <v>2997.2421279544233</v>
      </c>
      <c r="U81" s="1">
        <f t="shared" si="29"/>
        <v>0</v>
      </c>
      <c r="V81" s="1">
        <f t="shared" si="30"/>
        <v>0</v>
      </c>
      <c r="W81" s="1">
        <f t="shared" si="31"/>
        <v>0</v>
      </c>
      <c r="X81" s="1">
        <f t="shared" si="32"/>
        <v>2997.2421279544233</v>
      </c>
      <c r="Y81" s="6">
        <f t="shared" si="33"/>
        <v>0.61547161357879498</v>
      </c>
      <c r="Z81" s="6">
        <f t="shared" si="34"/>
        <v>0</v>
      </c>
      <c r="AA81" s="6">
        <f t="shared" si="35"/>
        <v>0</v>
      </c>
      <c r="AB81" s="6">
        <f t="shared" si="36"/>
        <v>0</v>
      </c>
      <c r="AD81" t="s">
        <v>63</v>
      </c>
      <c r="AE81" s="1">
        <f t="shared" si="37"/>
        <v>222.37</v>
      </c>
      <c r="AF81" s="1">
        <f t="shared" si="38"/>
        <v>0</v>
      </c>
      <c r="AG81" s="1">
        <f t="shared" si="39"/>
        <v>0</v>
      </c>
      <c r="AH81" s="1">
        <f t="shared" si="40"/>
        <v>0</v>
      </c>
    </row>
    <row r="82" spans="1:34">
      <c r="A82" t="s">
        <v>64</v>
      </c>
      <c r="B82">
        <v>0</v>
      </c>
      <c r="C82">
        <v>1</v>
      </c>
      <c r="D82">
        <v>1</v>
      </c>
      <c r="E82">
        <v>5</v>
      </c>
      <c r="G82" t="s">
        <v>436</v>
      </c>
      <c r="H82" s="1">
        <v>55799</v>
      </c>
      <c r="I82" s="1">
        <v>929.99</v>
      </c>
      <c r="J82" s="1">
        <f>K82*Inflation!B$26/Inflation!B$28</f>
        <v>4802.5196704904156</v>
      </c>
      <c r="K82" s="1">
        <v>4988</v>
      </c>
      <c r="L82" s="1"/>
      <c r="M82" s="1"/>
      <c r="N82" t="s">
        <v>64</v>
      </c>
      <c r="O82" s="1">
        <f t="shared" si="24"/>
        <v>0</v>
      </c>
      <c r="P82" s="1">
        <f t="shared" si="25"/>
        <v>0</v>
      </c>
      <c r="Q82" s="1">
        <f t="shared" si="26"/>
        <v>55799</v>
      </c>
      <c r="R82" s="1">
        <f t="shared" si="27"/>
        <v>0</v>
      </c>
      <c r="T82" s="1">
        <f t="shared" si="28"/>
        <v>0</v>
      </c>
      <c r="U82" s="1">
        <f t="shared" si="29"/>
        <v>0</v>
      </c>
      <c r="V82" s="1">
        <f t="shared" si="30"/>
        <v>4802.5196704904156</v>
      </c>
      <c r="W82" s="1">
        <f t="shared" si="31"/>
        <v>0</v>
      </c>
      <c r="X82" s="1">
        <f t="shared" si="32"/>
        <v>4802.5196704904156</v>
      </c>
      <c r="Y82" s="6">
        <f t="shared" si="33"/>
        <v>0</v>
      </c>
      <c r="Z82" s="6">
        <f t="shared" si="34"/>
        <v>0</v>
      </c>
      <c r="AA82" s="6">
        <f t="shared" si="35"/>
        <v>0.23580329644491668</v>
      </c>
      <c r="AB82" s="6">
        <f t="shared" si="36"/>
        <v>0</v>
      </c>
      <c r="AD82" t="s">
        <v>64</v>
      </c>
      <c r="AE82" s="1">
        <f t="shared" si="37"/>
        <v>0</v>
      </c>
      <c r="AF82" s="1">
        <f t="shared" si="38"/>
        <v>0</v>
      </c>
      <c r="AG82" s="1">
        <f t="shared" si="39"/>
        <v>929.99</v>
      </c>
      <c r="AH82" s="1">
        <f t="shared" si="40"/>
        <v>0</v>
      </c>
    </row>
    <row r="83" spans="1:34">
      <c r="G83" t="s">
        <v>437</v>
      </c>
      <c r="H83" s="1">
        <v>18043</v>
      </c>
      <c r="I83" s="1">
        <v>300.72000000000003</v>
      </c>
      <c r="J83" s="1">
        <f>K83*Inflation!B$26/Inflation!B$28</f>
        <v>1284.3947955962742</v>
      </c>
      <c r="K83" s="1">
        <v>1334</v>
      </c>
      <c r="L83" s="1"/>
      <c r="M83" s="1"/>
      <c r="N83" t="s">
        <v>64</v>
      </c>
      <c r="O83" s="1">
        <f t="shared" si="24"/>
        <v>0</v>
      </c>
      <c r="P83" s="1">
        <f t="shared" si="25"/>
        <v>18043</v>
      </c>
      <c r="Q83" s="1">
        <f t="shared" si="26"/>
        <v>0</v>
      </c>
      <c r="R83" s="1">
        <f t="shared" si="27"/>
        <v>0</v>
      </c>
      <c r="T83" s="1">
        <f t="shared" si="28"/>
        <v>0</v>
      </c>
      <c r="U83" s="1">
        <f t="shared" si="29"/>
        <v>1284.3947955962742</v>
      </c>
      <c r="V83" s="1">
        <f t="shared" si="30"/>
        <v>0</v>
      </c>
      <c r="W83" s="1">
        <f t="shared" si="31"/>
        <v>0</v>
      </c>
      <c r="X83" s="1">
        <f t="shared" si="32"/>
        <v>1284.3947955962742</v>
      </c>
      <c r="Y83" s="6">
        <f t="shared" si="33"/>
        <v>0</v>
      </c>
      <c r="Z83" s="6">
        <f t="shared" si="34"/>
        <v>0.1950279804327826</v>
      </c>
      <c r="AA83" s="6">
        <f t="shared" si="35"/>
        <v>0</v>
      </c>
      <c r="AB83" s="6">
        <f t="shared" si="36"/>
        <v>0</v>
      </c>
      <c r="AD83" t="s">
        <v>64</v>
      </c>
      <c r="AE83" s="1">
        <f t="shared" si="37"/>
        <v>0</v>
      </c>
      <c r="AF83" s="1">
        <f t="shared" si="38"/>
        <v>300.72000000000003</v>
      </c>
      <c r="AG83" s="1">
        <f t="shared" si="39"/>
        <v>0</v>
      </c>
      <c r="AH83" s="1">
        <f t="shared" si="40"/>
        <v>0</v>
      </c>
    </row>
    <row r="84" spans="1:34">
      <c r="G84" t="s">
        <v>438</v>
      </c>
      <c r="H84" s="1">
        <v>8000</v>
      </c>
      <c r="I84" s="1">
        <v>133.33000000000001</v>
      </c>
      <c r="J84" s="1">
        <f>K84*Inflation!B$26/Inflation!B$28</f>
        <v>1396.0812995611675</v>
      </c>
      <c r="K84" s="1">
        <v>1450</v>
      </c>
      <c r="L84" s="1"/>
      <c r="M84" s="1"/>
      <c r="N84" t="s">
        <v>64</v>
      </c>
      <c r="O84" s="1">
        <f t="shared" ref="O84:O100" si="41">IF(I84&lt;250,H84,0)</f>
        <v>8000</v>
      </c>
      <c r="P84" s="1">
        <f t="shared" ref="P84:P100" si="42">IF(AND(I84&lt;500,I84&gt;250),H84,0)</f>
        <v>0</v>
      </c>
      <c r="Q84" s="1">
        <f t="shared" ref="Q84:Q100" si="43">IF(AND(I84&lt;1000,I84&gt;500),H84,0)</f>
        <v>0</v>
      </c>
      <c r="R84" s="1">
        <f t="shared" ref="R84:R100" si="44">IF(I84&gt;1000,H84,0)</f>
        <v>0</v>
      </c>
      <c r="T84" s="1">
        <f t="shared" si="28"/>
        <v>1396.0812995611675</v>
      </c>
      <c r="U84" s="1">
        <f t="shared" si="29"/>
        <v>0</v>
      </c>
      <c r="V84" s="1">
        <f t="shared" si="30"/>
        <v>0</v>
      </c>
      <c r="W84" s="1">
        <f t="shared" si="31"/>
        <v>0</v>
      </c>
      <c r="X84" s="1">
        <f t="shared" si="32"/>
        <v>1396.0812995611675</v>
      </c>
      <c r="Y84" s="6">
        <f t="shared" si="33"/>
        <v>0.47811003409629027</v>
      </c>
      <c r="Z84" s="6">
        <f t="shared" si="34"/>
        <v>0</v>
      </c>
      <c r="AA84" s="6">
        <f t="shared" si="35"/>
        <v>0</v>
      </c>
      <c r="AB84" s="6">
        <f t="shared" si="36"/>
        <v>0</v>
      </c>
      <c r="AD84" t="s">
        <v>64</v>
      </c>
      <c r="AE84" s="1">
        <f t="shared" si="37"/>
        <v>133.33000000000001</v>
      </c>
      <c r="AF84" s="1">
        <f t="shared" si="38"/>
        <v>0</v>
      </c>
      <c r="AG84" s="1">
        <f t="shared" si="39"/>
        <v>0</v>
      </c>
      <c r="AH84" s="1">
        <f t="shared" si="40"/>
        <v>0</v>
      </c>
    </row>
    <row r="85" spans="1:34">
      <c r="G85" t="s">
        <v>439</v>
      </c>
      <c r="H85" s="1">
        <v>12925</v>
      </c>
      <c r="I85" s="1">
        <v>215.41</v>
      </c>
      <c r="J85" s="1">
        <f>K85*Inflation!B$26/Inflation!B$28</f>
        <v>2223.1391177149899</v>
      </c>
      <c r="K85" s="1">
        <v>2309</v>
      </c>
      <c r="L85" s="1"/>
      <c r="M85" s="1"/>
      <c r="N85" t="s">
        <v>64</v>
      </c>
      <c r="O85" s="1">
        <f t="shared" si="41"/>
        <v>12925</v>
      </c>
      <c r="P85" s="1">
        <f t="shared" si="42"/>
        <v>0</v>
      </c>
      <c r="Q85" s="1">
        <f t="shared" si="43"/>
        <v>0</v>
      </c>
      <c r="R85" s="1">
        <f t="shared" si="44"/>
        <v>0</v>
      </c>
      <c r="T85" s="1">
        <f t="shared" si="28"/>
        <v>2223.1391177149899</v>
      </c>
      <c r="U85" s="1">
        <f t="shared" si="29"/>
        <v>0</v>
      </c>
      <c r="V85" s="1">
        <f t="shared" si="30"/>
        <v>0</v>
      </c>
      <c r="W85" s="1">
        <f t="shared" si="31"/>
        <v>0</v>
      </c>
      <c r="X85" s="1">
        <f t="shared" si="32"/>
        <v>2223.1391177149899</v>
      </c>
      <c r="Y85" s="6">
        <f t="shared" si="33"/>
        <v>0.47124116853607267</v>
      </c>
      <c r="Z85" s="6">
        <f t="shared" si="34"/>
        <v>0</v>
      </c>
      <c r="AA85" s="6">
        <f t="shared" si="35"/>
        <v>0</v>
      </c>
      <c r="AB85" s="6">
        <f t="shared" si="36"/>
        <v>0</v>
      </c>
      <c r="AD85" t="s">
        <v>64</v>
      </c>
      <c r="AE85" s="1">
        <f t="shared" si="37"/>
        <v>215.41</v>
      </c>
      <c r="AF85" s="1">
        <f t="shared" si="38"/>
        <v>0</v>
      </c>
      <c r="AG85" s="1">
        <f t="shared" si="39"/>
        <v>0</v>
      </c>
      <c r="AH85" s="1">
        <f t="shared" si="40"/>
        <v>0</v>
      </c>
    </row>
    <row r="86" spans="1:34">
      <c r="G86" t="s">
        <v>468</v>
      </c>
      <c r="H86" s="1">
        <v>8526</v>
      </c>
      <c r="I86" s="1">
        <v>125.43</v>
      </c>
      <c r="J86" s="1">
        <f>K86*Inflation!B$26/Inflation!B$28</f>
        <v>1806.240357225345</v>
      </c>
      <c r="K86" s="1">
        <v>1876</v>
      </c>
      <c r="L86" s="1"/>
      <c r="M86" s="1"/>
      <c r="N86" t="s">
        <v>64</v>
      </c>
      <c r="O86" s="1">
        <f t="shared" si="41"/>
        <v>8526</v>
      </c>
      <c r="P86" s="1">
        <f t="shared" si="42"/>
        <v>0</v>
      </c>
      <c r="Q86" s="1">
        <f t="shared" si="43"/>
        <v>0</v>
      </c>
      <c r="R86" s="1">
        <f t="shared" si="44"/>
        <v>0</v>
      </c>
      <c r="T86" s="1">
        <f t="shared" si="28"/>
        <v>1806.240357225345</v>
      </c>
      <c r="U86" s="1">
        <f t="shared" si="29"/>
        <v>0</v>
      </c>
      <c r="V86" s="1">
        <f t="shared" si="30"/>
        <v>0</v>
      </c>
      <c r="W86" s="1">
        <f t="shared" si="31"/>
        <v>0</v>
      </c>
      <c r="X86" s="1">
        <f t="shared" si="32"/>
        <v>1806.240357225345</v>
      </c>
      <c r="Y86" s="6">
        <f t="shared" si="33"/>
        <v>0.58041329092488891</v>
      </c>
      <c r="Z86" s="6">
        <f t="shared" si="34"/>
        <v>0</v>
      </c>
      <c r="AA86" s="6">
        <f t="shared" si="35"/>
        <v>0</v>
      </c>
      <c r="AB86" s="6">
        <f t="shared" si="36"/>
        <v>0</v>
      </c>
      <c r="AD86" t="s">
        <v>64</v>
      </c>
      <c r="AE86" s="1">
        <f t="shared" si="37"/>
        <v>125.43</v>
      </c>
      <c r="AF86" s="1">
        <f t="shared" si="38"/>
        <v>0</v>
      </c>
      <c r="AG86" s="1">
        <f t="shared" si="39"/>
        <v>0</v>
      </c>
      <c r="AH86" s="1">
        <f t="shared" si="40"/>
        <v>0</v>
      </c>
    </row>
    <row r="87" spans="1:34">
      <c r="G87" t="s">
        <v>440</v>
      </c>
      <c r="H87" s="1">
        <v>9734</v>
      </c>
      <c r="I87" s="1">
        <v>162.22999999999999</v>
      </c>
      <c r="J87" s="1">
        <f>K87*Inflation!B$26/Inflation!B$28</f>
        <v>1622.3427515590117</v>
      </c>
      <c r="K87" s="1">
        <v>1685</v>
      </c>
      <c r="L87" s="1"/>
      <c r="M87" s="1"/>
      <c r="N87" t="s">
        <v>64</v>
      </c>
      <c r="O87" s="1">
        <f t="shared" si="41"/>
        <v>9734</v>
      </c>
      <c r="P87" s="1">
        <f t="shared" si="42"/>
        <v>0</v>
      </c>
      <c r="Q87" s="1">
        <f t="shared" si="43"/>
        <v>0</v>
      </c>
      <c r="R87" s="1">
        <f t="shared" si="44"/>
        <v>0</v>
      </c>
      <c r="T87" s="1">
        <f t="shared" si="28"/>
        <v>1622.3427515590117</v>
      </c>
      <c r="U87" s="1">
        <f t="shared" si="29"/>
        <v>0</v>
      </c>
      <c r="V87" s="1">
        <f t="shared" si="30"/>
        <v>0</v>
      </c>
      <c r="W87" s="1">
        <f t="shared" si="31"/>
        <v>0</v>
      </c>
      <c r="X87" s="1">
        <f t="shared" si="32"/>
        <v>1622.3427515590117</v>
      </c>
      <c r="Y87" s="6">
        <f t="shared" si="33"/>
        <v>0.45662365541457894</v>
      </c>
      <c r="Z87" s="6">
        <f t="shared" si="34"/>
        <v>0</v>
      </c>
      <c r="AA87" s="6">
        <f t="shared" si="35"/>
        <v>0</v>
      </c>
      <c r="AB87" s="6">
        <f t="shared" si="36"/>
        <v>0</v>
      </c>
      <c r="AD87" t="s">
        <v>64</v>
      </c>
      <c r="AE87" s="1">
        <f t="shared" si="37"/>
        <v>162.22999999999999</v>
      </c>
      <c r="AF87" s="1">
        <f t="shared" si="38"/>
        <v>0</v>
      </c>
      <c r="AG87" s="1">
        <f t="shared" si="39"/>
        <v>0</v>
      </c>
      <c r="AH87" s="1">
        <f t="shared" si="40"/>
        <v>0</v>
      </c>
    </row>
    <row r="88" spans="1:34">
      <c r="G88" t="s">
        <v>441</v>
      </c>
      <c r="H88" s="1">
        <v>11593</v>
      </c>
      <c r="I88" s="1">
        <v>193.21</v>
      </c>
      <c r="J88" s="1">
        <f>K88*Inflation!B$26/Inflation!B$28</f>
        <v>2126.8576487797372</v>
      </c>
      <c r="K88" s="1">
        <v>2209</v>
      </c>
      <c r="L88" s="1"/>
      <c r="M88" s="1"/>
      <c r="N88" t="s">
        <v>64</v>
      </c>
      <c r="O88" s="1">
        <f t="shared" si="41"/>
        <v>11593</v>
      </c>
      <c r="P88" s="1">
        <f t="shared" si="42"/>
        <v>0</v>
      </c>
      <c r="Q88" s="1">
        <f t="shared" si="43"/>
        <v>0</v>
      </c>
      <c r="R88" s="1">
        <f t="shared" si="44"/>
        <v>0</v>
      </c>
      <c r="T88" s="1">
        <f t="shared" si="28"/>
        <v>2126.8576487797372</v>
      </c>
      <c r="U88" s="1">
        <f t="shared" si="29"/>
        <v>0</v>
      </c>
      <c r="V88" s="1">
        <f t="shared" si="30"/>
        <v>0</v>
      </c>
      <c r="W88" s="1">
        <f t="shared" si="31"/>
        <v>0</v>
      </c>
      <c r="X88" s="1">
        <f t="shared" si="32"/>
        <v>2126.8576487797372</v>
      </c>
      <c r="Y88" s="6">
        <f t="shared" si="33"/>
        <v>0.50263152393088817</v>
      </c>
      <c r="Z88" s="6">
        <f t="shared" si="34"/>
        <v>0</v>
      </c>
      <c r="AA88" s="6">
        <f t="shared" si="35"/>
        <v>0</v>
      </c>
      <c r="AB88" s="6">
        <f t="shared" si="36"/>
        <v>0</v>
      </c>
      <c r="AD88" t="s">
        <v>64</v>
      </c>
      <c r="AE88" s="1">
        <f t="shared" si="37"/>
        <v>193.21</v>
      </c>
      <c r="AF88" s="1">
        <f t="shared" si="38"/>
        <v>0</v>
      </c>
      <c r="AG88" s="1">
        <f t="shared" si="39"/>
        <v>0</v>
      </c>
      <c r="AH88" s="1">
        <f t="shared" si="40"/>
        <v>0</v>
      </c>
    </row>
    <row r="89" spans="1:34">
      <c r="A89" t="s">
        <v>65</v>
      </c>
      <c r="B89">
        <v>0</v>
      </c>
      <c r="C89">
        <v>1</v>
      </c>
      <c r="D89">
        <v>0</v>
      </c>
      <c r="E89">
        <v>2</v>
      </c>
      <c r="G89" t="s">
        <v>442</v>
      </c>
      <c r="H89" s="1">
        <v>47087</v>
      </c>
      <c r="I89" s="1">
        <v>784.78</v>
      </c>
      <c r="J89" s="1">
        <f>K89*Inflation!B$26/Inflation!B$28</f>
        <v>6041.6621756871209</v>
      </c>
      <c r="K89" s="1">
        <v>6275</v>
      </c>
      <c r="L89" s="1"/>
      <c r="M89" s="1"/>
      <c r="N89" t="s">
        <v>65</v>
      </c>
      <c r="O89" s="1">
        <f t="shared" si="41"/>
        <v>0</v>
      </c>
      <c r="P89" s="1">
        <f t="shared" si="42"/>
        <v>0</v>
      </c>
      <c r="Q89" s="1">
        <f t="shared" si="43"/>
        <v>47087</v>
      </c>
      <c r="R89" s="1">
        <f t="shared" si="44"/>
        <v>0</v>
      </c>
      <c r="T89" s="1">
        <f t="shared" si="28"/>
        <v>0</v>
      </c>
      <c r="U89" s="1">
        <f t="shared" si="29"/>
        <v>0</v>
      </c>
      <c r="V89" s="1">
        <f t="shared" si="30"/>
        <v>6041.6621756871209</v>
      </c>
      <c r="W89" s="1">
        <f t="shared" si="31"/>
        <v>0</v>
      </c>
      <c r="X89" s="1">
        <f t="shared" si="32"/>
        <v>6041.6621756871209</v>
      </c>
      <c r="Y89" s="6">
        <f t="shared" si="33"/>
        <v>0</v>
      </c>
      <c r="Z89" s="6">
        <f t="shared" si="34"/>
        <v>0</v>
      </c>
      <c r="AA89" s="6">
        <f t="shared" si="35"/>
        <v>0.3515301274549571</v>
      </c>
      <c r="AB89" s="6">
        <f t="shared" si="36"/>
        <v>0</v>
      </c>
      <c r="AD89" t="s">
        <v>65</v>
      </c>
      <c r="AE89" s="1">
        <f t="shared" si="37"/>
        <v>0</v>
      </c>
      <c r="AF89" s="1">
        <f t="shared" si="38"/>
        <v>0</v>
      </c>
      <c r="AG89" s="1">
        <f t="shared" si="39"/>
        <v>784.78</v>
      </c>
      <c r="AH89" s="1">
        <f t="shared" si="40"/>
        <v>0</v>
      </c>
    </row>
    <row r="90" spans="1:34">
      <c r="G90" t="s">
        <v>444</v>
      </c>
      <c r="H90" s="1">
        <v>10031</v>
      </c>
      <c r="I90" s="1">
        <v>167.18</v>
      </c>
      <c r="J90" s="1">
        <f>K90*Inflation!B$26/Inflation!B$28</f>
        <v>1599.235199014551</v>
      </c>
      <c r="K90" s="1">
        <v>1661</v>
      </c>
      <c r="L90" s="1"/>
      <c r="M90" s="1"/>
      <c r="N90" t="s">
        <v>65</v>
      </c>
      <c r="O90" s="1">
        <f t="shared" si="41"/>
        <v>10031</v>
      </c>
      <c r="P90" s="1">
        <f t="shared" si="42"/>
        <v>0</v>
      </c>
      <c r="Q90" s="1">
        <f t="shared" si="43"/>
        <v>0</v>
      </c>
      <c r="R90" s="1">
        <f t="shared" si="44"/>
        <v>0</v>
      </c>
      <c r="T90" s="1">
        <f t="shared" si="28"/>
        <v>1599.235199014551</v>
      </c>
      <c r="U90" s="1">
        <f t="shared" si="29"/>
        <v>0</v>
      </c>
      <c r="V90" s="1">
        <f t="shared" si="30"/>
        <v>0</v>
      </c>
      <c r="W90" s="1">
        <f t="shared" si="31"/>
        <v>0</v>
      </c>
      <c r="X90" s="1">
        <f t="shared" si="32"/>
        <v>1599.235199014551</v>
      </c>
      <c r="Y90" s="6">
        <f t="shared" si="33"/>
        <v>0.43679257289103807</v>
      </c>
      <c r="Z90" s="6">
        <f t="shared" si="34"/>
        <v>0</v>
      </c>
      <c r="AA90" s="6">
        <f t="shared" si="35"/>
        <v>0</v>
      </c>
      <c r="AB90" s="6">
        <f t="shared" si="36"/>
        <v>0</v>
      </c>
      <c r="AD90" t="s">
        <v>65</v>
      </c>
      <c r="AE90" s="1">
        <f t="shared" si="37"/>
        <v>167.18</v>
      </c>
      <c r="AF90" s="1">
        <f t="shared" si="38"/>
        <v>0</v>
      </c>
      <c r="AG90" s="1">
        <f t="shared" si="39"/>
        <v>0</v>
      </c>
      <c r="AH90" s="1">
        <f t="shared" si="40"/>
        <v>0</v>
      </c>
    </row>
    <row r="91" spans="1:34">
      <c r="G91" t="s">
        <v>445</v>
      </c>
      <c r="H91" s="1">
        <v>10174</v>
      </c>
      <c r="I91" s="1">
        <v>169.56</v>
      </c>
      <c r="J91" s="1">
        <f>K91*Inflation!B$26/Inflation!B$28</f>
        <v>3313.0453460620529</v>
      </c>
      <c r="K91" s="1">
        <v>3441</v>
      </c>
      <c r="L91" s="1"/>
      <c r="M91" s="1"/>
      <c r="N91" t="s">
        <v>65</v>
      </c>
      <c r="O91" s="1">
        <f t="shared" si="41"/>
        <v>10174</v>
      </c>
      <c r="P91" s="1">
        <f t="shared" si="42"/>
        <v>0</v>
      </c>
      <c r="Q91" s="1">
        <f t="shared" si="43"/>
        <v>0</v>
      </c>
      <c r="R91" s="1">
        <f t="shared" si="44"/>
        <v>0</v>
      </c>
      <c r="T91" s="1">
        <f t="shared" si="28"/>
        <v>3313.0453460620529</v>
      </c>
      <c r="U91" s="1">
        <f t="shared" si="29"/>
        <v>0</v>
      </c>
      <c r="V91" s="1">
        <f t="shared" si="30"/>
        <v>0</v>
      </c>
      <c r="W91" s="1">
        <f t="shared" si="31"/>
        <v>0</v>
      </c>
      <c r="X91" s="1">
        <f t="shared" si="32"/>
        <v>3313.0453460620529</v>
      </c>
      <c r="Y91" s="6">
        <f t="shared" si="33"/>
        <v>0.89216007121619523</v>
      </c>
      <c r="Z91" s="6">
        <f t="shared" si="34"/>
        <v>0</v>
      </c>
      <c r="AA91" s="6">
        <f t="shared" si="35"/>
        <v>0</v>
      </c>
      <c r="AB91" s="6">
        <f t="shared" si="36"/>
        <v>0</v>
      </c>
      <c r="AD91" t="s">
        <v>65</v>
      </c>
      <c r="AE91" s="1">
        <f t="shared" si="37"/>
        <v>169.56</v>
      </c>
      <c r="AF91" s="1">
        <f t="shared" si="38"/>
        <v>0</v>
      </c>
      <c r="AG91" s="1">
        <f t="shared" si="39"/>
        <v>0</v>
      </c>
      <c r="AH91" s="1">
        <f t="shared" si="40"/>
        <v>0</v>
      </c>
    </row>
    <row r="92" spans="1:34">
      <c r="A92" t="s">
        <v>66</v>
      </c>
      <c r="B92">
        <v>0</v>
      </c>
      <c r="C92">
        <v>2</v>
      </c>
      <c r="D92">
        <v>3</v>
      </c>
      <c r="E92">
        <v>4</v>
      </c>
      <c r="G92" t="s">
        <v>446</v>
      </c>
      <c r="H92" s="1">
        <v>44260</v>
      </c>
      <c r="I92" s="1">
        <v>737.67</v>
      </c>
      <c r="J92" s="1">
        <f>K92*Inflation!B$26/Inflation!B$28</f>
        <v>5639.2056355377636</v>
      </c>
      <c r="K92" s="1">
        <v>5857</v>
      </c>
      <c r="L92" s="1"/>
      <c r="M92" s="1"/>
      <c r="N92" t="s">
        <v>66</v>
      </c>
      <c r="O92" s="1">
        <f t="shared" si="41"/>
        <v>0</v>
      </c>
      <c r="P92" s="1">
        <f t="shared" si="42"/>
        <v>0</v>
      </c>
      <c r="Q92" s="1">
        <f t="shared" si="43"/>
        <v>44260</v>
      </c>
      <c r="R92" s="1">
        <f t="shared" si="44"/>
        <v>0</v>
      </c>
      <c r="T92" s="1">
        <f t="shared" si="28"/>
        <v>0</v>
      </c>
      <c r="U92" s="1">
        <f t="shared" si="29"/>
        <v>0</v>
      </c>
      <c r="V92" s="1">
        <f t="shared" si="30"/>
        <v>5639.2056355377636</v>
      </c>
      <c r="W92" s="1">
        <f t="shared" si="31"/>
        <v>0</v>
      </c>
      <c r="X92" s="1">
        <f t="shared" si="32"/>
        <v>5639.2056355377636</v>
      </c>
      <c r="Y92" s="6">
        <f t="shared" si="33"/>
        <v>0</v>
      </c>
      <c r="Z92" s="6">
        <f t="shared" si="34"/>
        <v>0</v>
      </c>
      <c r="AA92" s="6">
        <f t="shared" si="35"/>
        <v>0.34907090947871933</v>
      </c>
      <c r="AB92" s="6">
        <f t="shared" si="36"/>
        <v>0</v>
      </c>
      <c r="AD92" t="s">
        <v>66</v>
      </c>
      <c r="AE92" s="1">
        <f t="shared" si="37"/>
        <v>0</v>
      </c>
      <c r="AF92" s="1">
        <f t="shared" si="38"/>
        <v>0</v>
      </c>
      <c r="AG92" s="1">
        <f t="shared" si="39"/>
        <v>737.67</v>
      </c>
      <c r="AH92" s="1">
        <f t="shared" si="40"/>
        <v>0</v>
      </c>
    </row>
    <row r="93" spans="1:34">
      <c r="G93" t="s">
        <v>378</v>
      </c>
      <c r="H93" s="1">
        <v>32719</v>
      </c>
      <c r="I93" s="1">
        <v>545.32000000000005</v>
      </c>
      <c r="J93" s="1">
        <f>K93*Inflation!B$26/Inflation!B$28</f>
        <v>6007.9636615597819</v>
      </c>
      <c r="K93" s="1">
        <v>6240</v>
      </c>
      <c r="L93" s="1"/>
      <c r="N93" t="s">
        <v>66</v>
      </c>
      <c r="O93" s="1">
        <f t="shared" si="41"/>
        <v>0</v>
      </c>
      <c r="P93" s="1">
        <f t="shared" si="42"/>
        <v>0</v>
      </c>
      <c r="Q93" s="1">
        <f t="shared" si="43"/>
        <v>32719</v>
      </c>
      <c r="R93" s="1">
        <f t="shared" si="44"/>
        <v>0</v>
      </c>
      <c r="T93" s="1">
        <f t="shared" si="28"/>
        <v>0</v>
      </c>
      <c r="U93" s="1">
        <f t="shared" si="29"/>
        <v>0</v>
      </c>
      <c r="V93" s="1">
        <f t="shared" si="30"/>
        <v>6007.9636615597819</v>
      </c>
      <c r="W93" s="1">
        <f t="shared" si="31"/>
        <v>0</v>
      </c>
      <c r="X93" s="1">
        <f t="shared" si="32"/>
        <v>6007.9636615597819</v>
      </c>
      <c r="Y93" s="6">
        <f t="shared" si="33"/>
        <v>0</v>
      </c>
      <c r="Z93" s="6">
        <f t="shared" si="34"/>
        <v>0</v>
      </c>
      <c r="AA93" s="6">
        <f t="shared" si="35"/>
        <v>0.50307694046982732</v>
      </c>
      <c r="AB93" s="6">
        <f t="shared" si="36"/>
        <v>0</v>
      </c>
      <c r="AD93" t="s">
        <v>66</v>
      </c>
      <c r="AE93" s="1">
        <f t="shared" si="37"/>
        <v>0</v>
      </c>
      <c r="AF93" s="1">
        <f t="shared" si="38"/>
        <v>0</v>
      </c>
      <c r="AG93" s="1">
        <f t="shared" si="39"/>
        <v>545.32000000000005</v>
      </c>
      <c r="AH93" s="1">
        <f t="shared" si="40"/>
        <v>0</v>
      </c>
    </row>
    <row r="94" spans="1:34">
      <c r="G94" t="s">
        <v>447</v>
      </c>
      <c r="H94" s="1">
        <v>25633</v>
      </c>
      <c r="I94" s="1">
        <v>427.21</v>
      </c>
      <c r="J94" s="1">
        <f>K94*Inflation!B$26/Inflation!B$28</f>
        <v>7413.6731080144755</v>
      </c>
      <c r="K94" s="1">
        <v>7700</v>
      </c>
      <c r="L94" s="1"/>
      <c r="N94" t="s">
        <v>66</v>
      </c>
      <c r="O94" s="1">
        <f t="shared" si="41"/>
        <v>0</v>
      </c>
      <c r="P94" s="1">
        <f t="shared" si="42"/>
        <v>25633</v>
      </c>
      <c r="Q94" s="1">
        <f t="shared" si="43"/>
        <v>0</v>
      </c>
      <c r="R94" s="1">
        <f t="shared" si="44"/>
        <v>0</v>
      </c>
      <c r="T94" s="1">
        <f t="shared" si="28"/>
        <v>0</v>
      </c>
      <c r="U94" s="1">
        <f t="shared" si="29"/>
        <v>7413.6731080144755</v>
      </c>
      <c r="V94" s="1">
        <f t="shared" si="30"/>
        <v>0</v>
      </c>
      <c r="W94" s="1">
        <f t="shared" si="31"/>
        <v>0</v>
      </c>
      <c r="X94" s="1">
        <f t="shared" si="32"/>
        <v>7413.6731080144755</v>
      </c>
      <c r="Y94" s="6">
        <f t="shared" si="33"/>
        <v>0</v>
      </c>
      <c r="Z94" s="6">
        <f t="shared" si="34"/>
        <v>0.79239391302783124</v>
      </c>
      <c r="AA94" s="6">
        <f t="shared" si="35"/>
        <v>0</v>
      </c>
      <c r="AB94" s="6">
        <f t="shared" si="36"/>
        <v>0</v>
      </c>
      <c r="AD94" t="s">
        <v>66</v>
      </c>
      <c r="AE94" s="1">
        <f t="shared" si="37"/>
        <v>0</v>
      </c>
      <c r="AF94" s="1">
        <f t="shared" si="38"/>
        <v>427.21</v>
      </c>
      <c r="AG94" s="1">
        <f t="shared" si="39"/>
        <v>0</v>
      </c>
      <c r="AH94" s="1">
        <f t="shared" si="40"/>
        <v>0</v>
      </c>
    </row>
    <row r="95" spans="1:34">
      <c r="G95" t="s">
        <v>449</v>
      </c>
      <c r="H95" s="1">
        <v>22210</v>
      </c>
      <c r="I95" s="1">
        <v>370.17</v>
      </c>
      <c r="J95" s="1">
        <f>K95*Inflation!B$26/Inflation!B$28</f>
        <v>3001.0933867118338</v>
      </c>
      <c r="K95" s="1">
        <v>3117</v>
      </c>
      <c r="L95" s="1"/>
      <c r="N95" t="s">
        <v>66</v>
      </c>
      <c r="O95" s="1">
        <f t="shared" si="41"/>
        <v>0</v>
      </c>
      <c r="P95" s="1">
        <f t="shared" si="42"/>
        <v>22210</v>
      </c>
      <c r="Q95" s="1">
        <f t="shared" si="43"/>
        <v>0</v>
      </c>
      <c r="R95" s="1">
        <f t="shared" si="44"/>
        <v>0</v>
      </c>
      <c r="T95" s="1">
        <f t="shared" si="28"/>
        <v>0</v>
      </c>
      <c r="U95" s="1">
        <f t="shared" si="29"/>
        <v>3001.0933867118338</v>
      </c>
      <c r="V95" s="1">
        <f t="shared" si="30"/>
        <v>0</v>
      </c>
      <c r="W95" s="1">
        <f t="shared" si="31"/>
        <v>0</v>
      </c>
      <c r="X95" s="1">
        <f t="shared" si="32"/>
        <v>3001.0933867118338</v>
      </c>
      <c r="Y95" s="6">
        <f t="shared" si="33"/>
        <v>0</v>
      </c>
      <c r="Z95" s="6">
        <f t="shared" si="34"/>
        <v>0.37020142558416042</v>
      </c>
      <c r="AA95" s="6">
        <f t="shared" si="35"/>
        <v>0</v>
      </c>
      <c r="AB95" s="6">
        <f t="shared" si="36"/>
        <v>0</v>
      </c>
      <c r="AD95" t="s">
        <v>66</v>
      </c>
      <c r="AE95" s="1">
        <f t="shared" si="37"/>
        <v>0</v>
      </c>
      <c r="AF95" s="1">
        <f t="shared" si="38"/>
        <v>370.17</v>
      </c>
      <c r="AG95" s="1">
        <f t="shared" si="39"/>
        <v>0</v>
      </c>
      <c r="AH95" s="1">
        <f t="shared" si="40"/>
        <v>0</v>
      </c>
    </row>
    <row r="96" spans="1:34">
      <c r="G96" t="s">
        <v>451</v>
      </c>
      <c r="H96" s="1">
        <v>29895</v>
      </c>
      <c r="I96" s="1">
        <v>498.25</v>
      </c>
      <c r="J96" s="1">
        <f>K96*Inflation!B$26/Inflation!B$28</f>
        <v>6275.6261451997862</v>
      </c>
      <c r="K96" s="1">
        <v>6518</v>
      </c>
      <c r="L96" s="1"/>
      <c r="N96" t="s">
        <v>66</v>
      </c>
      <c r="O96" s="1">
        <f t="shared" si="41"/>
        <v>0</v>
      </c>
      <c r="P96" s="1">
        <f t="shared" si="42"/>
        <v>29895</v>
      </c>
      <c r="Q96" s="1">
        <f t="shared" si="43"/>
        <v>0</v>
      </c>
      <c r="R96" s="1">
        <f t="shared" si="44"/>
        <v>0</v>
      </c>
      <c r="T96" s="1">
        <f t="shared" si="28"/>
        <v>0</v>
      </c>
      <c r="U96" s="1">
        <f t="shared" si="29"/>
        <v>6275.6261451997862</v>
      </c>
      <c r="V96" s="1">
        <f t="shared" si="30"/>
        <v>0</v>
      </c>
      <c r="W96" s="1">
        <f t="shared" si="31"/>
        <v>0</v>
      </c>
      <c r="X96" s="1">
        <f t="shared" si="32"/>
        <v>6275.6261451997862</v>
      </c>
      <c r="Y96" s="6">
        <f t="shared" si="33"/>
        <v>0</v>
      </c>
      <c r="Z96" s="6">
        <f t="shared" si="34"/>
        <v>0.57512949617724007</v>
      </c>
      <c r="AA96" s="6">
        <f t="shared" si="35"/>
        <v>0</v>
      </c>
      <c r="AB96" s="6">
        <f t="shared" si="36"/>
        <v>0</v>
      </c>
      <c r="AD96" t="s">
        <v>66</v>
      </c>
      <c r="AE96" s="1">
        <f t="shared" si="37"/>
        <v>0</v>
      </c>
      <c r="AF96" s="1">
        <f t="shared" si="38"/>
        <v>498.25</v>
      </c>
      <c r="AG96" s="1">
        <f t="shared" si="39"/>
        <v>0</v>
      </c>
      <c r="AH96" s="1">
        <f t="shared" si="40"/>
        <v>0</v>
      </c>
    </row>
    <row r="97" spans="1:34">
      <c r="G97" t="s">
        <v>452</v>
      </c>
      <c r="H97" s="1">
        <v>8581</v>
      </c>
      <c r="I97" s="1">
        <v>143.02000000000001</v>
      </c>
      <c r="J97" s="1">
        <f>K97*Inflation!B$26/Inflation!B$28</f>
        <v>1607.9005312187239</v>
      </c>
      <c r="K97" s="1">
        <v>1670</v>
      </c>
      <c r="N97" t="s">
        <v>66</v>
      </c>
      <c r="O97" s="1">
        <f t="shared" si="41"/>
        <v>8581</v>
      </c>
      <c r="P97" s="1">
        <f t="shared" si="42"/>
        <v>0</v>
      </c>
      <c r="Q97" s="1">
        <f t="shared" si="43"/>
        <v>0</v>
      </c>
      <c r="R97" s="1">
        <f t="shared" si="44"/>
        <v>0</v>
      </c>
      <c r="T97" s="1">
        <f t="shared" si="28"/>
        <v>1607.9005312187239</v>
      </c>
      <c r="U97" s="1">
        <f t="shared" si="29"/>
        <v>0</v>
      </c>
      <c r="V97" s="1">
        <f t="shared" si="30"/>
        <v>0</v>
      </c>
      <c r="W97" s="1">
        <f t="shared" si="31"/>
        <v>0</v>
      </c>
      <c r="X97" s="1">
        <f t="shared" si="32"/>
        <v>1607.9005312187239</v>
      </c>
      <c r="Y97" s="6">
        <f t="shared" si="33"/>
        <v>0.51336754863603529</v>
      </c>
      <c r="Z97" s="6">
        <f t="shared" si="34"/>
        <v>0</v>
      </c>
      <c r="AA97" s="6">
        <f t="shared" si="35"/>
        <v>0</v>
      </c>
      <c r="AB97" s="6">
        <f t="shared" si="36"/>
        <v>0</v>
      </c>
      <c r="AD97" t="s">
        <v>66</v>
      </c>
      <c r="AE97" s="1">
        <f t="shared" si="37"/>
        <v>143.02000000000001</v>
      </c>
      <c r="AF97" s="1">
        <f t="shared" si="38"/>
        <v>0</v>
      </c>
      <c r="AG97" s="1">
        <f t="shared" si="39"/>
        <v>0</v>
      </c>
      <c r="AH97" s="1">
        <f t="shared" si="40"/>
        <v>0</v>
      </c>
    </row>
    <row r="98" spans="1:34">
      <c r="G98" t="s">
        <v>453</v>
      </c>
      <c r="H98" s="1">
        <v>10876</v>
      </c>
      <c r="I98" s="1">
        <v>181.26</v>
      </c>
      <c r="J98" s="1">
        <f>K98*Inflation!B$26/Inflation!B$28</f>
        <v>3453.6162907075227</v>
      </c>
      <c r="K98" s="1">
        <v>3587</v>
      </c>
      <c r="N98" t="s">
        <v>66</v>
      </c>
      <c r="O98" s="1">
        <f t="shared" si="41"/>
        <v>10876</v>
      </c>
      <c r="P98" s="1">
        <f t="shared" si="42"/>
        <v>0</v>
      </c>
      <c r="Q98" s="1">
        <f t="shared" si="43"/>
        <v>0</v>
      </c>
      <c r="R98" s="1">
        <f t="shared" si="44"/>
        <v>0</v>
      </c>
      <c r="T98" s="1">
        <f t="shared" si="28"/>
        <v>3453.6162907075227</v>
      </c>
      <c r="U98" s="1">
        <f t="shared" si="29"/>
        <v>0</v>
      </c>
      <c r="V98" s="1">
        <f t="shared" si="30"/>
        <v>0</v>
      </c>
      <c r="W98" s="1">
        <f t="shared" si="31"/>
        <v>0</v>
      </c>
      <c r="X98" s="1">
        <f t="shared" si="32"/>
        <v>3453.6162907075227</v>
      </c>
      <c r="Y98" s="6">
        <f t="shared" si="33"/>
        <v>0.86998551308335625</v>
      </c>
      <c r="Z98" s="6">
        <f t="shared" si="34"/>
        <v>0</v>
      </c>
      <c r="AA98" s="6">
        <f t="shared" si="35"/>
        <v>0</v>
      </c>
      <c r="AB98" s="6">
        <f t="shared" si="36"/>
        <v>0</v>
      </c>
      <c r="AD98" t="s">
        <v>66</v>
      </c>
      <c r="AE98" s="1">
        <f t="shared" si="37"/>
        <v>181.26</v>
      </c>
      <c r="AF98" s="1">
        <f t="shared" si="38"/>
        <v>0</v>
      </c>
      <c r="AG98" s="1">
        <f t="shared" si="39"/>
        <v>0</v>
      </c>
      <c r="AH98" s="1">
        <f t="shared" si="40"/>
        <v>0</v>
      </c>
    </row>
    <row r="99" spans="1:34">
      <c r="A99" s="9" t="s">
        <v>450</v>
      </c>
      <c r="B99" s="9">
        <v>2020</v>
      </c>
      <c r="G99" t="s">
        <v>454</v>
      </c>
      <c r="H99" s="1">
        <v>10404</v>
      </c>
      <c r="I99" s="1">
        <v>173.4</v>
      </c>
      <c r="J99" s="1">
        <f>K99*Inflation!B$26/Inflation!B$28</f>
        <v>84.72769266302258</v>
      </c>
      <c r="K99" s="1">
        <v>88</v>
      </c>
      <c r="N99" t="s">
        <v>66</v>
      </c>
      <c r="O99" s="1">
        <f t="shared" si="41"/>
        <v>10404</v>
      </c>
      <c r="P99" s="1">
        <f t="shared" si="42"/>
        <v>0</v>
      </c>
      <c r="Q99" s="1">
        <f t="shared" si="43"/>
        <v>0</v>
      </c>
      <c r="R99" s="1">
        <f t="shared" si="44"/>
        <v>0</v>
      </c>
      <c r="T99" s="1">
        <f t="shared" si="28"/>
        <v>84.72769266302258</v>
      </c>
      <c r="U99" s="1">
        <f t="shared" si="29"/>
        <v>0</v>
      </c>
      <c r="V99" s="1">
        <f t="shared" si="30"/>
        <v>0</v>
      </c>
      <c r="W99" s="1">
        <f t="shared" si="31"/>
        <v>0</v>
      </c>
      <c r="X99" s="1">
        <f t="shared" si="32"/>
        <v>84.72769266302258</v>
      </c>
      <c r="Y99" s="6">
        <f t="shared" si="33"/>
        <v>2.2311674820280552E-2</v>
      </c>
      <c r="Z99" s="6">
        <f t="shared" si="34"/>
        <v>0</v>
      </c>
      <c r="AA99" s="6">
        <f t="shared" si="35"/>
        <v>0</v>
      </c>
      <c r="AB99" s="6">
        <f t="shared" si="36"/>
        <v>0</v>
      </c>
      <c r="AD99" t="s">
        <v>66</v>
      </c>
      <c r="AE99" s="1">
        <f t="shared" si="37"/>
        <v>173.4</v>
      </c>
      <c r="AF99" s="1">
        <f t="shared" si="38"/>
        <v>0</v>
      </c>
      <c r="AG99" s="1">
        <f t="shared" si="39"/>
        <v>0</v>
      </c>
      <c r="AH99" s="1">
        <f t="shared" si="40"/>
        <v>0</v>
      </c>
    </row>
    <row r="100" spans="1:34">
      <c r="A100" t="s">
        <v>57</v>
      </c>
      <c r="B100" s="1">
        <f>SUMIF(AD$3:$AD$100,$A100,AE$3:AE$100)</f>
        <v>1910.23</v>
      </c>
      <c r="G100" t="s">
        <v>455</v>
      </c>
      <c r="H100" s="1">
        <v>13240</v>
      </c>
      <c r="I100" s="1">
        <v>220.66</v>
      </c>
      <c r="J100" s="1">
        <f>K100*Inflation!B$26/Inflation!B$28</f>
        <v>598.87073677727312</v>
      </c>
      <c r="K100" s="1">
        <v>622</v>
      </c>
      <c r="N100" t="s">
        <v>66</v>
      </c>
      <c r="O100" s="1">
        <f t="shared" si="41"/>
        <v>13240</v>
      </c>
      <c r="P100" s="1">
        <f t="shared" si="42"/>
        <v>0</v>
      </c>
      <c r="Q100" s="1">
        <f t="shared" si="43"/>
        <v>0</v>
      </c>
      <c r="R100" s="1">
        <f t="shared" si="44"/>
        <v>0</v>
      </c>
      <c r="T100" s="1">
        <f t="shared" si="28"/>
        <v>598.87073677727312</v>
      </c>
      <c r="U100" s="1">
        <f t="shared" si="29"/>
        <v>0</v>
      </c>
      <c r="V100" s="1">
        <f t="shared" si="30"/>
        <v>0</v>
      </c>
      <c r="W100" s="1">
        <f t="shared" si="31"/>
        <v>0</v>
      </c>
      <c r="X100" s="1">
        <f t="shared" si="32"/>
        <v>598.87073677727312</v>
      </c>
      <c r="Y100" s="6">
        <f t="shared" si="33"/>
        <v>0.12392309249208978</v>
      </c>
      <c r="Z100" s="6">
        <f t="shared" si="34"/>
        <v>0</v>
      </c>
      <c r="AA100" s="6">
        <f t="shared" si="35"/>
        <v>0</v>
      </c>
      <c r="AB100" s="6">
        <f t="shared" si="36"/>
        <v>0</v>
      </c>
      <c r="AD100" t="s">
        <v>66</v>
      </c>
      <c r="AE100" s="1">
        <f t="shared" si="37"/>
        <v>220.66</v>
      </c>
      <c r="AF100" s="1">
        <f t="shared" si="38"/>
        <v>0</v>
      </c>
      <c r="AG100" s="1">
        <f t="shared" si="39"/>
        <v>0</v>
      </c>
      <c r="AH100" s="1">
        <f t="shared" si="40"/>
        <v>0</v>
      </c>
    </row>
    <row r="101" spans="1:34">
      <c r="A101" t="s">
        <v>58</v>
      </c>
      <c r="B101" s="1">
        <f>SUMIF(AD$3:$AD$100,$A101,AE$3:AE$100)</f>
        <v>217.97</v>
      </c>
      <c r="H101" s="1">
        <f>SUM(H3:H100)</f>
        <v>2280589</v>
      </c>
      <c r="I101" s="1">
        <f>SUM(I3:I100)</f>
        <v>37976.469999999994</v>
      </c>
      <c r="J101" s="1">
        <f>SUM(J3:J100)</f>
        <v>321485.75040418835</v>
      </c>
      <c r="K101" s="1"/>
      <c r="O101" s="1">
        <f>SUM(O3:O100)</f>
        <v>553286</v>
      </c>
      <c r="P101" s="1">
        <f t="shared" ref="P101:R101" si="45">SUM(P3:P100)</f>
        <v>581840</v>
      </c>
      <c r="Q101" s="1">
        <f t="shared" si="45"/>
        <v>493635</v>
      </c>
      <c r="R101" s="1">
        <f t="shared" si="45"/>
        <v>651828</v>
      </c>
      <c r="T101" s="1">
        <f>SUM(T3:T100)</f>
        <v>102148.86165216722</v>
      </c>
      <c r="U101" s="1">
        <f t="shared" ref="U101:W101" si="46">SUM(U3:U100)</f>
        <v>84972.247594118118</v>
      </c>
      <c r="V101" s="1">
        <f t="shared" si="46"/>
        <v>62853.505735622464</v>
      </c>
      <c r="W101" s="1">
        <f t="shared" si="46"/>
        <v>71511.135422280408</v>
      </c>
      <c r="Y101" s="6">
        <f t="shared" si="33"/>
        <v>0.50581416290570236</v>
      </c>
      <c r="Z101" s="6">
        <f t="shared" si="34"/>
        <v>0.4001111617283955</v>
      </c>
      <c r="AA101" s="6">
        <f t="shared" si="35"/>
        <v>0.34884354953973656</v>
      </c>
      <c r="AB101" s="6">
        <f t="shared" si="36"/>
        <v>0.30057149886956647</v>
      </c>
      <c r="AE101" s="1">
        <f>SUM(AE3:AE100)</f>
        <v>9188.0499999999993</v>
      </c>
      <c r="AF101" s="1">
        <f t="shared" ref="AF101:AH101" si="47">SUM(AF3:AF100)</f>
        <v>9697.3599999999988</v>
      </c>
      <c r="AG101" s="1">
        <f t="shared" si="47"/>
        <v>8227.25</v>
      </c>
      <c r="AH101" s="1">
        <f t="shared" si="47"/>
        <v>10863.81</v>
      </c>
    </row>
    <row r="102" spans="1:34">
      <c r="A102" t="s">
        <v>38</v>
      </c>
      <c r="B102" s="1">
        <f>SUMIF(AD$3:$AD$100,$A102,AE$3:AE$100)</f>
        <v>1385.61</v>
      </c>
    </row>
    <row r="103" spans="1:34">
      <c r="A103" t="s">
        <v>60</v>
      </c>
      <c r="B103" s="1">
        <f>SUMIF(AD$3:$AD$100,$A103,AE$3:AE$100)</f>
        <v>828.36</v>
      </c>
    </row>
    <row r="104" spans="1:34">
      <c r="A104" t="s">
        <v>142</v>
      </c>
      <c r="B104" s="1">
        <f>SUMIF(AD$3:$AD$100,$A104,AE$3:AE$100)</f>
        <v>983.56</v>
      </c>
    </row>
    <row r="105" spans="1:34">
      <c r="A105" t="s">
        <v>62</v>
      </c>
      <c r="B105" s="1">
        <f>SUMIF(AD$3:$AD$100,$A105,AE$3:AE$100)</f>
        <v>318.89999999999998</v>
      </c>
    </row>
    <row r="106" spans="1:34">
      <c r="A106" t="s">
        <v>63</v>
      </c>
      <c r="B106" s="1">
        <f>SUMIF(AD$3:$AD$100,$A106,AE$3:AE$100)</f>
        <v>1658.73</v>
      </c>
    </row>
    <row r="107" spans="1:34">
      <c r="A107" t="s">
        <v>64</v>
      </c>
      <c r="B107" s="1">
        <f>SUMIF(AD$3:$AD$100,$A107,AE$3:AE$100)</f>
        <v>829.61</v>
      </c>
    </row>
    <row r="108" spans="1:34">
      <c r="A108" t="s">
        <v>65</v>
      </c>
      <c r="B108" s="1">
        <f>SUMIF(AD$3:$AD$100,$A108,AE$3:AE$100)</f>
        <v>336.74</v>
      </c>
    </row>
    <row r="109" spans="1:34">
      <c r="A109" t="s">
        <v>66</v>
      </c>
      <c r="B109" s="1">
        <f>SUMIF(AD$3:$AD$100,$A109,AE$3:AE$100)</f>
        <v>718.33999999999992</v>
      </c>
    </row>
    <row r="110" spans="1:34">
      <c r="A110" t="s">
        <v>456</v>
      </c>
      <c r="B110" s="1">
        <f>SUM(B100:B109)</f>
        <v>9188.0499999999993</v>
      </c>
    </row>
    <row r="111" spans="1:34">
      <c r="A111" t="s">
        <v>457</v>
      </c>
      <c r="B111" s="1">
        <f>SUM(AE$3:AE$100)</f>
        <v>9188.0499999999993</v>
      </c>
    </row>
    <row r="113" spans="1:2">
      <c r="A113" s="9" t="s">
        <v>458</v>
      </c>
      <c r="B113" s="9">
        <v>2020</v>
      </c>
    </row>
    <row r="114" spans="1:2">
      <c r="A114" t="s">
        <v>57</v>
      </c>
      <c r="B114" s="1">
        <f>SUMIF(AD$3:$AD$100,$A114,AF$3:AF$100)</f>
        <v>938.96</v>
      </c>
    </row>
    <row r="115" spans="1:2">
      <c r="A115" t="s">
        <v>58</v>
      </c>
      <c r="B115" s="1">
        <f>SUMIF(AD$3:$AD$100,$A115,AF$3:AF$100)</f>
        <v>422.92</v>
      </c>
    </row>
    <row r="116" spans="1:2">
      <c r="A116" t="s">
        <v>38</v>
      </c>
      <c r="B116" s="1">
        <f>SUMIF(AD$3:$AD$100,$A116,AF$3:AF$100)</f>
        <v>1887.8799999999999</v>
      </c>
    </row>
    <row r="117" spans="1:2">
      <c r="A117" t="s">
        <v>60</v>
      </c>
      <c r="B117" s="1">
        <f>SUMIF(AD$3:$AD$100,$A117,AF$3:AF$100)</f>
        <v>1474.6499999999999</v>
      </c>
    </row>
    <row r="118" spans="1:2">
      <c r="A118" t="s">
        <v>142</v>
      </c>
      <c r="B118" s="1">
        <f>SUMIF(AD$3:$AD$100,$A118,AF$3:AF$100)</f>
        <v>1766</v>
      </c>
    </row>
    <row r="119" spans="1:2">
      <c r="A119" t="s">
        <v>62</v>
      </c>
      <c r="B119" s="1">
        <f>SUMIF(AD$3:$AD$100,$A119,AF$3:AF$100)</f>
        <v>0</v>
      </c>
    </row>
    <row r="120" spans="1:2">
      <c r="A120" t="s">
        <v>63</v>
      </c>
      <c r="B120" s="1">
        <f>SUMIF(AD$3:$AD$100,$A120,AF$3:AF$100)</f>
        <v>1610.6</v>
      </c>
    </row>
    <row r="121" spans="1:2">
      <c r="A121" t="s">
        <v>64</v>
      </c>
      <c r="B121" s="1">
        <f>SUMIF(AD$3:$AD$100,$A121,AF$3:AF$100)</f>
        <v>300.72000000000003</v>
      </c>
    </row>
    <row r="122" spans="1:2">
      <c r="A122" t="s">
        <v>65</v>
      </c>
      <c r="B122" s="1">
        <f>SUMIF(AD$3:$AD$100,$A122,AF$3:AF$100)</f>
        <v>0</v>
      </c>
    </row>
    <row r="123" spans="1:2">
      <c r="A123" t="s">
        <v>66</v>
      </c>
      <c r="B123" s="1">
        <f>SUMIF(AD$3:$AD$100,$A123,AF$3:AF$100)</f>
        <v>1295.6300000000001</v>
      </c>
    </row>
    <row r="124" spans="1:2">
      <c r="A124" t="s">
        <v>456</v>
      </c>
      <c r="B124" s="1">
        <f>SUM(B114:B123)</f>
        <v>9697.36</v>
      </c>
    </row>
    <row r="125" spans="1:2">
      <c r="A125" t="s">
        <v>457</v>
      </c>
      <c r="B125" s="1">
        <f>SUM(AF$3:AF$100)</f>
        <v>9697.3599999999988</v>
      </c>
    </row>
    <row r="127" spans="1:2">
      <c r="A127" s="9" t="s">
        <v>459</v>
      </c>
      <c r="B127" s="9">
        <v>2020</v>
      </c>
    </row>
    <row r="128" spans="1:2">
      <c r="A128" t="s">
        <v>57</v>
      </c>
      <c r="B128" s="1">
        <f>SUMIF(AD$3:$AD$100,$A128,AG$3:AG$100)</f>
        <v>0</v>
      </c>
    </row>
    <row r="129" spans="1:2">
      <c r="A129" t="s">
        <v>58</v>
      </c>
      <c r="B129" s="1">
        <f>SUMIF(AD$3:$AD$100,$A129,AG$3:AG$100)</f>
        <v>957.93</v>
      </c>
    </row>
    <row r="130" spans="1:2">
      <c r="A130" t="s">
        <v>38</v>
      </c>
      <c r="B130" s="1">
        <f>SUMIF(AD$3:$AD$100,$A130,AG$3:AG$100)</f>
        <v>628.33000000000004</v>
      </c>
    </row>
    <row r="131" spans="1:2">
      <c r="A131" t="s">
        <v>60</v>
      </c>
      <c r="B131" s="1">
        <f>SUMIF(AD$3:$AD$100,$A131,AG$3:AG$100)</f>
        <v>0</v>
      </c>
    </row>
    <row r="132" spans="1:2">
      <c r="A132" t="s">
        <v>142</v>
      </c>
      <c r="B132" s="1">
        <f>SUMIF(AD$3:$AD$100,$A132,AG$3:AG$100)</f>
        <v>1274.53</v>
      </c>
    </row>
    <row r="133" spans="1:2">
      <c r="A133" t="s">
        <v>62</v>
      </c>
      <c r="B133" s="1">
        <f>SUMIF(AD$3:$AD$100,$A133,AG$3:AG$100)</f>
        <v>0</v>
      </c>
    </row>
    <row r="134" spans="1:2">
      <c r="A134" t="s">
        <v>63</v>
      </c>
      <c r="B134" s="1">
        <f>SUMIF(AD$3:$AD$100,$A134,AG$3:AG$100)</f>
        <v>2368.7000000000003</v>
      </c>
    </row>
    <row r="135" spans="1:2">
      <c r="A135" t="s">
        <v>64</v>
      </c>
      <c r="B135" s="1">
        <f>SUMIF(AD$3:$AD$100,$A135,AG$3:AG$100)</f>
        <v>929.99</v>
      </c>
    </row>
    <row r="136" spans="1:2">
      <c r="A136" t="s">
        <v>65</v>
      </c>
      <c r="B136" s="1">
        <f>SUMIF(AD$3:$AD$100,$A136,AG$3:AG$100)</f>
        <v>784.78</v>
      </c>
    </row>
    <row r="137" spans="1:2">
      <c r="A137" t="s">
        <v>66</v>
      </c>
      <c r="B137" s="1">
        <f>SUMIF(AD$3:$AD$100,$A137,AG$3:AG$100)</f>
        <v>1282.99</v>
      </c>
    </row>
    <row r="138" spans="1:2">
      <c r="A138" t="s">
        <v>456</v>
      </c>
      <c r="B138" s="1">
        <f>SUM(B128:B137)</f>
        <v>8227.25</v>
      </c>
    </row>
    <row r="139" spans="1:2">
      <c r="A139" t="s">
        <v>457</v>
      </c>
      <c r="B139" s="1">
        <f>SUM(AG$3:AG$100)</f>
        <v>8227.25</v>
      </c>
    </row>
    <row r="141" spans="1:2">
      <c r="A141" s="9" t="s">
        <v>460</v>
      </c>
      <c r="B141" s="9">
        <v>2020</v>
      </c>
    </row>
    <row r="142" spans="1:2">
      <c r="A142" t="s">
        <v>57</v>
      </c>
      <c r="B142" s="1">
        <f>SUMIF(AD$3:$AD$100,$A142,AH$3:AH$100)</f>
        <v>0</v>
      </c>
    </row>
    <row r="143" spans="1:2">
      <c r="A143" t="s">
        <v>58</v>
      </c>
      <c r="B143" s="1">
        <f>SUMIF(AD$3:$AD$100,$A143,AH$3:AH$100)</f>
        <v>0</v>
      </c>
    </row>
    <row r="144" spans="1:2">
      <c r="A144" t="s">
        <v>38</v>
      </c>
      <c r="B144" s="1">
        <f>SUMIF(AD$3:$AD$100,$A144,AH$3:AH$100)</f>
        <v>1166.48</v>
      </c>
    </row>
    <row r="145" spans="1:2">
      <c r="A145" t="s">
        <v>60</v>
      </c>
      <c r="B145" s="1">
        <f>SUMIF(AD$3:$AD$100,$A145,AH$3:AH$100)</f>
        <v>0</v>
      </c>
    </row>
    <row r="146" spans="1:2">
      <c r="A146" t="s">
        <v>142</v>
      </c>
      <c r="B146" s="1">
        <f>SUMIF(AD$3:$AD$100,$A146,AH$3:AH$100)</f>
        <v>1852.39</v>
      </c>
    </row>
    <row r="147" spans="1:2">
      <c r="A147" t="s">
        <v>62</v>
      </c>
      <c r="B147" s="1">
        <f>SUMIF(AD$3:$AD$100,$A147,AH$3:AH$100)</f>
        <v>0</v>
      </c>
    </row>
    <row r="148" spans="1:2">
      <c r="A148" t="s">
        <v>63</v>
      </c>
      <c r="B148" s="1">
        <f>SUMIF(AD$3:$AD$100,$A148,AH$3:AH$100)</f>
        <v>7844.9399999999987</v>
      </c>
    </row>
    <row r="149" spans="1:2">
      <c r="A149" t="s">
        <v>64</v>
      </c>
      <c r="B149" s="1">
        <f>SUMIF(AD$3:$AD$100,$A149,AH$3:AH$100)</f>
        <v>0</v>
      </c>
    </row>
    <row r="150" spans="1:2">
      <c r="A150" t="s">
        <v>65</v>
      </c>
      <c r="B150" s="1">
        <f>SUMIF(AD$3:$AD$100,$A150,AH$3:AH$100)</f>
        <v>0</v>
      </c>
    </row>
    <row r="151" spans="1:2">
      <c r="A151" t="s">
        <v>66</v>
      </c>
      <c r="B151" s="1">
        <f>SUMIF(AD$3:$AD$100,$A151,AH$3:AH$100)</f>
        <v>0</v>
      </c>
    </row>
    <row r="152" spans="1:2">
      <c r="A152" t="s">
        <v>456</v>
      </c>
      <c r="B152" s="1">
        <f>SUM(B142:B151)</f>
        <v>10863.809999999998</v>
      </c>
    </row>
    <row r="153" spans="1:2">
      <c r="A153" t="s">
        <v>457</v>
      </c>
      <c r="B153" s="1">
        <f>SUM(AH$3:AH$100)</f>
        <v>10863.81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03F8E-D85C-48FC-BF4F-B6415196C115}">
  <dimension ref="A1:AH153"/>
  <sheetViews>
    <sheetView topLeftCell="A86" workbookViewId="0">
      <selection activeCell="N101" sqref="N101"/>
    </sheetView>
  </sheetViews>
  <sheetFormatPr defaultRowHeight="14.45"/>
  <cols>
    <col min="7" max="7" width="24.42578125" bestFit="1" customWidth="1"/>
  </cols>
  <sheetData>
    <row r="1" spans="1:34">
      <c r="A1" s="2" t="s">
        <v>469</v>
      </c>
      <c r="J1" t="s">
        <v>341</v>
      </c>
      <c r="K1" t="s">
        <v>470</v>
      </c>
      <c r="O1" t="s">
        <v>343</v>
      </c>
      <c r="P1" t="s">
        <v>344</v>
      </c>
      <c r="Q1" t="s">
        <v>345</v>
      </c>
      <c r="R1" t="s">
        <v>346</v>
      </c>
      <c r="T1" t="s">
        <v>347</v>
      </c>
      <c r="Y1" t="s">
        <v>348</v>
      </c>
      <c r="AE1" t="s">
        <v>343</v>
      </c>
      <c r="AF1" t="s">
        <v>344</v>
      </c>
      <c r="AG1" t="s">
        <v>345</v>
      </c>
      <c r="AH1" t="s">
        <v>346</v>
      </c>
    </row>
    <row r="2" spans="1:34" ht="57.95">
      <c r="B2" t="s">
        <v>346</v>
      </c>
      <c r="C2" t="s">
        <v>345</v>
      </c>
      <c r="D2" t="s">
        <v>344</v>
      </c>
      <c r="E2" t="s">
        <v>343</v>
      </c>
      <c r="H2" t="s">
        <v>349</v>
      </c>
      <c r="I2" t="s">
        <v>350</v>
      </c>
      <c r="J2" s="3" t="s">
        <v>347</v>
      </c>
      <c r="K2" s="3" t="s">
        <v>347</v>
      </c>
      <c r="O2" t="s">
        <v>351</v>
      </c>
      <c r="P2" t="s">
        <v>352</v>
      </c>
      <c r="Q2" t="s">
        <v>353</v>
      </c>
      <c r="R2" t="s">
        <v>354</v>
      </c>
      <c r="T2" t="s">
        <v>351</v>
      </c>
      <c r="U2" t="s">
        <v>352</v>
      </c>
      <c r="V2" t="s">
        <v>353</v>
      </c>
      <c r="W2" t="s">
        <v>354</v>
      </c>
      <c r="Y2" t="s">
        <v>351</v>
      </c>
      <c r="Z2" t="s">
        <v>352</v>
      </c>
      <c r="AA2" t="s">
        <v>353</v>
      </c>
      <c r="AB2" t="s">
        <v>354</v>
      </c>
      <c r="AE2" t="s">
        <v>351</v>
      </c>
      <c r="AF2" t="s">
        <v>352</v>
      </c>
      <c r="AG2" t="s">
        <v>353</v>
      </c>
      <c r="AH2" t="s">
        <v>354</v>
      </c>
    </row>
    <row r="3" spans="1:34">
      <c r="A3" t="s">
        <v>57</v>
      </c>
      <c r="B3">
        <v>0</v>
      </c>
      <c r="C3">
        <v>0</v>
      </c>
      <c r="D3">
        <v>3</v>
      </c>
      <c r="E3">
        <v>11</v>
      </c>
      <c r="G3" t="s">
        <v>355</v>
      </c>
      <c r="H3" s="1">
        <v>19431</v>
      </c>
      <c r="I3" s="13">
        <v>323.85000000000002</v>
      </c>
      <c r="J3" s="1">
        <f>K3*Inflation!B$26/Inflation!B$27</f>
        <v>3011.9367366113365</v>
      </c>
      <c r="K3" s="1">
        <v>3076</v>
      </c>
      <c r="N3" t="s">
        <v>57</v>
      </c>
      <c r="O3" s="1">
        <f>IF($I3&lt;250,H3,0)</f>
        <v>0</v>
      </c>
      <c r="P3" s="1">
        <f>IF(AND($I3&lt;500,$I3&gt;250),H3,0)</f>
        <v>19431</v>
      </c>
      <c r="Q3" s="1">
        <f>IF(AND($I3&lt;1000,$I3&gt;500),H3,0)</f>
        <v>0</v>
      </c>
      <c r="R3" s="1">
        <f>IF($I3&gt;1000,H3,0)</f>
        <v>0</v>
      </c>
      <c r="T3" s="1">
        <f>IF($I3&lt;250,J3,0)</f>
        <v>0</v>
      </c>
      <c r="U3" s="1">
        <f>IF(AND($I3&lt;500,$I3&gt;250),J3,0)</f>
        <v>3011.9367366113365</v>
      </c>
      <c r="V3" s="1">
        <f>IF(AND($I3&lt;1000,$I3&gt;500),J3,0)</f>
        <v>0</v>
      </c>
      <c r="W3" s="1">
        <f>IF($I3&gt;1000,J3,0)</f>
        <v>0</v>
      </c>
      <c r="X3" s="1">
        <f>SUM(T3:W3)</f>
        <v>3011.9367366113365</v>
      </c>
      <c r="Y3" s="6">
        <f>IF(T3,T3*1000/(O3*365),0)</f>
        <v>0</v>
      </c>
      <c r="Z3" s="6">
        <f t="shared" ref="Z3:AB3" si="0">IF(U3,U3*1000/(P3*365),0)</f>
        <v>0.42467610880387241</v>
      </c>
      <c r="AA3" s="6">
        <f t="shared" si="0"/>
        <v>0</v>
      </c>
      <c r="AB3" s="6">
        <f t="shared" si="0"/>
        <v>0</v>
      </c>
      <c r="AD3" t="s">
        <v>57</v>
      </c>
      <c r="AE3" s="1">
        <f>IF($I3&lt;250,I3,0)</f>
        <v>0</v>
      </c>
      <c r="AF3" s="1">
        <f>IF(AND($I3&lt;500,$I3&gt;250),I3,0)</f>
        <v>323.85000000000002</v>
      </c>
      <c r="AG3" s="1">
        <f>IF(AND($I3&lt;1000,$I3&gt;500),I3,0)</f>
        <v>0</v>
      </c>
      <c r="AH3" s="1">
        <f>IF($I3&gt;1000,I3,0)</f>
        <v>0</v>
      </c>
    </row>
    <row r="4" spans="1:34">
      <c r="G4" t="s">
        <v>356</v>
      </c>
      <c r="H4" s="1">
        <v>19542</v>
      </c>
      <c r="I4" s="13">
        <v>325.7</v>
      </c>
      <c r="J4" s="1">
        <f>K4*Inflation!B$26/Inflation!B$27</f>
        <v>3119.6457876605073</v>
      </c>
      <c r="K4" s="1">
        <v>3186</v>
      </c>
      <c r="N4" t="s">
        <v>57</v>
      </c>
      <c r="O4" s="1">
        <f t="shared" ref="O4:O67" si="1">IF($I4&lt;250,H4,0)</f>
        <v>0</v>
      </c>
      <c r="P4" s="1">
        <f t="shared" ref="P4:P67" si="2">IF(AND($I4&lt;500,$I4&gt;250),H4,0)</f>
        <v>19542</v>
      </c>
      <c r="Q4" s="1">
        <f t="shared" ref="Q4:Q67" si="3">IF(AND($I4&lt;1000,$I4&gt;500),H4,0)</f>
        <v>0</v>
      </c>
      <c r="R4" s="1">
        <f t="shared" ref="R4:R67" si="4">IF($I4&gt;1000,H4,0)</f>
        <v>0</v>
      </c>
      <c r="T4" s="1">
        <f t="shared" ref="T4:T67" si="5">IF($I4&lt;250,J4,0)</f>
        <v>0</v>
      </c>
      <c r="U4" s="1">
        <f t="shared" ref="U4:U67" si="6">IF(AND($I4&lt;500,$I4&gt;250),J4,0)</f>
        <v>3119.6457876605073</v>
      </c>
      <c r="V4" s="1">
        <f t="shared" ref="V4:V67" si="7">IF(AND($I4&lt;1000,$I4&gt;500),J4,0)</f>
        <v>0</v>
      </c>
      <c r="W4" s="1">
        <f t="shared" ref="W4:W67" si="8">IF($I4&gt;1000,J4,0)</f>
        <v>0</v>
      </c>
      <c r="X4" s="1">
        <f t="shared" ref="X4:X67" si="9">SUM(T4:W4)</f>
        <v>3119.6457876605073</v>
      </c>
      <c r="Y4" s="6">
        <f t="shared" ref="Y4:Y67" si="10">IF(T4,T4*1000/(O4*365),0)</f>
        <v>0</v>
      </c>
      <c r="Z4" s="6">
        <f t="shared" ref="Z4:Z67" si="11">IF(U4,U4*1000/(P4*365),0)</f>
        <v>0.43736438239247361</v>
      </c>
      <c r="AA4" s="6">
        <f t="shared" ref="AA4:AA67" si="12">IF(V4,V4*1000/(Q4*365),0)</f>
        <v>0</v>
      </c>
      <c r="AB4" s="6">
        <f t="shared" ref="AB4:AB67" si="13">IF(W4,W4*1000/(R4*365),0)</f>
        <v>0</v>
      </c>
      <c r="AD4" t="s">
        <v>57</v>
      </c>
      <c r="AE4" s="1">
        <f t="shared" ref="AE4:AE67" si="14">IF($I4&lt;250,I4,0)</f>
        <v>0</v>
      </c>
      <c r="AF4" s="1">
        <f t="shared" ref="AF4:AF67" si="15">IF(AND($I4&lt;500,$I4&gt;250),I4,0)</f>
        <v>325.7</v>
      </c>
      <c r="AG4" s="1">
        <f t="shared" ref="AG4:AG67" si="16">IF(AND($I4&lt;1000,$I4&gt;500),I4,0)</f>
        <v>0</v>
      </c>
      <c r="AH4" s="1">
        <f t="shared" ref="AH4:AH67" si="17">IF($I4&gt;1000,I4,0)</f>
        <v>0</v>
      </c>
    </row>
    <row r="5" spans="1:34">
      <c r="G5" t="s">
        <v>357</v>
      </c>
      <c r="H5" s="1">
        <v>18245</v>
      </c>
      <c r="I5" s="13">
        <v>304.08</v>
      </c>
      <c r="J5" s="1">
        <f>K5*Inflation!B$26/Inflation!B$27</f>
        <v>2607.5382085812707</v>
      </c>
      <c r="K5" s="1">
        <v>2663</v>
      </c>
      <c r="N5" t="s">
        <v>57</v>
      </c>
      <c r="O5" s="1">
        <f t="shared" si="1"/>
        <v>0</v>
      </c>
      <c r="P5" s="1">
        <f t="shared" si="2"/>
        <v>18245</v>
      </c>
      <c r="Q5" s="1">
        <f t="shared" si="3"/>
        <v>0</v>
      </c>
      <c r="R5" s="1">
        <f t="shared" si="4"/>
        <v>0</v>
      </c>
      <c r="T5" s="1">
        <f t="shared" si="5"/>
        <v>0</v>
      </c>
      <c r="U5" s="1">
        <f t="shared" si="6"/>
        <v>2607.5382085812707</v>
      </c>
      <c r="V5" s="1">
        <f t="shared" si="7"/>
        <v>0</v>
      </c>
      <c r="W5" s="1">
        <f t="shared" si="8"/>
        <v>0</v>
      </c>
      <c r="X5" s="1">
        <f t="shared" si="9"/>
        <v>2607.5382085812707</v>
      </c>
      <c r="Y5" s="6">
        <f t="shared" si="10"/>
        <v>0</v>
      </c>
      <c r="Z5" s="6">
        <f t="shared" si="11"/>
        <v>0.39155605905634056</v>
      </c>
      <c r="AA5" s="6">
        <f t="shared" si="12"/>
        <v>0</v>
      </c>
      <c r="AB5" s="6">
        <f t="shared" si="13"/>
        <v>0</v>
      </c>
      <c r="AD5" t="s">
        <v>57</v>
      </c>
      <c r="AE5" s="1">
        <f t="shared" si="14"/>
        <v>0</v>
      </c>
      <c r="AF5" s="1">
        <f t="shared" si="15"/>
        <v>304.08</v>
      </c>
      <c r="AG5" s="1">
        <f t="shared" si="16"/>
        <v>0</v>
      </c>
      <c r="AH5" s="1">
        <f t="shared" si="17"/>
        <v>0</v>
      </c>
    </row>
    <row r="6" spans="1:34">
      <c r="G6" t="s">
        <v>358</v>
      </c>
      <c r="H6" s="1">
        <v>7648</v>
      </c>
      <c r="I6" s="13">
        <v>127.47</v>
      </c>
      <c r="J6" s="1">
        <f>K6*Inflation!B$26/Inflation!B$27</f>
        <v>1023.2359849671154</v>
      </c>
      <c r="K6" s="1">
        <v>1045</v>
      </c>
      <c r="N6" t="s">
        <v>57</v>
      </c>
      <c r="O6" s="1">
        <f t="shared" si="1"/>
        <v>7648</v>
      </c>
      <c r="P6" s="1">
        <f t="shared" si="2"/>
        <v>0</v>
      </c>
      <c r="Q6" s="1">
        <f t="shared" si="3"/>
        <v>0</v>
      </c>
      <c r="R6" s="1">
        <f t="shared" si="4"/>
        <v>0</v>
      </c>
      <c r="T6" s="1">
        <f t="shared" si="5"/>
        <v>1023.2359849671154</v>
      </c>
      <c r="U6" s="1">
        <f t="shared" si="6"/>
        <v>0</v>
      </c>
      <c r="V6" s="1">
        <f t="shared" si="7"/>
        <v>0</v>
      </c>
      <c r="W6" s="1">
        <f t="shared" si="8"/>
        <v>0</v>
      </c>
      <c r="X6" s="1">
        <f t="shared" si="9"/>
        <v>1023.2359849671154</v>
      </c>
      <c r="Y6" s="6">
        <f t="shared" si="10"/>
        <v>0.36655155075626017</v>
      </c>
      <c r="Z6" s="6">
        <f t="shared" si="11"/>
        <v>0</v>
      </c>
      <c r="AA6" s="6">
        <f t="shared" si="12"/>
        <v>0</v>
      </c>
      <c r="AB6" s="6">
        <f t="shared" si="13"/>
        <v>0</v>
      </c>
      <c r="AD6" t="s">
        <v>57</v>
      </c>
      <c r="AE6" s="1">
        <f t="shared" si="14"/>
        <v>127.47</v>
      </c>
      <c r="AF6" s="1">
        <f t="shared" si="15"/>
        <v>0</v>
      </c>
      <c r="AG6" s="1">
        <f t="shared" si="16"/>
        <v>0</v>
      </c>
      <c r="AH6" s="1">
        <f t="shared" si="17"/>
        <v>0</v>
      </c>
    </row>
    <row r="7" spans="1:34">
      <c r="G7" t="s">
        <v>359</v>
      </c>
      <c r="H7" s="1">
        <v>11247</v>
      </c>
      <c r="I7" s="13">
        <v>187.45</v>
      </c>
      <c r="J7" s="1">
        <f>K7*Inflation!B$26/Inflation!B$27</f>
        <v>1556.8853742561851</v>
      </c>
      <c r="K7" s="1">
        <v>1590</v>
      </c>
      <c r="N7" t="s">
        <v>57</v>
      </c>
      <c r="O7" s="1">
        <f t="shared" si="1"/>
        <v>11247</v>
      </c>
      <c r="P7" s="1">
        <f t="shared" si="2"/>
        <v>0</v>
      </c>
      <c r="Q7" s="1">
        <f t="shared" si="3"/>
        <v>0</v>
      </c>
      <c r="R7" s="1">
        <f t="shared" si="4"/>
        <v>0</v>
      </c>
      <c r="T7" s="1">
        <f t="shared" si="5"/>
        <v>1556.8853742561851</v>
      </c>
      <c r="U7" s="1">
        <f t="shared" si="6"/>
        <v>0</v>
      </c>
      <c r="V7" s="1">
        <f t="shared" si="7"/>
        <v>0</v>
      </c>
      <c r="W7" s="1">
        <f t="shared" si="8"/>
        <v>0</v>
      </c>
      <c r="X7" s="1">
        <f t="shared" si="9"/>
        <v>1556.8853742561851</v>
      </c>
      <c r="Y7" s="6">
        <f t="shared" si="10"/>
        <v>0.37925130092680664</v>
      </c>
      <c r="Z7" s="6">
        <f t="shared" si="11"/>
        <v>0</v>
      </c>
      <c r="AA7" s="6">
        <f t="shared" si="12"/>
        <v>0</v>
      </c>
      <c r="AB7" s="6">
        <f t="shared" si="13"/>
        <v>0</v>
      </c>
      <c r="AD7" t="s">
        <v>57</v>
      </c>
      <c r="AE7" s="1">
        <f t="shared" si="14"/>
        <v>187.45</v>
      </c>
      <c r="AF7" s="1">
        <f t="shared" si="15"/>
        <v>0</v>
      </c>
      <c r="AG7" s="1">
        <f t="shared" si="16"/>
        <v>0</v>
      </c>
      <c r="AH7" s="1">
        <f t="shared" si="17"/>
        <v>0</v>
      </c>
    </row>
    <row r="8" spans="1:34">
      <c r="G8" t="s">
        <v>360</v>
      </c>
      <c r="H8" s="1">
        <v>14620</v>
      </c>
      <c r="I8" s="13">
        <v>243.66</v>
      </c>
      <c r="J8" s="1">
        <f>K8*Inflation!B$26/Inflation!B$27</f>
        <v>1580.3855308487314</v>
      </c>
      <c r="K8" s="1">
        <v>1614</v>
      </c>
      <c r="N8" t="s">
        <v>57</v>
      </c>
      <c r="O8" s="1">
        <f t="shared" si="1"/>
        <v>14620</v>
      </c>
      <c r="P8" s="1">
        <f t="shared" si="2"/>
        <v>0</v>
      </c>
      <c r="Q8" s="1">
        <f t="shared" si="3"/>
        <v>0</v>
      </c>
      <c r="R8" s="1">
        <f t="shared" si="4"/>
        <v>0</v>
      </c>
      <c r="T8" s="1">
        <f t="shared" si="5"/>
        <v>1580.3855308487314</v>
      </c>
      <c r="U8" s="1">
        <f t="shared" si="6"/>
        <v>0</v>
      </c>
      <c r="V8" s="1">
        <f t="shared" si="7"/>
        <v>0</v>
      </c>
      <c r="W8" s="1">
        <f t="shared" si="8"/>
        <v>0</v>
      </c>
      <c r="X8" s="1">
        <f t="shared" si="9"/>
        <v>1580.3855308487314</v>
      </c>
      <c r="Y8" s="6">
        <f t="shared" si="10"/>
        <v>0.29615754939728489</v>
      </c>
      <c r="Z8" s="6">
        <f t="shared" si="11"/>
        <v>0</v>
      </c>
      <c r="AA8" s="6">
        <f t="shared" si="12"/>
        <v>0</v>
      </c>
      <c r="AB8" s="6">
        <f t="shared" si="13"/>
        <v>0</v>
      </c>
      <c r="AD8" t="s">
        <v>57</v>
      </c>
      <c r="AE8" s="1">
        <f t="shared" si="14"/>
        <v>243.66</v>
      </c>
      <c r="AF8" s="1">
        <f t="shared" si="15"/>
        <v>0</v>
      </c>
      <c r="AG8" s="1">
        <f t="shared" si="16"/>
        <v>0</v>
      </c>
      <c r="AH8" s="1">
        <f t="shared" si="17"/>
        <v>0</v>
      </c>
    </row>
    <row r="9" spans="1:34">
      <c r="G9" t="s">
        <v>361</v>
      </c>
      <c r="H9" s="1">
        <v>10663</v>
      </c>
      <c r="I9" s="13">
        <v>177.72</v>
      </c>
      <c r="J9" s="1">
        <f>K9*Inflation!B$26/Inflation!B$27</f>
        <v>1336.5714062010645</v>
      </c>
      <c r="K9" s="1">
        <v>1365</v>
      </c>
      <c r="N9" t="s">
        <v>57</v>
      </c>
      <c r="O9" s="1">
        <f t="shared" si="1"/>
        <v>10663</v>
      </c>
      <c r="P9" s="1">
        <f t="shared" si="2"/>
        <v>0</v>
      </c>
      <c r="Q9" s="1">
        <f t="shared" si="3"/>
        <v>0</v>
      </c>
      <c r="R9" s="1">
        <f t="shared" si="4"/>
        <v>0</v>
      </c>
      <c r="T9" s="1">
        <f t="shared" si="5"/>
        <v>1336.5714062010645</v>
      </c>
      <c r="U9" s="1">
        <f t="shared" si="6"/>
        <v>0</v>
      </c>
      <c r="V9" s="1">
        <f t="shared" si="7"/>
        <v>0</v>
      </c>
      <c r="W9" s="1">
        <f t="shared" si="8"/>
        <v>0</v>
      </c>
      <c r="X9" s="1">
        <f t="shared" si="9"/>
        <v>1336.5714062010645</v>
      </c>
      <c r="Y9" s="6">
        <f t="shared" si="10"/>
        <v>0.34341549930076082</v>
      </c>
      <c r="Z9" s="6">
        <f t="shared" si="11"/>
        <v>0</v>
      </c>
      <c r="AA9" s="6">
        <f t="shared" si="12"/>
        <v>0</v>
      </c>
      <c r="AB9" s="6">
        <f t="shared" si="13"/>
        <v>0</v>
      </c>
      <c r="AD9" t="s">
        <v>57</v>
      </c>
      <c r="AE9" s="1">
        <f t="shared" si="14"/>
        <v>177.72</v>
      </c>
      <c r="AF9" s="1">
        <f t="shared" si="15"/>
        <v>0</v>
      </c>
      <c r="AG9" s="1">
        <f t="shared" si="16"/>
        <v>0</v>
      </c>
      <c r="AH9" s="1">
        <f t="shared" si="17"/>
        <v>0</v>
      </c>
    </row>
    <row r="10" spans="1:34">
      <c r="G10" t="s">
        <v>363</v>
      </c>
      <c r="H10" s="1">
        <v>8941</v>
      </c>
      <c r="I10" s="13">
        <v>149.01</v>
      </c>
      <c r="J10" s="1">
        <f>K10*Inflation!B$26/Inflation!B$27</f>
        <v>1159.3410585656122</v>
      </c>
      <c r="K10" s="1">
        <v>1184</v>
      </c>
      <c r="N10" t="s">
        <v>57</v>
      </c>
      <c r="O10" s="1">
        <f t="shared" si="1"/>
        <v>8941</v>
      </c>
      <c r="P10" s="1">
        <f t="shared" si="2"/>
        <v>0</v>
      </c>
      <c r="Q10" s="1">
        <f t="shared" si="3"/>
        <v>0</v>
      </c>
      <c r="R10" s="1">
        <f t="shared" si="4"/>
        <v>0</v>
      </c>
      <c r="T10" s="1">
        <f t="shared" si="5"/>
        <v>1159.3410585656122</v>
      </c>
      <c r="U10" s="1">
        <f t="shared" si="6"/>
        <v>0</v>
      </c>
      <c r="V10" s="1">
        <f t="shared" si="7"/>
        <v>0</v>
      </c>
      <c r="W10" s="1">
        <f t="shared" si="8"/>
        <v>0</v>
      </c>
      <c r="X10" s="1">
        <f t="shared" si="9"/>
        <v>1159.3410585656122</v>
      </c>
      <c r="Y10" s="6">
        <f t="shared" si="10"/>
        <v>0.35524850383430256</v>
      </c>
      <c r="Z10" s="6">
        <f t="shared" si="11"/>
        <v>0</v>
      </c>
      <c r="AA10" s="6">
        <f t="shared" si="12"/>
        <v>0</v>
      </c>
      <c r="AB10" s="6">
        <f t="shared" si="13"/>
        <v>0</v>
      </c>
      <c r="AD10" t="s">
        <v>57</v>
      </c>
      <c r="AE10" s="1">
        <f t="shared" si="14"/>
        <v>149.01</v>
      </c>
      <c r="AF10" s="1">
        <f t="shared" si="15"/>
        <v>0</v>
      </c>
      <c r="AG10" s="1">
        <f t="shared" si="16"/>
        <v>0</v>
      </c>
      <c r="AH10" s="1">
        <f t="shared" si="17"/>
        <v>0</v>
      </c>
    </row>
    <row r="11" spans="1:34">
      <c r="G11" t="s">
        <v>364</v>
      </c>
      <c r="H11" s="1">
        <v>8318</v>
      </c>
      <c r="I11" s="13">
        <v>138.63999999999999</v>
      </c>
      <c r="J11" s="1">
        <f>K11*Inflation!B$26/Inflation!B$27</f>
        <v>1626.4066708424675</v>
      </c>
      <c r="K11" s="1">
        <v>1661</v>
      </c>
      <c r="N11" t="s">
        <v>57</v>
      </c>
      <c r="O11" s="1">
        <f t="shared" si="1"/>
        <v>8318</v>
      </c>
      <c r="P11" s="1">
        <f t="shared" si="2"/>
        <v>0</v>
      </c>
      <c r="Q11" s="1">
        <f t="shared" si="3"/>
        <v>0</v>
      </c>
      <c r="R11" s="1">
        <f t="shared" si="4"/>
        <v>0</v>
      </c>
      <c r="T11" s="1">
        <f t="shared" si="5"/>
        <v>1626.4066708424675</v>
      </c>
      <c r="U11" s="1">
        <f t="shared" si="6"/>
        <v>0</v>
      </c>
      <c r="V11" s="1">
        <f t="shared" si="7"/>
        <v>0</v>
      </c>
      <c r="W11" s="1">
        <f t="shared" si="8"/>
        <v>0</v>
      </c>
      <c r="X11" s="1">
        <f t="shared" si="9"/>
        <v>1626.4066708424675</v>
      </c>
      <c r="Y11" s="6">
        <f t="shared" si="10"/>
        <v>0.53569472075494551</v>
      </c>
      <c r="Z11" s="6">
        <f t="shared" si="11"/>
        <v>0</v>
      </c>
      <c r="AA11" s="6">
        <f t="shared" si="12"/>
        <v>0</v>
      </c>
      <c r="AB11" s="6">
        <f t="shared" si="13"/>
        <v>0</v>
      </c>
      <c r="AD11" t="s">
        <v>57</v>
      </c>
      <c r="AE11" s="1">
        <f t="shared" si="14"/>
        <v>138.63999999999999</v>
      </c>
      <c r="AF11" s="1">
        <f t="shared" si="15"/>
        <v>0</v>
      </c>
      <c r="AG11" s="1">
        <f t="shared" si="16"/>
        <v>0</v>
      </c>
      <c r="AH11" s="1">
        <f t="shared" si="17"/>
        <v>0</v>
      </c>
    </row>
    <row r="12" spans="1:34">
      <c r="G12" t="s">
        <v>365</v>
      </c>
      <c r="H12" s="1">
        <v>8140</v>
      </c>
      <c r="I12" s="13">
        <v>135.66</v>
      </c>
      <c r="J12" s="1">
        <f>K12*Inflation!B$26/Inflation!B$27</f>
        <v>1623.4691512683994</v>
      </c>
      <c r="K12" s="1">
        <v>1658</v>
      </c>
      <c r="N12" t="s">
        <v>57</v>
      </c>
      <c r="O12" s="1">
        <f t="shared" si="1"/>
        <v>8140</v>
      </c>
      <c r="P12" s="1">
        <f t="shared" si="2"/>
        <v>0</v>
      </c>
      <c r="Q12" s="1">
        <f t="shared" si="3"/>
        <v>0</v>
      </c>
      <c r="R12" s="1">
        <f t="shared" si="4"/>
        <v>0</v>
      </c>
      <c r="T12" s="1">
        <f t="shared" si="5"/>
        <v>1623.4691512683994</v>
      </c>
      <c r="U12" s="1">
        <f t="shared" si="6"/>
        <v>0</v>
      </c>
      <c r="V12" s="1">
        <f t="shared" si="7"/>
        <v>0</v>
      </c>
      <c r="W12" s="1">
        <f t="shared" si="8"/>
        <v>0</v>
      </c>
      <c r="X12" s="1">
        <f t="shared" si="9"/>
        <v>1623.4691512683994</v>
      </c>
      <c r="Y12" s="6">
        <f t="shared" si="10"/>
        <v>0.54642023199097955</v>
      </c>
      <c r="Z12" s="6">
        <f t="shared" si="11"/>
        <v>0</v>
      </c>
      <c r="AA12" s="6">
        <f t="shared" si="12"/>
        <v>0</v>
      </c>
      <c r="AB12" s="6">
        <f t="shared" si="13"/>
        <v>0</v>
      </c>
      <c r="AD12" t="s">
        <v>57</v>
      </c>
      <c r="AE12" s="1">
        <f t="shared" si="14"/>
        <v>135.66</v>
      </c>
      <c r="AF12" s="1">
        <f t="shared" si="15"/>
        <v>0</v>
      </c>
      <c r="AG12" s="1">
        <f t="shared" si="16"/>
        <v>0</v>
      </c>
      <c r="AH12" s="1">
        <f t="shared" si="17"/>
        <v>0</v>
      </c>
    </row>
    <row r="13" spans="1:34">
      <c r="G13" t="s">
        <v>366</v>
      </c>
      <c r="H13" s="1">
        <v>8805</v>
      </c>
      <c r="I13" s="13">
        <v>146.75</v>
      </c>
      <c r="J13" s="1">
        <f>K13*Inflation!B$26/Inflation!B$27</f>
        <v>1943.6587848418412</v>
      </c>
      <c r="K13" s="1">
        <v>1985</v>
      </c>
      <c r="N13" t="s">
        <v>57</v>
      </c>
      <c r="O13" s="1">
        <f t="shared" si="1"/>
        <v>8805</v>
      </c>
      <c r="P13" s="1">
        <f t="shared" si="2"/>
        <v>0</v>
      </c>
      <c r="Q13" s="1">
        <f t="shared" si="3"/>
        <v>0</v>
      </c>
      <c r="R13" s="1">
        <f t="shared" si="4"/>
        <v>0</v>
      </c>
      <c r="T13" s="1">
        <f t="shared" si="5"/>
        <v>1943.6587848418412</v>
      </c>
      <c r="U13" s="1">
        <f t="shared" si="6"/>
        <v>0</v>
      </c>
      <c r="V13" s="1">
        <f t="shared" si="7"/>
        <v>0</v>
      </c>
      <c r="W13" s="1">
        <f t="shared" si="8"/>
        <v>0</v>
      </c>
      <c r="X13" s="1">
        <f t="shared" si="9"/>
        <v>1943.6587848418412</v>
      </c>
      <c r="Y13" s="6">
        <f t="shared" si="10"/>
        <v>0.6047805293822287</v>
      </c>
      <c r="Z13" s="6">
        <f t="shared" si="11"/>
        <v>0</v>
      </c>
      <c r="AA13" s="6">
        <f t="shared" si="12"/>
        <v>0</v>
      </c>
      <c r="AB13" s="6">
        <f t="shared" si="13"/>
        <v>0</v>
      </c>
      <c r="AD13" t="s">
        <v>57</v>
      </c>
      <c r="AE13" s="1">
        <f t="shared" si="14"/>
        <v>146.75</v>
      </c>
      <c r="AF13" s="1">
        <f t="shared" si="15"/>
        <v>0</v>
      </c>
      <c r="AG13" s="1">
        <f t="shared" si="16"/>
        <v>0</v>
      </c>
      <c r="AH13" s="1">
        <f t="shared" si="17"/>
        <v>0</v>
      </c>
    </row>
    <row r="14" spans="1:34">
      <c r="G14" t="s">
        <v>367</v>
      </c>
      <c r="H14" s="1">
        <v>13383</v>
      </c>
      <c r="I14" s="13">
        <v>223.05</v>
      </c>
      <c r="J14" s="1">
        <f>K14*Inflation!B$26/Inflation!B$27</f>
        <v>2844.4981208894451</v>
      </c>
      <c r="K14" s="1">
        <v>2905</v>
      </c>
      <c r="N14" t="s">
        <v>57</v>
      </c>
      <c r="O14" s="1">
        <f t="shared" si="1"/>
        <v>13383</v>
      </c>
      <c r="P14" s="1">
        <f t="shared" si="2"/>
        <v>0</v>
      </c>
      <c r="Q14" s="1">
        <f t="shared" si="3"/>
        <v>0</v>
      </c>
      <c r="R14" s="1">
        <f t="shared" si="4"/>
        <v>0</v>
      </c>
      <c r="T14" s="1">
        <f t="shared" si="5"/>
        <v>2844.4981208894451</v>
      </c>
      <c r="U14" s="1">
        <f t="shared" si="6"/>
        <v>0</v>
      </c>
      <c r="V14" s="1">
        <f t="shared" si="7"/>
        <v>0</v>
      </c>
      <c r="W14" s="1">
        <f t="shared" si="8"/>
        <v>0</v>
      </c>
      <c r="X14" s="1">
        <f t="shared" si="9"/>
        <v>2844.4981208894451</v>
      </c>
      <c r="Y14" s="6">
        <f t="shared" si="10"/>
        <v>0.58231678522628794</v>
      </c>
      <c r="Z14" s="6">
        <f t="shared" si="11"/>
        <v>0</v>
      </c>
      <c r="AA14" s="6">
        <f t="shared" si="12"/>
        <v>0</v>
      </c>
      <c r="AB14" s="6">
        <f t="shared" si="13"/>
        <v>0</v>
      </c>
      <c r="AD14" t="s">
        <v>57</v>
      </c>
      <c r="AE14" s="1">
        <f t="shared" si="14"/>
        <v>223.05</v>
      </c>
      <c r="AF14" s="1">
        <f t="shared" si="15"/>
        <v>0</v>
      </c>
      <c r="AG14" s="1">
        <f t="shared" si="16"/>
        <v>0</v>
      </c>
      <c r="AH14" s="1">
        <f t="shared" si="17"/>
        <v>0</v>
      </c>
    </row>
    <row r="15" spans="1:34">
      <c r="G15" t="s">
        <v>368</v>
      </c>
      <c r="H15" s="1">
        <v>11916</v>
      </c>
      <c r="I15" s="13">
        <v>198.6</v>
      </c>
      <c r="J15" s="1">
        <f>K15*Inflation!B$26/Inflation!B$27</f>
        <v>2305.952865643595</v>
      </c>
      <c r="K15" s="1">
        <v>2355</v>
      </c>
      <c r="N15" t="s">
        <v>57</v>
      </c>
      <c r="O15" s="1">
        <f t="shared" si="1"/>
        <v>11916</v>
      </c>
      <c r="P15" s="1">
        <f t="shared" si="2"/>
        <v>0</v>
      </c>
      <c r="Q15" s="1">
        <f t="shared" si="3"/>
        <v>0</v>
      </c>
      <c r="R15" s="1">
        <f t="shared" si="4"/>
        <v>0</v>
      </c>
      <c r="T15" s="1">
        <f t="shared" si="5"/>
        <v>2305.952865643595</v>
      </c>
      <c r="U15" s="1">
        <f t="shared" si="6"/>
        <v>0</v>
      </c>
      <c r="V15" s="1">
        <f t="shared" si="7"/>
        <v>0</v>
      </c>
      <c r="W15" s="1">
        <f t="shared" si="8"/>
        <v>0</v>
      </c>
      <c r="X15" s="1">
        <f t="shared" si="9"/>
        <v>2305.952865643595</v>
      </c>
      <c r="Y15" s="6">
        <f t="shared" si="10"/>
        <v>0.53018454883812138</v>
      </c>
      <c r="Z15" s="6">
        <f t="shared" si="11"/>
        <v>0</v>
      </c>
      <c r="AA15" s="6">
        <f t="shared" si="12"/>
        <v>0</v>
      </c>
      <c r="AB15" s="6">
        <f t="shared" si="13"/>
        <v>0</v>
      </c>
      <c r="AD15" t="s">
        <v>57</v>
      </c>
      <c r="AE15" s="1">
        <f t="shared" si="14"/>
        <v>198.6</v>
      </c>
      <c r="AF15" s="1">
        <f t="shared" si="15"/>
        <v>0</v>
      </c>
      <c r="AG15" s="1">
        <f t="shared" si="16"/>
        <v>0</v>
      </c>
      <c r="AH15" s="1">
        <f t="shared" si="17"/>
        <v>0</v>
      </c>
    </row>
    <row r="16" spans="1:34">
      <c r="G16" t="s">
        <v>369</v>
      </c>
      <c r="H16" s="1">
        <v>9532</v>
      </c>
      <c r="I16" s="13">
        <v>158.86000000000001</v>
      </c>
      <c r="J16" s="1">
        <f>K16*Inflation!B$26/Inflation!B$27</f>
        <v>2106.2015346069525</v>
      </c>
      <c r="K16" s="1">
        <v>2151</v>
      </c>
      <c r="N16" t="s">
        <v>57</v>
      </c>
      <c r="O16" s="1">
        <f t="shared" si="1"/>
        <v>9532</v>
      </c>
      <c r="P16" s="1">
        <f t="shared" si="2"/>
        <v>0</v>
      </c>
      <c r="Q16" s="1">
        <f t="shared" si="3"/>
        <v>0</v>
      </c>
      <c r="R16" s="1">
        <f t="shared" si="4"/>
        <v>0</v>
      </c>
      <c r="T16" s="1">
        <f t="shared" si="5"/>
        <v>2106.2015346069525</v>
      </c>
      <c r="U16" s="1">
        <f t="shared" si="6"/>
        <v>0</v>
      </c>
      <c r="V16" s="1">
        <f t="shared" si="7"/>
        <v>0</v>
      </c>
      <c r="W16" s="1">
        <f t="shared" si="8"/>
        <v>0</v>
      </c>
      <c r="X16" s="1">
        <f t="shared" si="9"/>
        <v>2106.2015346069525</v>
      </c>
      <c r="Y16" s="6">
        <f t="shared" si="10"/>
        <v>0.60537297139180857</v>
      </c>
      <c r="Z16" s="6">
        <f t="shared" si="11"/>
        <v>0</v>
      </c>
      <c r="AA16" s="6">
        <f t="shared" si="12"/>
        <v>0</v>
      </c>
      <c r="AB16" s="6">
        <f t="shared" si="13"/>
        <v>0</v>
      </c>
      <c r="AD16" t="s">
        <v>57</v>
      </c>
      <c r="AE16" s="1">
        <f t="shared" si="14"/>
        <v>158.86000000000001</v>
      </c>
      <c r="AF16" s="1">
        <f t="shared" si="15"/>
        <v>0</v>
      </c>
      <c r="AG16" s="1">
        <f t="shared" si="16"/>
        <v>0</v>
      </c>
      <c r="AH16" s="1">
        <f t="shared" si="17"/>
        <v>0</v>
      </c>
    </row>
    <row r="17" spans="1:34">
      <c r="A17" t="s">
        <v>58</v>
      </c>
      <c r="B17">
        <v>0</v>
      </c>
      <c r="C17">
        <v>1</v>
      </c>
      <c r="D17">
        <v>1</v>
      </c>
      <c r="E17">
        <v>1</v>
      </c>
      <c r="G17" t="s">
        <v>371</v>
      </c>
      <c r="H17" s="1">
        <v>23970</v>
      </c>
      <c r="I17" s="13">
        <v>399.5</v>
      </c>
      <c r="J17" s="1">
        <f>K17*Inflation!B$26/Inflation!B$27</f>
        <v>9402.0209834011894</v>
      </c>
      <c r="K17" s="1">
        <v>9602</v>
      </c>
      <c r="N17" t="s">
        <v>58</v>
      </c>
      <c r="O17" s="1">
        <f t="shared" si="1"/>
        <v>0</v>
      </c>
      <c r="P17" s="1">
        <f t="shared" si="2"/>
        <v>23970</v>
      </c>
      <c r="Q17" s="1">
        <f t="shared" si="3"/>
        <v>0</v>
      </c>
      <c r="R17" s="1">
        <f t="shared" si="4"/>
        <v>0</v>
      </c>
      <c r="T17" s="1">
        <f t="shared" si="5"/>
        <v>0</v>
      </c>
      <c r="U17" s="1">
        <f t="shared" si="6"/>
        <v>9402.0209834011894</v>
      </c>
      <c r="V17" s="1">
        <f t="shared" si="7"/>
        <v>0</v>
      </c>
      <c r="W17" s="1">
        <f t="shared" si="8"/>
        <v>0</v>
      </c>
      <c r="X17" s="1">
        <f t="shared" si="9"/>
        <v>9402.0209834011894</v>
      </c>
      <c r="Y17" s="6">
        <f t="shared" si="10"/>
        <v>0</v>
      </c>
      <c r="Z17" s="6">
        <f t="shared" si="11"/>
        <v>1.0746333582961793</v>
      </c>
      <c r="AA17" s="6">
        <f t="shared" si="12"/>
        <v>0</v>
      </c>
      <c r="AB17" s="6">
        <f t="shared" si="13"/>
        <v>0</v>
      </c>
      <c r="AD17" t="s">
        <v>58</v>
      </c>
      <c r="AE17" s="1">
        <f t="shared" si="14"/>
        <v>0</v>
      </c>
      <c r="AF17" s="1">
        <f t="shared" si="15"/>
        <v>399.5</v>
      </c>
      <c r="AG17" s="1">
        <f t="shared" si="16"/>
        <v>0</v>
      </c>
      <c r="AH17" s="1">
        <f t="shared" si="17"/>
        <v>0</v>
      </c>
    </row>
    <row r="18" spans="1:34">
      <c r="G18" t="s">
        <v>372</v>
      </c>
      <c r="H18" s="1">
        <v>56656</v>
      </c>
      <c r="I18" s="13">
        <v>944.27</v>
      </c>
      <c r="J18" s="1">
        <f>K18*Inflation!B$26/Inflation!B$27</f>
        <v>8851.725649859065</v>
      </c>
      <c r="K18" s="1">
        <v>9040</v>
      </c>
      <c r="N18" t="s">
        <v>58</v>
      </c>
      <c r="O18" s="1">
        <f t="shared" si="1"/>
        <v>0</v>
      </c>
      <c r="P18" s="1">
        <f t="shared" si="2"/>
        <v>0</v>
      </c>
      <c r="Q18" s="1">
        <f t="shared" si="3"/>
        <v>56656</v>
      </c>
      <c r="R18" s="1">
        <f t="shared" si="4"/>
        <v>0</v>
      </c>
      <c r="T18" s="1">
        <f t="shared" si="5"/>
        <v>0</v>
      </c>
      <c r="U18" s="1">
        <f t="shared" si="6"/>
        <v>0</v>
      </c>
      <c r="V18" s="1">
        <f t="shared" si="7"/>
        <v>8851.725649859065</v>
      </c>
      <c r="W18" s="1">
        <f t="shared" si="8"/>
        <v>0</v>
      </c>
      <c r="X18" s="1">
        <f t="shared" si="9"/>
        <v>8851.725649859065</v>
      </c>
      <c r="Y18" s="6">
        <f t="shared" si="10"/>
        <v>0</v>
      </c>
      <c r="Z18" s="6">
        <f t="shared" si="11"/>
        <v>0</v>
      </c>
      <c r="AA18" s="6">
        <f t="shared" si="12"/>
        <v>0.42804474636929557</v>
      </c>
      <c r="AB18" s="6">
        <f t="shared" si="13"/>
        <v>0</v>
      </c>
      <c r="AD18" t="s">
        <v>58</v>
      </c>
      <c r="AE18" s="1">
        <f t="shared" si="14"/>
        <v>0</v>
      </c>
      <c r="AF18" s="1">
        <f t="shared" si="15"/>
        <v>0</v>
      </c>
      <c r="AG18" s="1">
        <f t="shared" si="16"/>
        <v>944.27</v>
      </c>
      <c r="AH18" s="1">
        <f t="shared" si="17"/>
        <v>0</v>
      </c>
    </row>
    <row r="19" spans="1:34">
      <c r="G19" t="s">
        <v>373</v>
      </c>
      <c r="H19" s="1">
        <v>12992</v>
      </c>
      <c r="I19" s="13">
        <v>216.54</v>
      </c>
      <c r="J19" s="1">
        <f>K19*Inflation!B$26/Inflation!B$27</f>
        <v>2299.0986533041023</v>
      </c>
      <c r="K19" s="1">
        <v>2348</v>
      </c>
      <c r="N19" t="s">
        <v>58</v>
      </c>
      <c r="O19" s="1">
        <f t="shared" si="1"/>
        <v>12992</v>
      </c>
      <c r="P19" s="1">
        <f t="shared" si="2"/>
        <v>0</v>
      </c>
      <c r="Q19" s="1">
        <f t="shared" si="3"/>
        <v>0</v>
      </c>
      <c r="R19" s="1">
        <f t="shared" si="4"/>
        <v>0</v>
      </c>
      <c r="T19" s="1">
        <f t="shared" si="5"/>
        <v>2299.0986533041023</v>
      </c>
      <c r="U19" s="1">
        <f t="shared" si="6"/>
        <v>0</v>
      </c>
      <c r="V19" s="1">
        <f t="shared" si="7"/>
        <v>0</v>
      </c>
      <c r="W19" s="1">
        <f t="shared" si="8"/>
        <v>0</v>
      </c>
      <c r="X19" s="1">
        <f t="shared" si="9"/>
        <v>2299.0986533041023</v>
      </c>
      <c r="Y19" s="6">
        <f t="shared" si="10"/>
        <v>0.48482915794421483</v>
      </c>
      <c r="Z19" s="6">
        <f t="shared" si="11"/>
        <v>0</v>
      </c>
      <c r="AA19" s="6">
        <f t="shared" si="12"/>
        <v>0</v>
      </c>
      <c r="AB19" s="6">
        <f t="shared" si="13"/>
        <v>0</v>
      </c>
      <c r="AD19" t="s">
        <v>58</v>
      </c>
      <c r="AE19" s="1">
        <f t="shared" si="14"/>
        <v>216.54</v>
      </c>
      <c r="AF19" s="1">
        <f t="shared" si="15"/>
        <v>0</v>
      </c>
      <c r="AG19" s="1">
        <f t="shared" si="16"/>
        <v>0</v>
      </c>
      <c r="AH19" s="1">
        <f t="shared" si="17"/>
        <v>0</v>
      </c>
    </row>
    <row r="20" spans="1:34">
      <c r="A20" t="s">
        <v>38</v>
      </c>
      <c r="B20">
        <v>1</v>
      </c>
      <c r="C20">
        <v>1</v>
      </c>
      <c r="D20">
        <v>6</v>
      </c>
      <c r="E20">
        <v>9</v>
      </c>
      <c r="G20" t="s">
        <v>376</v>
      </c>
      <c r="H20" s="1">
        <v>71601</v>
      </c>
      <c r="I20" s="1">
        <v>1193.3499999999999</v>
      </c>
      <c r="J20" s="1">
        <f>K20*Inflation!B$26/Inflation!B$27</f>
        <v>5217.0347635452545</v>
      </c>
      <c r="K20" s="1">
        <v>5328</v>
      </c>
      <c r="L20" s="1"/>
      <c r="M20" s="1"/>
      <c r="N20" t="s">
        <v>38</v>
      </c>
      <c r="O20" s="1">
        <f t="shared" si="1"/>
        <v>0</v>
      </c>
      <c r="P20" s="1">
        <f t="shared" si="2"/>
        <v>0</v>
      </c>
      <c r="Q20" s="1">
        <f t="shared" si="3"/>
        <v>0</v>
      </c>
      <c r="R20" s="1">
        <f t="shared" si="4"/>
        <v>71601</v>
      </c>
      <c r="T20" s="1">
        <f t="shared" si="5"/>
        <v>0</v>
      </c>
      <c r="U20" s="1">
        <f t="shared" si="6"/>
        <v>0</v>
      </c>
      <c r="V20" s="1">
        <f t="shared" si="7"/>
        <v>0</v>
      </c>
      <c r="W20" s="1">
        <f t="shared" si="8"/>
        <v>5217.0347635452545</v>
      </c>
      <c r="X20" s="1">
        <f t="shared" si="9"/>
        <v>5217.0347635452545</v>
      </c>
      <c r="Y20" s="6">
        <f t="shared" si="10"/>
        <v>0</v>
      </c>
      <c r="Z20" s="6">
        <f t="shared" si="11"/>
        <v>0</v>
      </c>
      <c r="AA20" s="6">
        <f t="shared" si="12"/>
        <v>0</v>
      </c>
      <c r="AB20" s="6">
        <f t="shared" si="13"/>
        <v>0.19962355173141777</v>
      </c>
      <c r="AD20" t="s">
        <v>38</v>
      </c>
      <c r="AE20" s="1">
        <f t="shared" si="14"/>
        <v>0</v>
      </c>
      <c r="AF20" s="1">
        <f t="shared" si="15"/>
        <v>0</v>
      </c>
      <c r="AG20" s="1">
        <f t="shared" si="16"/>
        <v>0</v>
      </c>
      <c r="AH20" s="1">
        <f t="shared" si="17"/>
        <v>1193.3499999999999</v>
      </c>
    </row>
    <row r="21" spans="1:34">
      <c r="G21" t="s">
        <v>377</v>
      </c>
      <c r="H21" s="1">
        <v>38059</v>
      </c>
      <c r="I21" s="13">
        <v>634.32000000000005</v>
      </c>
      <c r="J21" s="1">
        <f>K21*Inflation!B$26/Inflation!B$27</f>
        <v>3917.6719386157215</v>
      </c>
      <c r="K21" s="1">
        <v>4001</v>
      </c>
      <c r="N21" t="s">
        <v>38</v>
      </c>
      <c r="O21" s="1">
        <f t="shared" si="1"/>
        <v>0</v>
      </c>
      <c r="P21" s="1">
        <f t="shared" si="2"/>
        <v>0</v>
      </c>
      <c r="Q21" s="1">
        <f t="shared" si="3"/>
        <v>38059</v>
      </c>
      <c r="R21" s="1">
        <f t="shared" si="4"/>
        <v>0</v>
      </c>
      <c r="T21" s="1">
        <f t="shared" si="5"/>
        <v>0</v>
      </c>
      <c r="U21" s="1">
        <f t="shared" si="6"/>
        <v>0</v>
      </c>
      <c r="V21" s="1">
        <f t="shared" si="7"/>
        <v>3917.6719386157215</v>
      </c>
      <c r="W21" s="1">
        <f t="shared" si="8"/>
        <v>0</v>
      </c>
      <c r="X21" s="1">
        <f t="shared" si="9"/>
        <v>3917.6719386157215</v>
      </c>
      <c r="Y21" s="6">
        <f t="shared" si="10"/>
        <v>0</v>
      </c>
      <c r="Z21" s="6">
        <f t="shared" si="11"/>
        <v>0</v>
      </c>
      <c r="AA21" s="6">
        <f t="shared" si="12"/>
        <v>0.28201864938725069</v>
      </c>
      <c r="AB21" s="6">
        <f t="shared" si="13"/>
        <v>0</v>
      </c>
      <c r="AD21" t="s">
        <v>38</v>
      </c>
      <c r="AE21" s="1">
        <f t="shared" si="14"/>
        <v>0</v>
      </c>
      <c r="AF21" s="1">
        <f t="shared" si="15"/>
        <v>0</v>
      </c>
      <c r="AG21" s="1">
        <f t="shared" si="16"/>
        <v>634.32000000000005</v>
      </c>
      <c r="AH21" s="1">
        <f t="shared" si="17"/>
        <v>0</v>
      </c>
    </row>
    <row r="22" spans="1:34">
      <c r="G22" t="s">
        <v>378</v>
      </c>
      <c r="H22" s="1">
        <v>16465</v>
      </c>
      <c r="I22" s="13">
        <v>274.42</v>
      </c>
      <c r="J22" s="1">
        <f>K22*Inflation!B$26/Inflation!B$27</f>
        <v>1789.928593798935</v>
      </c>
      <c r="K22" s="1">
        <v>1828</v>
      </c>
      <c r="N22" t="s">
        <v>38</v>
      </c>
      <c r="O22" s="1">
        <f t="shared" si="1"/>
        <v>0</v>
      </c>
      <c r="P22" s="1">
        <f t="shared" si="2"/>
        <v>16465</v>
      </c>
      <c r="Q22" s="1">
        <f t="shared" si="3"/>
        <v>0</v>
      </c>
      <c r="R22" s="1">
        <f t="shared" si="4"/>
        <v>0</v>
      </c>
      <c r="T22" s="1">
        <f t="shared" si="5"/>
        <v>0</v>
      </c>
      <c r="U22" s="1">
        <f t="shared" si="6"/>
        <v>1789.928593798935</v>
      </c>
      <c r="V22" s="1">
        <f t="shared" si="7"/>
        <v>0</v>
      </c>
      <c r="W22" s="1">
        <f t="shared" si="8"/>
        <v>0</v>
      </c>
      <c r="X22" s="1">
        <f t="shared" si="9"/>
        <v>1789.928593798935</v>
      </c>
      <c r="Y22" s="6">
        <f t="shared" si="10"/>
        <v>0</v>
      </c>
      <c r="Z22" s="6">
        <f t="shared" si="11"/>
        <v>0.2978386854305205</v>
      </c>
      <c r="AA22" s="6">
        <f t="shared" si="12"/>
        <v>0</v>
      </c>
      <c r="AB22" s="6">
        <f t="shared" si="13"/>
        <v>0</v>
      </c>
      <c r="AD22" t="s">
        <v>38</v>
      </c>
      <c r="AE22" s="1">
        <f t="shared" si="14"/>
        <v>0</v>
      </c>
      <c r="AF22" s="1">
        <f t="shared" si="15"/>
        <v>274.42</v>
      </c>
      <c r="AG22" s="1">
        <f t="shared" si="16"/>
        <v>0</v>
      </c>
      <c r="AH22" s="1">
        <f t="shared" si="17"/>
        <v>0</v>
      </c>
    </row>
    <row r="23" spans="1:34">
      <c r="G23" t="s">
        <v>379</v>
      </c>
      <c r="H23" s="1">
        <v>23204</v>
      </c>
      <c r="I23" s="13">
        <v>386.74</v>
      </c>
      <c r="J23" s="1">
        <f>K23*Inflation!B$26/Inflation!B$27</f>
        <v>2062.1387409959284</v>
      </c>
      <c r="K23" s="1">
        <v>2106</v>
      </c>
      <c r="N23" t="s">
        <v>38</v>
      </c>
      <c r="O23" s="1">
        <f t="shared" si="1"/>
        <v>0</v>
      </c>
      <c r="P23" s="1">
        <f t="shared" si="2"/>
        <v>23204</v>
      </c>
      <c r="Q23" s="1">
        <f t="shared" si="3"/>
        <v>0</v>
      </c>
      <c r="R23" s="1">
        <f t="shared" si="4"/>
        <v>0</v>
      </c>
      <c r="T23" s="1">
        <f t="shared" si="5"/>
        <v>0</v>
      </c>
      <c r="U23" s="1">
        <f t="shared" si="6"/>
        <v>2062.1387409959284</v>
      </c>
      <c r="V23" s="1">
        <f t="shared" si="7"/>
        <v>0</v>
      </c>
      <c r="W23" s="1">
        <f t="shared" si="8"/>
        <v>0</v>
      </c>
      <c r="X23" s="1">
        <f t="shared" si="9"/>
        <v>2062.1387409959284</v>
      </c>
      <c r="Y23" s="6">
        <f t="shared" si="10"/>
        <v>0</v>
      </c>
      <c r="Z23" s="6">
        <f t="shared" si="11"/>
        <v>0.24347936479963639</v>
      </c>
      <c r="AA23" s="6">
        <f t="shared" si="12"/>
        <v>0</v>
      </c>
      <c r="AB23" s="6">
        <f t="shared" si="13"/>
        <v>0</v>
      </c>
      <c r="AD23" t="s">
        <v>38</v>
      </c>
      <c r="AE23" s="1">
        <f t="shared" si="14"/>
        <v>0</v>
      </c>
      <c r="AF23" s="1">
        <f t="shared" si="15"/>
        <v>386.74</v>
      </c>
      <c r="AG23" s="1">
        <f t="shared" si="16"/>
        <v>0</v>
      </c>
      <c r="AH23" s="1">
        <f t="shared" si="17"/>
        <v>0</v>
      </c>
    </row>
    <row r="24" spans="1:34">
      <c r="G24" t="s">
        <v>380</v>
      </c>
      <c r="H24" s="1">
        <v>17381</v>
      </c>
      <c r="I24" s="13">
        <v>289.69</v>
      </c>
      <c r="J24" s="1">
        <f>K24*Inflation!B$26/Inflation!B$27</f>
        <v>4182.0487002818663</v>
      </c>
      <c r="K24" s="1">
        <v>4271</v>
      </c>
      <c r="N24" t="s">
        <v>38</v>
      </c>
      <c r="O24" s="1">
        <f t="shared" si="1"/>
        <v>0</v>
      </c>
      <c r="P24" s="1">
        <f t="shared" si="2"/>
        <v>17381</v>
      </c>
      <c r="Q24" s="1">
        <f t="shared" si="3"/>
        <v>0</v>
      </c>
      <c r="R24" s="1">
        <f t="shared" si="4"/>
        <v>0</v>
      </c>
      <c r="T24" s="1">
        <f t="shared" si="5"/>
        <v>0</v>
      </c>
      <c r="U24" s="1">
        <f t="shared" si="6"/>
        <v>4182.0487002818663</v>
      </c>
      <c r="V24" s="1">
        <f t="shared" si="7"/>
        <v>0</v>
      </c>
      <c r="W24" s="1">
        <f t="shared" si="8"/>
        <v>0</v>
      </c>
      <c r="X24" s="1">
        <f t="shared" si="9"/>
        <v>4182.0487002818663</v>
      </c>
      <c r="Y24" s="6">
        <f t="shared" si="10"/>
        <v>0</v>
      </c>
      <c r="Z24" s="6">
        <f t="shared" si="11"/>
        <v>0.65920647097434637</v>
      </c>
      <c r="AA24" s="6">
        <f t="shared" si="12"/>
        <v>0</v>
      </c>
      <c r="AB24" s="6">
        <f t="shared" si="13"/>
        <v>0</v>
      </c>
      <c r="AD24" t="s">
        <v>38</v>
      </c>
      <c r="AE24" s="1">
        <f t="shared" si="14"/>
        <v>0</v>
      </c>
      <c r="AF24" s="1">
        <f t="shared" si="15"/>
        <v>289.69</v>
      </c>
      <c r="AG24" s="1">
        <f t="shared" si="16"/>
        <v>0</v>
      </c>
      <c r="AH24" s="1">
        <f t="shared" si="17"/>
        <v>0</v>
      </c>
    </row>
    <row r="25" spans="1:34">
      <c r="G25" t="s">
        <v>381</v>
      </c>
      <c r="H25" s="1">
        <v>16024</v>
      </c>
      <c r="I25" s="13">
        <v>267.06</v>
      </c>
      <c r="J25" s="1">
        <f>K25*Inflation!B$26/Inflation!B$27</f>
        <v>2421.4953022236136</v>
      </c>
      <c r="K25" s="1">
        <v>2473</v>
      </c>
      <c r="N25" t="s">
        <v>38</v>
      </c>
      <c r="O25" s="1">
        <f t="shared" si="1"/>
        <v>0</v>
      </c>
      <c r="P25" s="1">
        <f t="shared" si="2"/>
        <v>16024</v>
      </c>
      <c r="Q25" s="1">
        <f t="shared" si="3"/>
        <v>0</v>
      </c>
      <c r="R25" s="1">
        <f t="shared" si="4"/>
        <v>0</v>
      </c>
      <c r="T25" s="1">
        <f t="shared" si="5"/>
        <v>0</v>
      </c>
      <c r="U25" s="1">
        <f t="shared" si="6"/>
        <v>2421.4953022236136</v>
      </c>
      <c r="V25" s="1">
        <f t="shared" si="7"/>
        <v>0</v>
      </c>
      <c r="W25" s="1">
        <f t="shared" si="8"/>
        <v>0</v>
      </c>
      <c r="X25" s="1">
        <f t="shared" si="9"/>
        <v>2421.4953022236136</v>
      </c>
      <c r="Y25" s="6">
        <f t="shared" si="10"/>
        <v>0</v>
      </c>
      <c r="Z25" s="6">
        <f t="shared" si="11"/>
        <v>0.41401857867712361</v>
      </c>
      <c r="AA25" s="6">
        <f t="shared" si="12"/>
        <v>0</v>
      </c>
      <c r="AB25" s="6">
        <f t="shared" si="13"/>
        <v>0</v>
      </c>
      <c r="AD25" t="s">
        <v>38</v>
      </c>
      <c r="AE25" s="1">
        <f t="shared" si="14"/>
        <v>0</v>
      </c>
      <c r="AF25" s="1">
        <f t="shared" si="15"/>
        <v>267.06</v>
      </c>
      <c r="AG25" s="1">
        <f t="shared" si="16"/>
        <v>0</v>
      </c>
      <c r="AH25" s="1">
        <f t="shared" si="17"/>
        <v>0</v>
      </c>
    </row>
    <row r="26" spans="1:34">
      <c r="G26" t="s">
        <v>382</v>
      </c>
      <c r="H26" s="1">
        <v>20602</v>
      </c>
      <c r="I26" s="13">
        <v>343.37</v>
      </c>
      <c r="J26" s="1">
        <f>K26*Inflation!B$26/Inflation!B$27</f>
        <v>2048.4303163169429</v>
      </c>
      <c r="K26" s="1">
        <v>2092</v>
      </c>
      <c r="N26" t="s">
        <v>38</v>
      </c>
      <c r="O26" s="1">
        <f t="shared" si="1"/>
        <v>0</v>
      </c>
      <c r="P26" s="1">
        <f t="shared" si="2"/>
        <v>20602</v>
      </c>
      <c r="Q26" s="1">
        <f t="shared" si="3"/>
        <v>0</v>
      </c>
      <c r="R26" s="1">
        <f t="shared" si="4"/>
        <v>0</v>
      </c>
      <c r="T26" s="1">
        <f t="shared" si="5"/>
        <v>0</v>
      </c>
      <c r="U26" s="1">
        <f t="shared" si="6"/>
        <v>2048.4303163169429</v>
      </c>
      <c r="V26" s="1">
        <f t="shared" si="7"/>
        <v>0</v>
      </c>
      <c r="W26" s="1">
        <f t="shared" si="8"/>
        <v>0</v>
      </c>
      <c r="X26" s="1">
        <f t="shared" si="9"/>
        <v>2048.4303163169429</v>
      </c>
      <c r="Y26" s="6">
        <f t="shared" si="10"/>
        <v>0</v>
      </c>
      <c r="Z26" s="6">
        <f t="shared" si="11"/>
        <v>0.27240742903228476</v>
      </c>
      <c r="AA26" s="6">
        <f t="shared" si="12"/>
        <v>0</v>
      </c>
      <c r="AB26" s="6">
        <f t="shared" si="13"/>
        <v>0</v>
      </c>
      <c r="AD26" t="s">
        <v>38</v>
      </c>
      <c r="AE26" s="1">
        <f t="shared" si="14"/>
        <v>0</v>
      </c>
      <c r="AF26" s="1">
        <f t="shared" si="15"/>
        <v>343.37</v>
      </c>
      <c r="AG26" s="1">
        <f t="shared" si="16"/>
        <v>0</v>
      </c>
      <c r="AH26" s="1">
        <f t="shared" si="17"/>
        <v>0</v>
      </c>
    </row>
    <row r="27" spans="1:34">
      <c r="G27" t="s">
        <v>383</v>
      </c>
      <c r="H27" s="1">
        <v>22732</v>
      </c>
      <c r="I27" s="13">
        <v>378.87</v>
      </c>
      <c r="J27" s="1">
        <f>K27*Inflation!B$26/Inflation!B$27</f>
        <v>3437.8770748512366</v>
      </c>
      <c r="K27" s="1">
        <v>3511</v>
      </c>
      <c r="N27" t="s">
        <v>38</v>
      </c>
      <c r="O27" s="1">
        <f t="shared" si="1"/>
        <v>0</v>
      </c>
      <c r="P27" s="1">
        <f t="shared" si="2"/>
        <v>22732</v>
      </c>
      <c r="Q27" s="1">
        <f t="shared" si="3"/>
        <v>0</v>
      </c>
      <c r="R27" s="1">
        <f t="shared" si="4"/>
        <v>0</v>
      </c>
      <c r="T27" s="1">
        <f t="shared" si="5"/>
        <v>0</v>
      </c>
      <c r="U27" s="1">
        <f t="shared" si="6"/>
        <v>3437.8770748512366</v>
      </c>
      <c r="V27" s="1">
        <f t="shared" si="7"/>
        <v>0</v>
      </c>
      <c r="W27" s="1">
        <f t="shared" si="8"/>
        <v>0</v>
      </c>
      <c r="X27" s="1">
        <f t="shared" si="9"/>
        <v>3437.8770748512366</v>
      </c>
      <c r="Y27" s="6">
        <f t="shared" si="10"/>
        <v>0</v>
      </c>
      <c r="Z27" s="6">
        <f t="shared" si="11"/>
        <v>0.41434283393288285</v>
      </c>
      <c r="AA27" s="6">
        <f t="shared" si="12"/>
        <v>0</v>
      </c>
      <c r="AB27" s="6">
        <f t="shared" si="13"/>
        <v>0</v>
      </c>
      <c r="AD27" t="s">
        <v>38</v>
      </c>
      <c r="AE27" s="1">
        <f t="shared" si="14"/>
        <v>0</v>
      </c>
      <c r="AF27" s="1">
        <f t="shared" si="15"/>
        <v>378.87</v>
      </c>
      <c r="AG27" s="1">
        <f t="shared" si="16"/>
        <v>0</v>
      </c>
      <c r="AH27" s="1">
        <f t="shared" si="17"/>
        <v>0</v>
      </c>
    </row>
    <row r="28" spans="1:34">
      <c r="G28" t="s">
        <v>384</v>
      </c>
      <c r="H28" s="1">
        <v>10944</v>
      </c>
      <c r="I28" s="13">
        <v>182.4</v>
      </c>
      <c r="J28" s="1">
        <f>K28*Inflation!B$26/Inflation!B$27</f>
        <v>2268.7442843720637</v>
      </c>
      <c r="K28" s="1">
        <v>2317</v>
      </c>
      <c r="N28" t="s">
        <v>38</v>
      </c>
      <c r="O28" s="1">
        <f t="shared" si="1"/>
        <v>10944</v>
      </c>
      <c r="P28" s="1">
        <f t="shared" si="2"/>
        <v>0</v>
      </c>
      <c r="Q28" s="1">
        <f t="shared" si="3"/>
        <v>0</v>
      </c>
      <c r="R28" s="1">
        <f t="shared" si="4"/>
        <v>0</v>
      </c>
      <c r="T28" s="1">
        <f t="shared" si="5"/>
        <v>2268.7442843720637</v>
      </c>
      <c r="U28" s="1">
        <f t="shared" si="6"/>
        <v>0</v>
      </c>
      <c r="V28" s="1">
        <f t="shared" si="7"/>
        <v>0</v>
      </c>
      <c r="W28" s="1">
        <f t="shared" si="8"/>
        <v>0</v>
      </c>
      <c r="X28" s="1">
        <f t="shared" si="9"/>
        <v>2268.7442843720637</v>
      </c>
      <c r="Y28" s="6">
        <f t="shared" si="10"/>
        <v>0.56795849464573411</v>
      </c>
      <c r="Z28" s="6">
        <f t="shared" si="11"/>
        <v>0</v>
      </c>
      <c r="AA28" s="6">
        <f t="shared" si="12"/>
        <v>0</v>
      </c>
      <c r="AB28" s="6">
        <f t="shared" si="13"/>
        <v>0</v>
      </c>
      <c r="AD28" t="s">
        <v>38</v>
      </c>
      <c r="AE28" s="1">
        <f t="shared" si="14"/>
        <v>182.4</v>
      </c>
      <c r="AF28" s="1">
        <f t="shared" si="15"/>
        <v>0</v>
      </c>
      <c r="AG28" s="1">
        <f t="shared" si="16"/>
        <v>0</v>
      </c>
      <c r="AH28" s="1">
        <f t="shared" si="17"/>
        <v>0</v>
      </c>
    </row>
    <row r="29" spans="1:34">
      <c r="G29" t="s">
        <v>385</v>
      </c>
      <c r="H29" s="1">
        <v>7704</v>
      </c>
      <c r="I29" s="13">
        <v>128.4</v>
      </c>
      <c r="J29" s="1">
        <f>K29*Inflation!B$26/Inflation!B$27</f>
        <v>1681.2403695584087</v>
      </c>
      <c r="K29" s="1">
        <v>1717</v>
      </c>
      <c r="N29" t="s">
        <v>38</v>
      </c>
      <c r="O29" s="1">
        <f t="shared" si="1"/>
        <v>7704</v>
      </c>
      <c r="P29" s="1">
        <f t="shared" si="2"/>
        <v>0</v>
      </c>
      <c r="Q29" s="1">
        <f t="shared" si="3"/>
        <v>0</v>
      </c>
      <c r="R29" s="1">
        <f t="shared" si="4"/>
        <v>0</v>
      </c>
      <c r="T29" s="1">
        <f t="shared" si="5"/>
        <v>1681.2403695584087</v>
      </c>
      <c r="U29" s="1">
        <f t="shared" si="6"/>
        <v>0</v>
      </c>
      <c r="V29" s="1">
        <f t="shared" si="7"/>
        <v>0</v>
      </c>
      <c r="W29" s="1">
        <f t="shared" si="8"/>
        <v>0</v>
      </c>
      <c r="X29" s="1">
        <f t="shared" si="9"/>
        <v>1681.2403695584087</v>
      </c>
      <c r="Y29" s="6">
        <f t="shared" si="10"/>
        <v>0.59788914833724827</v>
      </c>
      <c r="Z29" s="6">
        <f t="shared" si="11"/>
        <v>0</v>
      </c>
      <c r="AA29" s="6">
        <f t="shared" si="12"/>
        <v>0</v>
      </c>
      <c r="AB29" s="6">
        <f t="shared" si="13"/>
        <v>0</v>
      </c>
      <c r="AD29" t="s">
        <v>38</v>
      </c>
      <c r="AE29" s="1">
        <f t="shared" si="14"/>
        <v>128.4</v>
      </c>
      <c r="AF29" s="1">
        <f t="shared" si="15"/>
        <v>0</v>
      </c>
      <c r="AG29" s="1">
        <f t="shared" si="16"/>
        <v>0</v>
      </c>
      <c r="AH29" s="1">
        <f t="shared" si="17"/>
        <v>0</v>
      </c>
    </row>
    <row r="30" spans="1:34">
      <c r="G30" t="s">
        <v>386</v>
      </c>
      <c r="H30" s="1">
        <v>11397</v>
      </c>
      <c r="I30" s="13">
        <v>189.95</v>
      </c>
      <c r="J30" s="1">
        <f>K30*Inflation!B$26/Inflation!B$27</f>
        <v>1497.1558095834637</v>
      </c>
      <c r="K30" s="1">
        <v>1529</v>
      </c>
      <c r="N30" t="s">
        <v>38</v>
      </c>
      <c r="O30" s="1">
        <f t="shared" si="1"/>
        <v>11397</v>
      </c>
      <c r="P30" s="1">
        <f t="shared" si="2"/>
        <v>0</v>
      </c>
      <c r="Q30" s="1">
        <f t="shared" si="3"/>
        <v>0</v>
      </c>
      <c r="R30" s="1">
        <f t="shared" si="4"/>
        <v>0</v>
      </c>
      <c r="T30" s="1">
        <f t="shared" si="5"/>
        <v>1497.1558095834637</v>
      </c>
      <c r="U30" s="1">
        <f t="shared" si="6"/>
        <v>0</v>
      </c>
      <c r="V30" s="1">
        <f t="shared" si="7"/>
        <v>0</v>
      </c>
      <c r="W30" s="1">
        <f t="shared" si="8"/>
        <v>0</v>
      </c>
      <c r="X30" s="1">
        <f t="shared" si="9"/>
        <v>1497.1558095834637</v>
      </c>
      <c r="Y30" s="6">
        <f t="shared" si="10"/>
        <v>0.35990144236069421</v>
      </c>
      <c r="Z30" s="6">
        <f t="shared" si="11"/>
        <v>0</v>
      </c>
      <c r="AA30" s="6">
        <f t="shared" si="12"/>
        <v>0</v>
      </c>
      <c r="AB30" s="6">
        <f t="shared" si="13"/>
        <v>0</v>
      </c>
      <c r="AD30" t="s">
        <v>38</v>
      </c>
      <c r="AE30" s="1">
        <f t="shared" si="14"/>
        <v>189.95</v>
      </c>
      <c r="AF30" s="1">
        <f t="shared" si="15"/>
        <v>0</v>
      </c>
      <c r="AG30" s="1">
        <f t="shared" si="16"/>
        <v>0</v>
      </c>
      <c r="AH30" s="1">
        <f t="shared" si="17"/>
        <v>0</v>
      </c>
    </row>
    <row r="31" spans="1:34">
      <c r="G31" t="s">
        <v>387</v>
      </c>
      <c r="H31" s="1">
        <v>10170</v>
      </c>
      <c r="I31" s="13">
        <v>169.5</v>
      </c>
      <c r="J31" s="1">
        <f>K31*Inflation!B$26/Inflation!B$27</f>
        <v>1379.6550266207328</v>
      </c>
      <c r="K31" s="1">
        <v>1409</v>
      </c>
      <c r="N31" t="s">
        <v>38</v>
      </c>
      <c r="O31" s="1">
        <f t="shared" si="1"/>
        <v>10170</v>
      </c>
      <c r="P31" s="1">
        <f t="shared" si="2"/>
        <v>0</v>
      </c>
      <c r="Q31" s="1">
        <f t="shared" si="3"/>
        <v>0</v>
      </c>
      <c r="R31" s="1">
        <f t="shared" si="4"/>
        <v>0</v>
      </c>
      <c r="T31" s="1">
        <f t="shared" si="5"/>
        <v>1379.6550266207328</v>
      </c>
      <c r="U31" s="1">
        <f t="shared" si="6"/>
        <v>0</v>
      </c>
      <c r="V31" s="1">
        <f t="shared" si="7"/>
        <v>0</v>
      </c>
      <c r="W31" s="1">
        <f t="shared" si="8"/>
        <v>0</v>
      </c>
      <c r="X31" s="1">
        <f t="shared" si="9"/>
        <v>1379.6550266207328</v>
      </c>
      <c r="Y31" s="6">
        <f t="shared" si="10"/>
        <v>0.3716693004191034</v>
      </c>
      <c r="Z31" s="6">
        <f t="shared" si="11"/>
        <v>0</v>
      </c>
      <c r="AA31" s="6">
        <f t="shared" si="12"/>
        <v>0</v>
      </c>
      <c r="AB31" s="6">
        <f t="shared" si="13"/>
        <v>0</v>
      </c>
      <c r="AD31" t="s">
        <v>38</v>
      </c>
      <c r="AE31" s="1">
        <f t="shared" si="14"/>
        <v>169.5</v>
      </c>
      <c r="AF31" s="1">
        <f t="shared" si="15"/>
        <v>0</v>
      </c>
      <c r="AG31" s="1">
        <f t="shared" si="16"/>
        <v>0</v>
      </c>
      <c r="AH31" s="1">
        <f t="shared" si="17"/>
        <v>0</v>
      </c>
    </row>
    <row r="32" spans="1:34">
      <c r="G32" t="s">
        <v>388</v>
      </c>
      <c r="H32" s="1">
        <v>8223</v>
      </c>
      <c r="I32" s="13">
        <v>137.05000000000001</v>
      </c>
      <c r="J32" s="1">
        <f>K32*Inflation!B$26/Inflation!B$27</f>
        <v>955.67303476354516</v>
      </c>
      <c r="K32" s="1">
        <v>976</v>
      </c>
      <c r="N32" t="s">
        <v>38</v>
      </c>
      <c r="O32" s="1">
        <f t="shared" si="1"/>
        <v>8223</v>
      </c>
      <c r="P32" s="1">
        <f t="shared" si="2"/>
        <v>0</v>
      </c>
      <c r="Q32" s="1">
        <f t="shared" si="3"/>
        <v>0</v>
      </c>
      <c r="R32" s="1">
        <f t="shared" si="4"/>
        <v>0</v>
      </c>
      <c r="T32" s="1">
        <f t="shared" si="5"/>
        <v>955.67303476354516</v>
      </c>
      <c r="U32" s="1">
        <f t="shared" si="6"/>
        <v>0</v>
      </c>
      <c r="V32" s="1">
        <f t="shared" si="7"/>
        <v>0</v>
      </c>
      <c r="W32" s="1">
        <f t="shared" si="8"/>
        <v>0</v>
      </c>
      <c r="X32" s="1">
        <f t="shared" si="9"/>
        <v>955.67303476354516</v>
      </c>
      <c r="Y32" s="6">
        <f t="shared" si="10"/>
        <v>0.3184096177822463</v>
      </c>
      <c r="Z32" s="6">
        <f t="shared" si="11"/>
        <v>0</v>
      </c>
      <c r="AA32" s="6">
        <f t="shared" si="12"/>
        <v>0</v>
      </c>
      <c r="AB32" s="6">
        <f t="shared" si="13"/>
        <v>0</v>
      </c>
      <c r="AD32" t="s">
        <v>38</v>
      </c>
      <c r="AE32" s="1">
        <f t="shared" si="14"/>
        <v>137.05000000000001</v>
      </c>
      <c r="AF32" s="1">
        <f t="shared" si="15"/>
        <v>0</v>
      </c>
      <c r="AG32" s="1">
        <f t="shared" si="16"/>
        <v>0</v>
      </c>
      <c r="AH32" s="1">
        <f t="shared" si="17"/>
        <v>0</v>
      </c>
    </row>
    <row r="33" spans="1:34">
      <c r="G33" t="s">
        <v>389</v>
      </c>
      <c r="H33" s="1">
        <v>10402</v>
      </c>
      <c r="I33" s="13">
        <v>173.37</v>
      </c>
      <c r="J33" s="1">
        <f>K33*Inflation!B$26/Inflation!B$27</f>
        <v>1821.2621359223297</v>
      </c>
      <c r="K33" s="1">
        <v>1860</v>
      </c>
      <c r="N33" t="s">
        <v>38</v>
      </c>
      <c r="O33" s="1">
        <f t="shared" si="1"/>
        <v>10402</v>
      </c>
      <c r="P33" s="1">
        <f t="shared" si="2"/>
        <v>0</v>
      </c>
      <c r="Q33" s="1">
        <f t="shared" si="3"/>
        <v>0</v>
      </c>
      <c r="R33" s="1">
        <f t="shared" si="4"/>
        <v>0</v>
      </c>
      <c r="T33" s="1">
        <f t="shared" si="5"/>
        <v>1821.2621359223297</v>
      </c>
      <c r="U33" s="1">
        <f t="shared" si="6"/>
        <v>0</v>
      </c>
      <c r="V33" s="1">
        <f t="shared" si="7"/>
        <v>0</v>
      </c>
      <c r="W33" s="1">
        <f t="shared" si="8"/>
        <v>0</v>
      </c>
      <c r="X33" s="1">
        <f t="shared" si="9"/>
        <v>1821.2621359223297</v>
      </c>
      <c r="Y33" s="6">
        <f t="shared" si="10"/>
        <v>0.47969229729855156</v>
      </c>
      <c r="Z33" s="6">
        <f t="shared" si="11"/>
        <v>0</v>
      </c>
      <c r="AA33" s="6">
        <f t="shared" si="12"/>
        <v>0</v>
      </c>
      <c r="AB33" s="6">
        <f t="shared" si="13"/>
        <v>0</v>
      </c>
      <c r="AD33" t="s">
        <v>38</v>
      </c>
      <c r="AE33" s="1">
        <f t="shared" si="14"/>
        <v>173.37</v>
      </c>
      <c r="AF33" s="1">
        <f t="shared" si="15"/>
        <v>0</v>
      </c>
      <c r="AG33" s="1">
        <f t="shared" si="16"/>
        <v>0</v>
      </c>
      <c r="AH33" s="1">
        <f t="shared" si="17"/>
        <v>0</v>
      </c>
    </row>
    <row r="34" spans="1:34">
      <c r="G34" t="s">
        <v>390</v>
      </c>
      <c r="H34" s="1">
        <v>11186</v>
      </c>
      <c r="I34" s="13">
        <v>186.43</v>
      </c>
      <c r="J34" s="1">
        <f>K34*Inflation!B$26/Inflation!B$27</f>
        <v>764.73426244910729</v>
      </c>
      <c r="K34" s="1">
        <v>781</v>
      </c>
      <c r="N34" t="s">
        <v>38</v>
      </c>
      <c r="O34" s="1">
        <f t="shared" si="1"/>
        <v>11186</v>
      </c>
      <c r="P34" s="1">
        <f t="shared" si="2"/>
        <v>0</v>
      </c>
      <c r="Q34" s="1">
        <f t="shared" si="3"/>
        <v>0</v>
      </c>
      <c r="R34" s="1">
        <f t="shared" si="4"/>
        <v>0</v>
      </c>
      <c r="T34" s="1">
        <f t="shared" si="5"/>
        <v>764.73426244910729</v>
      </c>
      <c r="U34" s="1">
        <f t="shared" si="6"/>
        <v>0</v>
      </c>
      <c r="V34" s="1">
        <f t="shared" si="7"/>
        <v>0</v>
      </c>
      <c r="W34" s="1">
        <f t="shared" si="8"/>
        <v>0</v>
      </c>
      <c r="X34" s="1">
        <f t="shared" si="9"/>
        <v>764.73426244910729</v>
      </c>
      <c r="Y34" s="6">
        <f t="shared" si="10"/>
        <v>0.18730219585859703</v>
      </c>
      <c r="Z34" s="6">
        <f t="shared" si="11"/>
        <v>0</v>
      </c>
      <c r="AA34" s="6">
        <f t="shared" si="12"/>
        <v>0</v>
      </c>
      <c r="AB34" s="6">
        <f t="shared" si="13"/>
        <v>0</v>
      </c>
      <c r="AD34" t="s">
        <v>38</v>
      </c>
      <c r="AE34" s="1">
        <f t="shared" si="14"/>
        <v>186.43</v>
      </c>
      <c r="AF34" s="1">
        <f t="shared" si="15"/>
        <v>0</v>
      </c>
      <c r="AG34" s="1">
        <f t="shared" si="16"/>
        <v>0</v>
      </c>
      <c r="AH34" s="1">
        <f t="shared" si="17"/>
        <v>0</v>
      </c>
    </row>
    <row r="35" spans="1:34">
      <c r="G35" t="s">
        <v>391</v>
      </c>
      <c r="H35" s="1">
        <v>8241</v>
      </c>
      <c r="I35" s="13">
        <v>137.35</v>
      </c>
      <c r="J35" s="1">
        <f>K35*Inflation!B$26/Inflation!B$27</f>
        <v>852.85984967115553</v>
      </c>
      <c r="K35" s="1">
        <v>871</v>
      </c>
      <c r="N35" t="s">
        <v>38</v>
      </c>
      <c r="O35" s="1">
        <f t="shared" si="1"/>
        <v>8241</v>
      </c>
      <c r="P35" s="1">
        <f t="shared" si="2"/>
        <v>0</v>
      </c>
      <c r="Q35" s="1">
        <f t="shared" si="3"/>
        <v>0</v>
      </c>
      <c r="R35" s="1">
        <f t="shared" si="4"/>
        <v>0</v>
      </c>
      <c r="T35" s="1">
        <f t="shared" si="5"/>
        <v>852.85984967115553</v>
      </c>
      <c r="U35" s="1">
        <f t="shared" si="6"/>
        <v>0</v>
      </c>
      <c r="V35" s="1">
        <f t="shared" si="7"/>
        <v>0</v>
      </c>
      <c r="W35" s="1">
        <f t="shared" si="8"/>
        <v>0</v>
      </c>
      <c r="X35" s="1">
        <f t="shared" si="9"/>
        <v>852.85984967115553</v>
      </c>
      <c r="Y35" s="6">
        <f t="shared" si="10"/>
        <v>0.2835338342271787</v>
      </c>
      <c r="Z35" s="6">
        <f t="shared" si="11"/>
        <v>0</v>
      </c>
      <c r="AA35" s="6">
        <f t="shared" si="12"/>
        <v>0</v>
      </c>
      <c r="AB35" s="6">
        <f t="shared" si="13"/>
        <v>0</v>
      </c>
      <c r="AD35" t="s">
        <v>38</v>
      </c>
      <c r="AE35" s="1">
        <f t="shared" si="14"/>
        <v>137.35</v>
      </c>
      <c r="AF35" s="1">
        <f t="shared" si="15"/>
        <v>0</v>
      </c>
      <c r="AG35" s="1">
        <f t="shared" si="16"/>
        <v>0</v>
      </c>
      <c r="AH35" s="1">
        <f t="shared" si="17"/>
        <v>0</v>
      </c>
    </row>
    <row r="36" spans="1:34">
      <c r="G36" t="s">
        <v>392</v>
      </c>
      <c r="H36" s="1">
        <v>11392</v>
      </c>
      <c r="I36" s="13">
        <v>189.87</v>
      </c>
      <c r="J36" s="1">
        <f>K36*Inflation!B$26/Inflation!B$27</f>
        <v>1793.8452865643594</v>
      </c>
      <c r="K36" s="1">
        <v>1832</v>
      </c>
      <c r="N36" t="s">
        <v>38</v>
      </c>
      <c r="O36" s="1">
        <f t="shared" si="1"/>
        <v>11392</v>
      </c>
      <c r="P36" s="1">
        <f t="shared" si="2"/>
        <v>0</v>
      </c>
      <c r="Q36" s="1">
        <f t="shared" si="3"/>
        <v>0</v>
      </c>
      <c r="R36" s="1">
        <f t="shared" si="4"/>
        <v>0</v>
      </c>
      <c r="T36" s="1">
        <f t="shared" si="5"/>
        <v>1793.8452865643594</v>
      </c>
      <c r="U36" s="1">
        <f t="shared" si="6"/>
        <v>0</v>
      </c>
      <c r="V36" s="1">
        <f t="shared" si="7"/>
        <v>0</v>
      </c>
      <c r="W36" s="1">
        <f t="shared" si="8"/>
        <v>0</v>
      </c>
      <c r="X36" s="1">
        <f t="shared" si="9"/>
        <v>1793.8452865643594</v>
      </c>
      <c r="Y36" s="6">
        <f t="shared" si="10"/>
        <v>0.43141192246526266</v>
      </c>
      <c r="Z36" s="6">
        <f t="shared" si="11"/>
        <v>0</v>
      </c>
      <c r="AA36" s="6">
        <f t="shared" si="12"/>
        <v>0</v>
      </c>
      <c r="AB36" s="6">
        <f t="shared" si="13"/>
        <v>0</v>
      </c>
      <c r="AD36" t="s">
        <v>38</v>
      </c>
      <c r="AE36" s="1">
        <f t="shared" si="14"/>
        <v>189.87</v>
      </c>
      <c r="AF36" s="1">
        <f t="shared" si="15"/>
        <v>0</v>
      </c>
      <c r="AG36" s="1">
        <f t="shared" si="16"/>
        <v>0</v>
      </c>
      <c r="AH36" s="1">
        <f t="shared" si="17"/>
        <v>0</v>
      </c>
    </row>
    <row r="37" spans="1:34">
      <c r="A37" t="s">
        <v>60</v>
      </c>
      <c r="B37">
        <v>0</v>
      </c>
      <c r="C37">
        <v>0</v>
      </c>
      <c r="D37">
        <v>4</v>
      </c>
      <c r="E37">
        <v>6</v>
      </c>
      <c r="G37" t="s">
        <v>393</v>
      </c>
      <c r="H37" s="1">
        <v>22094</v>
      </c>
      <c r="I37" s="13">
        <v>368.23</v>
      </c>
      <c r="J37" s="1">
        <f>K37*Inflation!B$26/Inflation!B$27</f>
        <v>2445.974632007516</v>
      </c>
      <c r="K37" s="1">
        <v>2498</v>
      </c>
      <c r="N37" t="s">
        <v>60</v>
      </c>
      <c r="O37" s="1">
        <f t="shared" si="1"/>
        <v>0</v>
      </c>
      <c r="P37" s="1">
        <f t="shared" si="2"/>
        <v>22094</v>
      </c>
      <c r="Q37" s="1">
        <f t="shared" si="3"/>
        <v>0</v>
      </c>
      <c r="R37" s="1">
        <f t="shared" si="4"/>
        <v>0</v>
      </c>
      <c r="T37" s="1">
        <f t="shared" si="5"/>
        <v>0</v>
      </c>
      <c r="U37" s="1">
        <f t="shared" si="6"/>
        <v>2445.974632007516</v>
      </c>
      <c r="V37" s="1">
        <f t="shared" si="7"/>
        <v>0</v>
      </c>
      <c r="W37" s="1">
        <f t="shared" si="8"/>
        <v>0</v>
      </c>
      <c r="X37" s="1">
        <f t="shared" si="9"/>
        <v>2445.974632007516</v>
      </c>
      <c r="Y37" s="6">
        <f t="shared" si="10"/>
        <v>0</v>
      </c>
      <c r="Z37" s="6">
        <f t="shared" si="11"/>
        <v>0.3033086069369253</v>
      </c>
      <c r="AA37" s="6">
        <f t="shared" si="12"/>
        <v>0</v>
      </c>
      <c r="AB37" s="6">
        <f t="shared" si="13"/>
        <v>0</v>
      </c>
      <c r="AD37" t="s">
        <v>60</v>
      </c>
      <c r="AE37" s="1">
        <f t="shared" si="14"/>
        <v>0</v>
      </c>
      <c r="AF37" s="1">
        <f t="shared" si="15"/>
        <v>368.23</v>
      </c>
      <c r="AG37" s="1">
        <f t="shared" si="16"/>
        <v>0</v>
      </c>
      <c r="AH37" s="1">
        <f t="shared" si="17"/>
        <v>0</v>
      </c>
    </row>
    <row r="38" spans="1:34">
      <c r="G38" t="s">
        <v>394</v>
      </c>
      <c r="H38" s="1">
        <v>15815</v>
      </c>
      <c r="I38" s="13">
        <v>263.58999999999997</v>
      </c>
      <c r="J38" s="1">
        <f>K38*Inflation!B$26/Inflation!B$27</f>
        <v>1393.363451299718</v>
      </c>
      <c r="K38" s="1">
        <v>1423</v>
      </c>
      <c r="N38" t="s">
        <v>60</v>
      </c>
      <c r="O38" s="1">
        <f t="shared" si="1"/>
        <v>0</v>
      </c>
      <c r="P38" s="1">
        <f t="shared" si="2"/>
        <v>15815</v>
      </c>
      <c r="Q38" s="1">
        <f t="shared" si="3"/>
        <v>0</v>
      </c>
      <c r="R38" s="1">
        <f t="shared" si="4"/>
        <v>0</v>
      </c>
      <c r="T38" s="1">
        <f t="shared" si="5"/>
        <v>0</v>
      </c>
      <c r="U38" s="1">
        <f t="shared" si="6"/>
        <v>1393.363451299718</v>
      </c>
      <c r="V38" s="1">
        <f t="shared" si="7"/>
        <v>0</v>
      </c>
      <c r="W38" s="1">
        <f t="shared" si="8"/>
        <v>0</v>
      </c>
      <c r="X38" s="1">
        <f t="shared" si="9"/>
        <v>1393.363451299718</v>
      </c>
      <c r="Y38" s="6">
        <f t="shared" si="10"/>
        <v>0</v>
      </c>
      <c r="Z38" s="6">
        <f t="shared" si="11"/>
        <v>0.24138059520391481</v>
      </c>
      <c r="AA38" s="6">
        <f t="shared" si="12"/>
        <v>0</v>
      </c>
      <c r="AB38" s="6">
        <f t="shared" si="13"/>
        <v>0</v>
      </c>
      <c r="AD38" t="s">
        <v>60</v>
      </c>
      <c r="AE38" s="1">
        <f t="shared" si="14"/>
        <v>0</v>
      </c>
      <c r="AF38" s="1">
        <f t="shared" si="15"/>
        <v>263.58999999999997</v>
      </c>
      <c r="AG38" s="1">
        <f t="shared" si="16"/>
        <v>0</v>
      </c>
      <c r="AH38" s="1">
        <f t="shared" si="17"/>
        <v>0</v>
      </c>
    </row>
    <row r="39" spans="1:34">
      <c r="G39" t="s">
        <v>395</v>
      </c>
      <c r="H39" s="1">
        <v>16443</v>
      </c>
      <c r="I39" s="13">
        <v>274.05</v>
      </c>
      <c r="J39" s="1">
        <f>K39*Inflation!B$26/Inflation!B$27</f>
        <v>3066.7704353272779</v>
      </c>
      <c r="K39" s="1">
        <v>3132</v>
      </c>
      <c r="N39" t="s">
        <v>60</v>
      </c>
      <c r="O39" s="1">
        <f t="shared" si="1"/>
        <v>0</v>
      </c>
      <c r="P39" s="1">
        <f t="shared" si="2"/>
        <v>16443</v>
      </c>
      <c r="Q39" s="1">
        <f t="shared" si="3"/>
        <v>0</v>
      </c>
      <c r="R39" s="1">
        <f t="shared" si="4"/>
        <v>0</v>
      </c>
      <c r="T39" s="1">
        <f t="shared" si="5"/>
        <v>0</v>
      </c>
      <c r="U39" s="1">
        <f t="shared" si="6"/>
        <v>3066.7704353272779</v>
      </c>
      <c r="V39" s="1">
        <f t="shared" si="7"/>
        <v>0</v>
      </c>
      <c r="W39" s="1">
        <f t="shared" si="8"/>
        <v>0</v>
      </c>
      <c r="X39" s="1">
        <f t="shared" si="9"/>
        <v>3066.7704353272779</v>
      </c>
      <c r="Y39" s="6">
        <f t="shared" si="10"/>
        <v>0</v>
      </c>
      <c r="Z39" s="6">
        <f t="shared" si="11"/>
        <v>0.51098405289293736</v>
      </c>
      <c r="AA39" s="6">
        <f t="shared" si="12"/>
        <v>0</v>
      </c>
      <c r="AB39" s="6">
        <f t="shared" si="13"/>
        <v>0</v>
      </c>
      <c r="AD39" t="s">
        <v>60</v>
      </c>
      <c r="AE39" s="1">
        <f t="shared" si="14"/>
        <v>0</v>
      </c>
      <c r="AF39" s="1">
        <f t="shared" si="15"/>
        <v>274.05</v>
      </c>
      <c r="AG39" s="1">
        <f t="shared" si="16"/>
        <v>0</v>
      </c>
      <c r="AH39" s="1">
        <f t="shared" si="17"/>
        <v>0</v>
      </c>
    </row>
    <row r="40" spans="1:34">
      <c r="G40" t="s">
        <v>396</v>
      </c>
      <c r="H40" s="1">
        <v>17801</v>
      </c>
      <c r="I40" s="13">
        <v>296.69</v>
      </c>
      <c r="J40" s="1">
        <f>K40*Inflation!B$26/Inflation!B$27</f>
        <v>2299.0986533041023</v>
      </c>
      <c r="K40" s="1">
        <v>2348</v>
      </c>
      <c r="N40" t="s">
        <v>60</v>
      </c>
      <c r="O40" s="1">
        <f t="shared" si="1"/>
        <v>0</v>
      </c>
      <c r="P40" s="1">
        <f t="shared" si="2"/>
        <v>17801</v>
      </c>
      <c r="Q40" s="1">
        <f t="shared" si="3"/>
        <v>0</v>
      </c>
      <c r="R40" s="1">
        <f t="shared" si="4"/>
        <v>0</v>
      </c>
      <c r="T40" s="1">
        <f t="shared" si="5"/>
        <v>0</v>
      </c>
      <c r="U40" s="1">
        <f t="shared" si="6"/>
        <v>2299.0986533041023</v>
      </c>
      <c r="V40" s="1">
        <f t="shared" si="7"/>
        <v>0</v>
      </c>
      <c r="W40" s="1">
        <f t="shared" si="8"/>
        <v>0</v>
      </c>
      <c r="X40" s="1">
        <f t="shared" si="9"/>
        <v>2299.0986533041023</v>
      </c>
      <c r="Y40" s="6">
        <f t="shared" si="10"/>
        <v>0</v>
      </c>
      <c r="Z40" s="6">
        <f t="shared" si="11"/>
        <v>0.35385093084721303</v>
      </c>
      <c r="AA40" s="6">
        <f t="shared" si="12"/>
        <v>0</v>
      </c>
      <c r="AB40" s="6">
        <f t="shared" si="13"/>
        <v>0</v>
      </c>
      <c r="AD40" t="s">
        <v>60</v>
      </c>
      <c r="AE40" s="1">
        <f t="shared" si="14"/>
        <v>0</v>
      </c>
      <c r="AF40" s="1">
        <f t="shared" si="15"/>
        <v>296.69</v>
      </c>
      <c r="AG40" s="1">
        <f t="shared" si="16"/>
        <v>0</v>
      </c>
      <c r="AH40" s="1">
        <f t="shared" si="17"/>
        <v>0</v>
      </c>
    </row>
    <row r="41" spans="1:34">
      <c r="G41" t="s">
        <v>397</v>
      </c>
      <c r="H41" s="1">
        <v>7757</v>
      </c>
      <c r="I41" s="13">
        <v>129.28</v>
      </c>
      <c r="J41" s="1">
        <f>K41*Inflation!B$26/Inflation!B$27</f>
        <v>599.25399310992782</v>
      </c>
      <c r="K41" s="1">
        <v>612</v>
      </c>
      <c r="N41" t="s">
        <v>60</v>
      </c>
      <c r="O41" s="1">
        <f t="shared" si="1"/>
        <v>7757</v>
      </c>
      <c r="P41" s="1">
        <f t="shared" si="2"/>
        <v>0</v>
      </c>
      <c r="Q41" s="1">
        <f t="shared" si="3"/>
        <v>0</v>
      </c>
      <c r="R41" s="1">
        <f t="shared" si="4"/>
        <v>0</v>
      </c>
      <c r="T41" s="1">
        <f t="shared" si="5"/>
        <v>599.25399310992782</v>
      </c>
      <c r="U41" s="1">
        <f t="shared" si="6"/>
        <v>0</v>
      </c>
      <c r="V41" s="1">
        <f t="shared" si="7"/>
        <v>0</v>
      </c>
      <c r="W41" s="1">
        <f t="shared" si="8"/>
        <v>0</v>
      </c>
      <c r="X41" s="1">
        <f t="shared" si="9"/>
        <v>599.25399310992782</v>
      </c>
      <c r="Y41" s="6">
        <f t="shared" si="10"/>
        <v>0.21165292792896839</v>
      </c>
      <c r="Z41" s="6">
        <f t="shared" si="11"/>
        <v>0</v>
      </c>
      <c r="AA41" s="6">
        <f t="shared" si="12"/>
        <v>0</v>
      </c>
      <c r="AB41" s="6">
        <f t="shared" si="13"/>
        <v>0</v>
      </c>
      <c r="AD41" t="s">
        <v>60</v>
      </c>
      <c r="AE41" s="1">
        <f t="shared" si="14"/>
        <v>129.28</v>
      </c>
      <c r="AF41" s="1">
        <f t="shared" si="15"/>
        <v>0</v>
      </c>
      <c r="AG41" s="1">
        <f t="shared" si="16"/>
        <v>0</v>
      </c>
      <c r="AH41" s="1">
        <f t="shared" si="17"/>
        <v>0</v>
      </c>
    </row>
    <row r="42" spans="1:34">
      <c r="G42" t="s">
        <v>398</v>
      </c>
      <c r="H42" s="1">
        <v>8559</v>
      </c>
      <c r="I42" s="13">
        <v>142.65</v>
      </c>
      <c r="J42" s="1">
        <f>K42*Inflation!B$26/Inflation!B$27</f>
        <v>872.44331349827735</v>
      </c>
      <c r="K42" s="1">
        <v>891</v>
      </c>
      <c r="N42" t="s">
        <v>60</v>
      </c>
      <c r="O42" s="1">
        <f t="shared" si="1"/>
        <v>8559</v>
      </c>
      <c r="P42" s="1">
        <f t="shared" si="2"/>
        <v>0</v>
      </c>
      <c r="Q42" s="1">
        <f t="shared" si="3"/>
        <v>0</v>
      </c>
      <c r="R42" s="1">
        <f t="shared" si="4"/>
        <v>0</v>
      </c>
      <c r="T42" s="1">
        <f t="shared" si="5"/>
        <v>872.44331349827735</v>
      </c>
      <c r="U42" s="1">
        <f t="shared" si="6"/>
        <v>0</v>
      </c>
      <c r="V42" s="1">
        <f t="shared" si="7"/>
        <v>0</v>
      </c>
      <c r="W42" s="1">
        <f t="shared" si="8"/>
        <v>0</v>
      </c>
      <c r="X42" s="1">
        <f t="shared" si="9"/>
        <v>872.44331349827735</v>
      </c>
      <c r="Y42" s="6">
        <f t="shared" si="10"/>
        <v>0.27926809830820631</v>
      </c>
      <c r="Z42" s="6">
        <f t="shared" si="11"/>
        <v>0</v>
      </c>
      <c r="AA42" s="6">
        <f t="shared" si="12"/>
        <v>0</v>
      </c>
      <c r="AB42" s="6">
        <f t="shared" si="13"/>
        <v>0</v>
      </c>
      <c r="AD42" t="s">
        <v>60</v>
      </c>
      <c r="AE42" s="1">
        <f t="shared" si="14"/>
        <v>142.65</v>
      </c>
      <c r="AF42" s="1">
        <f t="shared" si="15"/>
        <v>0</v>
      </c>
      <c r="AG42" s="1">
        <f t="shared" si="16"/>
        <v>0</v>
      </c>
      <c r="AH42" s="1">
        <f t="shared" si="17"/>
        <v>0</v>
      </c>
    </row>
    <row r="43" spans="1:34">
      <c r="G43" t="s">
        <v>399</v>
      </c>
      <c r="H43" s="1">
        <v>7966</v>
      </c>
      <c r="I43" s="13">
        <v>132.77000000000001</v>
      </c>
      <c r="J43" s="1">
        <f>K43*Inflation!B$26/Inflation!B$27</f>
        <v>779.42186031944868</v>
      </c>
      <c r="K43" s="1">
        <v>796</v>
      </c>
      <c r="N43" t="s">
        <v>60</v>
      </c>
      <c r="O43" s="1">
        <f t="shared" si="1"/>
        <v>7966</v>
      </c>
      <c r="P43" s="1">
        <f t="shared" si="2"/>
        <v>0</v>
      </c>
      <c r="Q43" s="1">
        <f t="shared" si="3"/>
        <v>0</v>
      </c>
      <c r="R43" s="1">
        <f t="shared" si="4"/>
        <v>0</v>
      </c>
      <c r="T43" s="1">
        <f t="shared" si="5"/>
        <v>779.42186031944868</v>
      </c>
      <c r="U43" s="1">
        <f t="shared" si="6"/>
        <v>0</v>
      </c>
      <c r="V43" s="1">
        <f t="shared" si="7"/>
        <v>0</v>
      </c>
      <c r="W43" s="1">
        <f t="shared" si="8"/>
        <v>0</v>
      </c>
      <c r="X43" s="1">
        <f t="shared" si="9"/>
        <v>779.42186031944868</v>
      </c>
      <c r="Y43" s="6">
        <f t="shared" si="10"/>
        <v>0.26806456904840387</v>
      </c>
      <c r="Z43" s="6">
        <f t="shared" si="11"/>
        <v>0</v>
      </c>
      <c r="AA43" s="6">
        <f t="shared" si="12"/>
        <v>0</v>
      </c>
      <c r="AB43" s="6">
        <f t="shared" si="13"/>
        <v>0</v>
      </c>
      <c r="AD43" t="s">
        <v>60</v>
      </c>
      <c r="AE43" s="1">
        <f t="shared" si="14"/>
        <v>132.77000000000001</v>
      </c>
      <c r="AF43" s="1">
        <f t="shared" si="15"/>
        <v>0</v>
      </c>
      <c r="AG43" s="1">
        <f t="shared" si="16"/>
        <v>0</v>
      </c>
      <c r="AH43" s="1">
        <f t="shared" si="17"/>
        <v>0</v>
      </c>
    </row>
    <row r="44" spans="1:34">
      <c r="G44" t="s">
        <v>400</v>
      </c>
      <c r="H44" s="1">
        <v>8613</v>
      </c>
      <c r="I44" s="13">
        <v>143.55000000000001</v>
      </c>
      <c r="J44" s="1">
        <f>K44*Inflation!B$26/Inflation!B$27</f>
        <v>1794.8244597557152</v>
      </c>
      <c r="K44" s="1">
        <v>1833</v>
      </c>
      <c r="N44" t="s">
        <v>60</v>
      </c>
      <c r="O44" s="1">
        <f t="shared" si="1"/>
        <v>8613</v>
      </c>
      <c r="P44" s="1">
        <f t="shared" si="2"/>
        <v>0</v>
      </c>
      <c r="Q44" s="1">
        <f t="shared" si="3"/>
        <v>0</v>
      </c>
      <c r="R44" s="1">
        <f t="shared" si="4"/>
        <v>0</v>
      </c>
      <c r="T44" s="1">
        <f t="shared" si="5"/>
        <v>1794.8244597557152</v>
      </c>
      <c r="U44" s="1">
        <f t="shared" si="6"/>
        <v>0</v>
      </c>
      <c r="V44" s="1">
        <f t="shared" si="7"/>
        <v>0</v>
      </c>
      <c r="W44" s="1">
        <f t="shared" si="8"/>
        <v>0</v>
      </c>
      <c r="X44" s="1">
        <f t="shared" si="9"/>
        <v>1794.8244597557152</v>
      </c>
      <c r="Y44" s="6">
        <f t="shared" si="10"/>
        <v>0.57091922524114236</v>
      </c>
      <c r="Z44" s="6">
        <f t="shared" si="11"/>
        <v>0</v>
      </c>
      <c r="AA44" s="6">
        <f t="shared" si="12"/>
        <v>0</v>
      </c>
      <c r="AB44" s="6">
        <f t="shared" si="13"/>
        <v>0</v>
      </c>
      <c r="AD44" t="s">
        <v>60</v>
      </c>
      <c r="AE44" s="1">
        <f t="shared" si="14"/>
        <v>143.55000000000001</v>
      </c>
      <c r="AF44" s="1">
        <f t="shared" si="15"/>
        <v>0</v>
      </c>
      <c r="AG44" s="1">
        <f t="shared" si="16"/>
        <v>0</v>
      </c>
      <c r="AH44" s="1">
        <f t="shared" si="17"/>
        <v>0</v>
      </c>
    </row>
    <row r="45" spans="1:34">
      <c r="G45" t="s">
        <v>401</v>
      </c>
      <c r="H45" s="1">
        <v>8047</v>
      </c>
      <c r="I45" s="13">
        <v>134.12</v>
      </c>
      <c r="J45" s="1">
        <f>K45*Inflation!B$26/Inflation!B$27</f>
        <v>2312.8070779830878</v>
      </c>
      <c r="K45" s="1">
        <v>2362</v>
      </c>
      <c r="N45" t="s">
        <v>60</v>
      </c>
      <c r="O45" s="1">
        <f t="shared" si="1"/>
        <v>8047</v>
      </c>
      <c r="P45" s="1">
        <f t="shared" si="2"/>
        <v>0</v>
      </c>
      <c r="Q45" s="1">
        <f t="shared" si="3"/>
        <v>0</v>
      </c>
      <c r="R45" s="1">
        <f t="shared" si="4"/>
        <v>0</v>
      </c>
      <c r="T45" s="1">
        <f t="shared" si="5"/>
        <v>2312.8070779830878</v>
      </c>
      <c r="U45" s="1">
        <f t="shared" si="6"/>
        <v>0</v>
      </c>
      <c r="V45" s="1">
        <f t="shared" si="7"/>
        <v>0</v>
      </c>
      <c r="W45" s="1">
        <f t="shared" si="8"/>
        <v>0</v>
      </c>
      <c r="X45" s="1">
        <f t="shared" si="9"/>
        <v>2312.8070779830878</v>
      </c>
      <c r="Y45" s="6">
        <f t="shared" si="10"/>
        <v>0.78743106100396054</v>
      </c>
      <c r="Z45" s="6">
        <f t="shared" si="11"/>
        <v>0</v>
      </c>
      <c r="AA45" s="6">
        <f t="shared" si="12"/>
        <v>0</v>
      </c>
      <c r="AB45" s="6">
        <f t="shared" si="13"/>
        <v>0</v>
      </c>
      <c r="AD45" t="s">
        <v>60</v>
      </c>
      <c r="AE45" s="1">
        <f t="shared" si="14"/>
        <v>134.12</v>
      </c>
      <c r="AF45" s="1">
        <f t="shared" si="15"/>
        <v>0</v>
      </c>
      <c r="AG45" s="1">
        <f t="shared" si="16"/>
        <v>0</v>
      </c>
      <c r="AH45" s="1">
        <f t="shared" si="17"/>
        <v>0</v>
      </c>
    </row>
    <row r="46" spans="1:34">
      <c r="G46" t="s">
        <v>402</v>
      </c>
      <c r="H46" s="1">
        <v>8504</v>
      </c>
      <c r="I46" s="13">
        <v>141.72999999999999</v>
      </c>
      <c r="J46" s="1">
        <f>K46*Inflation!B$26/Inflation!B$27</f>
        <v>1643.0526150955213</v>
      </c>
      <c r="K46" s="1">
        <v>1678</v>
      </c>
      <c r="N46" t="s">
        <v>60</v>
      </c>
      <c r="O46" s="1">
        <f t="shared" si="1"/>
        <v>8504</v>
      </c>
      <c r="P46" s="1">
        <f t="shared" si="2"/>
        <v>0</v>
      </c>
      <c r="Q46" s="1">
        <f t="shared" si="3"/>
        <v>0</v>
      </c>
      <c r="R46" s="1">
        <f t="shared" si="4"/>
        <v>0</v>
      </c>
      <c r="T46" s="1">
        <f t="shared" si="5"/>
        <v>1643.0526150955213</v>
      </c>
      <c r="U46" s="1">
        <f t="shared" si="6"/>
        <v>0</v>
      </c>
      <c r="V46" s="1">
        <f t="shared" si="7"/>
        <v>0</v>
      </c>
      <c r="W46" s="1">
        <f t="shared" si="8"/>
        <v>0</v>
      </c>
      <c r="X46" s="1">
        <f t="shared" si="9"/>
        <v>1643.0526150955213</v>
      </c>
      <c r="Y46" s="6">
        <f t="shared" si="10"/>
        <v>0.52934078245065053</v>
      </c>
      <c r="Z46" s="6">
        <f t="shared" si="11"/>
        <v>0</v>
      </c>
      <c r="AA46" s="6">
        <f t="shared" si="12"/>
        <v>0</v>
      </c>
      <c r="AB46" s="6">
        <f t="shared" si="13"/>
        <v>0</v>
      </c>
      <c r="AD46" t="s">
        <v>60</v>
      </c>
      <c r="AE46" s="1">
        <f t="shared" si="14"/>
        <v>141.72999999999999</v>
      </c>
      <c r="AF46" s="1">
        <f t="shared" si="15"/>
        <v>0</v>
      </c>
      <c r="AG46" s="1">
        <f t="shared" si="16"/>
        <v>0</v>
      </c>
      <c r="AH46" s="1">
        <f t="shared" si="17"/>
        <v>0</v>
      </c>
    </row>
    <row r="47" spans="1:34">
      <c r="A47" t="s">
        <v>142</v>
      </c>
      <c r="B47">
        <v>1</v>
      </c>
      <c r="C47">
        <v>2</v>
      </c>
      <c r="D47">
        <v>5</v>
      </c>
      <c r="E47">
        <v>6</v>
      </c>
      <c r="G47" t="s">
        <v>403</v>
      </c>
      <c r="H47" s="1">
        <v>106811</v>
      </c>
      <c r="I47" s="13">
        <v>1780.18</v>
      </c>
      <c r="J47" s="1">
        <f>K47*Inflation!B$26/Inflation!B$27</f>
        <v>8439.4937362981509</v>
      </c>
      <c r="K47" s="1">
        <v>8619</v>
      </c>
      <c r="L47" s="1"/>
      <c r="M47" s="1"/>
      <c r="N47" t="s">
        <v>142</v>
      </c>
      <c r="O47" s="1">
        <f t="shared" si="1"/>
        <v>0</v>
      </c>
      <c r="P47" s="1">
        <f t="shared" si="2"/>
        <v>0</v>
      </c>
      <c r="Q47" s="1">
        <f t="shared" si="3"/>
        <v>0</v>
      </c>
      <c r="R47" s="1">
        <f t="shared" si="4"/>
        <v>106811</v>
      </c>
      <c r="T47" s="1">
        <f t="shared" si="5"/>
        <v>0</v>
      </c>
      <c r="U47" s="1">
        <f t="shared" si="6"/>
        <v>0</v>
      </c>
      <c r="V47" s="1">
        <f t="shared" si="7"/>
        <v>0</v>
      </c>
      <c r="W47" s="1">
        <f t="shared" si="8"/>
        <v>8439.4937362981509</v>
      </c>
      <c r="X47" s="1">
        <f t="shared" si="9"/>
        <v>8439.4937362981509</v>
      </c>
      <c r="Y47" s="6">
        <f t="shared" si="10"/>
        <v>0</v>
      </c>
      <c r="Z47" s="6">
        <f t="shared" si="11"/>
        <v>0</v>
      </c>
      <c r="AA47" s="6">
        <f t="shared" si="12"/>
        <v>0</v>
      </c>
      <c r="AB47" s="6">
        <f t="shared" si="13"/>
        <v>0.21647490096892824</v>
      </c>
      <c r="AD47" t="s">
        <v>142</v>
      </c>
      <c r="AE47" s="1">
        <f t="shared" si="14"/>
        <v>0</v>
      </c>
      <c r="AF47" s="1">
        <f t="shared" si="15"/>
        <v>0</v>
      </c>
      <c r="AG47" s="1">
        <f t="shared" si="16"/>
        <v>0</v>
      </c>
      <c r="AH47" s="1">
        <f t="shared" si="17"/>
        <v>1780.18</v>
      </c>
    </row>
    <row r="48" spans="1:34">
      <c r="G48" t="s">
        <v>404</v>
      </c>
      <c r="H48" s="1">
        <v>36285</v>
      </c>
      <c r="I48" s="13">
        <v>604.75</v>
      </c>
      <c r="J48" s="1">
        <f>K48*Inflation!B$26/Inflation!B$27</f>
        <v>3398.7101471969927</v>
      </c>
      <c r="K48" s="1">
        <v>3471</v>
      </c>
      <c r="N48" t="s">
        <v>142</v>
      </c>
      <c r="O48" s="1">
        <f t="shared" si="1"/>
        <v>0</v>
      </c>
      <c r="P48" s="1">
        <f t="shared" si="2"/>
        <v>0</v>
      </c>
      <c r="Q48" s="1">
        <f t="shared" si="3"/>
        <v>36285</v>
      </c>
      <c r="R48" s="1">
        <f t="shared" si="4"/>
        <v>0</v>
      </c>
      <c r="T48" s="1">
        <f t="shared" si="5"/>
        <v>0</v>
      </c>
      <c r="U48" s="1">
        <f t="shared" si="6"/>
        <v>0</v>
      </c>
      <c r="V48" s="1">
        <f t="shared" si="7"/>
        <v>3398.7101471969927</v>
      </c>
      <c r="W48" s="1">
        <f t="shared" si="8"/>
        <v>0</v>
      </c>
      <c r="X48" s="1">
        <f t="shared" si="9"/>
        <v>3398.7101471969927</v>
      </c>
      <c r="Y48" s="6">
        <f t="shared" si="10"/>
        <v>0</v>
      </c>
      <c r="Z48" s="6">
        <f t="shared" si="11"/>
        <v>0</v>
      </c>
      <c r="AA48" s="6">
        <f t="shared" si="12"/>
        <v>0.25662214826663288</v>
      </c>
      <c r="AB48" s="6">
        <f t="shared" si="13"/>
        <v>0</v>
      </c>
      <c r="AD48" t="s">
        <v>142</v>
      </c>
      <c r="AE48" s="1">
        <f t="shared" si="14"/>
        <v>0</v>
      </c>
      <c r="AF48" s="1">
        <f t="shared" si="15"/>
        <v>0</v>
      </c>
      <c r="AG48" s="1">
        <f t="shared" si="16"/>
        <v>604.75</v>
      </c>
      <c r="AH48" s="1">
        <f t="shared" si="17"/>
        <v>0</v>
      </c>
    </row>
    <row r="49" spans="1:34">
      <c r="G49" t="s">
        <v>405</v>
      </c>
      <c r="H49" s="1">
        <v>40919</v>
      </c>
      <c r="I49" s="13">
        <v>681.98</v>
      </c>
      <c r="J49" s="1">
        <f>K49*Inflation!B$26/Inflation!B$27</f>
        <v>4946.7829627309738</v>
      </c>
      <c r="K49" s="1">
        <v>5052</v>
      </c>
      <c r="L49" s="1"/>
      <c r="N49" t="s">
        <v>142</v>
      </c>
      <c r="O49" s="1">
        <f t="shared" si="1"/>
        <v>0</v>
      </c>
      <c r="P49" s="1">
        <f t="shared" si="2"/>
        <v>0</v>
      </c>
      <c r="Q49" s="1">
        <f t="shared" si="3"/>
        <v>40919</v>
      </c>
      <c r="R49" s="1">
        <f t="shared" si="4"/>
        <v>0</v>
      </c>
      <c r="T49" s="1">
        <f t="shared" si="5"/>
        <v>0</v>
      </c>
      <c r="U49" s="1">
        <f t="shared" si="6"/>
        <v>0</v>
      </c>
      <c r="V49" s="1">
        <f t="shared" si="7"/>
        <v>4946.7829627309738</v>
      </c>
      <c r="W49" s="1">
        <f t="shared" si="8"/>
        <v>0</v>
      </c>
      <c r="X49" s="1">
        <f t="shared" si="9"/>
        <v>4946.7829627309738</v>
      </c>
      <c r="Y49" s="6">
        <f t="shared" si="10"/>
        <v>0</v>
      </c>
      <c r="Z49" s="6">
        <f t="shared" si="11"/>
        <v>0</v>
      </c>
      <c r="AA49" s="6">
        <f t="shared" si="12"/>
        <v>0.33121117414598061</v>
      </c>
      <c r="AB49" s="6">
        <f t="shared" si="13"/>
        <v>0</v>
      </c>
      <c r="AD49" t="s">
        <v>142</v>
      </c>
      <c r="AE49" s="1">
        <f t="shared" si="14"/>
        <v>0</v>
      </c>
      <c r="AF49" s="1">
        <f t="shared" si="15"/>
        <v>0</v>
      </c>
      <c r="AG49" s="1">
        <f t="shared" si="16"/>
        <v>681.98</v>
      </c>
      <c r="AH49" s="1">
        <f t="shared" si="17"/>
        <v>0</v>
      </c>
    </row>
    <row r="50" spans="1:34">
      <c r="G50" t="s">
        <v>406</v>
      </c>
      <c r="H50" s="1">
        <v>21170</v>
      </c>
      <c r="I50" s="13">
        <v>352.84</v>
      </c>
      <c r="J50" s="1">
        <f>K50*Inflation!B$26/Inflation!B$27</f>
        <v>1341.4672721578449</v>
      </c>
      <c r="K50" s="1">
        <v>1370</v>
      </c>
      <c r="L50" s="1"/>
      <c r="N50" t="s">
        <v>142</v>
      </c>
      <c r="O50" s="1">
        <f t="shared" si="1"/>
        <v>0</v>
      </c>
      <c r="P50" s="1">
        <f t="shared" si="2"/>
        <v>21170</v>
      </c>
      <c r="Q50" s="1">
        <f t="shared" si="3"/>
        <v>0</v>
      </c>
      <c r="R50" s="1">
        <f t="shared" si="4"/>
        <v>0</v>
      </c>
      <c r="T50" s="1">
        <f t="shared" si="5"/>
        <v>0</v>
      </c>
      <c r="U50" s="1">
        <f t="shared" si="6"/>
        <v>1341.4672721578449</v>
      </c>
      <c r="V50" s="1">
        <f t="shared" si="7"/>
        <v>0</v>
      </c>
      <c r="W50" s="1">
        <f t="shared" si="8"/>
        <v>0</v>
      </c>
      <c r="X50" s="1">
        <f t="shared" si="9"/>
        <v>1341.4672721578449</v>
      </c>
      <c r="Y50" s="6">
        <f t="shared" si="10"/>
        <v>0</v>
      </c>
      <c r="Z50" s="6">
        <f t="shared" si="11"/>
        <v>0.17360665094154235</v>
      </c>
      <c r="AA50" s="6">
        <f t="shared" si="12"/>
        <v>0</v>
      </c>
      <c r="AB50" s="6">
        <f t="shared" si="13"/>
        <v>0</v>
      </c>
      <c r="AD50" t="s">
        <v>142</v>
      </c>
      <c r="AE50" s="1">
        <f t="shared" si="14"/>
        <v>0</v>
      </c>
      <c r="AF50" s="1">
        <f t="shared" si="15"/>
        <v>352.84</v>
      </c>
      <c r="AG50" s="1">
        <f t="shared" si="16"/>
        <v>0</v>
      </c>
      <c r="AH50" s="1">
        <f t="shared" si="17"/>
        <v>0</v>
      </c>
    </row>
    <row r="51" spans="1:34">
      <c r="G51" t="s">
        <v>407</v>
      </c>
      <c r="H51" s="1">
        <v>19884</v>
      </c>
      <c r="I51" s="13">
        <v>331.4</v>
      </c>
      <c r="J51" s="1">
        <f>K51*Inflation!B$26/Inflation!B$27</f>
        <v>2069.9721265267767</v>
      </c>
      <c r="K51" s="1">
        <v>2114</v>
      </c>
      <c r="L51" s="1"/>
      <c r="N51" t="s">
        <v>142</v>
      </c>
      <c r="O51" s="1">
        <f t="shared" si="1"/>
        <v>0</v>
      </c>
      <c r="P51" s="1">
        <f t="shared" si="2"/>
        <v>19884</v>
      </c>
      <c r="Q51" s="1">
        <f t="shared" si="3"/>
        <v>0</v>
      </c>
      <c r="R51" s="1">
        <f t="shared" si="4"/>
        <v>0</v>
      </c>
      <c r="T51" s="1">
        <f t="shared" si="5"/>
        <v>0</v>
      </c>
      <c r="U51" s="1">
        <f t="shared" si="6"/>
        <v>2069.9721265267767</v>
      </c>
      <c r="V51" s="1">
        <f t="shared" si="7"/>
        <v>0</v>
      </c>
      <c r="W51" s="1">
        <f t="shared" si="8"/>
        <v>0</v>
      </c>
      <c r="X51" s="1">
        <f t="shared" si="9"/>
        <v>2069.9721265267767</v>
      </c>
      <c r="Y51" s="6">
        <f t="shared" si="10"/>
        <v>0</v>
      </c>
      <c r="Z51" s="6">
        <f t="shared" si="11"/>
        <v>0.28521205547335871</v>
      </c>
      <c r="AA51" s="6">
        <f t="shared" si="12"/>
        <v>0</v>
      </c>
      <c r="AB51" s="6">
        <f t="shared" si="13"/>
        <v>0</v>
      </c>
      <c r="AD51" t="s">
        <v>142</v>
      </c>
      <c r="AE51" s="1">
        <f t="shared" si="14"/>
        <v>0</v>
      </c>
      <c r="AF51" s="1">
        <f t="shared" si="15"/>
        <v>331.4</v>
      </c>
      <c r="AG51" s="1">
        <f t="shared" si="16"/>
        <v>0</v>
      </c>
      <c r="AH51" s="1">
        <f t="shared" si="17"/>
        <v>0</v>
      </c>
    </row>
    <row r="52" spans="1:34">
      <c r="G52" t="s">
        <v>408</v>
      </c>
      <c r="H52" s="1">
        <v>27653</v>
      </c>
      <c r="I52" s="13">
        <v>460.89</v>
      </c>
      <c r="J52" s="1">
        <f>K52*Inflation!B$26/Inflation!B$27</f>
        <v>2760.2892264328216</v>
      </c>
      <c r="K52" s="1">
        <v>2819</v>
      </c>
      <c r="L52" s="1"/>
      <c r="N52" t="s">
        <v>142</v>
      </c>
      <c r="O52" s="1">
        <f t="shared" si="1"/>
        <v>0</v>
      </c>
      <c r="P52" s="1">
        <f t="shared" si="2"/>
        <v>27653</v>
      </c>
      <c r="Q52" s="1">
        <f t="shared" si="3"/>
        <v>0</v>
      </c>
      <c r="R52" s="1">
        <f t="shared" si="4"/>
        <v>0</v>
      </c>
      <c r="T52" s="1">
        <f t="shared" si="5"/>
        <v>0</v>
      </c>
      <c r="U52" s="1">
        <f t="shared" si="6"/>
        <v>2760.2892264328216</v>
      </c>
      <c r="V52" s="1">
        <f t="shared" si="7"/>
        <v>0</v>
      </c>
      <c r="W52" s="1">
        <f t="shared" si="8"/>
        <v>0</v>
      </c>
      <c r="X52" s="1">
        <f t="shared" si="9"/>
        <v>2760.2892264328216</v>
      </c>
      <c r="Y52" s="6">
        <f t="shared" si="10"/>
        <v>0</v>
      </c>
      <c r="Z52" s="6">
        <f t="shared" si="11"/>
        <v>0.27347615943305431</v>
      </c>
      <c r="AA52" s="6">
        <f t="shared" si="12"/>
        <v>0</v>
      </c>
      <c r="AB52" s="6">
        <f t="shared" si="13"/>
        <v>0</v>
      </c>
      <c r="AD52" t="s">
        <v>142</v>
      </c>
      <c r="AE52" s="1">
        <f t="shared" si="14"/>
        <v>0</v>
      </c>
      <c r="AF52" s="1">
        <f t="shared" si="15"/>
        <v>460.89</v>
      </c>
      <c r="AG52" s="1">
        <f t="shared" si="16"/>
        <v>0</v>
      </c>
      <c r="AH52" s="1">
        <f t="shared" si="17"/>
        <v>0</v>
      </c>
    </row>
    <row r="53" spans="1:34">
      <c r="G53" t="s">
        <v>409</v>
      </c>
      <c r="H53" s="1">
        <v>16694</v>
      </c>
      <c r="I53" s="13">
        <v>278.23</v>
      </c>
      <c r="J53" s="1">
        <f>K53*Inflation!B$26/Inflation!B$27</f>
        <v>2089.5555903538989</v>
      </c>
      <c r="K53" s="1">
        <v>2134</v>
      </c>
      <c r="L53" s="1"/>
      <c r="N53" t="s">
        <v>142</v>
      </c>
      <c r="O53" s="1">
        <f t="shared" si="1"/>
        <v>0</v>
      </c>
      <c r="P53" s="1">
        <f t="shared" si="2"/>
        <v>16694</v>
      </c>
      <c r="Q53" s="1">
        <f t="shared" si="3"/>
        <v>0</v>
      </c>
      <c r="R53" s="1">
        <f t="shared" si="4"/>
        <v>0</v>
      </c>
      <c r="T53" s="1">
        <f t="shared" si="5"/>
        <v>0</v>
      </c>
      <c r="U53" s="1">
        <f t="shared" si="6"/>
        <v>2089.5555903538989</v>
      </c>
      <c r="V53" s="1">
        <f t="shared" si="7"/>
        <v>0</v>
      </c>
      <c r="W53" s="1">
        <f t="shared" si="8"/>
        <v>0</v>
      </c>
      <c r="X53" s="1">
        <f t="shared" si="9"/>
        <v>2089.5555903538989</v>
      </c>
      <c r="Y53" s="6">
        <f t="shared" si="10"/>
        <v>0</v>
      </c>
      <c r="Z53" s="6">
        <f t="shared" si="11"/>
        <v>0.34292619124152535</v>
      </c>
      <c r="AA53" s="6">
        <f t="shared" si="12"/>
        <v>0</v>
      </c>
      <c r="AB53" s="6">
        <f t="shared" si="13"/>
        <v>0</v>
      </c>
      <c r="AD53" t="s">
        <v>142</v>
      </c>
      <c r="AE53" s="1">
        <f t="shared" si="14"/>
        <v>0</v>
      </c>
      <c r="AF53" s="1">
        <f t="shared" si="15"/>
        <v>278.23</v>
      </c>
      <c r="AG53" s="1">
        <f t="shared" si="16"/>
        <v>0</v>
      </c>
      <c r="AH53" s="1">
        <f t="shared" si="17"/>
        <v>0</v>
      </c>
    </row>
    <row r="54" spans="1:34">
      <c r="G54" t="s">
        <v>410</v>
      </c>
      <c r="H54" s="1">
        <v>21512</v>
      </c>
      <c r="I54" s="13">
        <v>358.53</v>
      </c>
      <c r="J54" s="1">
        <f>K54*Inflation!B$26/Inflation!B$27</f>
        <v>3120.6249608518629</v>
      </c>
      <c r="K54" s="1">
        <v>3187</v>
      </c>
      <c r="L54" s="1"/>
      <c r="N54" t="s">
        <v>142</v>
      </c>
      <c r="O54" s="1">
        <f t="shared" si="1"/>
        <v>0</v>
      </c>
      <c r="P54" s="1">
        <f t="shared" si="2"/>
        <v>21512</v>
      </c>
      <c r="Q54" s="1">
        <f t="shared" si="3"/>
        <v>0</v>
      </c>
      <c r="R54" s="1">
        <f t="shared" si="4"/>
        <v>0</v>
      </c>
      <c r="T54" s="1">
        <f t="shared" si="5"/>
        <v>0</v>
      </c>
      <c r="U54" s="1">
        <f t="shared" si="6"/>
        <v>3120.6249608518629</v>
      </c>
      <c r="V54" s="1">
        <f t="shared" si="7"/>
        <v>0</v>
      </c>
      <c r="W54" s="1">
        <f t="shared" si="8"/>
        <v>0</v>
      </c>
      <c r="X54" s="1">
        <f t="shared" si="9"/>
        <v>3120.6249608518629</v>
      </c>
      <c r="Y54" s="6">
        <f t="shared" si="10"/>
        <v>0</v>
      </c>
      <c r="Z54" s="6">
        <f t="shared" si="11"/>
        <v>0.39743665986386228</v>
      </c>
      <c r="AA54" s="6">
        <f t="shared" si="12"/>
        <v>0</v>
      </c>
      <c r="AB54" s="6">
        <f t="shared" si="13"/>
        <v>0</v>
      </c>
      <c r="AD54" t="s">
        <v>142</v>
      </c>
      <c r="AE54" s="1">
        <f t="shared" si="14"/>
        <v>0</v>
      </c>
      <c r="AF54" s="1">
        <f t="shared" si="15"/>
        <v>358.53</v>
      </c>
      <c r="AG54" s="1">
        <f t="shared" si="16"/>
        <v>0</v>
      </c>
      <c r="AH54" s="1">
        <f t="shared" si="17"/>
        <v>0</v>
      </c>
    </row>
    <row r="55" spans="1:34">
      <c r="G55" t="s">
        <v>411</v>
      </c>
      <c r="H55" s="1">
        <v>9173</v>
      </c>
      <c r="I55" s="13">
        <v>152.38</v>
      </c>
      <c r="J55" s="1">
        <f>K55*Inflation!B$26/Inflation!B$27</f>
        <v>2329.4530222361414</v>
      </c>
      <c r="K55" s="1">
        <v>2379</v>
      </c>
      <c r="L55" s="1"/>
      <c r="N55" t="s">
        <v>142</v>
      </c>
      <c r="O55" s="1">
        <f t="shared" si="1"/>
        <v>9173</v>
      </c>
      <c r="P55" s="1">
        <f t="shared" si="2"/>
        <v>0</v>
      </c>
      <c r="Q55" s="1">
        <f t="shared" si="3"/>
        <v>0</v>
      </c>
      <c r="R55" s="1">
        <f t="shared" si="4"/>
        <v>0</v>
      </c>
      <c r="T55" s="1">
        <f t="shared" si="5"/>
        <v>2329.4530222361414</v>
      </c>
      <c r="U55" s="1">
        <f t="shared" si="6"/>
        <v>0</v>
      </c>
      <c r="V55" s="1">
        <f t="shared" si="7"/>
        <v>0</v>
      </c>
      <c r="W55" s="1">
        <f t="shared" si="8"/>
        <v>0</v>
      </c>
      <c r="X55" s="1">
        <f t="shared" si="9"/>
        <v>2329.4530222361414</v>
      </c>
      <c r="Y55" s="6">
        <f t="shared" si="10"/>
        <v>0.69574436657795324</v>
      </c>
      <c r="Z55" s="6">
        <f t="shared" si="11"/>
        <v>0</v>
      </c>
      <c r="AA55" s="6">
        <f t="shared" si="12"/>
        <v>0</v>
      </c>
      <c r="AB55" s="6">
        <f t="shared" si="13"/>
        <v>0</v>
      </c>
      <c r="AD55" t="s">
        <v>142</v>
      </c>
      <c r="AE55" s="1">
        <f t="shared" si="14"/>
        <v>152.38</v>
      </c>
      <c r="AF55" s="1">
        <f t="shared" si="15"/>
        <v>0</v>
      </c>
      <c r="AG55" s="1">
        <f t="shared" si="16"/>
        <v>0</v>
      </c>
      <c r="AH55" s="1">
        <f t="shared" si="17"/>
        <v>0</v>
      </c>
    </row>
    <row r="56" spans="1:34">
      <c r="G56" t="s">
        <v>412</v>
      </c>
      <c r="H56" s="1">
        <v>14205</v>
      </c>
      <c r="I56" s="13">
        <v>236.75</v>
      </c>
      <c r="J56" s="1">
        <f>K56*Inflation!B$26/Inflation!B$27</f>
        <v>2174.7436580018789</v>
      </c>
      <c r="K56" s="1">
        <v>2221</v>
      </c>
      <c r="L56" s="1"/>
      <c r="N56" t="s">
        <v>142</v>
      </c>
      <c r="O56" s="1">
        <f t="shared" si="1"/>
        <v>14205</v>
      </c>
      <c r="P56" s="1">
        <f t="shared" si="2"/>
        <v>0</v>
      </c>
      <c r="Q56" s="1">
        <f t="shared" si="3"/>
        <v>0</v>
      </c>
      <c r="R56" s="1">
        <f t="shared" si="4"/>
        <v>0</v>
      </c>
      <c r="T56" s="1">
        <f t="shared" si="5"/>
        <v>2174.7436580018789</v>
      </c>
      <c r="U56" s="1">
        <f t="shared" si="6"/>
        <v>0</v>
      </c>
      <c r="V56" s="1">
        <f t="shared" si="7"/>
        <v>0</v>
      </c>
      <c r="W56" s="1">
        <f t="shared" si="8"/>
        <v>0</v>
      </c>
      <c r="X56" s="1">
        <f t="shared" si="9"/>
        <v>2174.7436580018789</v>
      </c>
      <c r="Y56" s="6">
        <f t="shared" si="10"/>
        <v>0.41944398470572852</v>
      </c>
      <c r="Z56" s="6">
        <f t="shared" si="11"/>
        <v>0</v>
      </c>
      <c r="AA56" s="6">
        <f t="shared" si="12"/>
        <v>0</v>
      </c>
      <c r="AB56" s="6">
        <f t="shared" si="13"/>
        <v>0</v>
      </c>
      <c r="AD56" t="s">
        <v>142</v>
      </c>
      <c r="AE56" s="1">
        <f t="shared" si="14"/>
        <v>236.75</v>
      </c>
      <c r="AF56" s="1">
        <f t="shared" si="15"/>
        <v>0</v>
      </c>
      <c r="AG56" s="1">
        <f t="shared" si="16"/>
        <v>0</v>
      </c>
      <c r="AH56" s="1">
        <f t="shared" si="17"/>
        <v>0</v>
      </c>
    </row>
    <row r="57" spans="1:34">
      <c r="G57" t="s">
        <v>466</v>
      </c>
      <c r="H57" s="1">
        <v>7688</v>
      </c>
      <c r="I57" s="13">
        <v>128.13999999999999</v>
      </c>
      <c r="J57" s="1">
        <f>K57*Inflation!B$26/Inflation!B$27</f>
        <v>1300.3419981208892</v>
      </c>
      <c r="K57" s="1">
        <v>1328</v>
      </c>
      <c r="L57" s="1"/>
      <c r="N57" t="s">
        <v>142</v>
      </c>
      <c r="O57" s="1">
        <f t="shared" si="1"/>
        <v>7688</v>
      </c>
      <c r="P57" s="1">
        <f t="shared" si="2"/>
        <v>0</v>
      </c>
      <c r="Q57" s="1">
        <f t="shared" si="3"/>
        <v>0</v>
      </c>
      <c r="R57" s="1">
        <f t="shared" si="4"/>
        <v>0</v>
      </c>
      <c r="T57" s="1">
        <f t="shared" si="5"/>
        <v>1300.3419981208892</v>
      </c>
      <c r="U57" s="1">
        <f t="shared" si="6"/>
        <v>0</v>
      </c>
      <c r="V57" s="1">
        <f t="shared" si="7"/>
        <v>0</v>
      </c>
      <c r="W57" s="1">
        <f t="shared" si="8"/>
        <v>0</v>
      </c>
      <c r="X57" s="1">
        <f t="shared" si="9"/>
        <v>1300.3419981208892</v>
      </c>
      <c r="Y57" s="6">
        <f t="shared" si="10"/>
        <v>0.46339500738417788</v>
      </c>
      <c r="Z57" s="6">
        <f t="shared" si="11"/>
        <v>0</v>
      </c>
      <c r="AA57" s="6">
        <f t="shared" si="12"/>
        <v>0</v>
      </c>
      <c r="AB57" s="6">
        <f t="shared" si="13"/>
        <v>0</v>
      </c>
      <c r="AD57" t="s">
        <v>142</v>
      </c>
      <c r="AE57" s="1">
        <f t="shared" si="14"/>
        <v>128.13999999999999</v>
      </c>
      <c r="AF57" s="1">
        <f t="shared" si="15"/>
        <v>0</v>
      </c>
      <c r="AG57" s="1">
        <f t="shared" si="16"/>
        <v>0</v>
      </c>
      <c r="AH57" s="1">
        <f t="shared" si="17"/>
        <v>0</v>
      </c>
    </row>
    <row r="58" spans="1:34">
      <c r="G58" t="s">
        <v>413</v>
      </c>
      <c r="H58" s="1">
        <v>11345</v>
      </c>
      <c r="I58" s="13">
        <v>189.08</v>
      </c>
      <c r="J58" s="1">
        <f>K58*Inflation!B$26/Inflation!B$27</f>
        <v>1731.1782023175695</v>
      </c>
      <c r="K58" s="1">
        <v>1768</v>
      </c>
      <c r="L58" s="1"/>
      <c r="N58" t="s">
        <v>142</v>
      </c>
      <c r="O58" s="1">
        <f t="shared" si="1"/>
        <v>11345</v>
      </c>
      <c r="P58" s="1">
        <f t="shared" si="2"/>
        <v>0</v>
      </c>
      <c r="Q58" s="1">
        <f t="shared" si="3"/>
        <v>0</v>
      </c>
      <c r="R58" s="1">
        <f t="shared" si="4"/>
        <v>0</v>
      </c>
      <c r="T58" s="1">
        <f t="shared" si="5"/>
        <v>1731.1782023175695</v>
      </c>
      <c r="U58" s="1">
        <f t="shared" si="6"/>
        <v>0</v>
      </c>
      <c r="V58" s="1">
        <f t="shared" si="7"/>
        <v>0</v>
      </c>
      <c r="W58" s="1">
        <f t="shared" si="8"/>
        <v>0</v>
      </c>
      <c r="X58" s="1">
        <f t="shared" si="9"/>
        <v>1731.1782023175695</v>
      </c>
      <c r="Y58" s="6">
        <f t="shared" si="10"/>
        <v>0.41806557769521774</v>
      </c>
      <c r="Z58" s="6">
        <f t="shared" si="11"/>
        <v>0</v>
      </c>
      <c r="AA58" s="6">
        <f t="shared" si="12"/>
        <v>0</v>
      </c>
      <c r="AB58" s="6">
        <f t="shared" si="13"/>
        <v>0</v>
      </c>
      <c r="AD58" t="s">
        <v>142</v>
      </c>
      <c r="AE58" s="1">
        <f t="shared" si="14"/>
        <v>189.08</v>
      </c>
      <c r="AF58" s="1">
        <f t="shared" si="15"/>
        <v>0</v>
      </c>
      <c r="AG58" s="1">
        <f t="shared" si="16"/>
        <v>0</v>
      </c>
      <c r="AH58" s="1">
        <f t="shared" si="17"/>
        <v>0</v>
      </c>
    </row>
    <row r="59" spans="1:34">
      <c r="G59" t="s">
        <v>414</v>
      </c>
      <c r="H59" s="1">
        <v>8086</v>
      </c>
      <c r="I59" s="13">
        <v>134.76</v>
      </c>
      <c r="J59" s="1">
        <f>K59*Inflation!B$26/Inflation!B$27</f>
        <v>963.50642029439382</v>
      </c>
      <c r="K59" s="1">
        <v>984</v>
      </c>
      <c r="L59" s="1"/>
      <c r="N59" t="s">
        <v>142</v>
      </c>
      <c r="O59" s="1">
        <f t="shared" si="1"/>
        <v>8086</v>
      </c>
      <c r="P59" s="1">
        <f t="shared" si="2"/>
        <v>0</v>
      </c>
      <c r="Q59" s="1">
        <f t="shared" si="3"/>
        <v>0</v>
      </c>
      <c r="R59" s="1">
        <f t="shared" si="4"/>
        <v>0</v>
      </c>
      <c r="T59" s="1">
        <f t="shared" si="5"/>
        <v>963.50642029439382</v>
      </c>
      <c r="U59" s="1">
        <f t="shared" si="6"/>
        <v>0</v>
      </c>
      <c r="V59" s="1">
        <f t="shared" si="7"/>
        <v>0</v>
      </c>
      <c r="W59" s="1">
        <f t="shared" si="8"/>
        <v>0</v>
      </c>
      <c r="X59" s="1">
        <f t="shared" si="9"/>
        <v>963.50642029439382</v>
      </c>
      <c r="Y59" s="6">
        <f t="shared" si="10"/>
        <v>0.32645852303300948</v>
      </c>
      <c r="Z59" s="6">
        <f t="shared" si="11"/>
        <v>0</v>
      </c>
      <c r="AA59" s="6">
        <f t="shared" si="12"/>
        <v>0</v>
      </c>
      <c r="AB59" s="6">
        <f t="shared" si="13"/>
        <v>0</v>
      </c>
      <c r="AD59" t="s">
        <v>142</v>
      </c>
      <c r="AE59" s="1">
        <f t="shared" si="14"/>
        <v>134.76</v>
      </c>
      <c r="AF59" s="1">
        <f t="shared" si="15"/>
        <v>0</v>
      </c>
      <c r="AG59" s="1">
        <f t="shared" si="16"/>
        <v>0</v>
      </c>
      <c r="AH59" s="1">
        <f t="shared" si="17"/>
        <v>0</v>
      </c>
    </row>
    <row r="60" spans="1:34">
      <c r="G60" t="s">
        <v>467</v>
      </c>
      <c r="H60" s="1">
        <v>8963</v>
      </c>
      <c r="I60" s="13">
        <v>149.38</v>
      </c>
      <c r="J60" s="1">
        <f>K60*Inflation!B$26/Inflation!B$27</f>
        <v>1001.6941747572814</v>
      </c>
      <c r="K60" s="1">
        <v>1023</v>
      </c>
      <c r="L60" s="1"/>
      <c r="N60" t="s">
        <v>142</v>
      </c>
      <c r="O60" s="1">
        <f t="shared" si="1"/>
        <v>8963</v>
      </c>
      <c r="P60" s="1">
        <f t="shared" si="2"/>
        <v>0</v>
      </c>
      <c r="Q60" s="1">
        <f t="shared" si="3"/>
        <v>0</v>
      </c>
      <c r="R60" s="1">
        <f t="shared" si="4"/>
        <v>0</v>
      </c>
      <c r="T60" s="1">
        <f t="shared" si="5"/>
        <v>1001.6941747572814</v>
      </c>
      <c r="U60" s="1">
        <f t="shared" si="6"/>
        <v>0</v>
      </c>
      <c r="V60" s="1">
        <f t="shared" si="7"/>
        <v>0</v>
      </c>
      <c r="W60" s="1">
        <f t="shared" si="8"/>
        <v>0</v>
      </c>
      <c r="X60" s="1">
        <f t="shared" si="9"/>
        <v>1001.6941747572814</v>
      </c>
      <c r="Y60" s="6">
        <f t="shared" si="10"/>
        <v>0.30618850854342783</v>
      </c>
      <c r="Z60" s="6">
        <f t="shared" si="11"/>
        <v>0</v>
      </c>
      <c r="AA60" s="6">
        <f t="shared" si="12"/>
        <v>0</v>
      </c>
      <c r="AB60" s="6">
        <f t="shared" si="13"/>
        <v>0</v>
      </c>
      <c r="AD60" t="s">
        <v>142</v>
      </c>
      <c r="AE60" s="1">
        <f t="shared" si="14"/>
        <v>149.38</v>
      </c>
      <c r="AF60" s="1">
        <f t="shared" si="15"/>
        <v>0</v>
      </c>
      <c r="AG60" s="1">
        <f t="shared" si="16"/>
        <v>0</v>
      </c>
      <c r="AH60" s="1">
        <f t="shared" si="17"/>
        <v>0</v>
      </c>
    </row>
    <row r="61" spans="1:34">
      <c r="A61" t="s">
        <v>62</v>
      </c>
      <c r="B61">
        <v>0</v>
      </c>
      <c r="C61">
        <v>0</v>
      </c>
      <c r="D61">
        <v>0</v>
      </c>
      <c r="E61">
        <v>2</v>
      </c>
      <c r="G61" t="s">
        <v>415</v>
      </c>
      <c r="H61" s="1">
        <v>8982</v>
      </c>
      <c r="I61" s="13">
        <v>149.70599999999999</v>
      </c>
      <c r="J61" s="1">
        <f>K61*Inflation!B$26/Inflation!B$27</f>
        <v>2406.8077043532721</v>
      </c>
      <c r="K61" s="1">
        <v>2458</v>
      </c>
      <c r="M61" s="1"/>
      <c r="N61" t="s">
        <v>62</v>
      </c>
      <c r="O61" s="1">
        <f t="shared" si="1"/>
        <v>8982</v>
      </c>
      <c r="P61" s="1">
        <f t="shared" si="2"/>
        <v>0</v>
      </c>
      <c r="Q61" s="1">
        <f t="shared" si="3"/>
        <v>0</v>
      </c>
      <c r="R61" s="1">
        <f t="shared" si="4"/>
        <v>0</v>
      </c>
      <c r="T61" s="1">
        <f t="shared" si="5"/>
        <v>2406.8077043532721</v>
      </c>
      <c r="U61" s="1">
        <f t="shared" si="6"/>
        <v>0</v>
      </c>
      <c r="V61" s="1">
        <f t="shared" si="7"/>
        <v>0</v>
      </c>
      <c r="W61" s="1">
        <f t="shared" si="8"/>
        <v>0</v>
      </c>
      <c r="X61" s="1">
        <f t="shared" si="9"/>
        <v>2406.8077043532721</v>
      </c>
      <c r="Y61" s="6">
        <f t="shared" si="10"/>
        <v>0.73413423631228114</v>
      </c>
      <c r="Z61" s="6">
        <f t="shared" si="11"/>
        <v>0</v>
      </c>
      <c r="AA61" s="6">
        <f t="shared" si="12"/>
        <v>0</v>
      </c>
      <c r="AB61" s="6">
        <f t="shared" si="13"/>
        <v>0</v>
      </c>
      <c r="AD61" t="s">
        <v>62</v>
      </c>
      <c r="AE61" s="1">
        <f t="shared" si="14"/>
        <v>149.70599999999999</v>
      </c>
      <c r="AF61" s="1">
        <f t="shared" si="15"/>
        <v>0</v>
      </c>
      <c r="AG61" s="1">
        <f t="shared" si="16"/>
        <v>0</v>
      </c>
      <c r="AH61" s="1">
        <f t="shared" si="17"/>
        <v>0</v>
      </c>
    </row>
    <row r="62" spans="1:34">
      <c r="G62" t="s">
        <v>416</v>
      </c>
      <c r="H62" s="1">
        <v>9589</v>
      </c>
      <c r="I62" s="13">
        <v>159.809</v>
      </c>
      <c r="J62" s="1">
        <f>K62*Inflation!B$26/Inflation!B$27</f>
        <v>1563.7395865956778</v>
      </c>
      <c r="K62" s="1">
        <v>1597</v>
      </c>
      <c r="M62" s="1"/>
      <c r="N62" t="s">
        <v>62</v>
      </c>
      <c r="O62" s="1">
        <f t="shared" si="1"/>
        <v>9589</v>
      </c>
      <c r="P62" s="1">
        <f t="shared" si="2"/>
        <v>0</v>
      </c>
      <c r="Q62" s="1">
        <f t="shared" si="3"/>
        <v>0</v>
      </c>
      <c r="R62" s="1">
        <f t="shared" si="4"/>
        <v>0</v>
      </c>
      <c r="T62" s="1">
        <f t="shared" si="5"/>
        <v>1563.7395865956778</v>
      </c>
      <c r="U62" s="1">
        <f t="shared" si="6"/>
        <v>0</v>
      </c>
      <c r="V62" s="1">
        <f t="shared" si="7"/>
        <v>0</v>
      </c>
      <c r="W62" s="1">
        <f t="shared" si="8"/>
        <v>0</v>
      </c>
      <c r="X62" s="1">
        <f t="shared" si="9"/>
        <v>1563.7395865956778</v>
      </c>
      <c r="Y62" s="6">
        <f t="shared" si="10"/>
        <v>0.44678465381871002</v>
      </c>
      <c r="Z62" s="6">
        <f t="shared" si="11"/>
        <v>0</v>
      </c>
      <c r="AA62" s="6">
        <f t="shared" si="12"/>
        <v>0</v>
      </c>
      <c r="AB62" s="6">
        <f t="shared" si="13"/>
        <v>0</v>
      </c>
      <c r="AD62" t="s">
        <v>62</v>
      </c>
      <c r="AE62" s="1">
        <f t="shared" si="14"/>
        <v>159.809</v>
      </c>
      <c r="AF62" s="1">
        <f t="shared" si="15"/>
        <v>0</v>
      </c>
      <c r="AG62" s="1">
        <f t="shared" si="16"/>
        <v>0</v>
      </c>
      <c r="AH62" s="1">
        <f t="shared" si="17"/>
        <v>0</v>
      </c>
    </row>
    <row r="63" spans="1:34">
      <c r="A63" t="s">
        <v>63</v>
      </c>
      <c r="B63">
        <v>3</v>
      </c>
      <c r="C63">
        <v>3</v>
      </c>
      <c r="D63">
        <v>4</v>
      </c>
      <c r="E63">
        <v>9</v>
      </c>
      <c r="G63" t="s">
        <v>417</v>
      </c>
      <c r="H63" s="1">
        <v>116390</v>
      </c>
      <c r="I63" s="1">
        <v>1939.84</v>
      </c>
      <c r="J63" s="1">
        <f>K63*Inflation!B$26/Inflation!B$27</f>
        <v>21527.122611963667</v>
      </c>
      <c r="K63" s="1">
        <v>21985</v>
      </c>
      <c r="L63" s="1"/>
      <c r="M63" s="1"/>
      <c r="N63" t="s">
        <v>63</v>
      </c>
      <c r="O63" s="1">
        <f t="shared" si="1"/>
        <v>0</v>
      </c>
      <c r="P63" s="1">
        <f t="shared" si="2"/>
        <v>0</v>
      </c>
      <c r="Q63" s="1">
        <f t="shared" si="3"/>
        <v>0</v>
      </c>
      <c r="R63" s="1">
        <f t="shared" si="4"/>
        <v>116390</v>
      </c>
      <c r="T63" s="1">
        <f t="shared" si="5"/>
        <v>0</v>
      </c>
      <c r="U63" s="1">
        <f t="shared" si="6"/>
        <v>0</v>
      </c>
      <c r="V63" s="1">
        <f t="shared" si="7"/>
        <v>0</v>
      </c>
      <c r="W63" s="1">
        <f t="shared" si="8"/>
        <v>21527.122611963667</v>
      </c>
      <c r="X63" s="1">
        <f t="shared" si="9"/>
        <v>21527.122611963667</v>
      </c>
      <c r="Y63" s="6">
        <f t="shared" si="10"/>
        <v>0</v>
      </c>
      <c r="Z63" s="6">
        <f t="shared" si="11"/>
        <v>0</v>
      </c>
      <c r="AA63" s="6">
        <f t="shared" si="12"/>
        <v>0</v>
      </c>
      <c r="AB63" s="6">
        <f t="shared" si="13"/>
        <v>0.50673097443911808</v>
      </c>
      <c r="AD63" t="s">
        <v>63</v>
      </c>
      <c r="AE63" s="1">
        <f t="shared" si="14"/>
        <v>0</v>
      </c>
      <c r="AF63" s="1">
        <f t="shared" si="15"/>
        <v>0</v>
      </c>
      <c r="AG63" s="1">
        <f t="shared" si="16"/>
        <v>0</v>
      </c>
      <c r="AH63" s="1">
        <f t="shared" si="17"/>
        <v>1939.84</v>
      </c>
    </row>
    <row r="64" spans="1:34">
      <c r="G64" t="s">
        <v>418</v>
      </c>
      <c r="H64" s="1">
        <v>224428</v>
      </c>
      <c r="I64" s="1">
        <v>3740.46</v>
      </c>
      <c r="J64" s="1">
        <f>K64*Inflation!B$26/Inflation!B$27</f>
        <v>25695.462887566548</v>
      </c>
      <c r="K64" s="1">
        <v>26242</v>
      </c>
      <c r="L64" s="1"/>
      <c r="N64" t="s">
        <v>63</v>
      </c>
      <c r="O64" s="1">
        <f t="shared" si="1"/>
        <v>0</v>
      </c>
      <c r="P64" s="1">
        <f t="shared" si="2"/>
        <v>0</v>
      </c>
      <c r="Q64" s="1">
        <f t="shared" si="3"/>
        <v>0</v>
      </c>
      <c r="R64" s="1">
        <f t="shared" si="4"/>
        <v>224428</v>
      </c>
      <c r="T64" s="1">
        <f t="shared" si="5"/>
        <v>0</v>
      </c>
      <c r="U64" s="1">
        <f t="shared" si="6"/>
        <v>0</v>
      </c>
      <c r="V64" s="1">
        <f t="shared" si="7"/>
        <v>0</v>
      </c>
      <c r="W64" s="1">
        <f t="shared" si="8"/>
        <v>25695.462887566548</v>
      </c>
      <c r="X64" s="1">
        <f t="shared" si="9"/>
        <v>25695.462887566548</v>
      </c>
      <c r="Y64" s="6">
        <f t="shared" si="10"/>
        <v>0</v>
      </c>
      <c r="Z64" s="6">
        <f t="shared" si="11"/>
        <v>0</v>
      </c>
      <c r="AA64" s="6">
        <f t="shared" si="12"/>
        <v>0</v>
      </c>
      <c r="AB64" s="6">
        <f t="shared" si="13"/>
        <v>0.31367979244606925</v>
      </c>
      <c r="AD64" t="s">
        <v>63</v>
      </c>
      <c r="AE64" s="1">
        <f t="shared" si="14"/>
        <v>0</v>
      </c>
      <c r="AF64" s="1">
        <f t="shared" si="15"/>
        <v>0</v>
      </c>
      <c r="AG64" s="1">
        <f t="shared" si="16"/>
        <v>0</v>
      </c>
      <c r="AH64" s="1">
        <f t="shared" si="17"/>
        <v>3740.46</v>
      </c>
    </row>
    <row r="65" spans="7:34">
      <c r="G65" t="s">
        <v>419</v>
      </c>
      <c r="H65" s="1">
        <v>119066</v>
      </c>
      <c r="I65" s="1">
        <v>1984.43</v>
      </c>
      <c r="J65" s="1">
        <f>K65*Inflation!B$26/Inflation!B$27</f>
        <v>11947.871280927027</v>
      </c>
      <c r="K65" s="1">
        <v>12202</v>
      </c>
      <c r="L65" s="1"/>
      <c r="N65" t="s">
        <v>63</v>
      </c>
      <c r="O65" s="1">
        <f t="shared" si="1"/>
        <v>0</v>
      </c>
      <c r="P65" s="1">
        <f t="shared" si="2"/>
        <v>0</v>
      </c>
      <c r="Q65" s="1">
        <f t="shared" si="3"/>
        <v>0</v>
      </c>
      <c r="R65" s="1">
        <f t="shared" si="4"/>
        <v>119066</v>
      </c>
      <c r="T65" s="1">
        <f t="shared" si="5"/>
        <v>0</v>
      </c>
      <c r="U65" s="1">
        <f t="shared" si="6"/>
        <v>0</v>
      </c>
      <c r="V65" s="1">
        <f t="shared" si="7"/>
        <v>0</v>
      </c>
      <c r="W65" s="1">
        <f t="shared" si="8"/>
        <v>11947.871280927027</v>
      </c>
      <c r="X65" s="1">
        <f t="shared" si="9"/>
        <v>11947.871280927027</v>
      </c>
      <c r="Y65" s="6">
        <f t="shared" si="10"/>
        <v>0</v>
      </c>
      <c r="Z65" s="6">
        <f t="shared" si="11"/>
        <v>0</v>
      </c>
      <c r="AA65" s="6">
        <f t="shared" si="12"/>
        <v>0</v>
      </c>
      <c r="AB65" s="6">
        <f t="shared" si="13"/>
        <v>0.27492226093383515</v>
      </c>
      <c r="AD65" t="s">
        <v>63</v>
      </c>
      <c r="AE65" s="1">
        <f t="shared" si="14"/>
        <v>0</v>
      </c>
      <c r="AF65" s="1">
        <f t="shared" si="15"/>
        <v>0</v>
      </c>
      <c r="AG65" s="1">
        <f t="shared" si="16"/>
        <v>0</v>
      </c>
      <c r="AH65" s="1">
        <f t="shared" si="17"/>
        <v>1984.43</v>
      </c>
    </row>
    <row r="66" spans="7:34">
      <c r="G66" t="s">
        <v>420</v>
      </c>
      <c r="H66" s="1">
        <v>51396</v>
      </c>
      <c r="I66" s="1">
        <v>856.6</v>
      </c>
      <c r="J66" s="1">
        <f>K66*Inflation!B$26/Inflation!B$27</f>
        <v>6103.1865017225173</v>
      </c>
      <c r="K66" s="1">
        <v>6233</v>
      </c>
      <c r="L66" s="1"/>
      <c r="N66" t="s">
        <v>63</v>
      </c>
      <c r="O66" s="1">
        <f t="shared" si="1"/>
        <v>0</v>
      </c>
      <c r="P66" s="1">
        <f t="shared" si="2"/>
        <v>0</v>
      </c>
      <c r="Q66" s="1">
        <f t="shared" si="3"/>
        <v>51396</v>
      </c>
      <c r="R66" s="1">
        <f t="shared" si="4"/>
        <v>0</v>
      </c>
      <c r="T66" s="1">
        <f t="shared" si="5"/>
        <v>0</v>
      </c>
      <c r="U66" s="1">
        <f t="shared" si="6"/>
        <v>0</v>
      </c>
      <c r="V66" s="1">
        <f t="shared" si="7"/>
        <v>6103.1865017225173</v>
      </c>
      <c r="W66" s="1">
        <f t="shared" si="8"/>
        <v>0</v>
      </c>
      <c r="X66" s="1">
        <f t="shared" si="9"/>
        <v>6103.1865017225173</v>
      </c>
      <c r="Y66" s="6">
        <f t="shared" si="10"/>
        <v>0</v>
      </c>
      <c r="Z66" s="6">
        <f t="shared" si="11"/>
        <v>0</v>
      </c>
      <c r="AA66" s="6">
        <f t="shared" si="12"/>
        <v>0.32533774824556028</v>
      </c>
      <c r="AB66" s="6">
        <f t="shared" si="13"/>
        <v>0</v>
      </c>
      <c r="AD66" t="s">
        <v>63</v>
      </c>
      <c r="AE66" s="1">
        <f t="shared" si="14"/>
        <v>0</v>
      </c>
      <c r="AF66" s="1">
        <f t="shared" si="15"/>
        <v>0</v>
      </c>
      <c r="AG66" s="1">
        <f t="shared" si="16"/>
        <v>856.6</v>
      </c>
      <c r="AH66" s="1">
        <f t="shared" si="17"/>
        <v>0</v>
      </c>
    </row>
    <row r="67" spans="7:34">
      <c r="G67" t="s">
        <v>421</v>
      </c>
      <c r="H67" s="1">
        <v>51599</v>
      </c>
      <c r="I67" s="1">
        <v>859.98</v>
      </c>
      <c r="J67" s="1">
        <f>K67*Inflation!B$26/Inflation!B$27</f>
        <v>7196.9229564672705</v>
      </c>
      <c r="K67" s="1">
        <v>7350</v>
      </c>
      <c r="L67" s="1"/>
      <c r="N67" t="s">
        <v>63</v>
      </c>
      <c r="O67" s="1">
        <f t="shared" si="1"/>
        <v>0</v>
      </c>
      <c r="P67" s="1">
        <f t="shared" si="2"/>
        <v>0</v>
      </c>
      <c r="Q67" s="1">
        <f t="shared" si="3"/>
        <v>51599</v>
      </c>
      <c r="R67" s="1">
        <f t="shared" si="4"/>
        <v>0</v>
      </c>
      <c r="T67" s="1">
        <f t="shared" si="5"/>
        <v>0</v>
      </c>
      <c r="U67" s="1">
        <f t="shared" si="6"/>
        <v>0</v>
      </c>
      <c r="V67" s="1">
        <f t="shared" si="7"/>
        <v>7196.9229564672705</v>
      </c>
      <c r="W67" s="1">
        <f t="shared" si="8"/>
        <v>0</v>
      </c>
      <c r="X67" s="1">
        <f t="shared" si="9"/>
        <v>7196.9229564672705</v>
      </c>
      <c r="Y67" s="6">
        <f t="shared" si="10"/>
        <v>0</v>
      </c>
      <c r="Z67" s="6">
        <f t="shared" si="11"/>
        <v>0</v>
      </c>
      <c r="AA67" s="6">
        <f t="shared" si="12"/>
        <v>0.38213138124781915</v>
      </c>
      <c r="AB67" s="6">
        <f t="shared" si="13"/>
        <v>0</v>
      </c>
      <c r="AD67" t="s">
        <v>63</v>
      </c>
      <c r="AE67" s="1">
        <f t="shared" si="14"/>
        <v>0</v>
      </c>
      <c r="AF67" s="1">
        <f t="shared" si="15"/>
        <v>0</v>
      </c>
      <c r="AG67" s="1">
        <f t="shared" si="16"/>
        <v>859.98</v>
      </c>
      <c r="AH67" s="1">
        <f t="shared" si="17"/>
        <v>0</v>
      </c>
    </row>
    <row r="68" spans="7:34">
      <c r="G68" t="s">
        <v>422</v>
      </c>
      <c r="H68" s="1">
        <v>31091</v>
      </c>
      <c r="I68" s="1">
        <v>518.17999999999995</v>
      </c>
      <c r="J68" s="1">
        <f>K68*Inflation!B$26/Inflation!B$27</f>
        <v>5400.1401503288434</v>
      </c>
      <c r="K68" s="1">
        <v>5515</v>
      </c>
      <c r="L68" s="1"/>
      <c r="N68" t="s">
        <v>63</v>
      </c>
      <c r="O68" s="1">
        <f t="shared" ref="O68:O101" si="18">IF($I68&lt;250,H68,0)</f>
        <v>0</v>
      </c>
      <c r="P68" s="1">
        <f t="shared" ref="P68:P101" si="19">IF(AND($I68&lt;500,$I68&gt;250),H68,0)</f>
        <v>0</v>
      </c>
      <c r="Q68" s="1">
        <f t="shared" ref="Q68:Q101" si="20">IF(AND($I68&lt;1000,$I68&gt;500),H68,0)</f>
        <v>31091</v>
      </c>
      <c r="R68" s="1">
        <f t="shared" ref="R68:R101" si="21">IF($I68&gt;1000,H68,0)</f>
        <v>0</v>
      </c>
      <c r="T68" s="1">
        <f t="shared" ref="T68:T101" si="22">IF($I68&lt;250,J68,0)</f>
        <v>0</v>
      </c>
      <c r="U68" s="1">
        <f t="shared" ref="U68:U101" si="23">IF(AND($I68&lt;500,$I68&gt;250),J68,0)</f>
        <v>0</v>
      </c>
      <c r="V68" s="1">
        <f t="shared" ref="V68:V101" si="24">IF(AND($I68&lt;1000,$I68&gt;500),J68,0)</f>
        <v>5400.1401503288434</v>
      </c>
      <c r="W68" s="1">
        <f t="shared" ref="W68:W101" si="25">IF($I68&gt;1000,J68,0)</f>
        <v>0</v>
      </c>
      <c r="X68" s="1">
        <f t="shared" ref="X68:X101" si="26">SUM(T68:W68)</f>
        <v>5400.1401503288434</v>
      </c>
      <c r="Y68" s="6">
        <f t="shared" ref="Y68:Y101" si="27">IF(T68,T68*1000/(O68*365),0)</f>
        <v>0</v>
      </c>
      <c r="Z68" s="6">
        <f t="shared" ref="Z68:Z101" si="28">IF(U68,U68*1000/(P68*365),0)</f>
        <v>0</v>
      </c>
      <c r="AA68" s="6">
        <f t="shared" ref="AA68:AA101" si="29">IF(V68,V68*1000/(Q68*365),0)</f>
        <v>0.47585811075388013</v>
      </c>
      <c r="AB68" s="6">
        <f t="shared" ref="AB68:AB101" si="30">IF(W68,W68*1000/(R68*365),0)</f>
        <v>0</v>
      </c>
      <c r="AD68" t="s">
        <v>63</v>
      </c>
      <c r="AE68" s="1">
        <f t="shared" ref="AE68:AE100" si="31">IF($I68&lt;250,I68,0)</f>
        <v>0</v>
      </c>
      <c r="AF68" s="1">
        <f t="shared" ref="AF68:AF100" si="32">IF(AND($I68&lt;500,$I68&gt;250),I68,0)</f>
        <v>0</v>
      </c>
      <c r="AG68" s="1">
        <f t="shared" ref="AG68:AG100" si="33">IF(AND($I68&lt;1000,$I68&gt;500),I68,0)</f>
        <v>518.17999999999995</v>
      </c>
      <c r="AH68" s="1">
        <f t="shared" ref="AH68:AH100" si="34">IF($I68&gt;1000,I68,0)</f>
        <v>0</v>
      </c>
    </row>
    <row r="69" spans="7:34">
      <c r="G69" t="s">
        <v>423</v>
      </c>
      <c r="H69" s="1">
        <v>24575</v>
      </c>
      <c r="I69" s="1">
        <v>409.58</v>
      </c>
      <c r="J69" s="1">
        <f>K69*Inflation!B$26/Inflation!B$27</f>
        <v>2916.9569370497957</v>
      </c>
      <c r="K69" s="1">
        <v>2979</v>
      </c>
      <c r="L69" s="1"/>
      <c r="N69" t="s">
        <v>63</v>
      </c>
      <c r="O69" s="1">
        <f t="shared" si="18"/>
        <v>0</v>
      </c>
      <c r="P69" s="1">
        <f t="shared" si="19"/>
        <v>24575</v>
      </c>
      <c r="Q69" s="1">
        <f t="shared" si="20"/>
        <v>0</v>
      </c>
      <c r="R69" s="1">
        <f t="shared" si="21"/>
        <v>0</v>
      </c>
      <c r="T69" s="1">
        <f t="shared" si="22"/>
        <v>0</v>
      </c>
      <c r="U69" s="1">
        <f t="shared" si="23"/>
        <v>2916.9569370497957</v>
      </c>
      <c r="V69" s="1">
        <f t="shared" si="24"/>
        <v>0</v>
      </c>
      <c r="W69" s="1">
        <f t="shared" si="25"/>
        <v>0</v>
      </c>
      <c r="X69" s="1">
        <f t="shared" si="26"/>
        <v>2916.9569370497957</v>
      </c>
      <c r="Y69" s="6">
        <f t="shared" si="27"/>
        <v>0</v>
      </c>
      <c r="Z69" s="6">
        <f t="shared" si="28"/>
        <v>0.32519482568595393</v>
      </c>
      <c r="AA69" s="6">
        <f t="shared" si="29"/>
        <v>0</v>
      </c>
      <c r="AB69" s="6">
        <f t="shared" si="30"/>
        <v>0</v>
      </c>
      <c r="AD69" t="s">
        <v>63</v>
      </c>
      <c r="AE69" s="1">
        <f t="shared" si="31"/>
        <v>0</v>
      </c>
      <c r="AF69" s="1">
        <f t="shared" si="32"/>
        <v>409.58</v>
      </c>
      <c r="AG69" s="1">
        <f t="shared" si="33"/>
        <v>0</v>
      </c>
      <c r="AH69" s="1">
        <f t="shared" si="34"/>
        <v>0</v>
      </c>
    </row>
    <row r="70" spans="7:34">
      <c r="G70" t="s">
        <v>424</v>
      </c>
      <c r="H70" s="1">
        <v>22877</v>
      </c>
      <c r="I70" s="1">
        <v>381.28</v>
      </c>
      <c r="J70" s="1">
        <f>K70*Inflation!B$26/Inflation!B$27</f>
        <v>2913.040244284372</v>
      </c>
      <c r="K70" s="1">
        <v>2975</v>
      </c>
      <c r="L70" s="1"/>
      <c r="N70" t="s">
        <v>63</v>
      </c>
      <c r="O70" s="1">
        <f t="shared" si="18"/>
        <v>0</v>
      </c>
      <c r="P70" s="1">
        <f t="shared" si="19"/>
        <v>22877</v>
      </c>
      <c r="Q70" s="1">
        <f t="shared" si="20"/>
        <v>0</v>
      </c>
      <c r="R70" s="1">
        <f t="shared" si="21"/>
        <v>0</v>
      </c>
      <c r="T70" s="1">
        <f t="shared" si="22"/>
        <v>0</v>
      </c>
      <c r="U70" s="1">
        <f t="shared" si="23"/>
        <v>2913.040244284372</v>
      </c>
      <c r="V70" s="1">
        <f t="shared" si="24"/>
        <v>0</v>
      </c>
      <c r="W70" s="1">
        <f t="shared" si="25"/>
        <v>0</v>
      </c>
      <c r="X70" s="1">
        <f t="shared" si="26"/>
        <v>2913.040244284372</v>
      </c>
      <c r="Y70" s="6">
        <f t="shared" si="27"/>
        <v>0</v>
      </c>
      <c r="Z70" s="6">
        <f t="shared" si="28"/>
        <v>0.34886270822754584</v>
      </c>
      <c r="AA70" s="6">
        <f t="shared" si="29"/>
        <v>0</v>
      </c>
      <c r="AB70" s="6">
        <f t="shared" si="30"/>
        <v>0</v>
      </c>
      <c r="AD70" t="s">
        <v>63</v>
      </c>
      <c r="AE70" s="1">
        <f t="shared" si="31"/>
        <v>0</v>
      </c>
      <c r="AF70" s="1">
        <f t="shared" si="32"/>
        <v>381.28</v>
      </c>
      <c r="AG70" s="1">
        <f t="shared" si="33"/>
        <v>0</v>
      </c>
      <c r="AH70" s="1">
        <f t="shared" si="34"/>
        <v>0</v>
      </c>
    </row>
    <row r="71" spans="7:34">
      <c r="G71" t="s">
        <v>425</v>
      </c>
      <c r="H71" s="1">
        <v>24748</v>
      </c>
      <c r="I71" s="1">
        <v>412.47</v>
      </c>
      <c r="J71" s="1">
        <f>K71*Inflation!B$26/Inflation!B$27</f>
        <v>6566.3354212339482</v>
      </c>
      <c r="K71" s="1">
        <v>6706</v>
      </c>
      <c r="L71" s="1"/>
      <c r="N71" t="s">
        <v>63</v>
      </c>
      <c r="O71" s="1">
        <f t="shared" si="18"/>
        <v>0</v>
      </c>
      <c r="P71" s="1">
        <f t="shared" si="19"/>
        <v>24748</v>
      </c>
      <c r="Q71" s="1">
        <f t="shared" si="20"/>
        <v>0</v>
      </c>
      <c r="R71" s="1">
        <f t="shared" si="21"/>
        <v>0</v>
      </c>
      <c r="T71" s="1">
        <f t="shared" si="22"/>
        <v>0</v>
      </c>
      <c r="U71" s="1">
        <f t="shared" si="23"/>
        <v>6566.3354212339482</v>
      </c>
      <c r="V71" s="1">
        <f t="shared" si="24"/>
        <v>0</v>
      </c>
      <c r="W71" s="1">
        <f t="shared" si="25"/>
        <v>0</v>
      </c>
      <c r="X71" s="1">
        <f t="shared" si="26"/>
        <v>6566.3354212339482</v>
      </c>
      <c r="Y71" s="6">
        <f t="shared" si="27"/>
        <v>0</v>
      </c>
      <c r="Z71" s="6">
        <f t="shared" si="28"/>
        <v>0.72692581453754646</v>
      </c>
      <c r="AA71" s="6">
        <f t="shared" si="29"/>
        <v>0</v>
      </c>
      <c r="AB71" s="6">
        <f t="shared" si="30"/>
        <v>0</v>
      </c>
      <c r="AD71" t="s">
        <v>63</v>
      </c>
      <c r="AE71" s="1">
        <f t="shared" si="31"/>
        <v>0</v>
      </c>
      <c r="AF71" s="1">
        <f t="shared" si="32"/>
        <v>412.47</v>
      </c>
      <c r="AG71" s="1">
        <f t="shared" si="33"/>
        <v>0</v>
      </c>
      <c r="AH71" s="1">
        <f t="shared" si="34"/>
        <v>0</v>
      </c>
    </row>
    <row r="72" spans="7:34">
      <c r="G72" t="s">
        <v>426</v>
      </c>
      <c r="H72" s="1">
        <v>23859</v>
      </c>
      <c r="I72" s="1">
        <v>397.66</v>
      </c>
      <c r="J72" s="1">
        <f>K72*Inflation!B$26/Inflation!B$27</f>
        <v>3423.1894769808951</v>
      </c>
      <c r="K72" s="1">
        <v>3496</v>
      </c>
      <c r="L72" s="1"/>
      <c r="N72" t="s">
        <v>63</v>
      </c>
      <c r="O72" s="1">
        <f t="shared" si="18"/>
        <v>0</v>
      </c>
      <c r="P72" s="1">
        <f t="shared" si="19"/>
        <v>23859</v>
      </c>
      <c r="Q72" s="1">
        <f t="shared" si="20"/>
        <v>0</v>
      </c>
      <c r="R72" s="1">
        <f t="shared" si="21"/>
        <v>0</v>
      </c>
      <c r="T72" s="1">
        <f t="shared" si="22"/>
        <v>0</v>
      </c>
      <c r="U72" s="1">
        <f t="shared" si="23"/>
        <v>3423.1894769808951</v>
      </c>
      <c r="V72" s="1">
        <f t="shared" si="24"/>
        <v>0</v>
      </c>
      <c r="W72" s="1">
        <f t="shared" si="25"/>
        <v>0</v>
      </c>
      <c r="X72" s="1">
        <f t="shared" si="26"/>
        <v>3423.1894769808951</v>
      </c>
      <c r="Y72" s="6">
        <f t="shared" si="27"/>
        <v>0</v>
      </c>
      <c r="Z72" s="6">
        <f t="shared" si="28"/>
        <v>0.39308442544938904</v>
      </c>
      <c r="AA72" s="6">
        <f t="shared" si="29"/>
        <v>0</v>
      </c>
      <c r="AB72" s="6">
        <f t="shared" si="30"/>
        <v>0</v>
      </c>
      <c r="AD72" t="s">
        <v>63</v>
      </c>
      <c r="AE72" s="1">
        <f t="shared" si="31"/>
        <v>0</v>
      </c>
      <c r="AF72" s="1">
        <f t="shared" si="32"/>
        <v>397.66</v>
      </c>
      <c r="AG72" s="1">
        <f t="shared" si="33"/>
        <v>0</v>
      </c>
      <c r="AH72" s="1">
        <f t="shared" si="34"/>
        <v>0</v>
      </c>
    </row>
    <row r="73" spans="7:34">
      <c r="G73" t="s">
        <v>427</v>
      </c>
      <c r="H73" s="1">
        <v>7980</v>
      </c>
      <c r="I73" s="1">
        <v>133</v>
      </c>
      <c r="J73" s="1">
        <f>K73*Inflation!B$26/Inflation!B$27</f>
        <v>1886.8667397431877</v>
      </c>
      <c r="K73" s="1">
        <v>1927</v>
      </c>
      <c r="L73" s="1"/>
      <c r="N73" t="s">
        <v>63</v>
      </c>
      <c r="O73" s="1">
        <f t="shared" si="18"/>
        <v>7980</v>
      </c>
      <c r="P73" s="1">
        <f t="shared" si="19"/>
        <v>0</v>
      </c>
      <c r="Q73" s="1">
        <f t="shared" si="20"/>
        <v>0</v>
      </c>
      <c r="R73" s="1">
        <f t="shared" si="21"/>
        <v>0</v>
      </c>
      <c r="T73" s="1">
        <f t="shared" si="22"/>
        <v>1886.8667397431877</v>
      </c>
      <c r="U73" s="1">
        <f t="shared" si="23"/>
        <v>0</v>
      </c>
      <c r="V73" s="1">
        <f t="shared" si="24"/>
        <v>0</v>
      </c>
      <c r="W73" s="1">
        <f t="shared" si="25"/>
        <v>0</v>
      </c>
      <c r="X73" s="1">
        <f t="shared" si="26"/>
        <v>1886.8667397431877</v>
      </c>
      <c r="Y73" s="6">
        <f t="shared" si="27"/>
        <v>0.64780675652940156</v>
      </c>
      <c r="Z73" s="6">
        <f t="shared" si="28"/>
        <v>0</v>
      </c>
      <c r="AA73" s="6">
        <f t="shared" si="29"/>
        <v>0</v>
      </c>
      <c r="AB73" s="6">
        <f t="shared" si="30"/>
        <v>0</v>
      </c>
      <c r="AD73" t="s">
        <v>63</v>
      </c>
      <c r="AE73" s="1">
        <f t="shared" si="31"/>
        <v>133</v>
      </c>
      <c r="AF73" s="1">
        <f t="shared" si="32"/>
        <v>0</v>
      </c>
      <c r="AG73" s="1">
        <f t="shared" si="33"/>
        <v>0</v>
      </c>
      <c r="AH73" s="1">
        <f t="shared" si="34"/>
        <v>0</v>
      </c>
    </row>
    <row r="74" spans="7:34">
      <c r="G74" t="s">
        <v>428</v>
      </c>
      <c r="H74" s="1">
        <v>8031</v>
      </c>
      <c r="I74" s="1">
        <v>133.85</v>
      </c>
      <c r="J74" s="1">
        <f>K74*Inflation!B$26/Inflation!B$27</f>
        <v>1874.1374882555588</v>
      </c>
      <c r="K74" s="1">
        <v>1914</v>
      </c>
      <c r="L74" s="1"/>
      <c r="N74" t="s">
        <v>63</v>
      </c>
      <c r="O74" s="1">
        <f t="shared" si="18"/>
        <v>8031</v>
      </c>
      <c r="P74" s="1">
        <f t="shared" si="19"/>
        <v>0</v>
      </c>
      <c r="Q74" s="1">
        <f t="shared" si="20"/>
        <v>0</v>
      </c>
      <c r="R74" s="1">
        <f t="shared" si="21"/>
        <v>0</v>
      </c>
      <c r="T74" s="1">
        <f t="shared" si="22"/>
        <v>1874.1374882555588</v>
      </c>
      <c r="U74" s="1">
        <f t="shared" si="23"/>
        <v>0</v>
      </c>
      <c r="V74" s="1">
        <f t="shared" si="24"/>
        <v>0</v>
      </c>
      <c r="W74" s="1">
        <f t="shared" si="25"/>
        <v>0</v>
      </c>
      <c r="X74" s="1">
        <f t="shared" si="26"/>
        <v>1874.1374882555588</v>
      </c>
      <c r="Y74" s="6">
        <f t="shared" si="27"/>
        <v>0.63935042404366604</v>
      </c>
      <c r="Z74" s="6">
        <f t="shared" si="28"/>
        <v>0</v>
      </c>
      <c r="AA74" s="6">
        <f t="shared" si="29"/>
        <v>0</v>
      </c>
      <c r="AB74" s="6">
        <f t="shared" si="30"/>
        <v>0</v>
      </c>
      <c r="AD74" t="s">
        <v>63</v>
      </c>
      <c r="AE74" s="1">
        <f t="shared" si="31"/>
        <v>133.85</v>
      </c>
      <c r="AF74" s="1">
        <f t="shared" si="32"/>
        <v>0</v>
      </c>
      <c r="AG74" s="1">
        <f t="shared" si="33"/>
        <v>0</v>
      </c>
      <c r="AH74" s="1">
        <f t="shared" si="34"/>
        <v>0</v>
      </c>
    </row>
    <row r="75" spans="7:34">
      <c r="G75" t="s">
        <v>429</v>
      </c>
      <c r="H75" s="1">
        <v>8648</v>
      </c>
      <c r="I75" s="1">
        <v>144.13</v>
      </c>
      <c r="J75" s="1">
        <f>K75*Inflation!B$26/Inflation!B$27</f>
        <v>3606.294863764484</v>
      </c>
      <c r="K75" s="1">
        <v>3683</v>
      </c>
      <c r="L75" s="1"/>
      <c r="N75" t="s">
        <v>63</v>
      </c>
      <c r="O75" s="1">
        <f t="shared" si="18"/>
        <v>8648</v>
      </c>
      <c r="P75" s="1">
        <f t="shared" si="19"/>
        <v>0</v>
      </c>
      <c r="Q75" s="1">
        <f t="shared" si="20"/>
        <v>0</v>
      </c>
      <c r="R75" s="1">
        <f t="shared" si="21"/>
        <v>0</v>
      </c>
      <c r="T75" s="1">
        <f t="shared" si="22"/>
        <v>3606.294863764484</v>
      </c>
      <c r="U75" s="1">
        <f t="shared" si="23"/>
        <v>0</v>
      </c>
      <c r="V75" s="1">
        <f t="shared" si="24"/>
        <v>0</v>
      </c>
      <c r="W75" s="1">
        <f t="shared" si="25"/>
        <v>0</v>
      </c>
      <c r="X75" s="1">
        <f t="shared" si="26"/>
        <v>3606.294863764484</v>
      </c>
      <c r="Y75" s="6">
        <f t="shared" si="27"/>
        <v>1.1424907378266205</v>
      </c>
      <c r="Z75" s="6">
        <f t="shared" si="28"/>
        <v>0</v>
      </c>
      <c r="AA75" s="6">
        <f t="shared" si="29"/>
        <v>0</v>
      </c>
      <c r="AB75" s="6">
        <f t="shared" si="30"/>
        <v>0</v>
      </c>
      <c r="AD75" t="s">
        <v>63</v>
      </c>
      <c r="AE75" s="1">
        <f t="shared" si="31"/>
        <v>144.13</v>
      </c>
      <c r="AF75" s="1">
        <f t="shared" si="32"/>
        <v>0</v>
      </c>
      <c r="AG75" s="1">
        <f t="shared" si="33"/>
        <v>0</v>
      </c>
      <c r="AH75" s="1">
        <f t="shared" si="34"/>
        <v>0</v>
      </c>
    </row>
    <row r="76" spans="7:34">
      <c r="G76" t="s">
        <v>430</v>
      </c>
      <c r="H76" s="1">
        <v>10862</v>
      </c>
      <c r="I76" s="1">
        <v>181.04</v>
      </c>
      <c r="J76" s="1">
        <f>K76*Inflation!B$26/Inflation!B$27</f>
        <v>2110.1182273723766</v>
      </c>
      <c r="K76" s="1">
        <v>2155</v>
      </c>
      <c r="L76" s="1"/>
      <c r="N76" t="s">
        <v>63</v>
      </c>
      <c r="O76" s="1">
        <f t="shared" si="18"/>
        <v>10862</v>
      </c>
      <c r="P76" s="1">
        <f t="shared" si="19"/>
        <v>0</v>
      </c>
      <c r="Q76" s="1">
        <f t="shared" si="20"/>
        <v>0</v>
      </c>
      <c r="R76" s="1">
        <f t="shared" si="21"/>
        <v>0</v>
      </c>
      <c r="T76" s="1">
        <f t="shared" si="22"/>
        <v>2110.1182273723766</v>
      </c>
      <c r="U76" s="1">
        <f t="shared" si="23"/>
        <v>0</v>
      </c>
      <c r="V76" s="1">
        <f t="shared" si="24"/>
        <v>0</v>
      </c>
      <c r="W76" s="1">
        <f t="shared" si="25"/>
        <v>0</v>
      </c>
      <c r="X76" s="1">
        <f t="shared" si="26"/>
        <v>2110.1182273723766</v>
      </c>
      <c r="Y76" s="6">
        <f t="shared" si="27"/>
        <v>0.53223585236765514</v>
      </c>
      <c r="Z76" s="6">
        <f t="shared" si="28"/>
        <v>0</v>
      </c>
      <c r="AA76" s="6">
        <f t="shared" si="29"/>
        <v>0</v>
      </c>
      <c r="AB76" s="6">
        <f t="shared" si="30"/>
        <v>0</v>
      </c>
      <c r="AD76" t="s">
        <v>63</v>
      </c>
      <c r="AE76" s="1">
        <f t="shared" si="31"/>
        <v>181.04</v>
      </c>
      <c r="AF76" s="1">
        <f t="shared" si="32"/>
        <v>0</v>
      </c>
      <c r="AG76" s="1">
        <f t="shared" si="33"/>
        <v>0</v>
      </c>
      <c r="AH76" s="1">
        <f t="shared" si="34"/>
        <v>0</v>
      </c>
    </row>
    <row r="77" spans="7:34">
      <c r="G77" t="s">
        <v>431</v>
      </c>
      <c r="H77" s="1">
        <v>10181</v>
      </c>
      <c r="I77" s="1">
        <v>169.69</v>
      </c>
      <c r="J77" s="1">
        <f>K77*Inflation!B$26/Inflation!B$27</f>
        <v>2522.3501409332912</v>
      </c>
      <c r="K77" s="1">
        <v>2576</v>
      </c>
      <c r="L77" s="1"/>
      <c r="N77" t="s">
        <v>63</v>
      </c>
      <c r="O77" s="1">
        <f t="shared" si="18"/>
        <v>10181</v>
      </c>
      <c r="P77" s="1">
        <f t="shared" si="19"/>
        <v>0</v>
      </c>
      <c r="Q77" s="1">
        <f t="shared" si="20"/>
        <v>0</v>
      </c>
      <c r="R77" s="1">
        <f t="shared" si="21"/>
        <v>0</v>
      </c>
      <c r="T77" s="1">
        <f t="shared" si="22"/>
        <v>2522.3501409332912</v>
      </c>
      <c r="U77" s="1">
        <f t="shared" si="23"/>
        <v>0</v>
      </c>
      <c r="V77" s="1">
        <f t="shared" si="24"/>
        <v>0</v>
      </c>
      <c r="W77" s="1">
        <f t="shared" si="25"/>
        <v>0</v>
      </c>
      <c r="X77" s="1">
        <f t="shared" si="26"/>
        <v>2522.3501409332912</v>
      </c>
      <c r="Y77" s="6">
        <f t="shared" si="27"/>
        <v>0.67876911220156022</v>
      </c>
      <c r="Z77" s="6">
        <f t="shared" si="28"/>
        <v>0</v>
      </c>
      <c r="AA77" s="6">
        <f t="shared" si="29"/>
        <v>0</v>
      </c>
      <c r="AB77" s="6">
        <f t="shared" si="30"/>
        <v>0</v>
      </c>
      <c r="AD77" t="s">
        <v>63</v>
      </c>
      <c r="AE77" s="1">
        <f t="shared" si="31"/>
        <v>169.69</v>
      </c>
      <c r="AF77" s="1">
        <f t="shared" si="32"/>
        <v>0</v>
      </c>
      <c r="AG77" s="1">
        <f t="shared" si="33"/>
        <v>0</v>
      </c>
      <c r="AH77" s="1">
        <f t="shared" si="34"/>
        <v>0</v>
      </c>
    </row>
    <row r="78" spans="7:34">
      <c r="G78" t="s">
        <v>432</v>
      </c>
      <c r="H78" s="1">
        <v>12011</v>
      </c>
      <c r="I78" s="1">
        <v>200.19</v>
      </c>
      <c r="J78" s="1">
        <f>K78*Inflation!B$26/Inflation!B$27</f>
        <v>5176.8886626996546</v>
      </c>
      <c r="K78" s="1">
        <v>5287</v>
      </c>
      <c r="L78" s="1"/>
      <c r="N78" t="s">
        <v>63</v>
      </c>
      <c r="O78" s="1">
        <f t="shared" si="18"/>
        <v>12011</v>
      </c>
      <c r="P78" s="1">
        <f t="shared" si="19"/>
        <v>0</v>
      </c>
      <c r="Q78" s="1">
        <f t="shared" si="20"/>
        <v>0</v>
      </c>
      <c r="R78" s="1">
        <f t="shared" si="21"/>
        <v>0</v>
      </c>
      <c r="T78" s="1">
        <f t="shared" si="22"/>
        <v>5176.8886626996546</v>
      </c>
      <c r="U78" s="1">
        <f t="shared" si="23"/>
        <v>0</v>
      </c>
      <c r="V78" s="1">
        <f t="shared" si="24"/>
        <v>0</v>
      </c>
      <c r="W78" s="1">
        <f t="shared" si="25"/>
        <v>0</v>
      </c>
      <c r="X78" s="1">
        <f t="shared" si="26"/>
        <v>5176.8886626996546</v>
      </c>
      <c r="Y78" s="6">
        <f t="shared" si="27"/>
        <v>1.1808555998781152</v>
      </c>
      <c r="Z78" s="6">
        <f t="shared" si="28"/>
        <v>0</v>
      </c>
      <c r="AA78" s="6">
        <f t="shared" si="29"/>
        <v>0</v>
      </c>
      <c r="AB78" s="6">
        <f t="shared" si="30"/>
        <v>0</v>
      </c>
      <c r="AD78" t="s">
        <v>63</v>
      </c>
      <c r="AE78" s="1">
        <f t="shared" si="31"/>
        <v>200.19</v>
      </c>
      <c r="AF78" s="1">
        <f t="shared" si="32"/>
        <v>0</v>
      </c>
      <c r="AG78" s="1">
        <f t="shared" si="33"/>
        <v>0</v>
      </c>
      <c r="AH78" s="1">
        <f t="shared" si="34"/>
        <v>0</v>
      </c>
    </row>
    <row r="79" spans="7:34">
      <c r="G79" t="s">
        <v>433</v>
      </c>
      <c r="H79" s="1">
        <v>12399</v>
      </c>
      <c r="I79" s="1">
        <v>206.64</v>
      </c>
      <c r="J79" s="1">
        <f>K79*Inflation!B$26/Inflation!B$27</f>
        <v>2598.7256498590664</v>
      </c>
      <c r="K79" s="1">
        <v>2654</v>
      </c>
      <c r="L79" s="1"/>
      <c r="N79" t="s">
        <v>63</v>
      </c>
      <c r="O79" s="1">
        <f t="shared" si="18"/>
        <v>12399</v>
      </c>
      <c r="P79" s="1">
        <f t="shared" si="19"/>
        <v>0</v>
      </c>
      <c r="Q79" s="1">
        <f t="shared" si="20"/>
        <v>0</v>
      </c>
      <c r="R79" s="1">
        <f t="shared" si="21"/>
        <v>0</v>
      </c>
      <c r="T79" s="1">
        <f t="shared" si="22"/>
        <v>2598.7256498590664</v>
      </c>
      <c r="U79" s="1">
        <f t="shared" si="23"/>
        <v>0</v>
      </c>
      <c r="V79" s="1">
        <f t="shared" si="24"/>
        <v>0</v>
      </c>
      <c r="W79" s="1">
        <f t="shared" si="25"/>
        <v>0</v>
      </c>
      <c r="X79" s="1">
        <f t="shared" si="26"/>
        <v>2598.7256498590664</v>
      </c>
      <c r="Y79" s="6">
        <f t="shared" si="27"/>
        <v>0.57422342938815585</v>
      </c>
      <c r="Z79" s="6">
        <f t="shared" si="28"/>
        <v>0</v>
      </c>
      <c r="AA79" s="6">
        <f t="shared" si="29"/>
        <v>0</v>
      </c>
      <c r="AB79" s="6">
        <f t="shared" si="30"/>
        <v>0</v>
      </c>
      <c r="AD79" t="s">
        <v>63</v>
      </c>
      <c r="AE79" s="1">
        <f t="shared" si="31"/>
        <v>206.64</v>
      </c>
      <c r="AF79" s="1">
        <f t="shared" si="32"/>
        <v>0</v>
      </c>
      <c r="AG79" s="1">
        <f t="shared" si="33"/>
        <v>0</v>
      </c>
      <c r="AH79" s="1">
        <f t="shared" si="34"/>
        <v>0</v>
      </c>
    </row>
    <row r="80" spans="7:34">
      <c r="G80" t="s">
        <v>434</v>
      </c>
      <c r="H80" s="1">
        <v>13323</v>
      </c>
      <c r="I80" s="1">
        <v>222.05</v>
      </c>
      <c r="J80" s="1">
        <f>K80*Inflation!B$26/Inflation!B$27</f>
        <v>2221.7439711869711</v>
      </c>
      <c r="K80" s="1">
        <v>2269</v>
      </c>
      <c r="L80" s="1"/>
      <c r="N80" t="s">
        <v>63</v>
      </c>
      <c r="O80" s="1">
        <f t="shared" si="18"/>
        <v>13323</v>
      </c>
      <c r="P80" s="1">
        <f t="shared" si="19"/>
        <v>0</v>
      </c>
      <c r="Q80" s="1">
        <f t="shared" si="20"/>
        <v>0</v>
      </c>
      <c r="R80" s="1">
        <f t="shared" si="21"/>
        <v>0</v>
      </c>
      <c r="T80" s="1">
        <f t="shared" si="22"/>
        <v>2221.7439711869711</v>
      </c>
      <c r="U80" s="1">
        <f t="shared" si="23"/>
        <v>0</v>
      </c>
      <c r="V80" s="1">
        <f t="shared" si="24"/>
        <v>0</v>
      </c>
      <c r="W80" s="1">
        <f t="shared" si="25"/>
        <v>0</v>
      </c>
      <c r="X80" s="1">
        <f t="shared" si="26"/>
        <v>2221.7439711869711</v>
      </c>
      <c r="Y80" s="6">
        <f t="shared" si="27"/>
        <v>0.45687681333587737</v>
      </c>
      <c r="Z80" s="6">
        <f t="shared" si="28"/>
        <v>0</v>
      </c>
      <c r="AA80" s="6">
        <f t="shared" si="29"/>
        <v>0</v>
      </c>
      <c r="AB80" s="6">
        <f t="shared" si="30"/>
        <v>0</v>
      </c>
      <c r="AD80" t="s">
        <v>63</v>
      </c>
      <c r="AE80" s="1">
        <f t="shared" si="31"/>
        <v>222.05</v>
      </c>
      <c r="AF80" s="1">
        <f t="shared" si="32"/>
        <v>0</v>
      </c>
      <c r="AG80" s="1">
        <f t="shared" si="33"/>
        <v>0</v>
      </c>
      <c r="AH80" s="1">
        <f t="shared" si="34"/>
        <v>0</v>
      </c>
    </row>
    <row r="81" spans="1:34">
      <c r="G81" t="s">
        <v>435</v>
      </c>
      <c r="H81" s="1">
        <v>12985</v>
      </c>
      <c r="I81" s="1">
        <v>216.42</v>
      </c>
      <c r="J81" s="1">
        <f>K81*Inflation!B$26/Inflation!B$27</f>
        <v>3380.105856561227</v>
      </c>
      <c r="K81" s="1">
        <v>3452</v>
      </c>
      <c r="L81" s="1"/>
      <c r="N81" t="s">
        <v>63</v>
      </c>
      <c r="O81" s="1">
        <f t="shared" si="18"/>
        <v>12985</v>
      </c>
      <c r="P81" s="1">
        <f t="shared" si="19"/>
        <v>0</v>
      </c>
      <c r="Q81" s="1">
        <f t="shared" si="20"/>
        <v>0</v>
      </c>
      <c r="R81" s="1">
        <f t="shared" si="21"/>
        <v>0</v>
      </c>
      <c r="T81" s="1">
        <f t="shared" si="22"/>
        <v>3380.105856561227</v>
      </c>
      <c r="U81" s="1">
        <f t="shared" si="23"/>
        <v>0</v>
      </c>
      <c r="V81" s="1">
        <f t="shared" si="24"/>
        <v>0</v>
      </c>
      <c r="W81" s="1">
        <f t="shared" si="25"/>
        <v>0</v>
      </c>
      <c r="X81" s="1">
        <f t="shared" si="26"/>
        <v>3380.105856561227</v>
      </c>
      <c r="Y81" s="6">
        <f t="shared" si="27"/>
        <v>0.71317396923979248</v>
      </c>
      <c r="Z81" s="6">
        <f t="shared" si="28"/>
        <v>0</v>
      </c>
      <c r="AA81" s="6">
        <f t="shared" si="29"/>
        <v>0</v>
      </c>
      <c r="AB81" s="6">
        <f t="shared" si="30"/>
        <v>0</v>
      </c>
      <c r="AD81" t="s">
        <v>63</v>
      </c>
      <c r="AE81" s="1">
        <f t="shared" si="31"/>
        <v>216.42</v>
      </c>
      <c r="AF81" s="1">
        <f t="shared" si="32"/>
        <v>0</v>
      </c>
      <c r="AG81" s="1">
        <f t="shared" si="33"/>
        <v>0</v>
      </c>
      <c r="AH81" s="1">
        <f t="shared" si="34"/>
        <v>0</v>
      </c>
    </row>
    <row r="82" spans="1:34">
      <c r="A82" t="s">
        <v>64</v>
      </c>
      <c r="B82">
        <v>0</v>
      </c>
      <c r="C82">
        <v>1</v>
      </c>
      <c r="D82">
        <v>1</v>
      </c>
      <c r="E82">
        <v>5</v>
      </c>
      <c r="G82" t="s">
        <v>436</v>
      </c>
      <c r="H82" s="1">
        <v>56140</v>
      </c>
      <c r="I82" s="1">
        <v>935.66</v>
      </c>
      <c r="J82" s="1">
        <f>K82*Inflation!B$26/Inflation!B$27</f>
        <v>4586.4472283119312</v>
      </c>
      <c r="K82" s="1">
        <v>4684</v>
      </c>
      <c r="L82" s="1"/>
      <c r="M82" s="1"/>
      <c r="N82" t="s">
        <v>64</v>
      </c>
      <c r="O82" s="1">
        <f t="shared" si="18"/>
        <v>0</v>
      </c>
      <c r="P82" s="1">
        <f t="shared" si="19"/>
        <v>0</v>
      </c>
      <c r="Q82" s="1">
        <f t="shared" si="20"/>
        <v>56140</v>
      </c>
      <c r="R82" s="1">
        <f t="shared" si="21"/>
        <v>0</v>
      </c>
      <c r="T82" s="1">
        <f t="shared" si="22"/>
        <v>0</v>
      </c>
      <c r="U82" s="1">
        <f t="shared" si="23"/>
        <v>0</v>
      </c>
      <c r="V82" s="1">
        <f t="shared" si="24"/>
        <v>4586.4472283119312</v>
      </c>
      <c r="W82" s="1">
        <f t="shared" si="25"/>
        <v>0</v>
      </c>
      <c r="X82" s="1">
        <f t="shared" si="26"/>
        <v>4586.4472283119312</v>
      </c>
      <c r="Y82" s="6">
        <f t="shared" si="27"/>
        <v>0</v>
      </c>
      <c r="Z82" s="6">
        <f t="shared" si="28"/>
        <v>0</v>
      </c>
      <c r="AA82" s="6">
        <f t="shared" si="29"/>
        <v>0.22382630646045995</v>
      </c>
      <c r="AB82" s="6">
        <f t="shared" si="30"/>
        <v>0</v>
      </c>
      <c r="AD82" t="s">
        <v>64</v>
      </c>
      <c r="AE82" s="1">
        <f t="shared" si="31"/>
        <v>0</v>
      </c>
      <c r="AF82" s="1">
        <f t="shared" si="32"/>
        <v>0</v>
      </c>
      <c r="AG82" s="1">
        <f t="shared" si="33"/>
        <v>935.66</v>
      </c>
      <c r="AH82" s="1">
        <f t="shared" si="34"/>
        <v>0</v>
      </c>
    </row>
    <row r="83" spans="1:34">
      <c r="G83" t="s">
        <v>437</v>
      </c>
      <c r="H83" s="1">
        <v>17674</v>
      </c>
      <c r="I83" s="1">
        <v>294.57</v>
      </c>
      <c r="J83" s="1">
        <f>K83*Inflation!B$26/Inflation!B$27</f>
        <v>1136.820075164422</v>
      </c>
      <c r="K83" s="1">
        <v>1161</v>
      </c>
      <c r="L83" s="1"/>
      <c r="M83" s="1"/>
      <c r="N83" t="s">
        <v>64</v>
      </c>
      <c r="O83" s="1">
        <f t="shared" si="18"/>
        <v>0</v>
      </c>
      <c r="P83" s="1">
        <f t="shared" si="19"/>
        <v>17674</v>
      </c>
      <c r="Q83" s="1">
        <f t="shared" si="20"/>
        <v>0</v>
      </c>
      <c r="R83" s="1">
        <f t="shared" si="21"/>
        <v>0</v>
      </c>
      <c r="T83" s="1">
        <f t="shared" si="22"/>
        <v>0</v>
      </c>
      <c r="U83" s="1">
        <f t="shared" si="23"/>
        <v>1136.820075164422</v>
      </c>
      <c r="V83" s="1">
        <f t="shared" si="24"/>
        <v>0</v>
      </c>
      <c r="W83" s="1">
        <f t="shared" si="25"/>
        <v>0</v>
      </c>
      <c r="X83" s="1">
        <f t="shared" si="26"/>
        <v>1136.820075164422</v>
      </c>
      <c r="Y83" s="6">
        <f t="shared" si="27"/>
        <v>0</v>
      </c>
      <c r="Z83" s="6">
        <f t="shared" si="28"/>
        <v>0.17622357974401248</v>
      </c>
      <c r="AA83" s="6">
        <f t="shared" si="29"/>
        <v>0</v>
      </c>
      <c r="AB83" s="6">
        <f t="shared" si="30"/>
        <v>0</v>
      </c>
      <c r="AD83" t="s">
        <v>64</v>
      </c>
      <c r="AE83" s="1">
        <f t="shared" si="31"/>
        <v>0</v>
      </c>
      <c r="AF83" s="1">
        <f t="shared" si="32"/>
        <v>294.57</v>
      </c>
      <c r="AG83" s="1">
        <f t="shared" si="33"/>
        <v>0</v>
      </c>
      <c r="AH83" s="1">
        <f t="shared" si="34"/>
        <v>0</v>
      </c>
    </row>
    <row r="84" spans="1:34">
      <c r="G84" t="s">
        <v>438</v>
      </c>
      <c r="H84" s="1">
        <v>8928</v>
      </c>
      <c r="I84" s="1">
        <v>148.80000000000001</v>
      </c>
      <c r="J84" s="1">
        <f>K84*Inflation!B$26/Inflation!B$27</f>
        <v>1465.8222674600686</v>
      </c>
      <c r="K84" s="1">
        <v>1497</v>
      </c>
      <c r="L84" s="1"/>
      <c r="M84" s="1"/>
      <c r="N84" t="s">
        <v>64</v>
      </c>
      <c r="O84" s="1">
        <f t="shared" si="18"/>
        <v>8928</v>
      </c>
      <c r="P84" s="1">
        <f t="shared" si="19"/>
        <v>0</v>
      </c>
      <c r="Q84" s="1">
        <f t="shared" si="20"/>
        <v>0</v>
      </c>
      <c r="R84" s="1">
        <f t="shared" si="21"/>
        <v>0</v>
      </c>
      <c r="T84" s="1">
        <f t="shared" si="22"/>
        <v>1465.8222674600686</v>
      </c>
      <c r="U84" s="1">
        <f t="shared" si="23"/>
        <v>0</v>
      </c>
      <c r="V84" s="1">
        <f t="shared" si="24"/>
        <v>0</v>
      </c>
      <c r="W84" s="1">
        <f t="shared" si="25"/>
        <v>0</v>
      </c>
      <c r="X84" s="1">
        <f t="shared" si="26"/>
        <v>1465.8222674600686</v>
      </c>
      <c r="Y84" s="6">
        <f t="shared" si="27"/>
        <v>0.44981534696447339</v>
      </c>
      <c r="Z84" s="6">
        <f t="shared" si="28"/>
        <v>0</v>
      </c>
      <c r="AA84" s="6">
        <f t="shared" si="29"/>
        <v>0</v>
      </c>
      <c r="AB84" s="6">
        <f t="shared" si="30"/>
        <v>0</v>
      </c>
      <c r="AD84" t="s">
        <v>64</v>
      </c>
      <c r="AE84" s="1">
        <f t="shared" si="31"/>
        <v>148.80000000000001</v>
      </c>
      <c r="AF84" s="1">
        <f t="shared" si="32"/>
        <v>0</v>
      </c>
      <c r="AG84" s="1">
        <f t="shared" si="33"/>
        <v>0</v>
      </c>
      <c r="AH84" s="1">
        <f t="shared" si="34"/>
        <v>0</v>
      </c>
    </row>
    <row r="85" spans="1:34">
      <c r="G85" t="s">
        <v>439</v>
      </c>
      <c r="H85" s="1">
        <v>13227</v>
      </c>
      <c r="I85" s="1">
        <v>220.45</v>
      </c>
      <c r="J85" s="1">
        <f>K85*Inflation!B$26/Inflation!B$27</f>
        <v>2378.4116818039456</v>
      </c>
      <c r="K85" s="1">
        <v>2429</v>
      </c>
      <c r="L85" s="1"/>
      <c r="M85" s="1"/>
      <c r="N85" t="s">
        <v>64</v>
      </c>
      <c r="O85" s="1">
        <f t="shared" si="18"/>
        <v>13227</v>
      </c>
      <c r="P85" s="1">
        <f t="shared" si="19"/>
        <v>0</v>
      </c>
      <c r="Q85" s="1">
        <f t="shared" si="20"/>
        <v>0</v>
      </c>
      <c r="R85" s="1">
        <f t="shared" si="21"/>
        <v>0</v>
      </c>
      <c r="T85" s="1">
        <f t="shared" si="22"/>
        <v>2378.4116818039456</v>
      </c>
      <c r="U85" s="1">
        <f t="shared" si="23"/>
        <v>0</v>
      </c>
      <c r="V85" s="1">
        <f t="shared" si="24"/>
        <v>0</v>
      </c>
      <c r="W85" s="1">
        <f t="shared" si="25"/>
        <v>0</v>
      </c>
      <c r="X85" s="1">
        <f t="shared" si="26"/>
        <v>2378.4116818039456</v>
      </c>
      <c r="Y85" s="6">
        <f t="shared" si="27"/>
        <v>0.49264356154108718</v>
      </c>
      <c r="Z85" s="6">
        <f t="shared" si="28"/>
        <v>0</v>
      </c>
      <c r="AA85" s="6">
        <f t="shared" si="29"/>
        <v>0</v>
      </c>
      <c r="AB85" s="6">
        <f t="shared" si="30"/>
        <v>0</v>
      </c>
      <c r="AD85" t="s">
        <v>64</v>
      </c>
      <c r="AE85" s="1">
        <f t="shared" si="31"/>
        <v>220.45</v>
      </c>
      <c r="AF85" s="1">
        <f t="shared" si="32"/>
        <v>0</v>
      </c>
      <c r="AG85" s="1">
        <f t="shared" si="33"/>
        <v>0</v>
      </c>
      <c r="AH85" s="1">
        <f t="shared" si="34"/>
        <v>0</v>
      </c>
    </row>
    <row r="86" spans="1:34">
      <c r="G86" t="s">
        <v>468</v>
      </c>
      <c r="H86" s="1">
        <v>7683</v>
      </c>
      <c r="I86" s="1">
        <v>128.05000000000001</v>
      </c>
      <c r="J86" s="1">
        <f>K86*Inflation!B$26/Inflation!B$27</f>
        <v>1424.6969934231126</v>
      </c>
      <c r="K86" s="1">
        <v>1455</v>
      </c>
      <c r="L86" s="1"/>
      <c r="M86" s="1"/>
      <c r="N86" t="s">
        <v>64</v>
      </c>
      <c r="O86" s="1">
        <f t="shared" si="18"/>
        <v>7683</v>
      </c>
      <c r="P86" s="1">
        <f t="shared" si="19"/>
        <v>0</v>
      </c>
      <c r="Q86" s="1">
        <f t="shared" si="20"/>
        <v>0</v>
      </c>
      <c r="R86" s="1">
        <f t="shared" si="21"/>
        <v>0</v>
      </c>
      <c r="T86" s="1">
        <f t="shared" si="22"/>
        <v>1424.6969934231126</v>
      </c>
      <c r="U86" s="1">
        <f t="shared" si="23"/>
        <v>0</v>
      </c>
      <c r="V86" s="1">
        <f t="shared" si="24"/>
        <v>0</v>
      </c>
      <c r="W86" s="1">
        <f t="shared" si="25"/>
        <v>0</v>
      </c>
      <c r="X86" s="1">
        <f t="shared" si="26"/>
        <v>1424.6969934231126</v>
      </c>
      <c r="Y86" s="6">
        <f t="shared" si="27"/>
        <v>0.50804105610255434</v>
      </c>
      <c r="Z86" s="6">
        <f t="shared" si="28"/>
        <v>0</v>
      </c>
      <c r="AA86" s="6">
        <f t="shared" si="29"/>
        <v>0</v>
      </c>
      <c r="AB86" s="6">
        <f t="shared" si="30"/>
        <v>0</v>
      </c>
      <c r="AD86" t="s">
        <v>64</v>
      </c>
      <c r="AE86" s="1">
        <f t="shared" si="31"/>
        <v>128.05000000000001</v>
      </c>
      <c r="AF86" s="1">
        <f t="shared" si="32"/>
        <v>0</v>
      </c>
      <c r="AG86" s="1">
        <f t="shared" si="33"/>
        <v>0</v>
      </c>
      <c r="AH86" s="1">
        <f t="shared" si="34"/>
        <v>0</v>
      </c>
    </row>
    <row r="87" spans="1:34">
      <c r="G87" t="s">
        <v>440</v>
      </c>
      <c r="H87" s="1">
        <v>9808</v>
      </c>
      <c r="I87" s="1">
        <v>163.47</v>
      </c>
      <c r="J87" s="1">
        <f>K87*Inflation!B$26/Inflation!B$27</f>
        <v>1632.2817099906042</v>
      </c>
      <c r="K87" s="1">
        <v>1667</v>
      </c>
      <c r="L87" s="1"/>
      <c r="M87" s="1"/>
      <c r="N87" t="s">
        <v>64</v>
      </c>
      <c r="O87" s="1">
        <f t="shared" si="18"/>
        <v>9808</v>
      </c>
      <c r="P87" s="1">
        <f t="shared" si="19"/>
        <v>0</v>
      </c>
      <c r="Q87" s="1">
        <f t="shared" si="20"/>
        <v>0</v>
      </c>
      <c r="R87" s="1">
        <f t="shared" si="21"/>
        <v>0</v>
      </c>
      <c r="T87" s="1">
        <f t="shared" si="22"/>
        <v>1632.2817099906042</v>
      </c>
      <c r="U87" s="1">
        <f t="shared" si="23"/>
        <v>0</v>
      </c>
      <c r="V87" s="1">
        <f t="shared" si="24"/>
        <v>0</v>
      </c>
      <c r="W87" s="1">
        <f t="shared" si="25"/>
        <v>0</v>
      </c>
      <c r="X87" s="1">
        <f t="shared" si="26"/>
        <v>1632.2817099906042</v>
      </c>
      <c r="Y87" s="6">
        <f t="shared" si="27"/>
        <v>0.45595480066331212</v>
      </c>
      <c r="Z87" s="6">
        <f t="shared" si="28"/>
        <v>0</v>
      </c>
      <c r="AA87" s="6">
        <f t="shared" si="29"/>
        <v>0</v>
      </c>
      <c r="AB87" s="6">
        <f t="shared" si="30"/>
        <v>0</v>
      </c>
      <c r="AD87" t="s">
        <v>64</v>
      </c>
      <c r="AE87" s="1">
        <f t="shared" si="31"/>
        <v>163.47</v>
      </c>
      <c r="AF87" s="1">
        <f t="shared" si="32"/>
        <v>0</v>
      </c>
      <c r="AG87" s="1">
        <f t="shared" si="33"/>
        <v>0</v>
      </c>
      <c r="AH87" s="1">
        <f t="shared" si="34"/>
        <v>0</v>
      </c>
    </row>
    <row r="88" spans="1:34">
      <c r="G88" t="s">
        <v>441</v>
      </c>
      <c r="H88" s="1">
        <v>11744</v>
      </c>
      <c r="I88" s="1">
        <v>195.73</v>
      </c>
      <c r="J88" s="1">
        <f>K88*Inflation!B$26/Inflation!B$27</f>
        <v>2101.3056686501718</v>
      </c>
      <c r="K88" s="1">
        <v>2146</v>
      </c>
      <c r="L88" s="1"/>
      <c r="M88" s="1"/>
      <c r="N88" t="s">
        <v>64</v>
      </c>
      <c r="O88" s="1">
        <f t="shared" si="18"/>
        <v>11744</v>
      </c>
      <c r="P88" s="1">
        <f t="shared" si="19"/>
        <v>0</v>
      </c>
      <c r="Q88" s="1">
        <f t="shared" si="20"/>
        <v>0</v>
      </c>
      <c r="R88" s="1">
        <f t="shared" si="21"/>
        <v>0</v>
      </c>
      <c r="T88" s="1">
        <f t="shared" si="22"/>
        <v>2101.3056686501718</v>
      </c>
      <c r="U88" s="1">
        <f t="shared" si="23"/>
        <v>0</v>
      </c>
      <c r="V88" s="1">
        <f t="shared" si="24"/>
        <v>0</v>
      </c>
      <c r="W88" s="1">
        <f t="shared" si="25"/>
        <v>0</v>
      </c>
      <c r="X88" s="1">
        <f t="shared" si="26"/>
        <v>2101.3056686501718</v>
      </c>
      <c r="Y88" s="6">
        <f t="shared" si="27"/>
        <v>0.4902079216551668</v>
      </c>
      <c r="Z88" s="6">
        <f t="shared" si="28"/>
        <v>0</v>
      </c>
      <c r="AA88" s="6">
        <f t="shared" si="29"/>
        <v>0</v>
      </c>
      <c r="AB88" s="6">
        <f t="shared" si="30"/>
        <v>0</v>
      </c>
      <c r="AD88" t="s">
        <v>64</v>
      </c>
      <c r="AE88" s="1">
        <f t="shared" si="31"/>
        <v>195.73</v>
      </c>
      <c r="AF88" s="1">
        <f t="shared" si="32"/>
        <v>0</v>
      </c>
      <c r="AG88" s="1">
        <f t="shared" si="33"/>
        <v>0</v>
      </c>
      <c r="AH88" s="1">
        <f t="shared" si="34"/>
        <v>0</v>
      </c>
    </row>
    <row r="89" spans="1:34">
      <c r="A89" t="s">
        <v>65</v>
      </c>
      <c r="B89">
        <v>0</v>
      </c>
      <c r="C89">
        <v>1</v>
      </c>
      <c r="D89">
        <v>0</v>
      </c>
      <c r="E89">
        <v>2</v>
      </c>
      <c r="G89" t="s">
        <v>442</v>
      </c>
      <c r="H89" s="1">
        <v>45557</v>
      </c>
      <c r="I89" s="1">
        <v>759.28</v>
      </c>
      <c r="J89" s="1">
        <f>K89*Inflation!B$26/Inflation!B$27</f>
        <v>8416.9727528969615</v>
      </c>
      <c r="K89" s="1">
        <v>8596</v>
      </c>
      <c r="L89" s="1"/>
      <c r="M89" s="1"/>
      <c r="N89" t="s">
        <v>65</v>
      </c>
      <c r="O89" s="1">
        <f t="shared" si="18"/>
        <v>0</v>
      </c>
      <c r="P89" s="1">
        <f t="shared" si="19"/>
        <v>0</v>
      </c>
      <c r="Q89" s="1">
        <f t="shared" si="20"/>
        <v>45557</v>
      </c>
      <c r="R89" s="1">
        <f t="shared" si="21"/>
        <v>0</v>
      </c>
      <c r="T89" s="1">
        <f t="shared" si="22"/>
        <v>0</v>
      </c>
      <c r="U89" s="1">
        <f t="shared" si="23"/>
        <v>0</v>
      </c>
      <c r="V89" s="1">
        <f t="shared" si="24"/>
        <v>8416.9727528969615</v>
      </c>
      <c r="W89" s="1">
        <f t="shared" si="25"/>
        <v>0</v>
      </c>
      <c r="X89" s="1">
        <f t="shared" si="26"/>
        <v>8416.9727528969615</v>
      </c>
      <c r="Y89" s="6">
        <f t="shared" si="27"/>
        <v>0</v>
      </c>
      <c r="Z89" s="6">
        <f t="shared" si="28"/>
        <v>0</v>
      </c>
      <c r="AA89" s="6">
        <f t="shared" si="29"/>
        <v>0.50618344761519352</v>
      </c>
      <c r="AB89" s="6">
        <f t="shared" si="30"/>
        <v>0</v>
      </c>
      <c r="AD89" t="s">
        <v>65</v>
      </c>
      <c r="AE89" s="1">
        <f t="shared" si="31"/>
        <v>0</v>
      </c>
      <c r="AF89" s="1">
        <f t="shared" si="32"/>
        <v>0</v>
      </c>
      <c r="AG89" s="1">
        <f t="shared" si="33"/>
        <v>759.28</v>
      </c>
      <c r="AH89" s="1">
        <f t="shared" si="34"/>
        <v>0</v>
      </c>
    </row>
    <row r="90" spans="1:34">
      <c r="G90" t="s">
        <v>444</v>
      </c>
      <c r="H90" s="1">
        <v>9755</v>
      </c>
      <c r="I90" s="1">
        <v>162.59</v>
      </c>
      <c r="J90" s="1">
        <f>K90*Inflation!B$26/Inflation!B$27</f>
        <v>1376.7175070466642</v>
      </c>
      <c r="K90" s="1">
        <v>1406</v>
      </c>
      <c r="L90" s="1"/>
      <c r="M90" s="1"/>
      <c r="N90" t="s">
        <v>65</v>
      </c>
      <c r="O90" s="1">
        <f t="shared" si="18"/>
        <v>9755</v>
      </c>
      <c r="P90" s="1">
        <f t="shared" si="19"/>
        <v>0</v>
      </c>
      <c r="Q90" s="1">
        <f t="shared" si="20"/>
        <v>0</v>
      </c>
      <c r="R90" s="1">
        <f t="shared" si="21"/>
        <v>0</v>
      </c>
      <c r="T90" s="1">
        <f t="shared" si="22"/>
        <v>1376.7175070466642</v>
      </c>
      <c r="U90" s="1">
        <f t="shared" si="23"/>
        <v>0</v>
      </c>
      <c r="V90" s="1">
        <f t="shared" si="24"/>
        <v>0</v>
      </c>
      <c r="W90" s="1">
        <f t="shared" si="25"/>
        <v>0</v>
      </c>
      <c r="X90" s="1">
        <f t="shared" si="26"/>
        <v>1376.7175070466642</v>
      </c>
      <c r="Y90" s="6">
        <f t="shared" si="27"/>
        <v>0.38665594940330261</v>
      </c>
      <c r="Z90" s="6">
        <f t="shared" si="28"/>
        <v>0</v>
      </c>
      <c r="AA90" s="6">
        <f t="shared" si="29"/>
        <v>0</v>
      </c>
      <c r="AB90" s="6">
        <f t="shared" si="30"/>
        <v>0</v>
      </c>
      <c r="AD90" t="s">
        <v>65</v>
      </c>
      <c r="AE90" s="1">
        <f t="shared" si="31"/>
        <v>162.59</v>
      </c>
      <c r="AF90" s="1">
        <f t="shared" si="32"/>
        <v>0</v>
      </c>
      <c r="AG90" s="1">
        <f t="shared" si="33"/>
        <v>0</v>
      </c>
      <c r="AH90" s="1">
        <f t="shared" si="34"/>
        <v>0</v>
      </c>
    </row>
    <row r="91" spans="1:34">
      <c r="G91" t="s">
        <v>445</v>
      </c>
      <c r="H91" s="1">
        <v>9706</v>
      </c>
      <c r="I91" s="1">
        <v>161.77000000000001</v>
      </c>
      <c r="J91" s="1">
        <f>K91*Inflation!B$26/Inflation!B$27</f>
        <v>3400.6684935797048</v>
      </c>
      <c r="K91" s="1">
        <v>3473</v>
      </c>
      <c r="L91" s="1"/>
      <c r="M91" s="1"/>
      <c r="N91" t="s">
        <v>65</v>
      </c>
      <c r="O91" s="1">
        <f t="shared" si="18"/>
        <v>9706</v>
      </c>
      <c r="P91" s="1">
        <f t="shared" si="19"/>
        <v>0</v>
      </c>
      <c r="Q91" s="1">
        <f t="shared" si="20"/>
        <v>0</v>
      </c>
      <c r="R91" s="1">
        <f t="shared" si="21"/>
        <v>0</v>
      </c>
      <c r="T91" s="1">
        <f t="shared" si="22"/>
        <v>3400.6684935797048</v>
      </c>
      <c r="U91" s="1">
        <f t="shared" si="23"/>
        <v>0</v>
      </c>
      <c r="V91" s="1">
        <f t="shared" si="24"/>
        <v>0</v>
      </c>
      <c r="W91" s="1">
        <f t="shared" si="25"/>
        <v>0</v>
      </c>
      <c r="X91" s="1">
        <f t="shared" si="26"/>
        <v>3400.6684935797048</v>
      </c>
      <c r="Y91" s="6">
        <f t="shared" si="27"/>
        <v>0.95991139320112817</v>
      </c>
      <c r="Z91" s="6">
        <f t="shared" si="28"/>
        <v>0</v>
      </c>
      <c r="AA91" s="6">
        <f t="shared" si="29"/>
        <v>0</v>
      </c>
      <c r="AB91" s="6">
        <f t="shared" si="30"/>
        <v>0</v>
      </c>
      <c r="AD91" t="s">
        <v>65</v>
      </c>
      <c r="AE91" s="1">
        <f t="shared" si="31"/>
        <v>161.77000000000001</v>
      </c>
      <c r="AF91" s="1">
        <f t="shared" si="32"/>
        <v>0</v>
      </c>
      <c r="AG91" s="1">
        <f t="shared" si="33"/>
        <v>0</v>
      </c>
      <c r="AH91" s="1">
        <f t="shared" si="34"/>
        <v>0</v>
      </c>
    </row>
    <row r="92" spans="1:34">
      <c r="A92" t="s">
        <v>66</v>
      </c>
      <c r="B92">
        <v>0</v>
      </c>
      <c r="C92">
        <v>2</v>
      </c>
      <c r="D92">
        <v>3</v>
      </c>
      <c r="E92">
        <v>5</v>
      </c>
      <c r="G92" t="s">
        <v>446</v>
      </c>
      <c r="H92" s="1">
        <v>41905</v>
      </c>
      <c r="I92" s="1">
        <v>698.41</v>
      </c>
      <c r="J92" s="1">
        <f>K92*Inflation!B$26/Inflation!B$27</f>
        <v>6473.3139680551203</v>
      </c>
      <c r="K92" s="1">
        <v>6611</v>
      </c>
      <c r="L92" s="1"/>
      <c r="M92" s="1"/>
      <c r="N92" t="s">
        <v>66</v>
      </c>
      <c r="O92" s="1">
        <f t="shared" si="18"/>
        <v>0</v>
      </c>
      <c r="P92" s="1">
        <f t="shared" si="19"/>
        <v>0</v>
      </c>
      <c r="Q92" s="1">
        <f t="shared" si="20"/>
        <v>41905</v>
      </c>
      <c r="R92" s="1">
        <f t="shared" si="21"/>
        <v>0</v>
      </c>
      <c r="T92" s="1">
        <f t="shared" si="22"/>
        <v>0</v>
      </c>
      <c r="U92" s="1">
        <f t="shared" si="23"/>
        <v>0</v>
      </c>
      <c r="V92" s="1">
        <f t="shared" si="24"/>
        <v>6473.3139680551203</v>
      </c>
      <c r="W92" s="1">
        <f t="shared" si="25"/>
        <v>0</v>
      </c>
      <c r="X92" s="1">
        <f t="shared" si="26"/>
        <v>6473.3139680551203</v>
      </c>
      <c r="Y92" s="6">
        <f t="shared" si="27"/>
        <v>0</v>
      </c>
      <c r="Z92" s="6">
        <f t="shared" si="28"/>
        <v>0</v>
      </c>
      <c r="AA92" s="6">
        <f t="shared" si="29"/>
        <v>0.42322173396479779</v>
      </c>
      <c r="AB92" s="6">
        <f t="shared" si="30"/>
        <v>0</v>
      </c>
      <c r="AD92" t="s">
        <v>66</v>
      </c>
      <c r="AE92" s="1">
        <f t="shared" si="31"/>
        <v>0</v>
      </c>
      <c r="AF92" s="1">
        <f t="shared" si="32"/>
        <v>0</v>
      </c>
      <c r="AG92" s="1">
        <f t="shared" si="33"/>
        <v>698.41</v>
      </c>
      <c r="AH92" s="1">
        <f t="shared" si="34"/>
        <v>0</v>
      </c>
    </row>
    <row r="93" spans="1:34">
      <c r="G93" t="s">
        <v>378</v>
      </c>
      <c r="H93" s="1">
        <v>30745</v>
      </c>
      <c r="I93" s="1">
        <v>512.41999999999996</v>
      </c>
      <c r="J93" s="1">
        <f>K93*Inflation!B$26/Inflation!B$27</f>
        <v>6024.8526464140296</v>
      </c>
      <c r="K93" s="1">
        <v>6153</v>
      </c>
      <c r="L93" s="1"/>
      <c r="N93" t="s">
        <v>66</v>
      </c>
      <c r="O93" s="1">
        <f t="shared" si="18"/>
        <v>0</v>
      </c>
      <c r="P93" s="1">
        <f t="shared" si="19"/>
        <v>0</v>
      </c>
      <c r="Q93" s="1">
        <f t="shared" si="20"/>
        <v>30745</v>
      </c>
      <c r="R93" s="1">
        <f t="shared" si="21"/>
        <v>0</v>
      </c>
      <c r="T93" s="1">
        <f t="shared" si="22"/>
        <v>0</v>
      </c>
      <c r="U93" s="1">
        <f t="shared" si="23"/>
        <v>0</v>
      </c>
      <c r="V93" s="1">
        <f t="shared" si="24"/>
        <v>6024.8526464140296</v>
      </c>
      <c r="W93" s="1">
        <f t="shared" si="25"/>
        <v>0</v>
      </c>
      <c r="X93" s="1">
        <f t="shared" si="26"/>
        <v>6024.8526464140296</v>
      </c>
      <c r="Y93" s="6">
        <f t="shared" si="27"/>
        <v>0</v>
      </c>
      <c r="Z93" s="6">
        <f t="shared" si="28"/>
        <v>0</v>
      </c>
      <c r="AA93" s="6">
        <f t="shared" si="29"/>
        <v>0.53688227700809166</v>
      </c>
      <c r="AB93" s="6">
        <f t="shared" si="30"/>
        <v>0</v>
      </c>
      <c r="AD93" t="s">
        <v>66</v>
      </c>
      <c r="AE93" s="1">
        <f t="shared" si="31"/>
        <v>0</v>
      </c>
      <c r="AF93" s="1">
        <f t="shared" si="32"/>
        <v>0</v>
      </c>
      <c r="AG93" s="1">
        <f t="shared" si="33"/>
        <v>512.41999999999996</v>
      </c>
      <c r="AH93" s="1">
        <f t="shared" si="34"/>
        <v>0</v>
      </c>
    </row>
    <row r="94" spans="1:34">
      <c r="G94" t="s">
        <v>447</v>
      </c>
      <c r="H94" s="1">
        <v>24233</v>
      </c>
      <c r="I94" s="1">
        <v>403.89</v>
      </c>
      <c r="J94" s="1">
        <f>K94*Inflation!B$26/Inflation!B$27</f>
        <v>6164.874412777951</v>
      </c>
      <c r="K94" s="1">
        <v>6296</v>
      </c>
      <c r="L94" s="1"/>
      <c r="N94" t="s">
        <v>66</v>
      </c>
      <c r="O94" s="1">
        <f t="shared" si="18"/>
        <v>0</v>
      </c>
      <c r="P94" s="1">
        <f t="shared" si="19"/>
        <v>24233</v>
      </c>
      <c r="Q94" s="1">
        <f t="shared" si="20"/>
        <v>0</v>
      </c>
      <c r="R94" s="1">
        <f t="shared" si="21"/>
        <v>0</v>
      </c>
      <c r="T94" s="1">
        <f t="shared" si="22"/>
        <v>0</v>
      </c>
      <c r="U94" s="1">
        <f t="shared" si="23"/>
        <v>6164.874412777951</v>
      </c>
      <c r="V94" s="1">
        <f t="shared" si="24"/>
        <v>0</v>
      </c>
      <c r="W94" s="1">
        <f t="shared" si="25"/>
        <v>0</v>
      </c>
      <c r="X94" s="1">
        <f t="shared" si="26"/>
        <v>6164.874412777951</v>
      </c>
      <c r="Y94" s="6">
        <f t="shared" si="27"/>
        <v>0</v>
      </c>
      <c r="Z94" s="6">
        <f t="shared" si="28"/>
        <v>0.69698621236838831</v>
      </c>
      <c r="AA94" s="6">
        <f t="shared" si="29"/>
        <v>0</v>
      </c>
      <c r="AB94" s="6">
        <f t="shared" si="30"/>
        <v>0</v>
      </c>
      <c r="AD94" t="s">
        <v>66</v>
      </c>
      <c r="AE94" s="1">
        <f t="shared" si="31"/>
        <v>0</v>
      </c>
      <c r="AF94" s="1">
        <f t="shared" si="32"/>
        <v>403.89</v>
      </c>
      <c r="AG94" s="1">
        <f t="shared" si="33"/>
        <v>0</v>
      </c>
      <c r="AH94" s="1">
        <f t="shared" si="34"/>
        <v>0</v>
      </c>
    </row>
    <row r="95" spans="1:34">
      <c r="G95" t="s">
        <v>449</v>
      </c>
      <c r="H95" s="1">
        <v>20843</v>
      </c>
      <c r="I95" s="1">
        <v>347.39</v>
      </c>
      <c r="J95" s="1">
        <f>K95*Inflation!B$26/Inflation!B$27</f>
        <v>2979.6240212965859</v>
      </c>
      <c r="K95" s="1">
        <v>3043</v>
      </c>
      <c r="L95" s="1"/>
      <c r="N95" t="s">
        <v>66</v>
      </c>
      <c r="O95" s="1">
        <f t="shared" si="18"/>
        <v>0</v>
      </c>
      <c r="P95" s="1">
        <f t="shared" si="19"/>
        <v>20843</v>
      </c>
      <c r="Q95" s="1">
        <f t="shared" si="20"/>
        <v>0</v>
      </c>
      <c r="R95" s="1">
        <f t="shared" si="21"/>
        <v>0</v>
      </c>
      <c r="T95" s="1">
        <f t="shared" si="22"/>
        <v>0</v>
      </c>
      <c r="U95" s="1">
        <f t="shared" si="23"/>
        <v>2979.6240212965859</v>
      </c>
      <c r="V95" s="1">
        <f t="shared" si="24"/>
        <v>0</v>
      </c>
      <c r="W95" s="1">
        <f t="shared" si="25"/>
        <v>0</v>
      </c>
      <c r="X95" s="1">
        <f t="shared" si="26"/>
        <v>2979.6240212965859</v>
      </c>
      <c r="Y95" s="6">
        <f t="shared" si="27"/>
        <v>0</v>
      </c>
      <c r="Z95" s="6">
        <f t="shared" si="28"/>
        <v>0.39165923729810226</v>
      </c>
      <c r="AA95" s="6">
        <f t="shared" si="29"/>
        <v>0</v>
      </c>
      <c r="AB95" s="6">
        <f t="shared" si="30"/>
        <v>0</v>
      </c>
      <c r="AD95" t="s">
        <v>66</v>
      </c>
      <c r="AE95" s="1">
        <f t="shared" si="31"/>
        <v>0</v>
      </c>
      <c r="AF95" s="1">
        <f t="shared" si="32"/>
        <v>347.39</v>
      </c>
      <c r="AG95" s="1">
        <f t="shared" si="33"/>
        <v>0</v>
      </c>
      <c r="AH95" s="1">
        <f t="shared" si="34"/>
        <v>0</v>
      </c>
    </row>
    <row r="96" spans="1:34">
      <c r="G96" t="s">
        <v>451</v>
      </c>
      <c r="H96" s="1">
        <v>29662</v>
      </c>
      <c r="I96" s="1">
        <v>494.36</v>
      </c>
      <c r="J96" s="1">
        <f>K96*Inflation!B$26/Inflation!B$27</f>
        <v>5626.3291575321</v>
      </c>
      <c r="K96" s="1">
        <v>5746</v>
      </c>
      <c r="L96" s="1"/>
      <c r="N96" t="s">
        <v>66</v>
      </c>
      <c r="O96" s="1">
        <f t="shared" si="18"/>
        <v>0</v>
      </c>
      <c r="P96" s="1">
        <f t="shared" si="19"/>
        <v>29662</v>
      </c>
      <c r="Q96" s="1">
        <f t="shared" si="20"/>
        <v>0</v>
      </c>
      <c r="R96" s="1">
        <f t="shared" si="21"/>
        <v>0</v>
      </c>
      <c r="T96" s="1">
        <f t="shared" si="22"/>
        <v>0</v>
      </c>
      <c r="U96" s="1">
        <f t="shared" si="23"/>
        <v>5626.3291575321</v>
      </c>
      <c r="V96" s="1">
        <f t="shared" si="24"/>
        <v>0</v>
      </c>
      <c r="W96" s="1">
        <f t="shared" si="25"/>
        <v>0</v>
      </c>
      <c r="X96" s="1">
        <f t="shared" si="26"/>
        <v>5626.3291575321</v>
      </c>
      <c r="Y96" s="6">
        <f t="shared" si="27"/>
        <v>0</v>
      </c>
      <c r="Z96" s="6">
        <f t="shared" si="28"/>
        <v>0.51967501960740314</v>
      </c>
      <c r="AA96" s="6">
        <f t="shared" si="29"/>
        <v>0</v>
      </c>
      <c r="AB96" s="6">
        <f t="shared" si="30"/>
        <v>0</v>
      </c>
      <c r="AD96" t="s">
        <v>66</v>
      </c>
      <c r="AE96" s="1">
        <f t="shared" si="31"/>
        <v>0</v>
      </c>
      <c r="AF96" s="1">
        <f t="shared" si="32"/>
        <v>494.36</v>
      </c>
      <c r="AG96" s="1">
        <f t="shared" si="33"/>
        <v>0</v>
      </c>
      <c r="AH96" s="1">
        <f t="shared" si="34"/>
        <v>0</v>
      </c>
    </row>
    <row r="97" spans="1:34">
      <c r="G97" t="s">
        <v>471</v>
      </c>
      <c r="H97" s="1">
        <v>8389</v>
      </c>
      <c r="I97" s="1">
        <v>139.81</v>
      </c>
      <c r="J97" s="1">
        <f>K97*Inflation!B$26/Inflation!B$27</f>
        <v>1737.0532414657059</v>
      </c>
      <c r="K97" s="1">
        <v>1774</v>
      </c>
      <c r="N97" t="s">
        <v>66</v>
      </c>
      <c r="O97" s="1">
        <f t="shared" si="18"/>
        <v>8389</v>
      </c>
      <c r="P97" s="1">
        <f t="shared" si="19"/>
        <v>0</v>
      </c>
      <c r="Q97" s="1">
        <f t="shared" si="20"/>
        <v>0</v>
      </c>
      <c r="R97" s="1">
        <f t="shared" si="21"/>
        <v>0</v>
      </c>
      <c r="T97" s="1">
        <f t="shared" si="22"/>
        <v>1737.0532414657059</v>
      </c>
      <c r="U97" s="1">
        <f t="shared" si="23"/>
        <v>0</v>
      </c>
      <c r="V97" s="1">
        <f t="shared" si="24"/>
        <v>0</v>
      </c>
      <c r="W97" s="1">
        <f t="shared" si="25"/>
        <v>0</v>
      </c>
      <c r="X97" s="1">
        <f t="shared" si="26"/>
        <v>1737.0532414657059</v>
      </c>
      <c r="Y97" s="6">
        <f t="shared" si="27"/>
        <v>0.56729645686236407</v>
      </c>
      <c r="Z97" s="6">
        <f t="shared" si="28"/>
        <v>0</v>
      </c>
      <c r="AA97" s="6">
        <f t="shared" si="29"/>
        <v>0</v>
      </c>
      <c r="AB97" s="6">
        <f t="shared" si="30"/>
        <v>0</v>
      </c>
      <c r="AD97" t="s">
        <v>66</v>
      </c>
      <c r="AE97" s="1">
        <f t="shared" si="31"/>
        <v>139.81</v>
      </c>
      <c r="AF97" s="1">
        <f t="shared" si="32"/>
        <v>0</v>
      </c>
      <c r="AG97" s="1">
        <f t="shared" si="33"/>
        <v>0</v>
      </c>
      <c r="AH97" s="1">
        <f t="shared" si="34"/>
        <v>0</v>
      </c>
    </row>
    <row r="98" spans="1:34">
      <c r="G98" t="s">
        <v>452</v>
      </c>
      <c r="H98" s="1">
        <v>8598</v>
      </c>
      <c r="I98" s="1">
        <v>143.30000000000001</v>
      </c>
      <c r="J98" s="1">
        <f>K98*Inflation!B$26/Inflation!B$27</f>
        <v>1144.6534606952707</v>
      </c>
      <c r="K98" s="1">
        <v>1169</v>
      </c>
      <c r="N98" t="s">
        <v>66</v>
      </c>
      <c r="O98" s="1">
        <f t="shared" si="18"/>
        <v>8598</v>
      </c>
      <c r="P98" s="1">
        <f t="shared" si="19"/>
        <v>0</v>
      </c>
      <c r="Q98" s="1">
        <f t="shared" si="20"/>
        <v>0</v>
      </c>
      <c r="R98" s="1">
        <f t="shared" si="21"/>
        <v>0</v>
      </c>
      <c r="T98" s="1">
        <f t="shared" si="22"/>
        <v>1144.6534606952707</v>
      </c>
      <c r="U98" s="1">
        <f t="shared" si="23"/>
        <v>0</v>
      </c>
      <c r="V98" s="1">
        <f t="shared" si="24"/>
        <v>0</v>
      </c>
      <c r="W98" s="1">
        <f t="shared" si="25"/>
        <v>0</v>
      </c>
      <c r="X98" s="1">
        <f t="shared" si="26"/>
        <v>1144.6534606952707</v>
      </c>
      <c r="Y98" s="6">
        <f t="shared" si="27"/>
        <v>0.36474027432160733</v>
      </c>
      <c r="Z98" s="6">
        <f t="shared" si="28"/>
        <v>0</v>
      </c>
      <c r="AA98" s="6">
        <f t="shared" si="29"/>
        <v>0</v>
      </c>
      <c r="AB98" s="6">
        <f t="shared" si="30"/>
        <v>0</v>
      </c>
      <c r="AD98" t="s">
        <v>66</v>
      </c>
      <c r="AE98" s="1">
        <f t="shared" si="31"/>
        <v>143.30000000000001</v>
      </c>
      <c r="AF98" s="1">
        <f t="shared" si="32"/>
        <v>0</v>
      </c>
      <c r="AG98" s="1">
        <f t="shared" si="33"/>
        <v>0</v>
      </c>
      <c r="AH98" s="1">
        <f t="shared" si="34"/>
        <v>0</v>
      </c>
    </row>
    <row r="99" spans="1:34">
      <c r="A99" s="9" t="s">
        <v>450</v>
      </c>
      <c r="B99" s="9">
        <v>2019</v>
      </c>
      <c r="G99" t="s">
        <v>453</v>
      </c>
      <c r="H99" s="1">
        <v>10106</v>
      </c>
      <c r="I99" s="1">
        <v>168.44</v>
      </c>
      <c r="J99" s="1">
        <f>K99*Inflation!B$26/Inflation!B$27</f>
        <v>2837.6439085499528</v>
      </c>
      <c r="K99" s="1">
        <v>2898</v>
      </c>
      <c r="N99" t="s">
        <v>66</v>
      </c>
      <c r="O99" s="1">
        <f t="shared" si="18"/>
        <v>10106</v>
      </c>
      <c r="P99" s="1">
        <f t="shared" si="19"/>
        <v>0</v>
      </c>
      <c r="Q99" s="1">
        <f t="shared" si="20"/>
        <v>0</v>
      </c>
      <c r="R99" s="1">
        <f t="shared" si="21"/>
        <v>0</v>
      </c>
      <c r="T99" s="1">
        <f t="shared" si="22"/>
        <v>2837.6439085499528</v>
      </c>
      <c r="U99" s="1">
        <f t="shared" si="23"/>
        <v>0</v>
      </c>
      <c r="V99" s="1">
        <f t="shared" si="24"/>
        <v>0</v>
      </c>
      <c r="W99" s="1">
        <f t="shared" si="25"/>
        <v>0</v>
      </c>
      <c r="X99" s="1">
        <f t="shared" si="26"/>
        <v>2837.6439085499528</v>
      </c>
      <c r="Y99" s="6">
        <f t="shared" si="27"/>
        <v>0.76928229494751599</v>
      </c>
      <c r="Z99" s="6">
        <f t="shared" si="28"/>
        <v>0</v>
      </c>
      <c r="AA99" s="6">
        <f t="shared" si="29"/>
        <v>0</v>
      </c>
      <c r="AB99" s="6">
        <f t="shared" si="30"/>
        <v>0</v>
      </c>
      <c r="AD99" t="s">
        <v>66</v>
      </c>
      <c r="AE99" s="1">
        <f t="shared" si="31"/>
        <v>168.44</v>
      </c>
      <c r="AF99" s="1">
        <f t="shared" si="32"/>
        <v>0</v>
      </c>
      <c r="AG99" s="1">
        <f t="shared" si="33"/>
        <v>0</v>
      </c>
      <c r="AH99" s="1">
        <f t="shared" si="34"/>
        <v>0</v>
      </c>
    </row>
    <row r="100" spans="1:34">
      <c r="A100" t="s">
        <v>57</v>
      </c>
      <c r="B100" s="1">
        <f>SUMIF(AD$3:$AD$101,$A100,AE$3:AE$101)</f>
        <v>1886.87</v>
      </c>
      <c r="G100" t="s">
        <v>454</v>
      </c>
      <c r="H100" s="1">
        <v>10159</v>
      </c>
      <c r="I100" s="1">
        <v>169.39</v>
      </c>
      <c r="J100" s="1">
        <f>K100*Inflation!B$26/Inflation!B$27</f>
        <v>143.93845912934543</v>
      </c>
      <c r="K100" s="1">
        <v>147</v>
      </c>
      <c r="N100" t="s">
        <v>66</v>
      </c>
      <c r="O100" s="1">
        <f t="shared" si="18"/>
        <v>10159</v>
      </c>
      <c r="P100" s="1">
        <f t="shared" si="19"/>
        <v>0</v>
      </c>
      <c r="Q100" s="1">
        <f t="shared" si="20"/>
        <v>0</v>
      </c>
      <c r="R100" s="1">
        <f t="shared" si="21"/>
        <v>0</v>
      </c>
      <c r="T100" s="1">
        <f t="shared" si="22"/>
        <v>143.93845912934543</v>
      </c>
      <c r="U100" s="1">
        <f t="shared" si="23"/>
        <v>0</v>
      </c>
      <c r="V100" s="1">
        <f t="shared" si="24"/>
        <v>0</v>
      </c>
      <c r="W100" s="1">
        <f t="shared" si="25"/>
        <v>0</v>
      </c>
      <c r="X100" s="1">
        <f t="shared" si="26"/>
        <v>143.93845912934543</v>
      </c>
      <c r="Y100" s="6">
        <f t="shared" si="27"/>
        <v>3.8817988268542616E-2</v>
      </c>
      <c r="Z100" s="6">
        <f t="shared" si="28"/>
        <v>0</v>
      </c>
      <c r="AA100" s="6">
        <f t="shared" si="29"/>
        <v>0</v>
      </c>
      <c r="AB100" s="6">
        <f t="shared" si="30"/>
        <v>0</v>
      </c>
      <c r="AD100" t="s">
        <v>66</v>
      </c>
      <c r="AE100" s="1">
        <f t="shared" si="31"/>
        <v>169.39</v>
      </c>
      <c r="AF100" s="1">
        <f t="shared" si="32"/>
        <v>0</v>
      </c>
      <c r="AG100" s="1">
        <f t="shared" si="33"/>
        <v>0</v>
      </c>
      <c r="AH100" s="1">
        <f t="shared" si="34"/>
        <v>0</v>
      </c>
    </row>
    <row r="101" spans="1:34">
      <c r="A101" t="s">
        <v>58</v>
      </c>
      <c r="B101" s="1">
        <f>SUMIF(AD$3:$AD$101,$A101,AE$3:AE$101)</f>
        <v>216.54</v>
      </c>
      <c r="G101" t="s">
        <v>455</v>
      </c>
      <c r="H101" s="1">
        <v>13138</v>
      </c>
      <c r="I101" s="1">
        <v>218.96</v>
      </c>
      <c r="J101" s="1">
        <f>K101*Inflation!B$26/Inflation!B$27</f>
        <v>474.89899780770429</v>
      </c>
      <c r="K101" s="1">
        <v>485</v>
      </c>
      <c r="N101" t="s">
        <v>66</v>
      </c>
      <c r="O101" s="1">
        <f t="shared" si="18"/>
        <v>13138</v>
      </c>
      <c r="P101" s="1">
        <f t="shared" si="19"/>
        <v>0</v>
      </c>
      <c r="Q101" s="1">
        <f t="shared" si="20"/>
        <v>0</v>
      </c>
      <c r="R101" s="1">
        <f t="shared" si="21"/>
        <v>0</v>
      </c>
      <c r="T101" s="1">
        <f t="shared" si="22"/>
        <v>474.89899780770429</v>
      </c>
      <c r="U101" s="1">
        <f t="shared" si="23"/>
        <v>0</v>
      </c>
      <c r="V101" s="1">
        <f t="shared" si="24"/>
        <v>0</v>
      </c>
      <c r="W101" s="1">
        <f t="shared" si="25"/>
        <v>0</v>
      </c>
      <c r="X101" s="1">
        <f t="shared" si="26"/>
        <v>474.89899780770429</v>
      </c>
      <c r="Y101" s="6">
        <f t="shared" si="27"/>
        <v>9.9032816614297595E-2</v>
      </c>
      <c r="Z101" s="6">
        <f t="shared" si="28"/>
        <v>0</v>
      </c>
      <c r="AA101" s="6">
        <f t="shared" si="29"/>
        <v>0</v>
      </c>
      <c r="AB101" s="6">
        <f t="shared" si="30"/>
        <v>0</v>
      </c>
      <c r="AD101" t="s">
        <v>66</v>
      </c>
      <c r="AE101" s="1">
        <f t="shared" ref="AE101" si="35">IF($I101&lt;250,I101,0)</f>
        <v>218.96</v>
      </c>
      <c r="AF101" s="1">
        <f t="shared" ref="AF101" si="36">IF(AND($I101&lt;500,$I101&gt;250),I101,0)</f>
        <v>0</v>
      </c>
      <c r="AG101" s="1">
        <f t="shared" ref="AG101" si="37">IF(AND($I101&lt;1000,$I101&gt;500),I101,0)</f>
        <v>0</v>
      </c>
      <c r="AH101" s="1">
        <f t="shared" ref="AH101" si="38">IF($I101&gt;1000,I101,0)</f>
        <v>0</v>
      </c>
    </row>
    <row r="102" spans="1:34">
      <c r="A102" t="s">
        <v>38</v>
      </c>
      <c r="B102" s="1">
        <f>SUMIF(AD$3:$AD$101,$A102,AE$3:AE$101)</f>
        <v>1494.3199999999997</v>
      </c>
      <c r="I102" s="13">
        <f>SUM(I3:I101)</f>
        <v>37412.64499999999</v>
      </c>
      <c r="O102" s="1">
        <f>SUM(O3:O101)</f>
        <v>561002</v>
      </c>
      <c r="P102" s="1">
        <f>SUM(P3:P101)</f>
        <v>565133</v>
      </c>
      <c r="Q102" s="1">
        <f t="shared" ref="Q102:R102" si="39">SUM(Q3:Q101)</f>
        <v>480352</v>
      </c>
      <c r="R102" s="1">
        <f t="shared" si="39"/>
        <v>638296</v>
      </c>
      <c r="T102" s="1">
        <f>SUM(T3:T101)</f>
        <v>101389.46727215784</v>
      </c>
      <c r="U102" s="1">
        <f>SUM(U3:U101)</f>
        <v>86397.346539304708</v>
      </c>
      <c r="V102" s="1">
        <f t="shared" ref="V102" si="40">SUM(V3:V101)</f>
        <v>65316.726902599425</v>
      </c>
      <c r="W102" s="1">
        <f t="shared" ref="W102" si="41">SUM(W3:W101)</f>
        <v>72826.985280300636</v>
      </c>
      <c r="Y102" s="6">
        <f t="shared" ref="Y102" si="42">IF(T102,T102*1000/(O102*365),0)</f>
        <v>0.49514861335516364</v>
      </c>
      <c r="Z102" s="6">
        <f t="shared" ref="Z102" si="43">IF(U102,U102*1000/(P102*365),0)</f>
        <v>0.41884841092591252</v>
      </c>
      <c r="AA102" s="6">
        <f t="shared" ref="AA102" si="44">IF(V102,V102*1000/(Q102*365),0)</f>
        <v>0.37253917277215559</v>
      </c>
      <c r="AB102" s="6">
        <f t="shared" ref="AB102" si="45">IF(W102,W102*1000/(R102*365),0)</f>
        <v>0.312591630010711</v>
      </c>
      <c r="AE102" s="1">
        <f>SUM(AE3:AE101)</f>
        <v>9349.6049999999977</v>
      </c>
      <c r="AF102" s="1">
        <f t="shared" ref="AF102:AH102" si="46">SUM(AF3:AF101)</f>
        <v>9418.9299999999985</v>
      </c>
      <c r="AG102" s="1">
        <f t="shared" si="46"/>
        <v>8005.8499999999995</v>
      </c>
      <c r="AH102" s="1">
        <f t="shared" si="46"/>
        <v>10638.26</v>
      </c>
    </row>
    <row r="103" spans="1:34">
      <c r="A103" t="s">
        <v>60</v>
      </c>
      <c r="B103" s="1">
        <f>SUMIF(AD$3:$AD$101,$A103,AE$3:AE$101)</f>
        <v>824.1</v>
      </c>
    </row>
    <row r="104" spans="1:34">
      <c r="A104" t="s">
        <v>142</v>
      </c>
      <c r="B104" s="1">
        <f>SUMIF(AD$3:$AD$101,$A104,AE$3:AE$101)</f>
        <v>990.49</v>
      </c>
    </row>
    <row r="105" spans="1:34">
      <c r="A105" t="s">
        <v>62</v>
      </c>
      <c r="B105" s="1">
        <f>SUMIF(AD$3:$AD$101,$A105,AE$3:AE$101)</f>
        <v>309.51499999999999</v>
      </c>
    </row>
    <row r="106" spans="1:34">
      <c r="A106" t="s">
        <v>63</v>
      </c>
      <c r="B106" s="1">
        <f>SUMIF(AD$3:$AD$101,$A106,AE$3:AE$101)</f>
        <v>1607.01</v>
      </c>
    </row>
    <row r="107" spans="1:34">
      <c r="A107" t="s">
        <v>64</v>
      </c>
      <c r="B107" s="1">
        <f>SUMIF(AD$3:$AD$101,$A107,AE$3:AE$101)</f>
        <v>856.5</v>
      </c>
    </row>
    <row r="108" spans="1:34">
      <c r="A108" t="s">
        <v>65</v>
      </c>
      <c r="B108" s="1">
        <f>SUMIF(AD$3:$AD$101,$A108,AE$3:AE$101)</f>
        <v>324.36</v>
      </c>
    </row>
    <row r="109" spans="1:34">
      <c r="A109" t="s">
        <v>66</v>
      </c>
      <c r="B109" s="1">
        <f>SUMIF(AD$3:$AD$101,$A109,AE$3:AE$101)</f>
        <v>839.90000000000009</v>
      </c>
    </row>
    <row r="110" spans="1:34">
      <c r="A110" t="s">
        <v>456</v>
      </c>
      <c r="B110" s="1">
        <f>SUM(B100:B109)</f>
        <v>9349.6049999999996</v>
      </c>
    </row>
    <row r="111" spans="1:34">
      <c r="A111" t="s">
        <v>457</v>
      </c>
      <c r="B111" s="1">
        <f>SUM(AE$3:AE$101)</f>
        <v>9349.6049999999977</v>
      </c>
    </row>
    <row r="113" spans="1:2">
      <c r="A113" s="9" t="s">
        <v>458</v>
      </c>
      <c r="B113" s="9">
        <v>2019</v>
      </c>
    </row>
    <row r="114" spans="1:2">
      <c r="A114" t="s">
        <v>57</v>
      </c>
      <c r="B114" s="1">
        <f>SUMIF(AD$3:$AD$101,$A114,AF$3:AF$101)</f>
        <v>953.62999999999988</v>
      </c>
    </row>
    <row r="115" spans="1:2">
      <c r="A115" t="s">
        <v>58</v>
      </c>
      <c r="B115" s="1">
        <f>SUMIF(AD$3:$AD$101,$A115,AF$3:AF$101)</f>
        <v>399.5</v>
      </c>
    </row>
    <row r="116" spans="1:2">
      <c r="A116" t="s">
        <v>38</v>
      </c>
      <c r="B116" s="1">
        <f>SUMIF(AD$3:$AD$101,$A116,AF$3:AF$101)</f>
        <v>1940.15</v>
      </c>
    </row>
    <row r="117" spans="1:2">
      <c r="A117" t="s">
        <v>60</v>
      </c>
      <c r="B117" s="1">
        <f>SUMIF(AD$3:$AD$101,$A117,AF$3:AF$101)</f>
        <v>1202.56</v>
      </c>
    </row>
    <row r="118" spans="1:2">
      <c r="A118" t="s">
        <v>142</v>
      </c>
      <c r="B118" s="1">
        <f>SUMIF(AD$3:$AD$101,$A118,AF$3:AF$101)</f>
        <v>1781.89</v>
      </c>
    </row>
    <row r="119" spans="1:2">
      <c r="A119" t="s">
        <v>62</v>
      </c>
      <c r="B119" s="1">
        <f>SUMIF(AD$3:$AD$101,$A119,AF$3:AF$101)</f>
        <v>0</v>
      </c>
    </row>
    <row r="120" spans="1:2">
      <c r="A120" t="s">
        <v>63</v>
      </c>
      <c r="B120" s="1">
        <f>SUMIF(AD$3:$AD$101,$A120,AF$3:AF$101)</f>
        <v>1600.99</v>
      </c>
    </row>
    <row r="121" spans="1:2">
      <c r="A121" t="s">
        <v>64</v>
      </c>
      <c r="B121" s="1">
        <f>SUMIF(AD$3:$AD$101,$A121,AF$3:AF$101)</f>
        <v>294.57</v>
      </c>
    </row>
    <row r="122" spans="1:2">
      <c r="A122" t="s">
        <v>65</v>
      </c>
      <c r="B122" s="1">
        <f>SUMIF(AD$3:$AD$101,$A122,AF$3:AF$101)</f>
        <v>0</v>
      </c>
    </row>
    <row r="123" spans="1:2">
      <c r="A123" t="s">
        <v>66</v>
      </c>
      <c r="B123" s="1">
        <f>SUMIF(AD$3:$AD$101,$A123,AF$3:AF$101)</f>
        <v>1245.6399999999999</v>
      </c>
    </row>
    <row r="124" spans="1:2">
      <c r="A124" t="s">
        <v>456</v>
      </c>
      <c r="B124" s="1">
        <f>SUM(B114:B123)</f>
        <v>9418.93</v>
      </c>
    </row>
    <row r="125" spans="1:2">
      <c r="A125" t="s">
        <v>457</v>
      </c>
      <c r="B125" s="1">
        <f>SUM(AF$3:AF$101)</f>
        <v>9418.9299999999985</v>
      </c>
    </row>
    <row r="127" spans="1:2">
      <c r="A127" s="9" t="s">
        <v>459</v>
      </c>
      <c r="B127" s="9">
        <v>2019</v>
      </c>
    </row>
    <row r="128" spans="1:2">
      <c r="A128" t="s">
        <v>57</v>
      </c>
      <c r="B128" s="1">
        <f>SUMIF(AD$3:$AD$101,$A128,AG$3:AG$101)</f>
        <v>0</v>
      </c>
    </row>
    <row r="129" spans="1:2">
      <c r="A129" t="s">
        <v>58</v>
      </c>
      <c r="B129" s="1">
        <f>SUMIF(AD$3:$AD$101,$A129,AG$3:AG$101)</f>
        <v>944.27</v>
      </c>
    </row>
    <row r="130" spans="1:2">
      <c r="A130" t="s">
        <v>38</v>
      </c>
      <c r="B130" s="1">
        <f>SUMIF(AD$3:$AD$101,$A130,AG$3:AG$101)</f>
        <v>634.32000000000005</v>
      </c>
    </row>
    <row r="131" spans="1:2">
      <c r="A131" t="s">
        <v>60</v>
      </c>
      <c r="B131" s="1">
        <f>SUMIF(AD$3:$AD$101,$A131,AG$3:AG$101)</f>
        <v>0</v>
      </c>
    </row>
    <row r="132" spans="1:2">
      <c r="A132" t="s">
        <v>142</v>
      </c>
      <c r="B132" s="1">
        <f>SUMIF(AD$3:$AD$101,$A132,AG$3:AG$101)</f>
        <v>1286.73</v>
      </c>
    </row>
    <row r="133" spans="1:2">
      <c r="A133" t="s">
        <v>62</v>
      </c>
      <c r="B133" s="1">
        <f>SUMIF(AD$3:$AD$101,$A133,AG$3:AG$101)</f>
        <v>0</v>
      </c>
    </row>
    <row r="134" spans="1:2">
      <c r="A134" t="s">
        <v>63</v>
      </c>
      <c r="B134" s="1">
        <f>SUMIF(AD$3:$AD$101,$A134,AG$3:AG$101)</f>
        <v>2234.7599999999998</v>
      </c>
    </row>
    <row r="135" spans="1:2">
      <c r="A135" t="s">
        <v>64</v>
      </c>
      <c r="B135" s="1">
        <f>SUMIF(AD$3:$AD$101,$A135,AG$3:AG$101)</f>
        <v>935.66</v>
      </c>
    </row>
    <row r="136" spans="1:2">
      <c r="A136" t="s">
        <v>65</v>
      </c>
      <c r="B136" s="1">
        <f>SUMIF(AD$3:$AD$101,$A136,AG$3:AG$101)</f>
        <v>759.28</v>
      </c>
    </row>
    <row r="137" spans="1:2">
      <c r="A137" t="s">
        <v>66</v>
      </c>
      <c r="B137" s="1">
        <f>SUMIF(AD$3:$AD$101,$A137,AG$3:AG$101)</f>
        <v>1210.83</v>
      </c>
    </row>
    <row r="138" spans="1:2">
      <c r="A138" t="s">
        <v>456</v>
      </c>
      <c r="B138" s="1">
        <f>SUM(B128:B137)</f>
        <v>8005.8499999999995</v>
      </c>
    </row>
    <row r="139" spans="1:2">
      <c r="A139" t="s">
        <v>457</v>
      </c>
      <c r="B139" s="1">
        <f>SUM(AG$3:AG$101)</f>
        <v>8005.8499999999995</v>
      </c>
    </row>
    <row r="141" spans="1:2">
      <c r="A141" s="9" t="s">
        <v>460</v>
      </c>
      <c r="B141" s="9">
        <v>2019</v>
      </c>
    </row>
    <row r="142" spans="1:2">
      <c r="A142" t="s">
        <v>57</v>
      </c>
      <c r="B142" s="1">
        <f>SUMIF(AD$3:$AD$101,$A142,AH$3:AH$101)</f>
        <v>0</v>
      </c>
    </row>
    <row r="143" spans="1:2">
      <c r="A143" t="s">
        <v>58</v>
      </c>
      <c r="B143" s="1">
        <f>SUMIF(AD$3:$AD$101,$A143,AH$3:AH$101)</f>
        <v>0</v>
      </c>
    </row>
    <row r="144" spans="1:2">
      <c r="A144" t="s">
        <v>38</v>
      </c>
      <c r="B144" s="1">
        <f>SUMIF(AD$3:$AD$101,$A144,AH$3:AH$101)</f>
        <v>1193.3499999999999</v>
      </c>
    </row>
    <row r="145" spans="1:2">
      <c r="A145" t="s">
        <v>60</v>
      </c>
      <c r="B145" s="1">
        <f>SUMIF(AD$3:$AD$101,$A145,AH$3:AH$101)</f>
        <v>0</v>
      </c>
    </row>
    <row r="146" spans="1:2">
      <c r="A146" t="s">
        <v>142</v>
      </c>
      <c r="B146" s="1">
        <f>SUMIF(AD$3:$AD$101,$A146,AH$3:AH$101)</f>
        <v>1780.18</v>
      </c>
    </row>
    <row r="147" spans="1:2">
      <c r="A147" t="s">
        <v>62</v>
      </c>
      <c r="B147" s="1">
        <f>SUMIF(AD$3:$AD$101,$A147,AH$3:AH$101)</f>
        <v>0</v>
      </c>
    </row>
    <row r="148" spans="1:2">
      <c r="A148" t="s">
        <v>63</v>
      </c>
      <c r="B148" s="1">
        <f>SUMIF(AD$3:$AD$101,$A148,AH$3:AH$101)</f>
        <v>7664.7300000000005</v>
      </c>
    </row>
    <row r="149" spans="1:2">
      <c r="A149" t="s">
        <v>64</v>
      </c>
      <c r="B149" s="1">
        <f>SUMIF(AD$3:$AD$101,$A149,AH$3:AH$101)</f>
        <v>0</v>
      </c>
    </row>
    <row r="150" spans="1:2">
      <c r="A150" t="s">
        <v>65</v>
      </c>
      <c r="B150" s="1">
        <f>SUMIF(AD$3:$AD$101,$A150,AH$3:AH$101)</f>
        <v>0</v>
      </c>
    </row>
    <row r="151" spans="1:2">
      <c r="A151" t="s">
        <v>66</v>
      </c>
      <c r="B151" s="1">
        <f>SUMIF(AD$3:$AD$101,$A151,AH$3:AH$101)</f>
        <v>0</v>
      </c>
    </row>
    <row r="152" spans="1:2">
      <c r="A152" t="s">
        <v>456</v>
      </c>
      <c r="B152" s="1">
        <f>SUM(B142:B151)</f>
        <v>10638.26</v>
      </c>
    </row>
    <row r="153" spans="1:2">
      <c r="A153" t="s">
        <v>457</v>
      </c>
      <c r="B153" s="1">
        <f>SUM(AH$3:AH$101)</f>
        <v>10638.26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C55B3-CC18-4EFA-A58E-6983941A0C2D}">
  <dimension ref="A1:AO153"/>
  <sheetViews>
    <sheetView topLeftCell="A83" workbookViewId="0">
      <selection activeCell="N98" sqref="N98"/>
    </sheetView>
  </sheetViews>
  <sheetFormatPr defaultRowHeight="14.45"/>
  <cols>
    <col min="7" max="7" width="24.42578125" bestFit="1" customWidth="1"/>
    <col min="10" max="10" width="12.28515625" customWidth="1"/>
  </cols>
  <sheetData>
    <row r="1" spans="1:41">
      <c r="A1" s="2" t="s">
        <v>472</v>
      </c>
      <c r="J1" t="s">
        <v>341</v>
      </c>
      <c r="O1" t="s">
        <v>343</v>
      </c>
      <c r="P1" t="s">
        <v>344</v>
      </c>
      <c r="Q1" t="s">
        <v>345</v>
      </c>
      <c r="R1" t="s">
        <v>346</v>
      </c>
      <c r="T1" t="s">
        <v>347</v>
      </c>
      <c r="Y1" t="s">
        <v>348</v>
      </c>
      <c r="AE1" t="s">
        <v>343</v>
      </c>
      <c r="AF1" t="s">
        <v>344</v>
      </c>
      <c r="AG1" t="s">
        <v>345</v>
      </c>
      <c r="AH1" t="s">
        <v>346</v>
      </c>
    </row>
    <row r="2" spans="1:41" ht="29.1">
      <c r="B2" t="s">
        <v>346</v>
      </c>
      <c r="C2" t="s">
        <v>345</v>
      </c>
      <c r="D2" t="s">
        <v>344</v>
      </c>
      <c r="E2" t="s">
        <v>343</v>
      </c>
      <c r="H2" t="s">
        <v>349</v>
      </c>
      <c r="I2" t="s">
        <v>350</v>
      </c>
      <c r="J2" s="3" t="s">
        <v>347</v>
      </c>
      <c r="O2" t="s">
        <v>351</v>
      </c>
      <c r="P2" t="s">
        <v>352</v>
      </c>
      <c r="Q2" t="s">
        <v>353</v>
      </c>
      <c r="R2" t="s">
        <v>354</v>
      </c>
      <c r="T2" t="s">
        <v>351</v>
      </c>
      <c r="U2" t="s">
        <v>352</v>
      </c>
      <c r="V2" t="s">
        <v>353</v>
      </c>
      <c r="W2" t="s">
        <v>354</v>
      </c>
      <c r="Y2" t="s">
        <v>351</v>
      </c>
      <c r="Z2" t="s">
        <v>352</v>
      </c>
      <c r="AA2" t="s">
        <v>353</v>
      </c>
      <c r="AB2" t="s">
        <v>354</v>
      </c>
      <c r="AE2" t="s">
        <v>351</v>
      </c>
      <c r="AF2" t="s">
        <v>352</v>
      </c>
      <c r="AG2" t="s">
        <v>353</v>
      </c>
      <c r="AH2" t="s">
        <v>354</v>
      </c>
      <c r="AM2" t="s">
        <v>346</v>
      </c>
      <c r="AN2" t="s">
        <v>345</v>
      </c>
      <c r="AO2" t="s">
        <v>344</v>
      </c>
    </row>
    <row r="3" spans="1:41">
      <c r="A3" t="s">
        <v>57</v>
      </c>
      <c r="B3">
        <v>0</v>
      </c>
      <c r="C3">
        <v>0</v>
      </c>
      <c r="D3">
        <v>3</v>
      </c>
      <c r="E3">
        <v>10</v>
      </c>
      <c r="G3" t="s">
        <v>355</v>
      </c>
      <c r="H3" s="1">
        <v>18703</v>
      </c>
      <c r="I3">
        <v>312</v>
      </c>
      <c r="J3" s="1">
        <v>2685</v>
      </c>
      <c r="N3" t="s">
        <v>57</v>
      </c>
      <c r="O3" s="1">
        <f>IF($I3&lt;250,H3,0)</f>
        <v>0</v>
      </c>
      <c r="P3" s="1">
        <f>IF(AND($I3&lt;500,$I3&gt;250),H3,0)</f>
        <v>18703</v>
      </c>
      <c r="Q3" s="1">
        <f>IF(AND($I3&lt;1000,$I3&gt;500),H3,0)</f>
        <v>0</v>
      </c>
      <c r="R3" s="1">
        <f>IF($I3&gt;1000,H3,0)</f>
        <v>0</v>
      </c>
      <c r="T3" s="1">
        <f>IF($I3&lt;250,J3,0)</f>
        <v>0</v>
      </c>
      <c r="U3" s="1">
        <f>IF(AND($I3&lt;500,$I3&gt;250),J3,0)</f>
        <v>2685</v>
      </c>
      <c r="V3" s="1">
        <f>IF(AND($I3&lt;1000,$I3&gt;500),J3,0)</f>
        <v>0</v>
      </c>
      <c r="W3" s="1">
        <f>IF($I3&gt;1000,J3,0)</f>
        <v>0</v>
      </c>
      <c r="X3" s="1">
        <f>SUM(T3:W3)</f>
        <v>2685</v>
      </c>
      <c r="Y3" s="6">
        <f>IF(T3,T3*1000/(O3*365),0)</f>
        <v>0</v>
      </c>
      <c r="Z3" s="6">
        <f t="shared" ref="Z3:AB3" si="0">IF(U3,U3*1000/(P3*365),0)</f>
        <v>0.39331467591090435</v>
      </c>
      <c r="AA3" s="6">
        <f t="shared" si="0"/>
        <v>0</v>
      </c>
      <c r="AB3" s="6">
        <f t="shared" si="0"/>
        <v>0</v>
      </c>
      <c r="AD3" t="s">
        <v>57</v>
      </c>
      <c r="AE3" s="1">
        <f>IF($I3&lt;250,I3,0)</f>
        <v>0</v>
      </c>
      <c r="AF3" s="1">
        <f>IF(AND($I3&lt;500,$I3&gt;250),I3,0)</f>
        <v>312</v>
      </c>
      <c r="AG3" s="1">
        <f>IF(AND($I3&lt;1000,$I3&gt;500),I3,0)</f>
        <v>0</v>
      </c>
      <c r="AH3" s="1">
        <f>IF($I3&gt;1000,I3,0)</f>
        <v>0</v>
      </c>
      <c r="AL3" t="s">
        <v>57</v>
      </c>
      <c r="AM3">
        <v>0</v>
      </c>
      <c r="AN3">
        <v>0</v>
      </c>
      <c r="AO3">
        <v>3</v>
      </c>
    </row>
    <row r="4" spans="1:41">
      <c r="G4" t="s">
        <v>356</v>
      </c>
      <c r="H4" s="1">
        <v>18922</v>
      </c>
      <c r="I4">
        <v>315</v>
      </c>
      <c r="J4" s="1">
        <v>2552</v>
      </c>
      <c r="N4" t="s">
        <v>57</v>
      </c>
      <c r="O4" s="1">
        <f t="shared" ref="O4:O67" si="1">IF($I4&lt;250,H4,0)</f>
        <v>0</v>
      </c>
      <c r="P4" s="1">
        <f t="shared" ref="P4:P67" si="2">IF(AND($I4&lt;500,$I4&gt;250),H4,0)</f>
        <v>18922</v>
      </c>
      <c r="Q4" s="1">
        <f t="shared" ref="Q4:Q67" si="3">IF(AND($I4&lt;1000,$I4&gt;500),H4,0)</f>
        <v>0</v>
      </c>
      <c r="R4" s="1">
        <f t="shared" ref="R4:R67" si="4">IF($I4&gt;1000,H4,0)</f>
        <v>0</v>
      </c>
      <c r="T4" s="1">
        <f t="shared" ref="T4:T67" si="5">IF($I4&lt;250,J4,0)</f>
        <v>0</v>
      </c>
      <c r="U4" s="1">
        <f t="shared" ref="U4:U67" si="6">IF(AND($I4&lt;500,$I4&gt;250),J4,0)</f>
        <v>2552</v>
      </c>
      <c r="V4" s="1">
        <f t="shared" ref="V4:V67" si="7">IF(AND($I4&lt;1000,$I4&gt;500),J4,0)</f>
        <v>0</v>
      </c>
      <c r="W4" s="1">
        <f t="shared" ref="W4:W67" si="8">IF($I4&gt;1000,J4,0)</f>
        <v>0</v>
      </c>
      <c r="X4" s="1">
        <f t="shared" ref="X4:X67" si="9">SUM(T4:W4)</f>
        <v>2552</v>
      </c>
      <c r="Y4" s="6">
        <f t="shared" ref="Y4:Y67" si="10">IF(T4,T4*1000/(O4*365),0)</f>
        <v>0</v>
      </c>
      <c r="Z4" s="6">
        <f t="shared" ref="Z4:Z67" si="11">IF(U4,U4*1000/(P4*365),0)</f>
        <v>0.36950538113929859</v>
      </c>
      <c r="AA4" s="6">
        <f t="shared" ref="AA4:AA67" si="12">IF(V4,V4*1000/(Q4*365),0)</f>
        <v>0</v>
      </c>
      <c r="AB4" s="6">
        <f t="shared" ref="AB4:AB67" si="13">IF(W4,W4*1000/(R4*365),0)</f>
        <v>0</v>
      </c>
      <c r="AD4" t="s">
        <v>57</v>
      </c>
      <c r="AE4" s="1">
        <f t="shared" ref="AE4:AE67" si="14">IF($I4&lt;250,I4,0)</f>
        <v>0</v>
      </c>
      <c r="AF4" s="1">
        <f t="shared" ref="AF4:AF67" si="15">IF(AND($I4&lt;500,$I4&gt;250),I4,0)</f>
        <v>315</v>
      </c>
      <c r="AG4" s="1">
        <f t="shared" ref="AG4:AG67" si="16">IF(AND($I4&lt;1000,$I4&gt;500),I4,0)</f>
        <v>0</v>
      </c>
      <c r="AH4" s="1">
        <f t="shared" ref="AH4:AH67" si="17">IF($I4&gt;1000,I4,0)</f>
        <v>0</v>
      </c>
      <c r="AL4" t="s">
        <v>58</v>
      </c>
      <c r="AM4">
        <v>0</v>
      </c>
      <c r="AN4">
        <v>1</v>
      </c>
      <c r="AO4">
        <v>1</v>
      </c>
    </row>
    <row r="5" spans="1:41">
      <c r="G5" t="s">
        <v>357</v>
      </c>
      <c r="H5" s="1">
        <v>17689</v>
      </c>
      <c r="I5">
        <v>295</v>
      </c>
      <c r="J5" s="1">
        <v>2265</v>
      </c>
      <c r="N5" t="s">
        <v>57</v>
      </c>
      <c r="O5" s="1">
        <f t="shared" si="1"/>
        <v>0</v>
      </c>
      <c r="P5" s="1">
        <f t="shared" si="2"/>
        <v>17689</v>
      </c>
      <c r="Q5" s="1">
        <f t="shared" si="3"/>
        <v>0</v>
      </c>
      <c r="R5" s="1">
        <f t="shared" si="4"/>
        <v>0</v>
      </c>
      <c r="T5" s="1">
        <f t="shared" si="5"/>
        <v>0</v>
      </c>
      <c r="U5" s="1">
        <f t="shared" si="6"/>
        <v>2265</v>
      </c>
      <c r="V5" s="1">
        <f t="shared" si="7"/>
        <v>0</v>
      </c>
      <c r="W5" s="1">
        <f t="shared" si="8"/>
        <v>0</v>
      </c>
      <c r="X5" s="1">
        <f t="shared" si="9"/>
        <v>2265</v>
      </c>
      <c r="Y5" s="6">
        <f t="shared" si="10"/>
        <v>0</v>
      </c>
      <c r="Z5" s="6">
        <f t="shared" si="11"/>
        <v>0.35081007700010147</v>
      </c>
      <c r="AA5" s="6">
        <f t="shared" si="12"/>
        <v>0</v>
      </c>
      <c r="AB5" s="6">
        <f t="shared" si="13"/>
        <v>0</v>
      </c>
      <c r="AD5" t="s">
        <v>57</v>
      </c>
      <c r="AE5" s="1">
        <f t="shared" si="14"/>
        <v>0</v>
      </c>
      <c r="AF5" s="1">
        <f t="shared" si="15"/>
        <v>295</v>
      </c>
      <c r="AG5" s="1">
        <f t="shared" si="16"/>
        <v>0</v>
      </c>
      <c r="AH5" s="1">
        <f t="shared" si="17"/>
        <v>0</v>
      </c>
      <c r="AL5" t="s">
        <v>38</v>
      </c>
      <c r="AM5">
        <v>1</v>
      </c>
      <c r="AN5">
        <v>1</v>
      </c>
      <c r="AO5">
        <v>6</v>
      </c>
    </row>
    <row r="6" spans="1:41">
      <c r="G6" t="s">
        <v>359</v>
      </c>
      <c r="H6" s="1">
        <v>9648</v>
      </c>
      <c r="I6" s="13">
        <v>160.803</v>
      </c>
      <c r="J6" s="1">
        <v>1690</v>
      </c>
      <c r="N6" t="s">
        <v>57</v>
      </c>
      <c r="O6" s="1">
        <f t="shared" si="1"/>
        <v>9648</v>
      </c>
      <c r="P6" s="1">
        <f t="shared" si="2"/>
        <v>0</v>
      </c>
      <c r="Q6" s="1">
        <f t="shared" si="3"/>
        <v>0</v>
      </c>
      <c r="R6" s="1">
        <f t="shared" si="4"/>
        <v>0</v>
      </c>
      <c r="T6" s="1">
        <f t="shared" si="5"/>
        <v>1690</v>
      </c>
      <c r="U6" s="1">
        <f t="shared" si="6"/>
        <v>0</v>
      </c>
      <c r="V6" s="1">
        <f t="shared" si="7"/>
        <v>0</v>
      </c>
      <c r="W6" s="1">
        <f t="shared" si="8"/>
        <v>0</v>
      </c>
      <c r="X6" s="1">
        <f t="shared" si="9"/>
        <v>1690</v>
      </c>
      <c r="Y6" s="6">
        <f t="shared" si="10"/>
        <v>0.47990640405279539</v>
      </c>
      <c r="Z6" s="6">
        <f t="shared" si="11"/>
        <v>0</v>
      </c>
      <c r="AA6" s="6">
        <f t="shared" si="12"/>
        <v>0</v>
      </c>
      <c r="AB6" s="6">
        <f t="shared" si="13"/>
        <v>0</v>
      </c>
      <c r="AD6" t="s">
        <v>57</v>
      </c>
      <c r="AE6" s="1">
        <f t="shared" si="14"/>
        <v>160.803</v>
      </c>
      <c r="AF6" s="1">
        <f t="shared" si="15"/>
        <v>0</v>
      </c>
      <c r="AG6" s="1">
        <f t="shared" si="16"/>
        <v>0</v>
      </c>
      <c r="AH6" s="1">
        <f t="shared" si="17"/>
        <v>0</v>
      </c>
    </row>
    <row r="7" spans="1:41">
      <c r="G7" t="s">
        <v>360</v>
      </c>
      <c r="H7" s="1">
        <v>14442</v>
      </c>
      <c r="I7" s="13">
        <v>240.69800000000001</v>
      </c>
      <c r="J7" s="1">
        <v>1585</v>
      </c>
      <c r="N7" t="s">
        <v>57</v>
      </c>
      <c r="O7" s="1">
        <f t="shared" si="1"/>
        <v>14442</v>
      </c>
      <c r="P7" s="1">
        <f t="shared" si="2"/>
        <v>0</v>
      </c>
      <c r="Q7" s="1">
        <f t="shared" si="3"/>
        <v>0</v>
      </c>
      <c r="R7" s="1">
        <f t="shared" si="4"/>
        <v>0</v>
      </c>
      <c r="T7" s="1">
        <f t="shared" si="5"/>
        <v>1585</v>
      </c>
      <c r="U7" s="1">
        <f t="shared" si="6"/>
        <v>0</v>
      </c>
      <c r="V7" s="1">
        <f t="shared" si="7"/>
        <v>0</v>
      </c>
      <c r="W7" s="1">
        <f t="shared" si="8"/>
        <v>0</v>
      </c>
      <c r="X7" s="1">
        <f t="shared" si="9"/>
        <v>1585</v>
      </c>
      <c r="Y7" s="6">
        <f t="shared" si="10"/>
        <v>0.30068312930512792</v>
      </c>
      <c r="Z7" s="6">
        <f t="shared" si="11"/>
        <v>0</v>
      </c>
      <c r="AA7" s="6">
        <f t="shared" si="12"/>
        <v>0</v>
      </c>
      <c r="AB7" s="6">
        <f t="shared" si="13"/>
        <v>0</v>
      </c>
      <c r="AD7" t="s">
        <v>57</v>
      </c>
      <c r="AE7" s="1">
        <f t="shared" si="14"/>
        <v>240.69800000000001</v>
      </c>
      <c r="AF7" s="1">
        <f t="shared" si="15"/>
        <v>0</v>
      </c>
      <c r="AG7" s="1">
        <f t="shared" si="16"/>
        <v>0</v>
      </c>
      <c r="AH7" s="1">
        <f t="shared" si="17"/>
        <v>0</v>
      </c>
    </row>
    <row r="8" spans="1:41">
      <c r="G8" t="s">
        <v>361</v>
      </c>
      <c r="H8" s="1">
        <v>9714</v>
      </c>
      <c r="I8" s="13">
        <v>161.905</v>
      </c>
      <c r="J8" s="1">
        <v>1399</v>
      </c>
      <c r="N8" t="s">
        <v>57</v>
      </c>
      <c r="O8" s="1">
        <f t="shared" si="1"/>
        <v>9714</v>
      </c>
      <c r="P8" s="1">
        <f t="shared" si="2"/>
        <v>0</v>
      </c>
      <c r="Q8" s="1">
        <f t="shared" si="3"/>
        <v>0</v>
      </c>
      <c r="R8" s="1">
        <f t="shared" si="4"/>
        <v>0</v>
      </c>
      <c r="T8" s="1">
        <f t="shared" si="5"/>
        <v>1399</v>
      </c>
      <c r="U8" s="1">
        <f t="shared" si="6"/>
        <v>0</v>
      </c>
      <c r="V8" s="1">
        <f t="shared" si="7"/>
        <v>0</v>
      </c>
      <c r="W8" s="1">
        <f t="shared" si="8"/>
        <v>0</v>
      </c>
      <c r="X8" s="1">
        <f t="shared" si="9"/>
        <v>1399</v>
      </c>
      <c r="Y8" s="6">
        <f t="shared" si="10"/>
        <v>0.39457244310569972</v>
      </c>
      <c r="Z8" s="6">
        <f t="shared" si="11"/>
        <v>0</v>
      </c>
      <c r="AA8" s="6">
        <f t="shared" si="12"/>
        <v>0</v>
      </c>
      <c r="AB8" s="6">
        <f t="shared" si="13"/>
        <v>0</v>
      </c>
      <c r="AD8" t="s">
        <v>57</v>
      </c>
      <c r="AE8" s="1">
        <f t="shared" si="14"/>
        <v>161.905</v>
      </c>
      <c r="AF8" s="1">
        <f t="shared" si="15"/>
        <v>0</v>
      </c>
      <c r="AG8" s="1">
        <f t="shared" si="16"/>
        <v>0</v>
      </c>
      <c r="AH8" s="1">
        <f t="shared" si="17"/>
        <v>0</v>
      </c>
    </row>
    <row r="9" spans="1:41">
      <c r="G9" t="s">
        <v>363</v>
      </c>
      <c r="H9" s="1">
        <v>8714</v>
      </c>
      <c r="I9" s="13">
        <v>145.22999999999999</v>
      </c>
      <c r="J9" s="1">
        <v>1217</v>
      </c>
      <c r="N9" t="s">
        <v>57</v>
      </c>
      <c r="O9" s="1">
        <f t="shared" si="1"/>
        <v>8714</v>
      </c>
      <c r="P9" s="1">
        <f t="shared" si="2"/>
        <v>0</v>
      </c>
      <c r="Q9" s="1">
        <f t="shared" si="3"/>
        <v>0</v>
      </c>
      <c r="R9" s="1">
        <f t="shared" si="4"/>
        <v>0</v>
      </c>
      <c r="T9" s="1">
        <f t="shared" si="5"/>
        <v>1217</v>
      </c>
      <c r="U9" s="1">
        <f t="shared" si="6"/>
        <v>0</v>
      </c>
      <c r="V9" s="1">
        <f t="shared" si="7"/>
        <v>0</v>
      </c>
      <c r="W9" s="1">
        <f t="shared" si="8"/>
        <v>0</v>
      </c>
      <c r="X9" s="1">
        <f t="shared" si="9"/>
        <v>1217</v>
      </c>
      <c r="Y9" s="6">
        <f t="shared" si="10"/>
        <v>0.38263100474437295</v>
      </c>
      <c r="Z9" s="6">
        <f t="shared" si="11"/>
        <v>0</v>
      </c>
      <c r="AA9" s="6">
        <f t="shared" si="12"/>
        <v>0</v>
      </c>
      <c r="AB9" s="6">
        <f t="shared" si="13"/>
        <v>0</v>
      </c>
      <c r="AD9" t="s">
        <v>57</v>
      </c>
      <c r="AE9" s="1">
        <f t="shared" si="14"/>
        <v>145.22999999999999</v>
      </c>
      <c r="AF9" s="1">
        <f t="shared" si="15"/>
        <v>0</v>
      </c>
      <c r="AG9" s="1">
        <f t="shared" si="16"/>
        <v>0</v>
      </c>
      <c r="AH9" s="1">
        <f t="shared" si="17"/>
        <v>0</v>
      </c>
    </row>
    <row r="10" spans="1:41">
      <c r="G10" t="s">
        <v>364</v>
      </c>
      <c r="H10" s="1">
        <v>8096</v>
      </c>
      <c r="I10" s="13">
        <v>134.94</v>
      </c>
      <c r="J10" s="1">
        <v>1595</v>
      </c>
      <c r="N10" t="s">
        <v>57</v>
      </c>
      <c r="O10" s="1">
        <f t="shared" si="1"/>
        <v>8096</v>
      </c>
      <c r="P10" s="1">
        <f t="shared" si="2"/>
        <v>0</v>
      </c>
      <c r="Q10" s="1">
        <f t="shared" si="3"/>
        <v>0</v>
      </c>
      <c r="R10" s="1">
        <f t="shared" si="4"/>
        <v>0</v>
      </c>
      <c r="T10" s="1">
        <f t="shared" si="5"/>
        <v>1595</v>
      </c>
      <c r="U10" s="1">
        <f t="shared" si="6"/>
        <v>0</v>
      </c>
      <c r="V10" s="1">
        <f t="shared" si="7"/>
        <v>0</v>
      </c>
      <c r="W10" s="1">
        <f t="shared" si="8"/>
        <v>0</v>
      </c>
      <c r="X10" s="1">
        <f t="shared" si="9"/>
        <v>1595</v>
      </c>
      <c r="Y10" s="6">
        <f t="shared" si="10"/>
        <v>0.53975580702799286</v>
      </c>
      <c r="Z10" s="6">
        <f t="shared" si="11"/>
        <v>0</v>
      </c>
      <c r="AA10" s="6">
        <f t="shared" si="12"/>
        <v>0</v>
      </c>
      <c r="AB10" s="6">
        <f t="shared" si="13"/>
        <v>0</v>
      </c>
      <c r="AD10" t="s">
        <v>57</v>
      </c>
      <c r="AE10" s="1">
        <f t="shared" si="14"/>
        <v>134.94</v>
      </c>
      <c r="AF10" s="1">
        <f t="shared" si="15"/>
        <v>0</v>
      </c>
      <c r="AG10" s="1">
        <f t="shared" si="16"/>
        <v>0</v>
      </c>
      <c r="AH10" s="1">
        <f t="shared" si="17"/>
        <v>0</v>
      </c>
    </row>
    <row r="11" spans="1:41">
      <c r="G11" t="s">
        <v>365</v>
      </c>
      <c r="H11" s="1">
        <v>8209</v>
      </c>
      <c r="I11" s="13">
        <v>136.81200000000001</v>
      </c>
      <c r="J11" s="1">
        <v>1746</v>
      </c>
      <c r="N11" t="s">
        <v>57</v>
      </c>
      <c r="O11" s="1">
        <f t="shared" si="1"/>
        <v>8209</v>
      </c>
      <c r="P11" s="1">
        <f t="shared" si="2"/>
        <v>0</v>
      </c>
      <c r="Q11" s="1">
        <f t="shared" si="3"/>
        <v>0</v>
      </c>
      <c r="R11" s="1">
        <f t="shared" si="4"/>
        <v>0</v>
      </c>
      <c r="T11" s="1">
        <f t="shared" si="5"/>
        <v>1746</v>
      </c>
      <c r="U11" s="1">
        <f t="shared" si="6"/>
        <v>0</v>
      </c>
      <c r="V11" s="1">
        <f t="shared" si="7"/>
        <v>0</v>
      </c>
      <c r="W11" s="1">
        <f t="shared" si="8"/>
        <v>0</v>
      </c>
      <c r="X11" s="1">
        <f t="shared" si="9"/>
        <v>1746</v>
      </c>
      <c r="Y11" s="6">
        <f t="shared" si="10"/>
        <v>0.58272160358577374</v>
      </c>
      <c r="Z11" s="6">
        <f t="shared" si="11"/>
        <v>0</v>
      </c>
      <c r="AA11" s="6">
        <f t="shared" si="12"/>
        <v>0</v>
      </c>
      <c r="AB11" s="6">
        <f t="shared" si="13"/>
        <v>0</v>
      </c>
      <c r="AD11" t="s">
        <v>57</v>
      </c>
      <c r="AE11" s="1">
        <f t="shared" si="14"/>
        <v>136.81200000000001</v>
      </c>
      <c r="AF11" s="1">
        <f t="shared" si="15"/>
        <v>0</v>
      </c>
      <c r="AG11" s="1">
        <f t="shared" si="16"/>
        <v>0</v>
      </c>
      <c r="AH11" s="1">
        <f t="shared" si="17"/>
        <v>0</v>
      </c>
    </row>
    <row r="12" spans="1:41">
      <c r="G12" t="s">
        <v>366</v>
      </c>
      <c r="H12" s="1">
        <v>8725</v>
      </c>
      <c r="I12" s="13">
        <v>145.41</v>
      </c>
      <c r="J12" s="1">
        <v>1557</v>
      </c>
      <c r="N12" t="s">
        <v>57</v>
      </c>
      <c r="O12" s="1">
        <f t="shared" si="1"/>
        <v>8725</v>
      </c>
      <c r="P12" s="1">
        <f t="shared" si="2"/>
        <v>0</v>
      </c>
      <c r="Q12" s="1">
        <f t="shared" si="3"/>
        <v>0</v>
      </c>
      <c r="R12" s="1">
        <f t="shared" si="4"/>
        <v>0</v>
      </c>
      <c r="T12" s="1">
        <f t="shared" si="5"/>
        <v>1557</v>
      </c>
      <c r="U12" s="1">
        <f t="shared" si="6"/>
        <v>0</v>
      </c>
      <c r="V12" s="1">
        <f t="shared" si="7"/>
        <v>0</v>
      </c>
      <c r="W12" s="1">
        <f t="shared" si="8"/>
        <v>0</v>
      </c>
      <c r="X12" s="1">
        <f t="shared" si="9"/>
        <v>1557</v>
      </c>
      <c r="Y12" s="6">
        <f t="shared" si="10"/>
        <v>0.48891156729599244</v>
      </c>
      <c r="Z12" s="6">
        <f t="shared" si="11"/>
        <v>0</v>
      </c>
      <c r="AA12" s="6">
        <f t="shared" si="12"/>
        <v>0</v>
      </c>
      <c r="AB12" s="6">
        <f t="shared" si="13"/>
        <v>0</v>
      </c>
      <c r="AD12" t="s">
        <v>57</v>
      </c>
      <c r="AE12" s="1">
        <f t="shared" si="14"/>
        <v>145.41</v>
      </c>
      <c r="AF12" s="1">
        <f t="shared" si="15"/>
        <v>0</v>
      </c>
      <c r="AG12" s="1">
        <f t="shared" si="16"/>
        <v>0</v>
      </c>
      <c r="AH12" s="1">
        <f t="shared" si="17"/>
        <v>0</v>
      </c>
    </row>
    <row r="13" spans="1:41">
      <c r="G13" t="s">
        <v>367</v>
      </c>
      <c r="H13" s="1">
        <v>12677</v>
      </c>
      <c r="I13" s="13">
        <v>211.27699999999999</v>
      </c>
      <c r="J13" s="1">
        <v>2632</v>
      </c>
      <c r="N13" t="s">
        <v>57</v>
      </c>
      <c r="O13" s="1">
        <f t="shared" si="1"/>
        <v>12677</v>
      </c>
      <c r="P13" s="1">
        <f t="shared" si="2"/>
        <v>0</v>
      </c>
      <c r="Q13" s="1">
        <f t="shared" si="3"/>
        <v>0</v>
      </c>
      <c r="R13" s="1">
        <f t="shared" si="4"/>
        <v>0</v>
      </c>
      <c r="T13" s="1">
        <f t="shared" si="5"/>
        <v>2632</v>
      </c>
      <c r="U13" s="1">
        <f t="shared" si="6"/>
        <v>0</v>
      </c>
      <c r="V13" s="1">
        <f t="shared" si="7"/>
        <v>0</v>
      </c>
      <c r="W13" s="1">
        <f t="shared" si="8"/>
        <v>0</v>
      </c>
      <c r="X13" s="1">
        <f t="shared" si="9"/>
        <v>2632</v>
      </c>
      <c r="Y13" s="6">
        <f t="shared" si="10"/>
        <v>0.56882219011671442</v>
      </c>
      <c r="Z13" s="6">
        <f t="shared" si="11"/>
        <v>0</v>
      </c>
      <c r="AA13" s="6">
        <f t="shared" si="12"/>
        <v>0</v>
      </c>
      <c r="AB13" s="6">
        <f t="shared" si="13"/>
        <v>0</v>
      </c>
      <c r="AD13" t="s">
        <v>57</v>
      </c>
      <c r="AE13" s="1">
        <f t="shared" si="14"/>
        <v>211.27699999999999</v>
      </c>
      <c r="AF13" s="1">
        <f t="shared" si="15"/>
        <v>0</v>
      </c>
      <c r="AG13" s="1">
        <f t="shared" si="16"/>
        <v>0</v>
      </c>
      <c r="AH13" s="1">
        <f t="shared" si="17"/>
        <v>0</v>
      </c>
    </row>
    <row r="14" spans="1:41">
      <c r="G14" t="s">
        <v>368</v>
      </c>
      <c r="H14" s="1">
        <v>11621</v>
      </c>
      <c r="I14" s="13">
        <v>193.68899999999999</v>
      </c>
      <c r="J14" s="1">
        <v>3080</v>
      </c>
      <c r="N14" t="s">
        <v>57</v>
      </c>
      <c r="O14" s="1">
        <f t="shared" si="1"/>
        <v>11621</v>
      </c>
      <c r="P14" s="1">
        <f t="shared" si="2"/>
        <v>0</v>
      </c>
      <c r="Q14" s="1">
        <f t="shared" si="3"/>
        <v>0</v>
      </c>
      <c r="R14" s="1">
        <f t="shared" si="4"/>
        <v>0</v>
      </c>
      <c r="T14" s="1">
        <f t="shared" si="5"/>
        <v>3080</v>
      </c>
      <c r="U14" s="1">
        <f t="shared" si="6"/>
        <v>0</v>
      </c>
      <c r="V14" s="1">
        <f t="shared" si="7"/>
        <v>0</v>
      </c>
      <c r="W14" s="1">
        <f t="shared" si="8"/>
        <v>0</v>
      </c>
      <c r="X14" s="1">
        <f t="shared" si="9"/>
        <v>3080</v>
      </c>
      <c r="Y14" s="6">
        <f t="shared" si="10"/>
        <v>0.72612995132807523</v>
      </c>
      <c r="Z14" s="6">
        <f t="shared" si="11"/>
        <v>0</v>
      </c>
      <c r="AA14" s="6">
        <f t="shared" si="12"/>
        <v>0</v>
      </c>
      <c r="AB14" s="6">
        <f t="shared" si="13"/>
        <v>0</v>
      </c>
      <c r="AD14" t="s">
        <v>57</v>
      </c>
      <c r="AE14" s="1">
        <f t="shared" si="14"/>
        <v>193.68899999999999</v>
      </c>
      <c r="AF14" s="1">
        <f t="shared" si="15"/>
        <v>0</v>
      </c>
      <c r="AG14" s="1">
        <f t="shared" si="16"/>
        <v>0</v>
      </c>
      <c r="AH14" s="1">
        <f t="shared" si="17"/>
        <v>0</v>
      </c>
    </row>
    <row r="15" spans="1:41">
      <c r="G15" t="s">
        <v>369</v>
      </c>
      <c r="H15" s="1">
        <v>9188</v>
      </c>
      <c r="I15" s="13">
        <v>153.13</v>
      </c>
      <c r="J15" s="1">
        <v>2513</v>
      </c>
      <c r="N15" t="s">
        <v>57</v>
      </c>
      <c r="O15" s="1">
        <f t="shared" si="1"/>
        <v>9188</v>
      </c>
      <c r="P15" s="1">
        <f t="shared" si="2"/>
        <v>0</v>
      </c>
      <c r="Q15" s="1">
        <f t="shared" si="3"/>
        <v>0</v>
      </c>
      <c r="R15" s="1">
        <f t="shared" si="4"/>
        <v>0</v>
      </c>
      <c r="T15" s="1">
        <f t="shared" si="5"/>
        <v>2513</v>
      </c>
      <c r="U15" s="1">
        <f t="shared" si="6"/>
        <v>0</v>
      </c>
      <c r="V15" s="1">
        <f t="shared" si="7"/>
        <v>0</v>
      </c>
      <c r="W15" s="1">
        <f t="shared" si="8"/>
        <v>0</v>
      </c>
      <c r="X15" s="1">
        <f t="shared" si="9"/>
        <v>2513</v>
      </c>
      <c r="Y15" s="6">
        <f t="shared" si="10"/>
        <v>0.749339519683208</v>
      </c>
      <c r="Z15" s="6">
        <f t="shared" si="11"/>
        <v>0</v>
      </c>
      <c r="AA15" s="6">
        <f t="shared" si="12"/>
        <v>0</v>
      </c>
      <c r="AB15" s="6">
        <f t="shared" si="13"/>
        <v>0</v>
      </c>
      <c r="AD15" t="s">
        <v>57</v>
      </c>
      <c r="AE15" s="1">
        <f t="shared" si="14"/>
        <v>153.13</v>
      </c>
      <c r="AF15" s="1">
        <f t="shared" si="15"/>
        <v>0</v>
      </c>
      <c r="AG15" s="1">
        <f t="shared" si="16"/>
        <v>0</v>
      </c>
      <c r="AH15" s="1">
        <f t="shared" si="17"/>
        <v>0</v>
      </c>
    </row>
    <row r="16" spans="1:41">
      <c r="A16" t="s">
        <v>58</v>
      </c>
      <c r="B16">
        <v>0</v>
      </c>
      <c r="C16">
        <v>1</v>
      </c>
      <c r="D16">
        <v>1</v>
      </c>
      <c r="E16">
        <v>1</v>
      </c>
      <c r="G16" t="s">
        <v>371</v>
      </c>
      <c r="H16" s="1">
        <v>24258</v>
      </c>
      <c r="I16" s="13">
        <v>404</v>
      </c>
      <c r="J16" s="1">
        <v>9875</v>
      </c>
      <c r="N16" t="s">
        <v>58</v>
      </c>
      <c r="O16" s="1">
        <f t="shared" si="1"/>
        <v>0</v>
      </c>
      <c r="P16" s="1">
        <f t="shared" si="2"/>
        <v>24258</v>
      </c>
      <c r="Q16" s="1">
        <f t="shared" si="3"/>
        <v>0</v>
      </c>
      <c r="R16" s="1">
        <f t="shared" si="4"/>
        <v>0</v>
      </c>
      <c r="T16" s="1">
        <f t="shared" si="5"/>
        <v>0</v>
      </c>
      <c r="U16" s="1">
        <f t="shared" si="6"/>
        <v>9875</v>
      </c>
      <c r="V16" s="1">
        <f t="shared" si="7"/>
        <v>0</v>
      </c>
      <c r="W16" s="1">
        <f t="shared" si="8"/>
        <v>0</v>
      </c>
      <c r="X16" s="1">
        <f t="shared" si="9"/>
        <v>9875</v>
      </c>
      <c r="Y16" s="6">
        <f t="shared" si="10"/>
        <v>0</v>
      </c>
      <c r="Z16" s="6">
        <f t="shared" si="11"/>
        <v>1.1152936977717844</v>
      </c>
      <c r="AA16" s="6">
        <f t="shared" si="12"/>
        <v>0</v>
      </c>
      <c r="AB16" s="6">
        <f t="shared" si="13"/>
        <v>0</v>
      </c>
      <c r="AD16" t="s">
        <v>58</v>
      </c>
      <c r="AE16" s="1">
        <f t="shared" si="14"/>
        <v>0</v>
      </c>
      <c r="AF16" s="1">
        <f t="shared" si="15"/>
        <v>404</v>
      </c>
      <c r="AG16" s="1">
        <f t="shared" si="16"/>
        <v>0</v>
      </c>
      <c r="AH16" s="1">
        <f t="shared" si="17"/>
        <v>0</v>
      </c>
      <c r="AL16" t="s">
        <v>60</v>
      </c>
      <c r="AM16">
        <v>0</v>
      </c>
      <c r="AN16">
        <v>0</v>
      </c>
      <c r="AO16">
        <v>4</v>
      </c>
    </row>
    <row r="17" spans="1:41">
      <c r="G17" t="s">
        <v>372</v>
      </c>
      <c r="H17" s="1">
        <v>56035</v>
      </c>
      <c r="I17">
        <v>934</v>
      </c>
      <c r="J17" s="1">
        <v>8132</v>
      </c>
      <c r="N17" t="s">
        <v>58</v>
      </c>
      <c r="O17" s="1">
        <f t="shared" si="1"/>
        <v>0</v>
      </c>
      <c r="P17" s="1">
        <f t="shared" si="2"/>
        <v>0</v>
      </c>
      <c r="Q17" s="1">
        <f t="shared" si="3"/>
        <v>56035</v>
      </c>
      <c r="R17" s="1">
        <f t="shared" si="4"/>
        <v>0</v>
      </c>
      <c r="T17" s="1">
        <f t="shared" si="5"/>
        <v>0</v>
      </c>
      <c r="U17" s="1">
        <f t="shared" si="6"/>
        <v>0</v>
      </c>
      <c r="V17" s="1">
        <f t="shared" si="7"/>
        <v>8132</v>
      </c>
      <c r="W17" s="1">
        <f t="shared" si="8"/>
        <v>0</v>
      </c>
      <c r="X17" s="1">
        <f t="shared" si="9"/>
        <v>8132</v>
      </c>
      <c r="Y17" s="6">
        <f t="shared" si="10"/>
        <v>0</v>
      </c>
      <c r="Z17" s="6">
        <f t="shared" si="11"/>
        <v>0</v>
      </c>
      <c r="AA17" s="6">
        <f t="shared" si="12"/>
        <v>0.39759885883455914</v>
      </c>
      <c r="AB17" s="6">
        <f t="shared" si="13"/>
        <v>0</v>
      </c>
      <c r="AD17" t="s">
        <v>58</v>
      </c>
      <c r="AE17" s="1">
        <f t="shared" si="14"/>
        <v>0</v>
      </c>
      <c r="AF17" s="1">
        <f t="shared" si="15"/>
        <v>0</v>
      </c>
      <c r="AG17" s="1">
        <f t="shared" si="16"/>
        <v>934</v>
      </c>
      <c r="AH17" s="1">
        <f t="shared" si="17"/>
        <v>0</v>
      </c>
      <c r="AL17" t="s">
        <v>142</v>
      </c>
      <c r="AM17">
        <v>1</v>
      </c>
      <c r="AN17">
        <v>2</v>
      </c>
      <c r="AO17">
        <v>5</v>
      </c>
    </row>
    <row r="18" spans="1:41">
      <c r="G18" t="s">
        <v>373</v>
      </c>
      <c r="H18" s="1">
        <v>12927</v>
      </c>
      <c r="I18" s="13">
        <v>215.45699999999999</v>
      </c>
      <c r="J18" s="1">
        <v>2607</v>
      </c>
      <c r="N18" t="s">
        <v>58</v>
      </c>
      <c r="O18" s="1">
        <f t="shared" si="1"/>
        <v>12927</v>
      </c>
      <c r="P18" s="1">
        <f t="shared" si="2"/>
        <v>0</v>
      </c>
      <c r="Q18" s="1">
        <f t="shared" si="3"/>
        <v>0</v>
      </c>
      <c r="R18" s="1">
        <f t="shared" si="4"/>
        <v>0</v>
      </c>
      <c r="T18" s="1">
        <f t="shared" si="5"/>
        <v>2607</v>
      </c>
      <c r="U18" s="1">
        <f t="shared" si="6"/>
        <v>0</v>
      </c>
      <c r="V18" s="1">
        <f t="shared" si="7"/>
        <v>0</v>
      </c>
      <c r="W18" s="1">
        <f t="shared" si="8"/>
        <v>0</v>
      </c>
      <c r="X18" s="1">
        <f t="shared" si="9"/>
        <v>2607</v>
      </c>
      <c r="Y18" s="6">
        <f t="shared" si="10"/>
        <v>0.55252307213001139</v>
      </c>
      <c r="Z18" s="6">
        <f t="shared" si="11"/>
        <v>0</v>
      </c>
      <c r="AA18" s="6">
        <f t="shared" si="12"/>
        <v>0</v>
      </c>
      <c r="AB18" s="6">
        <f t="shared" si="13"/>
        <v>0</v>
      </c>
      <c r="AD18" t="s">
        <v>58</v>
      </c>
      <c r="AE18" s="1">
        <f t="shared" si="14"/>
        <v>215.45699999999999</v>
      </c>
      <c r="AF18" s="1">
        <f t="shared" si="15"/>
        <v>0</v>
      </c>
      <c r="AG18" s="1">
        <f t="shared" si="16"/>
        <v>0</v>
      </c>
      <c r="AH18" s="1">
        <f t="shared" si="17"/>
        <v>0</v>
      </c>
    </row>
    <row r="19" spans="1:41">
      <c r="A19" t="s">
        <v>38</v>
      </c>
      <c r="B19">
        <v>1</v>
      </c>
      <c r="C19">
        <v>1</v>
      </c>
      <c r="D19">
        <v>6</v>
      </c>
      <c r="E19">
        <v>9</v>
      </c>
      <c r="G19" t="s">
        <v>376</v>
      </c>
      <c r="H19" s="1">
        <v>68394</v>
      </c>
      <c r="I19" s="1">
        <v>1140</v>
      </c>
      <c r="J19" s="1">
        <v>9062</v>
      </c>
      <c r="K19" s="1"/>
      <c r="L19" s="1"/>
      <c r="M19" s="1"/>
      <c r="N19" t="s">
        <v>38</v>
      </c>
      <c r="O19" s="1">
        <f t="shared" si="1"/>
        <v>0</v>
      </c>
      <c r="P19" s="1">
        <f t="shared" si="2"/>
        <v>0</v>
      </c>
      <c r="Q19" s="1">
        <f t="shared" si="3"/>
        <v>0</v>
      </c>
      <c r="R19" s="1">
        <f t="shared" si="4"/>
        <v>68394</v>
      </c>
      <c r="T19" s="1">
        <f t="shared" si="5"/>
        <v>0</v>
      </c>
      <c r="U19" s="1">
        <f t="shared" si="6"/>
        <v>0</v>
      </c>
      <c r="V19" s="1">
        <f t="shared" si="7"/>
        <v>0</v>
      </c>
      <c r="W19" s="1">
        <f t="shared" si="8"/>
        <v>9062</v>
      </c>
      <c r="X19" s="1">
        <f t="shared" si="9"/>
        <v>9062</v>
      </c>
      <c r="Y19" s="6">
        <f t="shared" si="10"/>
        <v>0</v>
      </c>
      <c r="Z19" s="6">
        <f t="shared" si="11"/>
        <v>0</v>
      </c>
      <c r="AA19" s="6">
        <f t="shared" si="12"/>
        <v>0</v>
      </c>
      <c r="AB19" s="6">
        <f t="shared" si="13"/>
        <v>0.36300548674260857</v>
      </c>
      <c r="AD19" t="s">
        <v>38</v>
      </c>
      <c r="AE19" s="1">
        <f t="shared" si="14"/>
        <v>0</v>
      </c>
      <c r="AF19" s="1">
        <f t="shared" si="15"/>
        <v>0</v>
      </c>
      <c r="AG19" s="1">
        <f t="shared" si="16"/>
        <v>0</v>
      </c>
      <c r="AH19" s="1">
        <f t="shared" si="17"/>
        <v>1140</v>
      </c>
      <c r="AL19" t="s">
        <v>62</v>
      </c>
      <c r="AM19">
        <v>0</v>
      </c>
      <c r="AN19">
        <v>0</v>
      </c>
      <c r="AO19">
        <v>0</v>
      </c>
    </row>
    <row r="20" spans="1:41">
      <c r="G20" t="s">
        <v>377</v>
      </c>
      <c r="H20" s="1">
        <v>39637.137034313098</v>
      </c>
      <c r="I20">
        <v>661</v>
      </c>
      <c r="J20" s="1">
        <v>5015</v>
      </c>
      <c r="N20" t="s">
        <v>38</v>
      </c>
      <c r="O20" s="1">
        <f t="shared" si="1"/>
        <v>0</v>
      </c>
      <c r="P20" s="1">
        <f t="shared" si="2"/>
        <v>0</v>
      </c>
      <c r="Q20" s="1">
        <f t="shared" si="3"/>
        <v>39637.137034313098</v>
      </c>
      <c r="R20" s="1">
        <f t="shared" si="4"/>
        <v>0</v>
      </c>
      <c r="T20" s="1">
        <f t="shared" si="5"/>
        <v>0</v>
      </c>
      <c r="U20" s="1">
        <f t="shared" si="6"/>
        <v>0</v>
      </c>
      <c r="V20" s="1">
        <f t="shared" si="7"/>
        <v>5015</v>
      </c>
      <c r="W20" s="1">
        <f t="shared" si="8"/>
        <v>0</v>
      </c>
      <c r="X20" s="1">
        <f t="shared" si="9"/>
        <v>5015</v>
      </c>
      <c r="Y20" s="6">
        <f t="shared" si="10"/>
        <v>0</v>
      </c>
      <c r="Z20" s="6">
        <f t="shared" si="11"/>
        <v>0</v>
      </c>
      <c r="AA20" s="6">
        <f t="shared" si="12"/>
        <v>0.3466377002835257</v>
      </c>
      <c r="AB20" s="6">
        <f t="shared" si="13"/>
        <v>0</v>
      </c>
      <c r="AD20" t="s">
        <v>38</v>
      </c>
      <c r="AE20" s="1">
        <f t="shared" si="14"/>
        <v>0</v>
      </c>
      <c r="AF20" s="1">
        <f t="shared" si="15"/>
        <v>0</v>
      </c>
      <c r="AG20" s="1">
        <f t="shared" si="16"/>
        <v>661</v>
      </c>
      <c r="AH20" s="1">
        <f t="shared" si="17"/>
        <v>0</v>
      </c>
      <c r="AL20" t="s">
        <v>63</v>
      </c>
      <c r="AM20">
        <v>3</v>
      </c>
      <c r="AN20">
        <v>3</v>
      </c>
      <c r="AO20">
        <v>4</v>
      </c>
    </row>
    <row r="21" spans="1:41">
      <c r="G21" t="s">
        <v>378</v>
      </c>
      <c r="H21" s="1">
        <v>17064.390942298214</v>
      </c>
      <c r="I21">
        <v>284</v>
      </c>
      <c r="J21" s="1">
        <v>1646</v>
      </c>
      <c r="N21" t="s">
        <v>38</v>
      </c>
      <c r="O21" s="1">
        <f t="shared" si="1"/>
        <v>0</v>
      </c>
      <c r="P21" s="1">
        <f t="shared" si="2"/>
        <v>17064.390942298214</v>
      </c>
      <c r="Q21" s="1">
        <f t="shared" si="3"/>
        <v>0</v>
      </c>
      <c r="R21" s="1">
        <f t="shared" si="4"/>
        <v>0</v>
      </c>
      <c r="T21" s="1">
        <f t="shared" si="5"/>
        <v>0</v>
      </c>
      <c r="U21" s="1">
        <f t="shared" si="6"/>
        <v>1646</v>
      </c>
      <c r="V21" s="1">
        <f t="shared" si="7"/>
        <v>0</v>
      </c>
      <c r="W21" s="1">
        <f t="shared" si="8"/>
        <v>0</v>
      </c>
      <c r="X21" s="1">
        <f t="shared" si="9"/>
        <v>1646</v>
      </c>
      <c r="Y21" s="6">
        <f t="shared" si="10"/>
        <v>0</v>
      </c>
      <c r="Z21" s="6">
        <f t="shared" si="11"/>
        <v>0.26426897135354444</v>
      </c>
      <c r="AA21" s="6">
        <f t="shared" si="12"/>
        <v>0</v>
      </c>
      <c r="AB21" s="6">
        <f t="shared" si="13"/>
        <v>0</v>
      </c>
      <c r="AD21" t="s">
        <v>38</v>
      </c>
      <c r="AE21" s="1">
        <f t="shared" si="14"/>
        <v>0</v>
      </c>
      <c r="AF21" s="1">
        <f t="shared" si="15"/>
        <v>284</v>
      </c>
      <c r="AG21" s="1">
        <f t="shared" si="16"/>
        <v>0</v>
      </c>
      <c r="AH21" s="1">
        <f t="shared" si="17"/>
        <v>0</v>
      </c>
      <c r="AL21" t="s">
        <v>64</v>
      </c>
      <c r="AM21">
        <v>0</v>
      </c>
      <c r="AN21">
        <v>1</v>
      </c>
      <c r="AO21">
        <v>1</v>
      </c>
    </row>
    <row r="22" spans="1:41">
      <c r="G22" t="s">
        <v>379</v>
      </c>
      <c r="H22" s="1">
        <v>23508.043968920585</v>
      </c>
      <c r="I22">
        <v>393</v>
      </c>
      <c r="J22" s="1">
        <v>2005</v>
      </c>
      <c r="N22" t="s">
        <v>38</v>
      </c>
      <c r="O22" s="1">
        <f t="shared" si="1"/>
        <v>0</v>
      </c>
      <c r="P22" s="1">
        <f t="shared" si="2"/>
        <v>23508.043968920585</v>
      </c>
      <c r="Q22" s="1">
        <f t="shared" si="3"/>
        <v>0</v>
      </c>
      <c r="R22" s="1">
        <f t="shared" si="4"/>
        <v>0</v>
      </c>
      <c r="T22" s="1">
        <f t="shared" si="5"/>
        <v>0</v>
      </c>
      <c r="U22" s="1">
        <f t="shared" si="6"/>
        <v>2005</v>
      </c>
      <c r="V22" s="1">
        <f t="shared" si="7"/>
        <v>0</v>
      </c>
      <c r="W22" s="1">
        <f t="shared" si="8"/>
        <v>0</v>
      </c>
      <c r="X22" s="1">
        <f t="shared" si="9"/>
        <v>2005</v>
      </c>
      <c r="Y22" s="6">
        <f t="shared" si="10"/>
        <v>0</v>
      </c>
      <c r="Z22" s="6">
        <f t="shared" si="11"/>
        <v>0.23367110816169429</v>
      </c>
      <c r="AA22" s="6">
        <f t="shared" si="12"/>
        <v>0</v>
      </c>
      <c r="AB22" s="6">
        <f t="shared" si="13"/>
        <v>0</v>
      </c>
      <c r="AD22" t="s">
        <v>38</v>
      </c>
      <c r="AE22" s="1">
        <f t="shared" si="14"/>
        <v>0</v>
      </c>
      <c r="AF22" s="1">
        <f t="shared" si="15"/>
        <v>393</v>
      </c>
      <c r="AG22" s="1">
        <f t="shared" si="16"/>
        <v>0</v>
      </c>
      <c r="AH22" s="1">
        <f t="shared" si="17"/>
        <v>0</v>
      </c>
      <c r="AL22" t="s">
        <v>65</v>
      </c>
      <c r="AM22">
        <v>0</v>
      </c>
      <c r="AN22">
        <v>1</v>
      </c>
      <c r="AO22">
        <v>0</v>
      </c>
    </row>
    <row r="23" spans="1:41">
      <c r="G23" t="s">
        <v>380</v>
      </c>
      <c r="H23" s="1">
        <v>17458.843302883179</v>
      </c>
      <c r="I23">
        <v>291</v>
      </c>
      <c r="J23" s="1">
        <v>4100</v>
      </c>
      <c r="N23" t="s">
        <v>38</v>
      </c>
      <c r="O23" s="1">
        <f t="shared" si="1"/>
        <v>0</v>
      </c>
      <c r="P23" s="1">
        <f t="shared" si="2"/>
        <v>17458.843302883179</v>
      </c>
      <c r="Q23" s="1">
        <f t="shared" si="3"/>
        <v>0</v>
      </c>
      <c r="R23" s="1">
        <f t="shared" si="4"/>
        <v>0</v>
      </c>
      <c r="T23" s="1">
        <f t="shared" si="5"/>
        <v>0</v>
      </c>
      <c r="U23" s="1">
        <f t="shared" si="6"/>
        <v>4100</v>
      </c>
      <c r="V23" s="1">
        <f t="shared" si="7"/>
        <v>0</v>
      </c>
      <c r="W23" s="1">
        <f t="shared" si="8"/>
        <v>0</v>
      </c>
      <c r="X23" s="1">
        <f t="shared" si="9"/>
        <v>4100</v>
      </c>
      <c r="Y23" s="6">
        <f t="shared" si="10"/>
        <v>0</v>
      </c>
      <c r="Z23" s="6">
        <f t="shared" si="11"/>
        <v>0.64339180537084906</v>
      </c>
      <c r="AA23" s="6">
        <f t="shared" si="12"/>
        <v>0</v>
      </c>
      <c r="AB23" s="6">
        <f t="shared" si="13"/>
        <v>0</v>
      </c>
      <c r="AD23" t="s">
        <v>38</v>
      </c>
      <c r="AE23" s="1">
        <f t="shared" si="14"/>
        <v>0</v>
      </c>
      <c r="AF23" s="1">
        <f t="shared" si="15"/>
        <v>291</v>
      </c>
      <c r="AG23" s="1">
        <f t="shared" si="16"/>
        <v>0</v>
      </c>
      <c r="AH23" s="1">
        <f t="shared" si="17"/>
        <v>0</v>
      </c>
      <c r="AL23" t="s">
        <v>66</v>
      </c>
      <c r="AM23">
        <v>0</v>
      </c>
      <c r="AN23">
        <v>2</v>
      </c>
      <c r="AO23">
        <v>2</v>
      </c>
    </row>
    <row r="24" spans="1:41">
      <c r="G24" t="s">
        <v>381</v>
      </c>
      <c r="H24" s="1">
        <v>16061.199959841491</v>
      </c>
      <c r="I24">
        <v>268</v>
      </c>
      <c r="J24" s="1">
        <v>3028</v>
      </c>
      <c r="N24" t="s">
        <v>38</v>
      </c>
      <c r="O24" s="1">
        <f t="shared" si="1"/>
        <v>0</v>
      </c>
      <c r="P24" s="1">
        <f t="shared" si="2"/>
        <v>16061.199959841491</v>
      </c>
      <c r="Q24" s="1">
        <f t="shared" si="3"/>
        <v>0</v>
      </c>
      <c r="R24" s="1">
        <f t="shared" si="4"/>
        <v>0</v>
      </c>
      <c r="T24" s="1">
        <f t="shared" si="5"/>
        <v>0</v>
      </c>
      <c r="U24" s="1">
        <f t="shared" si="6"/>
        <v>3028</v>
      </c>
      <c r="V24" s="1">
        <f t="shared" si="7"/>
        <v>0</v>
      </c>
      <c r="W24" s="1">
        <f t="shared" si="8"/>
        <v>0</v>
      </c>
      <c r="X24" s="1">
        <f t="shared" si="9"/>
        <v>3028</v>
      </c>
      <c r="Y24" s="6">
        <f t="shared" si="10"/>
        <v>0</v>
      </c>
      <c r="Z24" s="6">
        <f t="shared" si="11"/>
        <v>0.51651747264846193</v>
      </c>
      <c r="AA24" s="6">
        <f t="shared" si="12"/>
        <v>0</v>
      </c>
      <c r="AB24" s="6">
        <f t="shared" si="13"/>
        <v>0</v>
      </c>
      <c r="AD24" t="s">
        <v>38</v>
      </c>
      <c r="AE24" s="1">
        <f t="shared" si="14"/>
        <v>0</v>
      </c>
      <c r="AF24" s="1">
        <f t="shared" si="15"/>
        <v>268</v>
      </c>
      <c r="AG24" s="1">
        <f t="shared" si="16"/>
        <v>0</v>
      </c>
      <c r="AH24" s="1">
        <f t="shared" si="17"/>
        <v>0</v>
      </c>
    </row>
    <row r="25" spans="1:41">
      <c r="G25" t="s">
        <v>382</v>
      </c>
      <c r="H25" s="1">
        <v>19790.896414390856</v>
      </c>
      <c r="I25">
        <v>330</v>
      </c>
      <c r="J25" s="1">
        <v>3990</v>
      </c>
      <c r="N25" t="s">
        <v>38</v>
      </c>
      <c r="O25" s="1">
        <f t="shared" si="1"/>
        <v>0</v>
      </c>
      <c r="P25" s="1">
        <f t="shared" si="2"/>
        <v>19790.896414390856</v>
      </c>
      <c r="Q25" s="1">
        <f t="shared" si="3"/>
        <v>0</v>
      </c>
      <c r="R25" s="1">
        <f t="shared" si="4"/>
        <v>0</v>
      </c>
      <c r="T25" s="1">
        <f t="shared" si="5"/>
        <v>0</v>
      </c>
      <c r="U25" s="1">
        <f t="shared" si="6"/>
        <v>3990</v>
      </c>
      <c r="V25" s="1">
        <f t="shared" si="7"/>
        <v>0</v>
      </c>
      <c r="W25" s="1">
        <f t="shared" si="8"/>
        <v>0</v>
      </c>
      <c r="X25" s="1">
        <f t="shared" si="9"/>
        <v>3990</v>
      </c>
      <c r="Y25" s="6">
        <f t="shared" si="10"/>
        <v>0</v>
      </c>
      <c r="Z25" s="6">
        <f t="shared" si="11"/>
        <v>0.55235026349621408</v>
      </c>
      <c r="AA25" s="6">
        <f t="shared" si="12"/>
        <v>0</v>
      </c>
      <c r="AB25" s="6">
        <f t="shared" si="13"/>
        <v>0</v>
      </c>
      <c r="AD25" t="s">
        <v>38</v>
      </c>
      <c r="AE25" s="1">
        <f t="shared" si="14"/>
        <v>0</v>
      </c>
      <c r="AF25" s="1">
        <f t="shared" si="15"/>
        <v>330</v>
      </c>
      <c r="AG25" s="1">
        <f t="shared" si="16"/>
        <v>0</v>
      </c>
      <c r="AH25" s="1">
        <f t="shared" si="17"/>
        <v>0</v>
      </c>
    </row>
    <row r="26" spans="1:41">
      <c r="G26" t="s">
        <v>383</v>
      </c>
      <c r="H26" s="1">
        <v>22219.01696449699</v>
      </c>
      <c r="I26">
        <v>270</v>
      </c>
      <c r="J26" s="1">
        <v>3720</v>
      </c>
      <c r="N26" t="s">
        <v>38</v>
      </c>
      <c r="O26" s="1">
        <f t="shared" si="1"/>
        <v>0</v>
      </c>
      <c r="P26" s="1">
        <f t="shared" si="2"/>
        <v>22219.01696449699</v>
      </c>
      <c r="Q26" s="1">
        <f t="shared" si="3"/>
        <v>0</v>
      </c>
      <c r="R26" s="1">
        <f t="shared" si="4"/>
        <v>0</v>
      </c>
      <c r="T26" s="1">
        <f t="shared" si="5"/>
        <v>0</v>
      </c>
      <c r="U26" s="1">
        <f t="shared" si="6"/>
        <v>3720</v>
      </c>
      <c r="V26" s="1">
        <f t="shared" si="7"/>
        <v>0</v>
      </c>
      <c r="W26" s="1">
        <f t="shared" si="8"/>
        <v>0</v>
      </c>
      <c r="X26" s="1">
        <f t="shared" si="9"/>
        <v>3720</v>
      </c>
      <c r="Y26" s="6">
        <f t="shared" si="10"/>
        <v>0</v>
      </c>
      <c r="Z26" s="6">
        <f t="shared" si="11"/>
        <v>0.45869629777964105</v>
      </c>
      <c r="AA26" s="6">
        <f t="shared" si="12"/>
        <v>0</v>
      </c>
      <c r="AB26" s="6">
        <f t="shared" si="13"/>
        <v>0</v>
      </c>
      <c r="AD26" t="s">
        <v>38</v>
      </c>
      <c r="AE26" s="1">
        <f t="shared" si="14"/>
        <v>0</v>
      </c>
      <c r="AF26" s="1">
        <f t="shared" si="15"/>
        <v>270</v>
      </c>
      <c r="AG26" s="1">
        <f t="shared" si="16"/>
        <v>0</v>
      </c>
      <c r="AH26" s="1">
        <f t="shared" si="17"/>
        <v>0</v>
      </c>
    </row>
    <row r="27" spans="1:41">
      <c r="G27" t="s">
        <v>384</v>
      </c>
      <c r="H27" s="1">
        <v>10893</v>
      </c>
      <c r="I27" s="13">
        <v>181.553</v>
      </c>
      <c r="J27" s="1">
        <v>2212</v>
      </c>
      <c r="N27" t="s">
        <v>38</v>
      </c>
      <c r="O27" s="1">
        <f t="shared" si="1"/>
        <v>10893</v>
      </c>
      <c r="P27" s="1">
        <f t="shared" si="2"/>
        <v>0</v>
      </c>
      <c r="Q27" s="1">
        <f t="shared" si="3"/>
        <v>0</v>
      </c>
      <c r="R27" s="1">
        <f t="shared" si="4"/>
        <v>0</v>
      </c>
      <c r="T27" s="1">
        <f t="shared" si="5"/>
        <v>2212</v>
      </c>
      <c r="U27" s="1">
        <f t="shared" si="6"/>
        <v>0</v>
      </c>
      <c r="V27" s="1">
        <f t="shared" si="7"/>
        <v>0</v>
      </c>
      <c r="W27" s="1">
        <f t="shared" si="8"/>
        <v>0</v>
      </c>
      <c r="X27" s="1">
        <f t="shared" si="9"/>
        <v>2212</v>
      </c>
      <c r="Y27" s="6">
        <f t="shared" si="10"/>
        <v>0.55634572409829608</v>
      </c>
      <c r="Z27" s="6">
        <f t="shared" si="11"/>
        <v>0</v>
      </c>
      <c r="AA27" s="6">
        <f t="shared" si="12"/>
        <v>0</v>
      </c>
      <c r="AB27" s="6">
        <f t="shared" si="13"/>
        <v>0</v>
      </c>
      <c r="AD27" t="s">
        <v>38</v>
      </c>
      <c r="AE27" s="1">
        <f t="shared" si="14"/>
        <v>181.553</v>
      </c>
      <c r="AF27" s="1">
        <f t="shared" si="15"/>
        <v>0</v>
      </c>
      <c r="AG27" s="1">
        <f t="shared" si="16"/>
        <v>0</v>
      </c>
      <c r="AH27" s="1">
        <f t="shared" si="17"/>
        <v>0</v>
      </c>
    </row>
    <row r="28" spans="1:41">
      <c r="G28" t="s">
        <v>385</v>
      </c>
      <c r="H28" s="1">
        <v>8415</v>
      </c>
      <c r="I28" s="13">
        <v>140.25399999999999</v>
      </c>
      <c r="J28" s="1">
        <v>1941</v>
      </c>
      <c r="N28" t="s">
        <v>38</v>
      </c>
      <c r="O28" s="1">
        <f t="shared" si="1"/>
        <v>8415</v>
      </c>
      <c r="P28" s="1">
        <f t="shared" si="2"/>
        <v>0</v>
      </c>
      <c r="Q28" s="1">
        <f t="shared" si="3"/>
        <v>0</v>
      </c>
      <c r="R28" s="1">
        <f t="shared" si="4"/>
        <v>0</v>
      </c>
      <c r="T28" s="1">
        <f t="shared" si="5"/>
        <v>1941</v>
      </c>
      <c r="U28" s="1">
        <f t="shared" si="6"/>
        <v>0</v>
      </c>
      <c r="V28" s="1">
        <f t="shared" si="7"/>
        <v>0</v>
      </c>
      <c r="W28" s="1">
        <f t="shared" si="8"/>
        <v>0</v>
      </c>
      <c r="X28" s="1">
        <f t="shared" si="9"/>
        <v>1941</v>
      </c>
      <c r="Y28" s="6">
        <f t="shared" si="10"/>
        <v>0.63194393573120411</v>
      </c>
      <c r="Z28" s="6">
        <f t="shared" si="11"/>
        <v>0</v>
      </c>
      <c r="AA28" s="6">
        <f t="shared" si="12"/>
        <v>0</v>
      </c>
      <c r="AB28" s="6">
        <f t="shared" si="13"/>
        <v>0</v>
      </c>
      <c r="AD28" t="s">
        <v>38</v>
      </c>
      <c r="AE28" s="1">
        <f t="shared" si="14"/>
        <v>140.25399999999999</v>
      </c>
      <c r="AF28" s="1">
        <f t="shared" si="15"/>
        <v>0</v>
      </c>
      <c r="AG28" s="1">
        <f t="shared" si="16"/>
        <v>0</v>
      </c>
      <c r="AH28" s="1">
        <f t="shared" si="17"/>
        <v>0</v>
      </c>
    </row>
    <row r="29" spans="1:41">
      <c r="G29" t="s">
        <v>386</v>
      </c>
      <c r="H29" s="1">
        <v>11606</v>
      </c>
      <c r="I29" s="13">
        <v>193.43899999999999</v>
      </c>
      <c r="J29" s="1">
        <v>1905</v>
      </c>
      <c r="N29" t="s">
        <v>38</v>
      </c>
      <c r="O29" s="1">
        <f t="shared" si="1"/>
        <v>11606</v>
      </c>
      <c r="P29" s="1">
        <f t="shared" si="2"/>
        <v>0</v>
      </c>
      <c r="Q29" s="1">
        <f t="shared" si="3"/>
        <v>0</v>
      </c>
      <c r="R29" s="1">
        <f t="shared" si="4"/>
        <v>0</v>
      </c>
      <c r="T29" s="1">
        <f t="shared" si="5"/>
        <v>1905</v>
      </c>
      <c r="U29" s="1">
        <f t="shared" si="6"/>
        <v>0</v>
      </c>
      <c r="V29" s="1">
        <f t="shared" si="7"/>
        <v>0</v>
      </c>
      <c r="W29" s="1">
        <f t="shared" si="8"/>
        <v>0</v>
      </c>
      <c r="X29" s="1">
        <f t="shared" si="9"/>
        <v>1905</v>
      </c>
      <c r="Y29" s="6">
        <f t="shared" si="10"/>
        <v>0.4496965433561762</v>
      </c>
      <c r="Z29" s="6">
        <f t="shared" si="11"/>
        <v>0</v>
      </c>
      <c r="AA29" s="6">
        <f t="shared" si="12"/>
        <v>0</v>
      </c>
      <c r="AB29" s="6">
        <f t="shared" si="13"/>
        <v>0</v>
      </c>
      <c r="AD29" t="s">
        <v>38</v>
      </c>
      <c r="AE29" s="1">
        <f t="shared" si="14"/>
        <v>193.43899999999999</v>
      </c>
      <c r="AF29" s="1">
        <f t="shared" si="15"/>
        <v>0</v>
      </c>
      <c r="AG29" s="1">
        <f t="shared" si="16"/>
        <v>0</v>
      </c>
      <c r="AH29" s="1">
        <f t="shared" si="17"/>
        <v>0</v>
      </c>
    </row>
    <row r="30" spans="1:41">
      <c r="G30" t="s">
        <v>387</v>
      </c>
      <c r="H30" s="1">
        <v>9968</v>
      </c>
      <c r="I30" s="13">
        <v>166.136</v>
      </c>
      <c r="J30" s="1">
        <v>2140</v>
      </c>
      <c r="N30" t="s">
        <v>38</v>
      </c>
      <c r="O30" s="1">
        <f t="shared" si="1"/>
        <v>9968</v>
      </c>
      <c r="P30" s="1">
        <f t="shared" si="2"/>
        <v>0</v>
      </c>
      <c r="Q30" s="1">
        <f t="shared" si="3"/>
        <v>0</v>
      </c>
      <c r="R30" s="1">
        <f t="shared" si="4"/>
        <v>0</v>
      </c>
      <c r="T30" s="1">
        <f t="shared" si="5"/>
        <v>2140</v>
      </c>
      <c r="U30" s="1">
        <f t="shared" si="6"/>
        <v>0</v>
      </c>
      <c r="V30" s="1">
        <f t="shared" si="7"/>
        <v>0</v>
      </c>
      <c r="W30" s="1">
        <f t="shared" si="8"/>
        <v>0</v>
      </c>
      <c r="X30" s="1">
        <f t="shared" si="9"/>
        <v>2140</v>
      </c>
      <c r="Y30" s="6">
        <f t="shared" si="10"/>
        <v>0.58818355724620153</v>
      </c>
      <c r="Z30" s="6">
        <f t="shared" si="11"/>
        <v>0</v>
      </c>
      <c r="AA30" s="6">
        <f t="shared" si="12"/>
        <v>0</v>
      </c>
      <c r="AB30" s="6">
        <f t="shared" si="13"/>
        <v>0</v>
      </c>
      <c r="AD30" t="s">
        <v>38</v>
      </c>
      <c r="AE30" s="1">
        <f t="shared" si="14"/>
        <v>166.136</v>
      </c>
      <c r="AF30" s="1">
        <f t="shared" si="15"/>
        <v>0</v>
      </c>
      <c r="AG30" s="1">
        <f t="shared" si="16"/>
        <v>0</v>
      </c>
      <c r="AH30" s="1">
        <f t="shared" si="17"/>
        <v>0</v>
      </c>
    </row>
    <row r="31" spans="1:41">
      <c r="G31" t="s">
        <v>388</v>
      </c>
      <c r="H31" s="1">
        <v>7815</v>
      </c>
      <c r="I31" s="13">
        <v>130.24700000000001</v>
      </c>
      <c r="J31" s="1">
        <v>1133</v>
      </c>
      <c r="N31" t="s">
        <v>38</v>
      </c>
      <c r="O31" s="1">
        <f t="shared" si="1"/>
        <v>7815</v>
      </c>
      <c r="P31" s="1">
        <f t="shared" si="2"/>
        <v>0</v>
      </c>
      <c r="Q31" s="1">
        <f t="shared" si="3"/>
        <v>0</v>
      </c>
      <c r="R31" s="1">
        <f t="shared" si="4"/>
        <v>0</v>
      </c>
      <c r="T31" s="1">
        <f t="shared" si="5"/>
        <v>1133</v>
      </c>
      <c r="U31" s="1">
        <f t="shared" si="6"/>
        <v>0</v>
      </c>
      <c r="V31" s="1">
        <f t="shared" si="7"/>
        <v>0</v>
      </c>
      <c r="W31" s="1">
        <f t="shared" si="8"/>
        <v>0</v>
      </c>
      <c r="X31" s="1">
        <f t="shared" si="9"/>
        <v>1133</v>
      </c>
      <c r="Y31" s="6">
        <f t="shared" si="10"/>
        <v>0.39719892374166293</v>
      </c>
      <c r="Z31" s="6">
        <f t="shared" si="11"/>
        <v>0</v>
      </c>
      <c r="AA31" s="6">
        <f t="shared" si="12"/>
        <v>0</v>
      </c>
      <c r="AB31" s="6">
        <f t="shared" si="13"/>
        <v>0</v>
      </c>
      <c r="AD31" t="s">
        <v>38</v>
      </c>
      <c r="AE31" s="1">
        <f t="shared" si="14"/>
        <v>130.24700000000001</v>
      </c>
      <c r="AF31" s="1">
        <f t="shared" si="15"/>
        <v>0</v>
      </c>
      <c r="AG31" s="1">
        <f t="shared" si="16"/>
        <v>0</v>
      </c>
      <c r="AH31" s="1">
        <f t="shared" si="17"/>
        <v>0</v>
      </c>
    </row>
    <row r="32" spans="1:41">
      <c r="G32" t="s">
        <v>389</v>
      </c>
      <c r="H32" s="1">
        <v>10165</v>
      </c>
      <c r="I32" s="13">
        <v>169.41800000000001</v>
      </c>
      <c r="J32" s="1">
        <v>2223</v>
      </c>
      <c r="N32" t="s">
        <v>38</v>
      </c>
      <c r="O32" s="1">
        <f t="shared" si="1"/>
        <v>10165</v>
      </c>
      <c r="P32" s="1">
        <f t="shared" si="2"/>
        <v>0</v>
      </c>
      <c r="Q32" s="1">
        <f t="shared" si="3"/>
        <v>0</v>
      </c>
      <c r="R32" s="1">
        <f t="shared" si="4"/>
        <v>0</v>
      </c>
      <c r="T32" s="1">
        <f t="shared" si="5"/>
        <v>2223</v>
      </c>
      <c r="U32" s="1">
        <f t="shared" si="6"/>
        <v>0</v>
      </c>
      <c r="V32" s="1">
        <f t="shared" si="7"/>
        <v>0</v>
      </c>
      <c r="W32" s="1">
        <f t="shared" si="8"/>
        <v>0</v>
      </c>
      <c r="X32" s="1">
        <f t="shared" si="9"/>
        <v>2223</v>
      </c>
      <c r="Y32" s="6">
        <f t="shared" si="10"/>
        <v>0.59915503776725132</v>
      </c>
      <c r="Z32" s="6">
        <f t="shared" si="11"/>
        <v>0</v>
      </c>
      <c r="AA32" s="6">
        <f t="shared" si="12"/>
        <v>0</v>
      </c>
      <c r="AB32" s="6">
        <f t="shared" si="13"/>
        <v>0</v>
      </c>
      <c r="AD32" t="s">
        <v>38</v>
      </c>
      <c r="AE32" s="1">
        <f t="shared" si="14"/>
        <v>169.41800000000001</v>
      </c>
      <c r="AF32" s="1">
        <f t="shared" si="15"/>
        <v>0</v>
      </c>
      <c r="AG32" s="1">
        <f t="shared" si="16"/>
        <v>0</v>
      </c>
      <c r="AH32" s="1">
        <f t="shared" si="17"/>
        <v>0</v>
      </c>
    </row>
    <row r="33" spans="1:34">
      <c r="G33" t="s">
        <v>390</v>
      </c>
      <c r="H33" s="1">
        <v>11061</v>
      </c>
      <c r="I33" s="13">
        <v>184.352</v>
      </c>
      <c r="J33" s="1">
        <v>961</v>
      </c>
      <c r="N33" t="s">
        <v>38</v>
      </c>
      <c r="O33" s="1">
        <f t="shared" si="1"/>
        <v>11061</v>
      </c>
      <c r="P33" s="1">
        <f t="shared" si="2"/>
        <v>0</v>
      </c>
      <c r="Q33" s="1">
        <f t="shared" si="3"/>
        <v>0</v>
      </c>
      <c r="R33" s="1">
        <f t="shared" si="4"/>
        <v>0</v>
      </c>
      <c r="T33" s="1">
        <f t="shared" si="5"/>
        <v>961</v>
      </c>
      <c r="U33" s="1">
        <f t="shared" si="6"/>
        <v>0</v>
      </c>
      <c r="V33" s="1">
        <f t="shared" si="7"/>
        <v>0</v>
      </c>
      <c r="W33" s="1">
        <f t="shared" si="8"/>
        <v>0</v>
      </c>
      <c r="X33" s="1">
        <f t="shared" si="9"/>
        <v>961</v>
      </c>
      <c r="Y33" s="6">
        <f t="shared" si="10"/>
        <v>0.23803243037056027</v>
      </c>
      <c r="Z33" s="6">
        <f t="shared" si="11"/>
        <v>0</v>
      </c>
      <c r="AA33" s="6">
        <f t="shared" si="12"/>
        <v>0</v>
      </c>
      <c r="AB33" s="6">
        <f t="shared" si="13"/>
        <v>0</v>
      </c>
      <c r="AD33" t="s">
        <v>38</v>
      </c>
      <c r="AE33" s="1">
        <f t="shared" si="14"/>
        <v>184.352</v>
      </c>
      <c r="AF33" s="1">
        <f t="shared" si="15"/>
        <v>0</v>
      </c>
      <c r="AG33" s="1">
        <f t="shared" si="16"/>
        <v>0</v>
      </c>
      <c r="AH33" s="1">
        <f t="shared" si="17"/>
        <v>0</v>
      </c>
    </row>
    <row r="34" spans="1:34">
      <c r="G34" t="s">
        <v>391</v>
      </c>
      <c r="H34" s="1">
        <v>8294</v>
      </c>
      <c r="I34" s="13">
        <v>138.233</v>
      </c>
      <c r="J34" s="1">
        <v>1291</v>
      </c>
      <c r="N34" t="s">
        <v>38</v>
      </c>
      <c r="O34" s="1">
        <f t="shared" si="1"/>
        <v>8294</v>
      </c>
      <c r="P34" s="1">
        <f t="shared" si="2"/>
        <v>0</v>
      </c>
      <c r="Q34" s="1">
        <f t="shared" si="3"/>
        <v>0</v>
      </c>
      <c r="R34" s="1">
        <f t="shared" si="4"/>
        <v>0</v>
      </c>
      <c r="T34" s="1">
        <f t="shared" si="5"/>
        <v>1291</v>
      </c>
      <c r="U34" s="1">
        <f t="shared" si="6"/>
        <v>0</v>
      </c>
      <c r="V34" s="1">
        <f t="shared" si="7"/>
        <v>0</v>
      </c>
      <c r="W34" s="1">
        <f t="shared" si="8"/>
        <v>0</v>
      </c>
      <c r="X34" s="1">
        <f t="shared" si="9"/>
        <v>1291</v>
      </c>
      <c r="Y34" s="6">
        <f t="shared" si="10"/>
        <v>0.42645120585602397</v>
      </c>
      <c r="Z34" s="6">
        <f t="shared" si="11"/>
        <v>0</v>
      </c>
      <c r="AA34" s="6">
        <f t="shared" si="12"/>
        <v>0</v>
      </c>
      <c r="AB34" s="6">
        <f t="shared" si="13"/>
        <v>0</v>
      </c>
      <c r="AD34" t="s">
        <v>38</v>
      </c>
      <c r="AE34" s="1">
        <f t="shared" si="14"/>
        <v>138.233</v>
      </c>
      <c r="AF34" s="1">
        <f t="shared" si="15"/>
        <v>0</v>
      </c>
      <c r="AG34" s="1">
        <f t="shared" si="16"/>
        <v>0</v>
      </c>
      <c r="AH34" s="1">
        <f t="shared" si="17"/>
        <v>0</v>
      </c>
    </row>
    <row r="35" spans="1:34">
      <c r="G35" t="s">
        <v>392</v>
      </c>
      <c r="H35" s="1">
        <v>11111</v>
      </c>
      <c r="I35" s="13">
        <v>185.18700000000001</v>
      </c>
      <c r="J35" s="1">
        <v>1730</v>
      </c>
      <c r="N35" t="s">
        <v>38</v>
      </c>
      <c r="O35" s="1">
        <f t="shared" si="1"/>
        <v>11111</v>
      </c>
      <c r="P35" s="1">
        <f t="shared" si="2"/>
        <v>0</v>
      </c>
      <c r="Q35" s="1">
        <f t="shared" si="3"/>
        <v>0</v>
      </c>
      <c r="R35" s="1">
        <f t="shared" si="4"/>
        <v>0</v>
      </c>
      <c r="T35" s="1">
        <f t="shared" si="5"/>
        <v>1730</v>
      </c>
      <c r="U35" s="1">
        <f t="shared" si="6"/>
        <v>0</v>
      </c>
      <c r="V35" s="1">
        <f t="shared" si="7"/>
        <v>0</v>
      </c>
      <c r="W35" s="1">
        <f t="shared" si="8"/>
        <v>0</v>
      </c>
      <c r="X35" s="1">
        <f t="shared" si="9"/>
        <v>1730</v>
      </c>
      <c r="Y35" s="6">
        <f t="shared" si="10"/>
        <v>0.42657960826183605</v>
      </c>
      <c r="Z35" s="6">
        <f t="shared" si="11"/>
        <v>0</v>
      </c>
      <c r="AA35" s="6">
        <f t="shared" si="12"/>
        <v>0</v>
      </c>
      <c r="AB35" s="6">
        <f t="shared" si="13"/>
        <v>0</v>
      </c>
      <c r="AD35" t="s">
        <v>38</v>
      </c>
      <c r="AE35" s="1">
        <f t="shared" si="14"/>
        <v>185.18700000000001</v>
      </c>
      <c r="AF35" s="1">
        <f t="shared" si="15"/>
        <v>0</v>
      </c>
      <c r="AG35" s="1">
        <f t="shared" si="16"/>
        <v>0</v>
      </c>
      <c r="AH35" s="1">
        <f t="shared" si="17"/>
        <v>0</v>
      </c>
    </row>
    <row r="36" spans="1:34">
      <c r="A36" t="s">
        <v>60</v>
      </c>
      <c r="B36">
        <v>0</v>
      </c>
      <c r="C36">
        <v>0</v>
      </c>
      <c r="D36">
        <v>4</v>
      </c>
      <c r="E36">
        <v>6</v>
      </c>
      <c r="G36" t="s">
        <v>393</v>
      </c>
      <c r="H36" s="1">
        <v>22004.34</v>
      </c>
      <c r="I36" s="13">
        <v>367</v>
      </c>
      <c r="J36" s="1">
        <v>1574</v>
      </c>
      <c r="N36" t="s">
        <v>60</v>
      </c>
      <c r="O36" s="1">
        <f t="shared" si="1"/>
        <v>0</v>
      </c>
      <c r="P36" s="1">
        <f t="shared" si="2"/>
        <v>22004.34</v>
      </c>
      <c r="Q36" s="1">
        <f t="shared" si="3"/>
        <v>0</v>
      </c>
      <c r="R36" s="1">
        <f t="shared" si="4"/>
        <v>0</v>
      </c>
      <c r="T36" s="1">
        <f t="shared" si="5"/>
        <v>0</v>
      </c>
      <c r="U36" s="1">
        <f t="shared" si="6"/>
        <v>1574</v>
      </c>
      <c r="V36" s="1">
        <f t="shared" si="7"/>
        <v>0</v>
      </c>
      <c r="W36" s="1">
        <f t="shared" si="8"/>
        <v>0</v>
      </c>
      <c r="X36" s="1">
        <f t="shared" si="9"/>
        <v>1574</v>
      </c>
      <c r="Y36" s="6">
        <f t="shared" si="10"/>
        <v>0</v>
      </c>
      <c r="Z36" s="6">
        <f t="shared" si="11"/>
        <v>0.19597628318428492</v>
      </c>
      <c r="AA36" s="6">
        <f t="shared" si="12"/>
        <v>0</v>
      </c>
      <c r="AB36" s="6">
        <f t="shared" si="13"/>
        <v>0</v>
      </c>
      <c r="AD36" t="s">
        <v>60</v>
      </c>
      <c r="AE36" s="1">
        <f t="shared" si="14"/>
        <v>0</v>
      </c>
      <c r="AF36" s="1">
        <f t="shared" si="15"/>
        <v>367</v>
      </c>
      <c r="AG36" s="1">
        <f t="shared" si="16"/>
        <v>0</v>
      </c>
      <c r="AH36" s="1">
        <f t="shared" si="17"/>
        <v>0</v>
      </c>
    </row>
    <row r="37" spans="1:34">
      <c r="G37" t="s">
        <v>394</v>
      </c>
      <c r="H37" s="1">
        <v>15667.199999999999</v>
      </c>
      <c r="I37">
        <v>261</v>
      </c>
      <c r="J37" s="1">
        <v>1397</v>
      </c>
      <c r="N37" t="s">
        <v>60</v>
      </c>
      <c r="O37" s="1">
        <f t="shared" si="1"/>
        <v>0</v>
      </c>
      <c r="P37" s="1">
        <f t="shared" si="2"/>
        <v>15667.199999999999</v>
      </c>
      <c r="Q37" s="1">
        <f t="shared" si="3"/>
        <v>0</v>
      </c>
      <c r="R37" s="1">
        <f t="shared" si="4"/>
        <v>0</v>
      </c>
      <c r="T37" s="1">
        <f t="shared" si="5"/>
        <v>0</v>
      </c>
      <c r="U37" s="1">
        <f t="shared" si="6"/>
        <v>1397</v>
      </c>
      <c r="V37" s="1">
        <f t="shared" si="7"/>
        <v>0</v>
      </c>
      <c r="W37" s="1">
        <f t="shared" si="8"/>
        <v>0</v>
      </c>
      <c r="X37" s="1">
        <f t="shared" si="9"/>
        <v>1397</v>
      </c>
      <c r="Y37" s="6">
        <f t="shared" si="10"/>
        <v>0</v>
      </c>
      <c r="Z37" s="6">
        <f t="shared" si="11"/>
        <v>0.24429363640433344</v>
      </c>
      <c r="AA37" s="6">
        <f t="shared" si="12"/>
        <v>0</v>
      </c>
      <c r="AB37" s="6">
        <f t="shared" si="13"/>
        <v>0</v>
      </c>
      <c r="AD37" t="s">
        <v>60</v>
      </c>
      <c r="AE37" s="1">
        <f t="shared" si="14"/>
        <v>0</v>
      </c>
      <c r="AF37" s="1">
        <f t="shared" si="15"/>
        <v>261</v>
      </c>
      <c r="AG37" s="1">
        <f t="shared" si="16"/>
        <v>0</v>
      </c>
      <c r="AH37" s="1">
        <f t="shared" si="17"/>
        <v>0</v>
      </c>
    </row>
    <row r="38" spans="1:34">
      <c r="G38" t="s">
        <v>395</v>
      </c>
      <c r="H38" s="1">
        <v>16024.919999999998</v>
      </c>
      <c r="I38">
        <v>267</v>
      </c>
      <c r="J38" s="1">
        <v>2002</v>
      </c>
      <c r="N38" t="s">
        <v>60</v>
      </c>
      <c r="O38" s="1">
        <f t="shared" si="1"/>
        <v>0</v>
      </c>
      <c r="P38" s="1">
        <f t="shared" si="2"/>
        <v>16024.919999999998</v>
      </c>
      <c r="Q38" s="1">
        <f t="shared" si="3"/>
        <v>0</v>
      </c>
      <c r="R38" s="1">
        <f t="shared" si="4"/>
        <v>0</v>
      </c>
      <c r="T38" s="1">
        <f t="shared" si="5"/>
        <v>0</v>
      </c>
      <c r="U38" s="1">
        <f t="shared" si="6"/>
        <v>2002</v>
      </c>
      <c r="V38" s="1">
        <f t="shared" si="7"/>
        <v>0</v>
      </c>
      <c r="W38" s="1">
        <f t="shared" si="8"/>
        <v>0</v>
      </c>
      <c r="X38" s="1">
        <f t="shared" si="9"/>
        <v>2002</v>
      </c>
      <c r="Y38" s="6">
        <f t="shared" si="10"/>
        <v>0</v>
      </c>
      <c r="Z38" s="6">
        <f t="shared" si="11"/>
        <v>0.34227512566985141</v>
      </c>
      <c r="AA38" s="6">
        <f t="shared" si="12"/>
        <v>0</v>
      </c>
      <c r="AB38" s="6">
        <f t="shared" si="13"/>
        <v>0</v>
      </c>
      <c r="AD38" t="s">
        <v>60</v>
      </c>
      <c r="AE38" s="1">
        <f t="shared" si="14"/>
        <v>0</v>
      </c>
      <c r="AF38" s="1">
        <f t="shared" si="15"/>
        <v>267</v>
      </c>
      <c r="AG38" s="1">
        <f t="shared" si="16"/>
        <v>0</v>
      </c>
      <c r="AH38" s="1">
        <f t="shared" si="17"/>
        <v>0</v>
      </c>
    </row>
    <row r="39" spans="1:34">
      <c r="G39" t="s">
        <v>396</v>
      </c>
      <c r="H39" s="1">
        <v>17699.52</v>
      </c>
      <c r="I39">
        <v>295</v>
      </c>
      <c r="J39" s="1">
        <v>1978</v>
      </c>
      <c r="N39" t="s">
        <v>60</v>
      </c>
      <c r="O39" s="1">
        <f t="shared" si="1"/>
        <v>0</v>
      </c>
      <c r="P39" s="1">
        <f t="shared" si="2"/>
        <v>17699.52</v>
      </c>
      <c r="Q39" s="1">
        <f t="shared" si="3"/>
        <v>0</v>
      </c>
      <c r="R39" s="1">
        <f t="shared" si="4"/>
        <v>0</v>
      </c>
      <c r="T39" s="1">
        <f t="shared" si="5"/>
        <v>0</v>
      </c>
      <c r="U39" s="1">
        <f t="shared" si="6"/>
        <v>1978</v>
      </c>
      <c r="V39" s="1">
        <f t="shared" si="7"/>
        <v>0</v>
      </c>
      <c r="W39" s="1">
        <f t="shared" si="8"/>
        <v>0</v>
      </c>
      <c r="X39" s="1">
        <f t="shared" si="9"/>
        <v>1978</v>
      </c>
      <c r="Y39" s="6">
        <f t="shared" si="10"/>
        <v>0</v>
      </c>
      <c r="Z39" s="6">
        <f t="shared" si="11"/>
        <v>0.30617655632422691</v>
      </c>
      <c r="AA39" s="6">
        <f t="shared" si="12"/>
        <v>0</v>
      </c>
      <c r="AB39" s="6">
        <f t="shared" si="13"/>
        <v>0</v>
      </c>
      <c r="AD39" t="s">
        <v>60</v>
      </c>
      <c r="AE39" s="1">
        <f t="shared" si="14"/>
        <v>0</v>
      </c>
      <c r="AF39" s="1">
        <f t="shared" si="15"/>
        <v>295</v>
      </c>
      <c r="AG39" s="1">
        <f t="shared" si="16"/>
        <v>0</v>
      </c>
      <c r="AH39" s="1">
        <f t="shared" si="17"/>
        <v>0</v>
      </c>
    </row>
    <row r="40" spans="1:34">
      <c r="G40" t="s">
        <v>397</v>
      </c>
      <c r="H40" s="1">
        <v>7566</v>
      </c>
      <c r="I40" s="13">
        <v>126.10599999999999</v>
      </c>
      <c r="J40" s="1">
        <v>288</v>
      </c>
      <c r="N40" t="s">
        <v>60</v>
      </c>
      <c r="O40" s="1">
        <f t="shared" si="1"/>
        <v>7566</v>
      </c>
      <c r="P40" s="1">
        <f t="shared" si="2"/>
        <v>0</v>
      </c>
      <c r="Q40" s="1">
        <f t="shared" si="3"/>
        <v>0</v>
      </c>
      <c r="R40" s="1">
        <f t="shared" si="4"/>
        <v>0</v>
      </c>
      <c r="T40" s="1">
        <f t="shared" si="5"/>
        <v>288</v>
      </c>
      <c r="U40" s="1">
        <f t="shared" si="6"/>
        <v>0</v>
      </c>
      <c r="V40" s="1">
        <f t="shared" si="7"/>
        <v>0</v>
      </c>
      <c r="W40" s="1">
        <f t="shared" si="8"/>
        <v>0</v>
      </c>
      <c r="X40" s="1">
        <f t="shared" si="9"/>
        <v>288</v>
      </c>
      <c r="Y40" s="6">
        <f t="shared" si="10"/>
        <v>0.10428774727602577</v>
      </c>
      <c r="Z40" s="6">
        <f t="shared" si="11"/>
        <v>0</v>
      </c>
      <c r="AA40" s="6">
        <f t="shared" si="12"/>
        <v>0</v>
      </c>
      <c r="AB40" s="6">
        <f t="shared" si="13"/>
        <v>0</v>
      </c>
      <c r="AD40" t="s">
        <v>60</v>
      </c>
      <c r="AE40" s="1">
        <f t="shared" si="14"/>
        <v>126.10599999999999</v>
      </c>
      <c r="AF40" s="1">
        <f t="shared" si="15"/>
        <v>0</v>
      </c>
      <c r="AG40" s="1">
        <f t="shared" si="16"/>
        <v>0</v>
      </c>
      <c r="AH40" s="1">
        <f t="shared" si="17"/>
        <v>0</v>
      </c>
    </row>
    <row r="41" spans="1:34">
      <c r="G41" t="s">
        <v>398</v>
      </c>
      <c r="H41" s="1">
        <v>8476</v>
      </c>
      <c r="I41" s="13">
        <v>141.25899999999999</v>
      </c>
      <c r="J41" s="1">
        <v>848</v>
      </c>
      <c r="N41" t="s">
        <v>60</v>
      </c>
      <c r="O41" s="1">
        <f t="shared" si="1"/>
        <v>8476</v>
      </c>
      <c r="P41" s="1">
        <f t="shared" si="2"/>
        <v>0</v>
      </c>
      <c r="Q41" s="1">
        <f t="shared" si="3"/>
        <v>0</v>
      </c>
      <c r="R41" s="1">
        <f t="shared" si="4"/>
        <v>0</v>
      </c>
      <c r="T41" s="1">
        <f t="shared" si="5"/>
        <v>848</v>
      </c>
      <c r="U41" s="1">
        <f t="shared" si="6"/>
        <v>0</v>
      </c>
      <c r="V41" s="1">
        <f t="shared" si="7"/>
        <v>0</v>
      </c>
      <c r="W41" s="1">
        <f t="shared" si="8"/>
        <v>0</v>
      </c>
      <c r="X41" s="1">
        <f t="shared" si="9"/>
        <v>848</v>
      </c>
      <c r="Y41" s="6">
        <f t="shared" si="10"/>
        <v>0.27410189608693686</v>
      </c>
      <c r="Z41" s="6">
        <f t="shared" si="11"/>
        <v>0</v>
      </c>
      <c r="AA41" s="6">
        <f t="shared" si="12"/>
        <v>0</v>
      </c>
      <c r="AB41" s="6">
        <f t="shared" si="13"/>
        <v>0</v>
      </c>
      <c r="AD41" t="s">
        <v>60</v>
      </c>
      <c r="AE41" s="1">
        <f t="shared" si="14"/>
        <v>141.25899999999999</v>
      </c>
      <c r="AF41" s="1">
        <f t="shared" si="15"/>
        <v>0</v>
      </c>
      <c r="AG41" s="1">
        <f t="shared" si="16"/>
        <v>0</v>
      </c>
      <c r="AH41" s="1">
        <f t="shared" si="17"/>
        <v>0</v>
      </c>
    </row>
    <row r="42" spans="1:34">
      <c r="G42" t="s">
        <v>399</v>
      </c>
      <c r="H42" s="1">
        <v>7845</v>
      </c>
      <c r="I42" s="13">
        <v>130.75399999999999</v>
      </c>
      <c r="J42" s="1">
        <v>780</v>
      </c>
      <c r="N42" t="s">
        <v>60</v>
      </c>
      <c r="O42" s="1">
        <f t="shared" si="1"/>
        <v>7845</v>
      </c>
      <c r="P42" s="1">
        <f t="shared" si="2"/>
        <v>0</v>
      </c>
      <c r="Q42" s="1">
        <f t="shared" si="3"/>
        <v>0</v>
      </c>
      <c r="R42" s="1">
        <f t="shared" si="4"/>
        <v>0</v>
      </c>
      <c r="T42" s="1">
        <f t="shared" si="5"/>
        <v>780</v>
      </c>
      <c r="U42" s="1">
        <f t="shared" si="6"/>
        <v>0</v>
      </c>
      <c r="V42" s="1">
        <f t="shared" si="7"/>
        <v>0</v>
      </c>
      <c r="W42" s="1">
        <f t="shared" si="8"/>
        <v>0</v>
      </c>
      <c r="X42" s="1">
        <f t="shared" si="9"/>
        <v>780</v>
      </c>
      <c r="Y42" s="6">
        <f t="shared" si="10"/>
        <v>0.27240105817334137</v>
      </c>
      <c r="Z42" s="6">
        <f t="shared" si="11"/>
        <v>0</v>
      </c>
      <c r="AA42" s="6">
        <f t="shared" si="12"/>
        <v>0</v>
      </c>
      <c r="AB42" s="6">
        <f t="shared" si="13"/>
        <v>0</v>
      </c>
      <c r="AD42" t="s">
        <v>60</v>
      </c>
      <c r="AE42" s="1">
        <f t="shared" si="14"/>
        <v>130.75399999999999</v>
      </c>
      <c r="AF42" s="1">
        <f t="shared" si="15"/>
        <v>0</v>
      </c>
      <c r="AG42" s="1">
        <f t="shared" si="16"/>
        <v>0</v>
      </c>
      <c r="AH42" s="1">
        <f t="shared" si="17"/>
        <v>0</v>
      </c>
    </row>
    <row r="43" spans="1:34">
      <c r="G43" t="s">
        <v>400</v>
      </c>
      <c r="H43" s="1">
        <v>8402</v>
      </c>
      <c r="I43" s="13">
        <v>140.03399999999999</v>
      </c>
      <c r="J43" s="1">
        <v>1359</v>
      </c>
      <c r="N43" t="s">
        <v>60</v>
      </c>
      <c r="O43" s="1">
        <f t="shared" si="1"/>
        <v>8402</v>
      </c>
      <c r="P43" s="1">
        <f t="shared" si="2"/>
        <v>0</v>
      </c>
      <c r="Q43" s="1">
        <f t="shared" si="3"/>
        <v>0</v>
      </c>
      <c r="R43" s="1">
        <f t="shared" si="4"/>
        <v>0</v>
      </c>
      <c r="T43" s="1">
        <f t="shared" si="5"/>
        <v>1359</v>
      </c>
      <c r="U43" s="1">
        <f t="shared" si="6"/>
        <v>0</v>
      </c>
      <c r="V43" s="1">
        <f t="shared" si="7"/>
        <v>0</v>
      </c>
      <c r="W43" s="1">
        <f t="shared" si="8"/>
        <v>0</v>
      </c>
      <c r="X43" s="1">
        <f t="shared" si="9"/>
        <v>1359</v>
      </c>
      <c r="Y43" s="6">
        <f t="shared" si="10"/>
        <v>0.44314302204628381</v>
      </c>
      <c r="Z43" s="6">
        <f t="shared" si="11"/>
        <v>0</v>
      </c>
      <c r="AA43" s="6">
        <f t="shared" si="12"/>
        <v>0</v>
      </c>
      <c r="AB43" s="6">
        <f t="shared" si="13"/>
        <v>0</v>
      </c>
      <c r="AD43" t="s">
        <v>60</v>
      </c>
      <c r="AE43" s="1">
        <f t="shared" si="14"/>
        <v>140.03399999999999</v>
      </c>
      <c r="AF43" s="1">
        <f t="shared" si="15"/>
        <v>0</v>
      </c>
      <c r="AG43" s="1">
        <f t="shared" si="16"/>
        <v>0</v>
      </c>
      <c r="AH43" s="1">
        <f t="shared" si="17"/>
        <v>0</v>
      </c>
    </row>
    <row r="44" spans="1:34">
      <c r="G44" t="s">
        <v>401</v>
      </c>
      <c r="H44" s="1">
        <v>8124</v>
      </c>
      <c r="I44" s="13">
        <v>135.40700000000001</v>
      </c>
      <c r="J44" s="1">
        <v>2026</v>
      </c>
      <c r="N44" t="s">
        <v>60</v>
      </c>
      <c r="O44" s="1">
        <f t="shared" si="1"/>
        <v>8124</v>
      </c>
      <c r="P44" s="1">
        <f t="shared" si="2"/>
        <v>0</v>
      </c>
      <c r="Q44" s="1">
        <f t="shared" si="3"/>
        <v>0</v>
      </c>
      <c r="R44" s="1">
        <f t="shared" si="4"/>
        <v>0</v>
      </c>
      <c r="T44" s="1">
        <f t="shared" si="5"/>
        <v>2026</v>
      </c>
      <c r="U44" s="1">
        <f t="shared" si="6"/>
        <v>0</v>
      </c>
      <c r="V44" s="1">
        <f t="shared" si="7"/>
        <v>0</v>
      </c>
      <c r="W44" s="1">
        <f t="shared" si="8"/>
        <v>0</v>
      </c>
      <c r="X44" s="1">
        <f t="shared" si="9"/>
        <v>2026</v>
      </c>
      <c r="Y44" s="6">
        <f t="shared" si="10"/>
        <v>0.68324531407026701</v>
      </c>
      <c r="Z44" s="6">
        <f t="shared" si="11"/>
        <v>0</v>
      </c>
      <c r="AA44" s="6">
        <f t="shared" si="12"/>
        <v>0</v>
      </c>
      <c r="AB44" s="6">
        <f t="shared" si="13"/>
        <v>0</v>
      </c>
      <c r="AD44" t="s">
        <v>60</v>
      </c>
      <c r="AE44" s="1">
        <f t="shared" si="14"/>
        <v>135.40700000000001</v>
      </c>
      <c r="AF44" s="1">
        <f t="shared" si="15"/>
        <v>0</v>
      </c>
      <c r="AG44" s="1">
        <f t="shared" si="16"/>
        <v>0</v>
      </c>
      <c r="AH44" s="1">
        <f t="shared" si="17"/>
        <v>0</v>
      </c>
    </row>
    <row r="45" spans="1:34">
      <c r="G45" t="s">
        <v>402</v>
      </c>
      <c r="H45" s="1">
        <v>8419</v>
      </c>
      <c r="I45" s="13">
        <v>140.31</v>
      </c>
      <c r="J45" s="1">
        <v>1396</v>
      </c>
      <c r="N45" t="s">
        <v>60</v>
      </c>
      <c r="O45" s="1">
        <f t="shared" si="1"/>
        <v>8419</v>
      </c>
      <c r="P45" s="1">
        <f t="shared" si="2"/>
        <v>0</v>
      </c>
      <c r="Q45" s="1">
        <f t="shared" si="3"/>
        <v>0</v>
      </c>
      <c r="R45" s="1">
        <f t="shared" si="4"/>
        <v>0</v>
      </c>
      <c r="T45" s="1">
        <f t="shared" si="5"/>
        <v>1396</v>
      </c>
      <c r="U45" s="1">
        <f t="shared" si="6"/>
        <v>0</v>
      </c>
      <c r="V45" s="1">
        <f t="shared" si="7"/>
        <v>0</v>
      </c>
      <c r="W45" s="1">
        <f t="shared" si="8"/>
        <v>0</v>
      </c>
      <c r="X45" s="1">
        <f t="shared" si="9"/>
        <v>1396</v>
      </c>
      <c r="Y45" s="6">
        <f t="shared" si="10"/>
        <v>0.4542888150904591</v>
      </c>
      <c r="Z45" s="6">
        <f t="shared" si="11"/>
        <v>0</v>
      </c>
      <c r="AA45" s="6">
        <f t="shared" si="12"/>
        <v>0</v>
      </c>
      <c r="AB45" s="6">
        <f t="shared" si="13"/>
        <v>0</v>
      </c>
      <c r="AD45" t="s">
        <v>60</v>
      </c>
      <c r="AE45" s="1">
        <f t="shared" si="14"/>
        <v>140.31</v>
      </c>
      <c r="AF45" s="1">
        <f t="shared" si="15"/>
        <v>0</v>
      </c>
      <c r="AG45" s="1">
        <f t="shared" si="16"/>
        <v>0</v>
      </c>
      <c r="AH45" s="1">
        <f t="shared" si="17"/>
        <v>0</v>
      </c>
    </row>
    <row r="46" spans="1:34">
      <c r="A46" t="s">
        <v>142</v>
      </c>
      <c r="B46">
        <v>1</v>
      </c>
      <c r="C46">
        <v>2</v>
      </c>
      <c r="D46">
        <v>5</v>
      </c>
      <c r="E46">
        <v>6</v>
      </c>
      <c r="G46" t="s">
        <v>403</v>
      </c>
      <c r="H46" s="1">
        <v>101701</v>
      </c>
      <c r="I46" s="1">
        <v>1695</v>
      </c>
      <c r="J46" s="1">
        <v>8648</v>
      </c>
      <c r="K46" s="1"/>
      <c r="L46" s="1"/>
      <c r="M46" s="1"/>
      <c r="N46" t="s">
        <v>142</v>
      </c>
      <c r="O46" s="1">
        <f t="shared" si="1"/>
        <v>0</v>
      </c>
      <c r="P46" s="1">
        <f t="shared" si="2"/>
        <v>0</v>
      </c>
      <c r="Q46" s="1">
        <f t="shared" si="3"/>
        <v>0</v>
      </c>
      <c r="R46" s="1">
        <f t="shared" si="4"/>
        <v>101701</v>
      </c>
      <c r="T46" s="1">
        <f t="shared" si="5"/>
        <v>0</v>
      </c>
      <c r="U46" s="1">
        <f t="shared" si="6"/>
        <v>0</v>
      </c>
      <c r="V46" s="1">
        <f t="shared" si="7"/>
        <v>0</v>
      </c>
      <c r="W46" s="1">
        <f t="shared" si="8"/>
        <v>8648</v>
      </c>
      <c r="X46" s="1">
        <f t="shared" si="9"/>
        <v>8648</v>
      </c>
      <c r="Y46" s="6">
        <f t="shared" si="10"/>
        <v>0</v>
      </c>
      <c r="Z46" s="6">
        <f t="shared" si="11"/>
        <v>0</v>
      </c>
      <c r="AA46" s="6">
        <f t="shared" si="12"/>
        <v>0</v>
      </c>
      <c r="AB46" s="6">
        <f t="shared" si="13"/>
        <v>0.23296870910739823</v>
      </c>
      <c r="AD46" t="s">
        <v>142</v>
      </c>
      <c r="AE46" s="1">
        <f t="shared" si="14"/>
        <v>0</v>
      </c>
      <c r="AF46" s="1">
        <f t="shared" si="15"/>
        <v>0</v>
      </c>
      <c r="AG46" s="1">
        <f t="shared" si="16"/>
        <v>0</v>
      </c>
      <c r="AH46" s="1">
        <f t="shared" si="17"/>
        <v>1695</v>
      </c>
    </row>
    <row r="47" spans="1:34">
      <c r="G47" t="s">
        <v>404</v>
      </c>
      <c r="H47" s="1">
        <v>35848</v>
      </c>
      <c r="I47">
        <v>597</v>
      </c>
      <c r="J47" s="1">
        <v>3367</v>
      </c>
      <c r="N47" t="s">
        <v>142</v>
      </c>
      <c r="O47" s="1">
        <f t="shared" si="1"/>
        <v>0</v>
      </c>
      <c r="P47" s="1">
        <f t="shared" si="2"/>
        <v>0</v>
      </c>
      <c r="Q47" s="1">
        <f t="shared" si="3"/>
        <v>35848</v>
      </c>
      <c r="R47" s="1">
        <f t="shared" si="4"/>
        <v>0</v>
      </c>
      <c r="T47" s="1">
        <f t="shared" si="5"/>
        <v>0</v>
      </c>
      <c r="U47" s="1">
        <f t="shared" si="6"/>
        <v>0</v>
      </c>
      <c r="V47" s="1">
        <f t="shared" si="7"/>
        <v>3367</v>
      </c>
      <c r="W47" s="1">
        <f t="shared" si="8"/>
        <v>0</v>
      </c>
      <c r="X47" s="1">
        <f t="shared" si="9"/>
        <v>3367</v>
      </c>
      <c r="Y47" s="6">
        <f t="shared" si="10"/>
        <v>0</v>
      </c>
      <c r="Z47" s="6">
        <f t="shared" si="11"/>
        <v>0</v>
      </c>
      <c r="AA47" s="6">
        <f t="shared" si="12"/>
        <v>0.2573269787504624</v>
      </c>
      <c r="AB47" s="6">
        <f t="shared" si="13"/>
        <v>0</v>
      </c>
      <c r="AD47" t="s">
        <v>142</v>
      </c>
      <c r="AE47" s="1">
        <f t="shared" si="14"/>
        <v>0</v>
      </c>
      <c r="AF47" s="1">
        <f t="shared" si="15"/>
        <v>0</v>
      </c>
      <c r="AG47" s="1">
        <f t="shared" si="16"/>
        <v>597</v>
      </c>
      <c r="AH47" s="1">
        <f t="shared" si="17"/>
        <v>0</v>
      </c>
    </row>
    <row r="48" spans="1:34">
      <c r="G48" t="s">
        <v>405</v>
      </c>
      <c r="H48" s="1">
        <v>38675</v>
      </c>
      <c r="I48" s="1">
        <v>645</v>
      </c>
      <c r="J48" s="1">
        <v>4419</v>
      </c>
      <c r="K48" s="1"/>
      <c r="L48" s="1"/>
      <c r="N48" t="s">
        <v>142</v>
      </c>
      <c r="O48" s="1">
        <f t="shared" si="1"/>
        <v>0</v>
      </c>
      <c r="P48" s="1">
        <f t="shared" si="2"/>
        <v>0</v>
      </c>
      <c r="Q48" s="1">
        <f t="shared" si="3"/>
        <v>38675</v>
      </c>
      <c r="R48" s="1">
        <f t="shared" si="4"/>
        <v>0</v>
      </c>
      <c r="T48" s="1">
        <f t="shared" si="5"/>
        <v>0</v>
      </c>
      <c r="U48" s="1">
        <f t="shared" si="6"/>
        <v>0</v>
      </c>
      <c r="V48" s="1">
        <f t="shared" si="7"/>
        <v>4419</v>
      </c>
      <c r="W48" s="1">
        <f t="shared" si="8"/>
        <v>0</v>
      </c>
      <c r="X48" s="1">
        <f t="shared" si="9"/>
        <v>4419</v>
      </c>
      <c r="Y48" s="6">
        <f t="shared" si="10"/>
        <v>0</v>
      </c>
      <c r="Z48" s="6">
        <f t="shared" si="11"/>
        <v>0</v>
      </c>
      <c r="AA48" s="6">
        <f t="shared" si="12"/>
        <v>0.31304070627197139</v>
      </c>
      <c r="AB48" s="6">
        <f t="shared" si="13"/>
        <v>0</v>
      </c>
      <c r="AD48" t="s">
        <v>142</v>
      </c>
      <c r="AE48" s="1">
        <f t="shared" si="14"/>
        <v>0</v>
      </c>
      <c r="AF48" s="1">
        <f t="shared" si="15"/>
        <v>0</v>
      </c>
      <c r="AG48" s="1">
        <f t="shared" si="16"/>
        <v>645</v>
      </c>
      <c r="AH48" s="1">
        <f t="shared" si="17"/>
        <v>0</v>
      </c>
    </row>
    <row r="49" spans="1:34">
      <c r="G49" t="s">
        <v>406</v>
      </c>
      <c r="H49" s="1">
        <v>21376.133532598371</v>
      </c>
      <c r="I49" s="1">
        <v>356</v>
      </c>
      <c r="J49" s="1">
        <v>1090</v>
      </c>
      <c r="K49" s="1"/>
      <c r="L49" s="1"/>
      <c r="N49" t="s">
        <v>142</v>
      </c>
      <c r="O49" s="1">
        <f t="shared" si="1"/>
        <v>0</v>
      </c>
      <c r="P49" s="1">
        <f t="shared" si="2"/>
        <v>21376.133532598371</v>
      </c>
      <c r="Q49" s="1">
        <f t="shared" si="3"/>
        <v>0</v>
      </c>
      <c r="R49" s="1">
        <f t="shared" si="4"/>
        <v>0</v>
      </c>
      <c r="T49" s="1">
        <f t="shared" si="5"/>
        <v>0</v>
      </c>
      <c r="U49" s="1">
        <f t="shared" si="6"/>
        <v>1090</v>
      </c>
      <c r="V49" s="1">
        <f t="shared" si="7"/>
        <v>0</v>
      </c>
      <c r="W49" s="1">
        <f t="shared" si="8"/>
        <v>0</v>
      </c>
      <c r="X49" s="1">
        <f t="shared" si="9"/>
        <v>1090</v>
      </c>
      <c r="Y49" s="6">
        <f t="shared" si="10"/>
        <v>0</v>
      </c>
      <c r="Z49" s="6">
        <f t="shared" si="11"/>
        <v>0.13970259707205407</v>
      </c>
      <c r="AA49" s="6">
        <f t="shared" si="12"/>
        <v>0</v>
      </c>
      <c r="AB49" s="6">
        <f t="shared" si="13"/>
        <v>0</v>
      </c>
      <c r="AD49" t="s">
        <v>142</v>
      </c>
      <c r="AE49" s="1">
        <f t="shared" si="14"/>
        <v>0</v>
      </c>
      <c r="AF49" s="1">
        <f t="shared" si="15"/>
        <v>356</v>
      </c>
      <c r="AG49" s="1">
        <f t="shared" si="16"/>
        <v>0</v>
      </c>
      <c r="AH49" s="1">
        <f t="shared" si="17"/>
        <v>0</v>
      </c>
    </row>
    <row r="50" spans="1:34">
      <c r="G50" t="s">
        <v>407</v>
      </c>
      <c r="H50" s="1">
        <v>19139.807800790048</v>
      </c>
      <c r="I50" s="1">
        <v>319</v>
      </c>
      <c r="J50" s="1">
        <v>1928</v>
      </c>
      <c r="K50" s="1"/>
      <c r="L50" s="1"/>
      <c r="N50" t="s">
        <v>142</v>
      </c>
      <c r="O50" s="1">
        <f t="shared" si="1"/>
        <v>0</v>
      </c>
      <c r="P50" s="1">
        <f t="shared" si="2"/>
        <v>19139.807800790048</v>
      </c>
      <c r="Q50" s="1">
        <f t="shared" si="3"/>
        <v>0</v>
      </c>
      <c r="R50" s="1">
        <f t="shared" si="4"/>
        <v>0</v>
      </c>
      <c r="T50" s="1">
        <f t="shared" si="5"/>
        <v>0</v>
      </c>
      <c r="U50" s="1">
        <f t="shared" si="6"/>
        <v>1928</v>
      </c>
      <c r="V50" s="1">
        <f t="shared" si="7"/>
        <v>0</v>
      </c>
      <c r="W50" s="1">
        <f t="shared" si="8"/>
        <v>0</v>
      </c>
      <c r="X50" s="1">
        <f t="shared" si="9"/>
        <v>1928</v>
      </c>
      <c r="Y50" s="6">
        <f t="shared" si="10"/>
        <v>0</v>
      </c>
      <c r="Z50" s="6">
        <f t="shared" si="11"/>
        <v>0.27597935338744001</v>
      </c>
      <c r="AA50" s="6">
        <f t="shared" si="12"/>
        <v>0</v>
      </c>
      <c r="AB50" s="6">
        <f t="shared" si="13"/>
        <v>0</v>
      </c>
      <c r="AD50" t="s">
        <v>142</v>
      </c>
      <c r="AE50" s="1">
        <f t="shared" si="14"/>
        <v>0</v>
      </c>
      <c r="AF50" s="1">
        <f t="shared" si="15"/>
        <v>319</v>
      </c>
      <c r="AG50" s="1">
        <f t="shared" si="16"/>
        <v>0</v>
      </c>
      <c r="AH50" s="1">
        <f t="shared" si="17"/>
        <v>0</v>
      </c>
    </row>
    <row r="51" spans="1:34">
      <c r="G51" t="s">
        <v>408</v>
      </c>
      <c r="H51" s="1">
        <v>26126.891175124751</v>
      </c>
      <c r="I51" s="1">
        <v>435</v>
      </c>
      <c r="J51" s="1">
        <v>3205</v>
      </c>
      <c r="K51" s="1"/>
      <c r="L51" s="1"/>
      <c r="N51" t="s">
        <v>142</v>
      </c>
      <c r="O51" s="1">
        <f t="shared" si="1"/>
        <v>0</v>
      </c>
      <c r="P51" s="1">
        <f t="shared" si="2"/>
        <v>26126.891175124751</v>
      </c>
      <c r="Q51" s="1">
        <f t="shared" si="3"/>
        <v>0</v>
      </c>
      <c r="R51" s="1">
        <f t="shared" si="4"/>
        <v>0</v>
      </c>
      <c r="T51" s="1">
        <f t="shared" si="5"/>
        <v>0</v>
      </c>
      <c r="U51" s="1">
        <f t="shared" si="6"/>
        <v>3205</v>
      </c>
      <c r="V51" s="1">
        <f t="shared" si="7"/>
        <v>0</v>
      </c>
      <c r="W51" s="1">
        <f t="shared" si="8"/>
        <v>0</v>
      </c>
      <c r="X51" s="1">
        <f t="shared" si="9"/>
        <v>3205</v>
      </c>
      <c r="Y51" s="6">
        <f t="shared" si="10"/>
        <v>0</v>
      </c>
      <c r="Z51" s="6">
        <f t="shared" si="11"/>
        <v>0.33608368706983344</v>
      </c>
      <c r="AA51" s="6">
        <f t="shared" si="12"/>
        <v>0</v>
      </c>
      <c r="AB51" s="6">
        <f t="shared" si="13"/>
        <v>0</v>
      </c>
      <c r="AD51" t="s">
        <v>142</v>
      </c>
      <c r="AE51" s="1">
        <f t="shared" si="14"/>
        <v>0</v>
      </c>
      <c r="AF51" s="1">
        <f t="shared" si="15"/>
        <v>435</v>
      </c>
      <c r="AG51" s="1">
        <f t="shared" si="16"/>
        <v>0</v>
      </c>
      <c r="AH51" s="1">
        <f t="shared" si="17"/>
        <v>0</v>
      </c>
    </row>
    <row r="52" spans="1:34">
      <c r="G52" t="s">
        <v>409</v>
      </c>
      <c r="H52" s="1">
        <v>16575.088384662726</v>
      </c>
      <c r="I52" s="1">
        <v>276</v>
      </c>
      <c r="J52" s="1">
        <v>1885</v>
      </c>
      <c r="K52" s="1"/>
      <c r="L52" s="1"/>
      <c r="N52" t="s">
        <v>142</v>
      </c>
      <c r="O52" s="1">
        <f t="shared" si="1"/>
        <v>0</v>
      </c>
      <c r="P52" s="1">
        <f t="shared" si="2"/>
        <v>16575.088384662726</v>
      </c>
      <c r="Q52" s="1">
        <f t="shared" si="3"/>
        <v>0</v>
      </c>
      <c r="R52" s="1">
        <f t="shared" si="4"/>
        <v>0</v>
      </c>
      <c r="T52" s="1">
        <f t="shared" si="5"/>
        <v>0</v>
      </c>
      <c r="U52" s="1">
        <f t="shared" si="6"/>
        <v>1885</v>
      </c>
      <c r="V52" s="1">
        <f t="shared" si="7"/>
        <v>0</v>
      </c>
      <c r="W52" s="1">
        <f t="shared" si="8"/>
        <v>0</v>
      </c>
      <c r="X52" s="1">
        <f t="shared" si="9"/>
        <v>1885</v>
      </c>
      <c r="Y52" s="6">
        <f t="shared" si="10"/>
        <v>0</v>
      </c>
      <c r="Z52" s="6">
        <f t="shared" si="11"/>
        <v>0.31157502402355497</v>
      </c>
      <c r="AA52" s="6">
        <f t="shared" si="12"/>
        <v>0</v>
      </c>
      <c r="AB52" s="6">
        <f t="shared" si="13"/>
        <v>0</v>
      </c>
      <c r="AD52" t="s">
        <v>142</v>
      </c>
      <c r="AE52" s="1">
        <f t="shared" si="14"/>
        <v>0</v>
      </c>
      <c r="AF52" s="1">
        <f t="shared" si="15"/>
        <v>276</v>
      </c>
      <c r="AG52" s="1">
        <f t="shared" si="16"/>
        <v>0</v>
      </c>
      <c r="AH52" s="1">
        <f t="shared" si="17"/>
        <v>0</v>
      </c>
    </row>
    <row r="53" spans="1:34">
      <c r="G53" t="s">
        <v>410</v>
      </c>
      <c r="H53" s="1">
        <v>21359.605873169519</v>
      </c>
      <c r="I53" s="1">
        <v>356</v>
      </c>
      <c r="J53" s="1">
        <v>2209</v>
      </c>
      <c r="K53" s="1"/>
      <c r="L53" s="1"/>
      <c r="N53" t="s">
        <v>142</v>
      </c>
      <c r="O53" s="1">
        <f t="shared" si="1"/>
        <v>0</v>
      </c>
      <c r="P53" s="1">
        <f t="shared" si="2"/>
        <v>21359.605873169519</v>
      </c>
      <c r="Q53" s="1">
        <f t="shared" si="3"/>
        <v>0</v>
      </c>
      <c r="R53" s="1">
        <f t="shared" si="4"/>
        <v>0</v>
      </c>
      <c r="T53" s="1">
        <f t="shared" si="5"/>
        <v>0</v>
      </c>
      <c r="U53" s="1">
        <f t="shared" si="6"/>
        <v>2209</v>
      </c>
      <c r="V53" s="1">
        <f t="shared" si="7"/>
        <v>0</v>
      </c>
      <c r="W53" s="1">
        <f t="shared" si="8"/>
        <v>0</v>
      </c>
      <c r="X53" s="1">
        <f t="shared" si="9"/>
        <v>2209</v>
      </c>
      <c r="Y53" s="6">
        <f t="shared" si="10"/>
        <v>0</v>
      </c>
      <c r="Z53" s="6">
        <f t="shared" si="11"/>
        <v>0.28334112672569145</v>
      </c>
      <c r="AA53" s="6">
        <f t="shared" si="12"/>
        <v>0</v>
      </c>
      <c r="AB53" s="6">
        <f t="shared" si="13"/>
        <v>0</v>
      </c>
      <c r="AD53" t="s">
        <v>142</v>
      </c>
      <c r="AE53" s="1">
        <f t="shared" si="14"/>
        <v>0</v>
      </c>
      <c r="AF53" s="1">
        <f t="shared" si="15"/>
        <v>356</v>
      </c>
      <c r="AG53" s="1">
        <f t="shared" si="16"/>
        <v>0</v>
      </c>
      <c r="AH53" s="1">
        <f t="shared" si="17"/>
        <v>0</v>
      </c>
    </row>
    <row r="54" spans="1:34">
      <c r="G54" t="s">
        <v>411</v>
      </c>
      <c r="H54" s="1">
        <v>3639</v>
      </c>
      <c r="I54" s="1">
        <v>142.45099999999999</v>
      </c>
      <c r="J54" s="1">
        <v>616</v>
      </c>
      <c r="K54" s="1"/>
      <c r="L54" s="1"/>
      <c r="N54" t="s">
        <v>142</v>
      </c>
      <c r="O54" s="1">
        <f t="shared" si="1"/>
        <v>3639</v>
      </c>
      <c r="P54" s="1">
        <f t="shared" si="2"/>
        <v>0</v>
      </c>
      <c r="Q54" s="1">
        <f t="shared" si="3"/>
        <v>0</v>
      </c>
      <c r="R54" s="1">
        <f t="shared" si="4"/>
        <v>0</v>
      </c>
      <c r="T54" s="1">
        <f t="shared" si="5"/>
        <v>616</v>
      </c>
      <c r="U54" s="1">
        <f t="shared" si="6"/>
        <v>0</v>
      </c>
      <c r="V54" s="1">
        <f t="shared" si="7"/>
        <v>0</v>
      </c>
      <c r="W54" s="1">
        <f t="shared" si="8"/>
        <v>0</v>
      </c>
      <c r="X54" s="1">
        <f t="shared" si="9"/>
        <v>616</v>
      </c>
      <c r="Y54" s="6">
        <f t="shared" si="10"/>
        <v>0.46377335335990993</v>
      </c>
      <c r="Z54" s="6">
        <f t="shared" si="11"/>
        <v>0</v>
      </c>
      <c r="AA54" s="6">
        <f t="shared" si="12"/>
        <v>0</v>
      </c>
      <c r="AB54" s="6">
        <f t="shared" si="13"/>
        <v>0</v>
      </c>
      <c r="AD54" t="s">
        <v>142</v>
      </c>
      <c r="AE54" s="1">
        <f t="shared" si="14"/>
        <v>142.45099999999999</v>
      </c>
      <c r="AF54" s="1">
        <f t="shared" si="15"/>
        <v>0</v>
      </c>
      <c r="AG54" s="1">
        <f t="shared" si="16"/>
        <v>0</v>
      </c>
      <c r="AH54" s="1">
        <f t="shared" si="17"/>
        <v>0</v>
      </c>
    </row>
    <row r="55" spans="1:34">
      <c r="G55" t="s">
        <v>412</v>
      </c>
      <c r="H55" s="1">
        <v>14908</v>
      </c>
      <c r="I55" s="1">
        <v>248.46700000000001</v>
      </c>
      <c r="J55" s="1">
        <v>2258</v>
      </c>
      <c r="K55" s="1"/>
      <c r="L55" s="1"/>
      <c r="N55" t="s">
        <v>142</v>
      </c>
      <c r="O55" s="1">
        <f t="shared" si="1"/>
        <v>14908</v>
      </c>
      <c r="P55" s="1">
        <f t="shared" si="2"/>
        <v>0</v>
      </c>
      <c r="Q55" s="1">
        <f t="shared" si="3"/>
        <v>0</v>
      </c>
      <c r="R55" s="1">
        <f t="shared" si="4"/>
        <v>0</v>
      </c>
      <c r="T55" s="1">
        <f t="shared" si="5"/>
        <v>2258</v>
      </c>
      <c r="U55" s="1">
        <f t="shared" si="6"/>
        <v>0</v>
      </c>
      <c r="V55" s="1">
        <f t="shared" si="7"/>
        <v>0</v>
      </c>
      <c r="W55" s="1">
        <f t="shared" si="8"/>
        <v>0</v>
      </c>
      <c r="X55" s="1">
        <f t="shared" si="9"/>
        <v>2258</v>
      </c>
      <c r="Y55" s="6">
        <f t="shared" si="10"/>
        <v>0.41496521128675973</v>
      </c>
      <c r="Z55" s="6">
        <f t="shared" si="11"/>
        <v>0</v>
      </c>
      <c r="AA55" s="6">
        <f t="shared" si="12"/>
        <v>0</v>
      </c>
      <c r="AB55" s="6">
        <f t="shared" si="13"/>
        <v>0</v>
      </c>
      <c r="AD55" t="s">
        <v>142</v>
      </c>
      <c r="AE55" s="1">
        <f t="shared" si="14"/>
        <v>248.46700000000001</v>
      </c>
      <c r="AF55" s="1">
        <f t="shared" si="15"/>
        <v>0</v>
      </c>
      <c r="AG55" s="1">
        <f t="shared" si="16"/>
        <v>0</v>
      </c>
      <c r="AH55" s="1">
        <f t="shared" si="17"/>
        <v>0</v>
      </c>
    </row>
    <row r="56" spans="1:34">
      <c r="G56" t="s">
        <v>466</v>
      </c>
      <c r="H56" s="1">
        <v>7834</v>
      </c>
      <c r="I56" s="1">
        <v>130.56200000000001</v>
      </c>
      <c r="J56" s="1">
        <v>1303</v>
      </c>
      <c r="K56" s="1"/>
      <c r="L56" s="1"/>
      <c r="N56" t="s">
        <v>142</v>
      </c>
      <c r="O56" s="1">
        <f t="shared" si="1"/>
        <v>7834</v>
      </c>
      <c r="P56" s="1">
        <f t="shared" si="2"/>
        <v>0</v>
      </c>
      <c r="Q56" s="1">
        <f t="shared" si="3"/>
        <v>0</v>
      </c>
      <c r="R56" s="1">
        <f t="shared" si="4"/>
        <v>0</v>
      </c>
      <c r="T56" s="1">
        <f t="shared" si="5"/>
        <v>1303</v>
      </c>
      <c r="U56" s="1">
        <f t="shared" si="6"/>
        <v>0</v>
      </c>
      <c r="V56" s="1">
        <f t="shared" si="7"/>
        <v>0</v>
      </c>
      <c r="W56" s="1">
        <f t="shared" si="8"/>
        <v>0</v>
      </c>
      <c r="X56" s="1">
        <f t="shared" si="9"/>
        <v>1303</v>
      </c>
      <c r="Y56" s="6">
        <f t="shared" si="10"/>
        <v>0.45568841124567655</v>
      </c>
      <c r="Z56" s="6">
        <f t="shared" si="11"/>
        <v>0</v>
      </c>
      <c r="AA56" s="6">
        <f t="shared" si="12"/>
        <v>0</v>
      </c>
      <c r="AB56" s="6">
        <f t="shared" si="13"/>
        <v>0</v>
      </c>
      <c r="AD56" t="s">
        <v>142</v>
      </c>
      <c r="AE56" s="1">
        <f t="shared" si="14"/>
        <v>130.56200000000001</v>
      </c>
      <c r="AF56" s="1">
        <f t="shared" si="15"/>
        <v>0</v>
      </c>
      <c r="AG56" s="1">
        <f t="shared" si="16"/>
        <v>0</v>
      </c>
      <c r="AH56" s="1">
        <f t="shared" si="17"/>
        <v>0</v>
      </c>
    </row>
    <row r="57" spans="1:34">
      <c r="G57" t="s">
        <v>413</v>
      </c>
      <c r="H57" s="1">
        <v>10391</v>
      </c>
      <c r="I57" s="1">
        <v>173.17500000000001</v>
      </c>
      <c r="J57" s="1">
        <v>1921</v>
      </c>
      <c r="K57" s="1"/>
      <c r="L57" s="1"/>
      <c r="N57" t="s">
        <v>142</v>
      </c>
      <c r="O57" s="1">
        <f t="shared" si="1"/>
        <v>10391</v>
      </c>
      <c r="P57" s="1">
        <f t="shared" si="2"/>
        <v>0</v>
      </c>
      <c r="Q57" s="1">
        <f t="shared" si="3"/>
        <v>0</v>
      </c>
      <c r="R57" s="1">
        <f t="shared" si="4"/>
        <v>0</v>
      </c>
      <c r="T57" s="1">
        <f t="shared" si="5"/>
        <v>1921</v>
      </c>
      <c r="U57" s="1">
        <f t="shared" si="6"/>
        <v>0</v>
      </c>
      <c r="V57" s="1">
        <f t="shared" si="7"/>
        <v>0</v>
      </c>
      <c r="W57" s="1">
        <f t="shared" si="8"/>
        <v>0</v>
      </c>
      <c r="X57" s="1">
        <f t="shared" si="9"/>
        <v>1921</v>
      </c>
      <c r="Y57" s="6">
        <f t="shared" si="10"/>
        <v>0.50649732447600204</v>
      </c>
      <c r="Z57" s="6">
        <f t="shared" si="11"/>
        <v>0</v>
      </c>
      <c r="AA57" s="6">
        <f t="shared" si="12"/>
        <v>0</v>
      </c>
      <c r="AB57" s="6">
        <f t="shared" si="13"/>
        <v>0</v>
      </c>
      <c r="AD57" t="s">
        <v>142</v>
      </c>
      <c r="AE57" s="1">
        <f t="shared" si="14"/>
        <v>173.17500000000001</v>
      </c>
      <c r="AF57" s="1">
        <f t="shared" si="15"/>
        <v>0</v>
      </c>
      <c r="AG57" s="1">
        <f t="shared" si="16"/>
        <v>0</v>
      </c>
      <c r="AH57" s="1">
        <f t="shared" si="17"/>
        <v>0</v>
      </c>
    </row>
    <row r="58" spans="1:34">
      <c r="G58" t="s">
        <v>414</v>
      </c>
      <c r="H58" s="1">
        <v>8161</v>
      </c>
      <c r="I58" s="1">
        <v>136.01499999999999</v>
      </c>
      <c r="J58" s="1">
        <v>800</v>
      </c>
      <c r="K58" s="1"/>
      <c r="L58" s="1"/>
      <c r="N58" t="s">
        <v>142</v>
      </c>
      <c r="O58" s="1">
        <f t="shared" si="1"/>
        <v>8161</v>
      </c>
      <c r="P58" s="1">
        <f t="shared" si="2"/>
        <v>0</v>
      </c>
      <c r="Q58" s="1">
        <f t="shared" si="3"/>
        <v>0</v>
      </c>
      <c r="R58" s="1">
        <f t="shared" si="4"/>
        <v>0</v>
      </c>
      <c r="T58" s="1">
        <f t="shared" si="5"/>
        <v>800</v>
      </c>
      <c r="U58" s="1">
        <f t="shared" si="6"/>
        <v>0</v>
      </c>
      <c r="V58" s="1">
        <f t="shared" si="7"/>
        <v>0</v>
      </c>
      <c r="W58" s="1">
        <f t="shared" si="8"/>
        <v>0</v>
      </c>
      <c r="X58" s="1">
        <f t="shared" si="9"/>
        <v>800</v>
      </c>
      <c r="Y58" s="6">
        <f t="shared" si="10"/>
        <v>0.26856767821563632</v>
      </c>
      <c r="Z58" s="6">
        <f t="shared" si="11"/>
        <v>0</v>
      </c>
      <c r="AA58" s="6">
        <f t="shared" si="12"/>
        <v>0</v>
      </c>
      <c r="AB58" s="6">
        <f t="shared" si="13"/>
        <v>0</v>
      </c>
      <c r="AD58" t="s">
        <v>142</v>
      </c>
      <c r="AE58" s="1">
        <f t="shared" si="14"/>
        <v>136.01499999999999</v>
      </c>
      <c r="AF58" s="1">
        <f t="shared" si="15"/>
        <v>0</v>
      </c>
      <c r="AG58" s="1">
        <f t="shared" si="16"/>
        <v>0</v>
      </c>
      <c r="AH58" s="1">
        <f t="shared" si="17"/>
        <v>0</v>
      </c>
    </row>
    <row r="59" spans="1:34">
      <c r="G59" t="s">
        <v>467</v>
      </c>
      <c r="H59" s="1">
        <v>8349</v>
      </c>
      <c r="I59" s="1">
        <v>139.148</v>
      </c>
      <c r="J59" s="1">
        <v>1123</v>
      </c>
      <c r="K59" s="1"/>
      <c r="L59" s="1"/>
      <c r="N59" t="s">
        <v>142</v>
      </c>
      <c r="O59" s="1">
        <f t="shared" si="1"/>
        <v>8349</v>
      </c>
      <c r="P59" s="1">
        <f t="shared" si="2"/>
        <v>0</v>
      </c>
      <c r="Q59" s="1">
        <f t="shared" si="3"/>
        <v>0</v>
      </c>
      <c r="R59" s="1">
        <f t="shared" si="4"/>
        <v>0</v>
      </c>
      <c r="T59" s="1">
        <f t="shared" si="5"/>
        <v>1123</v>
      </c>
      <c r="U59" s="1">
        <f t="shared" si="6"/>
        <v>0</v>
      </c>
      <c r="V59" s="1">
        <f t="shared" si="7"/>
        <v>0</v>
      </c>
      <c r="W59" s="1">
        <f t="shared" si="8"/>
        <v>0</v>
      </c>
      <c r="X59" s="1">
        <f t="shared" si="9"/>
        <v>1123</v>
      </c>
      <c r="Y59" s="6">
        <f t="shared" si="10"/>
        <v>0.36851267562188567</v>
      </c>
      <c r="Z59" s="6">
        <f t="shared" si="11"/>
        <v>0</v>
      </c>
      <c r="AA59" s="6">
        <f t="shared" si="12"/>
        <v>0</v>
      </c>
      <c r="AB59" s="6">
        <f t="shared" si="13"/>
        <v>0</v>
      </c>
      <c r="AD59" t="s">
        <v>142</v>
      </c>
      <c r="AE59" s="1">
        <f t="shared" si="14"/>
        <v>139.148</v>
      </c>
      <c r="AF59" s="1">
        <f t="shared" si="15"/>
        <v>0</v>
      </c>
      <c r="AG59" s="1">
        <f t="shared" si="16"/>
        <v>0</v>
      </c>
      <c r="AH59" s="1">
        <f t="shared" si="17"/>
        <v>0</v>
      </c>
    </row>
    <row r="60" spans="1:34">
      <c r="A60" t="s">
        <v>62</v>
      </c>
      <c r="B60">
        <v>0</v>
      </c>
      <c r="C60">
        <v>0</v>
      </c>
      <c r="D60">
        <v>0</v>
      </c>
      <c r="E60">
        <v>2</v>
      </c>
      <c r="G60" t="s">
        <v>415</v>
      </c>
      <c r="H60" s="1">
        <v>9026</v>
      </c>
      <c r="I60" s="1">
        <v>150.43799999999999</v>
      </c>
      <c r="J60" s="1">
        <v>2749</v>
      </c>
      <c r="M60" s="1"/>
      <c r="N60" t="s">
        <v>62</v>
      </c>
      <c r="O60" s="1">
        <f t="shared" si="1"/>
        <v>9026</v>
      </c>
      <c r="P60" s="1">
        <f t="shared" si="2"/>
        <v>0</v>
      </c>
      <c r="Q60" s="1">
        <f t="shared" si="3"/>
        <v>0</v>
      </c>
      <c r="R60" s="1">
        <f t="shared" si="4"/>
        <v>0</v>
      </c>
      <c r="T60" s="1">
        <f t="shared" si="5"/>
        <v>2749</v>
      </c>
      <c r="U60" s="1">
        <f t="shared" si="6"/>
        <v>0</v>
      </c>
      <c r="V60" s="1">
        <f t="shared" si="7"/>
        <v>0</v>
      </c>
      <c r="W60" s="1">
        <f t="shared" si="8"/>
        <v>0</v>
      </c>
      <c r="X60" s="1">
        <f t="shared" si="9"/>
        <v>2749</v>
      </c>
      <c r="Y60" s="6">
        <f t="shared" si="10"/>
        <v>0.83442353748228104</v>
      </c>
      <c r="Z60" s="6">
        <f t="shared" si="11"/>
        <v>0</v>
      </c>
      <c r="AA60" s="6">
        <f t="shared" si="12"/>
        <v>0</v>
      </c>
      <c r="AB60" s="6">
        <f t="shared" si="13"/>
        <v>0</v>
      </c>
      <c r="AD60" t="s">
        <v>62</v>
      </c>
      <c r="AE60" s="1">
        <f t="shared" si="14"/>
        <v>150.43799999999999</v>
      </c>
      <c r="AF60" s="1">
        <f t="shared" si="15"/>
        <v>0</v>
      </c>
      <c r="AG60" s="1">
        <f t="shared" si="16"/>
        <v>0</v>
      </c>
      <c r="AH60" s="1">
        <f t="shared" si="17"/>
        <v>0</v>
      </c>
    </row>
    <row r="61" spans="1:34">
      <c r="G61" t="s">
        <v>416</v>
      </c>
      <c r="H61" s="1">
        <v>9506</v>
      </c>
      <c r="I61" s="1">
        <v>158.43100000000001</v>
      </c>
      <c r="J61" s="1">
        <v>1435</v>
      </c>
      <c r="M61" s="1"/>
      <c r="N61" t="s">
        <v>62</v>
      </c>
      <c r="O61" s="1">
        <f t="shared" si="1"/>
        <v>9506</v>
      </c>
      <c r="P61" s="1">
        <f t="shared" si="2"/>
        <v>0</v>
      </c>
      <c r="Q61" s="1">
        <f t="shared" si="3"/>
        <v>0</v>
      </c>
      <c r="R61" s="1">
        <f t="shared" si="4"/>
        <v>0</v>
      </c>
      <c r="T61" s="1">
        <f t="shared" si="5"/>
        <v>1435</v>
      </c>
      <c r="U61" s="1">
        <f t="shared" si="6"/>
        <v>0</v>
      </c>
      <c r="V61" s="1">
        <f t="shared" si="7"/>
        <v>0</v>
      </c>
      <c r="W61" s="1">
        <f t="shared" si="8"/>
        <v>0</v>
      </c>
      <c r="X61" s="1">
        <f t="shared" si="9"/>
        <v>1435</v>
      </c>
      <c r="Y61" s="6">
        <f t="shared" si="10"/>
        <v>0.41358161680150102</v>
      </c>
      <c r="Z61" s="6">
        <f t="shared" si="11"/>
        <v>0</v>
      </c>
      <c r="AA61" s="6">
        <f t="shared" si="12"/>
        <v>0</v>
      </c>
      <c r="AB61" s="6">
        <f t="shared" si="13"/>
        <v>0</v>
      </c>
      <c r="AD61" t="s">
        <v>62</v>
      </c>
      <c r="AE61" s="1">
        <f t="shared" si="14"/>
        <v>158.43100000000001</v>
      </c>
      <c r="AF61" s="1">
        <f t="shared" si="15"/>
        <v>0</v>
      </c>
      <c r="AG61" s="1">
        <f t="shared" si="16"/>
        <v>0</v>
      </c>
      <c r="AH61" s="1">
        <f t="shared" si="17"/>
        <v>0</v>
      </c>
    </row>
    <row r="62" spans="1:34">
      <c r="A62" t="s">
        <v>63</v>
      </c>
      <c r="B62">
        <v>3</v>
      </c>
      <c r="C62">
        <v>3</v>
      </c>
      <c r="D62">
        <v>4</v>
      </c>
      <c r="E62">
        <v>9</v>
      </c>
      <c r="G62" t="s">
        <v>417</v>
      </c>
      <c r="H62" s="1">
        <v>117012</v>
      </c>
      <c r="I62" s="1">
        <v>1950.1990000000001</v>
      </c>
      <c r="J62" s="1">
        <v>17683</v>
      </c>
      <c r="K62" s="1"/>
      <c r="L62" s="1"/>
      <c r="M62" s="1"/>
      <c r="N62" t="s">
        <v>63</v>
      </c>
      <c r="O62" s="1">
        <f t="shared" si="1"/>
        <v>0</v>
      </c>
      <c r="P62" s="1">
        <f t="shared" si="2"/>
        <v>0</v>
      </c>
      <c r="Q62" s="1">
        <f t="shared" si="3"/>
        <v>0</v>
      </c>
      <c r="R62" s="1">
        <f t="shared" si="4"/>
        <v>117012</v>
      </c>
      <c r="T62" s="1">
        <f t="shared" si="5"/>
        <v>0</v>
      </c>
      <c r="U62" s="1">
        <f t="shared" si="6"/>
        <v>0</v>
      </c>
      <c r="V62" s="1">
        <f t="shared" si="7"/>
        <v>0</v>
      </c>
      <c r="W62" s="1">
        <f t="shared" si="8"/>
        <v>17683</v>
      </c>
      <c r="X62" s="1">
        <f t="shared" si="9"/>
        <v>17683</v>
      </c>
      <c r="Y62" s="6">
        <f t="shared" si="10"/>
        <v>0</v>
      </c>
      <c r="Z62" s="6">
        <f t="shared" si="11"/>
        <v>0</v>
      </c>
      <c r="AA62" s="6">
        <f t="shared" si="12"/>
        <v>0</v>
      </c>
      <c r="AB62" s="6">
        <f t="shared" si="13"/>
        <v>0.41403082882495601</v>
      </c>
      <c r="AD62" t="s">
        <v>63</v>
      </c>
      <c r="AE62" s="1">
        <f t="shared" si="14"/>
        <v>0</v>
      </c>
      <c r="AF62" s="1">
        <f t="shared" si="15"/>
        <v>0</v>
      </c>
      <c r="AG62" s="1">
        <f t="shared" si="16"/>
        <v>0</v>
      </c>
      <c r="AH62" s="1">
        <f t="shared" si="17"/>
        <v>1950.1990000000001</v>
      </c>
    </row>
    <row r="63" spans="1:34">
      <c r="G63" t="s">
        <v>418</v>
      </c>
      <c r="H63" s="1">
        <v>225463</v>
      </c>
      <c r="I63" s="1">
        <v>3757.7156585264402</v>
      </c>
      <c r="J63" s="1">
        <v>25104</v>
      </c>
      <c r="K63" s="1"/>
      <c r="L63" s="1"/>
      <c r="N63" t="s">
        <v>63</v>
      </c>
      <c r="O63" s="1">
        <f t="shared" si="1"/>
        <v>0</v>
      </c>
      <c r="P63" s="1">
        <f t="shared" si="2"/>
        <v>0</v>
      </c>
      <c r="Q63" s="1">
        <f t="shared" si="3"/>
        <v>0</v>
      </c>
      <c r="R63" s="1">
        <f t="shared" si="4"/>
        <v>225463</v>
      </c>
      <c r="T63" s="1">
        <f t="shared" si="5"/>
        <v>0</v>
      </c>
      <c r="U63" s="1">
        <f t="shared" si="6"/>
        <v>0</v>
      </c>
      <c r="V63" s="1">
        <f t="shared" si="7"/>
        <v>0</v>
      </c>
      <c r="W63" s="1">
        <f t="shared" si="8"/>
        <v>25104</v>
      </c>
      <c r="X63" s="1">
        <f t="shared" si="9"/>
        <v>25104</v>
      </c>
      <c r="Y63" s="6">
        <f t="shared" si="10"/>
        <v>0</v>
      </c>
      <c r="Z63" s="6">
        <f t="shared" si="11"/>
        <v>0</v>
      </c>
      <c r="AA63" s="6">
        <f t="shared" si="12"/>
        <v>0</v>
      </c>
      <c r="AB63" s="6">
        <f t="shared" si="13"/>
        <v>0.30505263476393385</v>
      </c>
      <c r="AD63" t="s">
        <v>63</v>
      </c>
      <c r="AE63" s="1">
        <f t="shared" si="14"/>
        <v>0</v>
      </c>
      <c r="AF63" s="1">
        <f t="shared" si="15"/>
        <v>0</v>
      </c>
      <c r="AG63" s="1">
        <f t="shared" si="16"/>
        <v>0</v>
      </c>
      <c r="AH63" s="1">
        <f t="shared" si="17"/>
        <v>3757.7156585264402</v>
      </c>
    </row>
    <row r="64" spans="1:34">
      <c r="G64" t="s">
        <v>419</v>
      </c>
      <c r="H64" s="1">
        <v>120647</v>
      </c>
      <c r="I64" s="1">
        <v>2010.7847234334799</v>
      </c>
      <c r="J64" s="1">
        <v>11704</v>
      </c>
      <c r="K64" s="1"/>
      <c r="L64" s="1"/>
      <c r="N64" t="s">
        <v>63</v>
      </c>
      <c r="O64" s="1">
        <f t="shared" si="1"/>
        <v>0</v>
      </c>
      <c r="P64" s="1">
        <f t="shared" si="2"/>
        <v>0</v>
      </c>
      <c r="Q64" s="1">
        <f t="shared" si="3"/>
        <v>0</v>
      </c>
      <c r="R64" s="1">
        <f t="shared" si="4"/>
        <v>120647</v>
      </c>
      <c r="T64" s="1">
        <f t="shared" si="5"/>
        <v>0</v>
      </c>
      <c r="U64" s="1">
        <f t="shared" si="6"/>
        <v>0</v>
      </c>
      <c r="V64" s="1">
        <f t="shared" si="7"/>
        <v>0</v>
      </c>
      <c r="W64" s="1">
        <f t="shared" si="8"/>
        <v>11704</v>
      </c>
      <c r="X64" s="1">
        <f t="shared" si="9"/>
        <v>11704</v>
      </c>
      <c r="Y64" s="6">
        <f t="shared" si="10"/>
        <v>0</v>
      </c>
      <c r="Z64" s="6">
        <f t="shared" si="11"/>
        <v>0</v>
      </c>
      <c r="AA64" s="6">
        <f t="shared" si="12"/>
        <v>0</v>
      </c>
      <c r="AB64" s="6">
        <f t="shared" si="13"/>
        <v>0.26578160604621359</v>
      </c>
      <c r="AD64" t="s">
        <v>63</v>
      </c>
      <c r="AE64" s="1">
        <f t="shared" si="14"/>
        <v>0</v>
      </c>
      <c r="AF64" s="1">
        <f t="shared" si="15"/>
        <v>0</v>
      </c>
      <c r="AG64" s="1">
        <f t="shared" si="16"/>
        <v>0</v>
      </c>
      <c r="AH64" s="1">
        <f t="shared" si="17"/>
        <v>2010.7847234334799</v>
      </c>
    </row>
    <row r="65" spans="7:34">
      <c r="G65" t="s">
        <v>420</v>
      </c>
      <c r="H65" s="1">
        <v>54573</v>
      </c>
      <c r="I65" s="1">
        <v>910</v>
      </c>
      <c r="J65" s="1">
        <v>6603</v>
      </c>
      <c r="K65" s="1"/>
      <c r="L65" s="1"/>
      <c r="N65" t="s">
        <v>63</v>
      </c>
      <c r="O65" s="1">
        <f t="shared" si="1"/>
        <v>0</v>
      </c>
      <c r="P65" s="1">
        <f t="shared" si="2"/>
        <v>0</v>
      </c>
      <c r="Q65" s="1">
        <f t="shared" si="3"/>
        <v>54573</v>
      </c>
      <c r="R65" s="1">
        <f t="shared" si="4"/>
        <v>0</v>
      </c>
      <c r="T65" s="1">
        <f t="shared" si="5"/>
        <v>0</v>
      </c>
      <c r="U65" s="1">
        <f t="shared" si="6"/>
        <v>0</v>
      </c>
      <c r="V65" s="1">
        <f t="shared" si="7"/>
        <v>6603</v>
      </c>
      <c r="W65" s="1">
        <f t="shared" si="8"/>
        <v>0</v>
      </c>
      <c r="X65" s="1">
        <f t="shared" si="9"/>
        <v>6603</v>
      </c>
      <c r="Y65" s="6">
        <f t="shared" si="10"/>
        <v>0</v>
      </c>
      <c r="Z65" s="6">
        <f t="shared" si="11"/>
        <v>0</v>
      </c>
      <c r="AA65" s="6">
        <f t="shared" si="12"/>
        <v>0.33149013173005165</v>
      </c>
      <c r="AB65" s="6">
        <f t="shared" si="13"/>
        <v>0</v>
      </c>
      <c r="AD65" t="s">
        <v>63</v>
      </c>
      <c r="AE65" s="1">
        <f t="shared" si="14"/>
        <v>0</v>
      </c>
      <c r="AF65" s="1">
        <f t="shared" si="15"/>
        <v>0</v>
      </c>
      <c r="AG65" s="1">
        <f t="shared" si="16"/>
        <v>910</v>
      </c>
      <c r="AH65" s="1">
        <f t="shared" si="17"/>
        <v>0</v>
      </c>
    </row>
    <row r="66" spans="7:34">
      <c r="G66" t="s">
        <v>421</v>
      </c>
      <c r="H66" s="1">
        <v>52080</v>
      </c>
      <c r="I66" s="1">
        <v>868</v>
      </c>
      <c r="J66" s="1">
        <v>6925</v>
      </c>
      <c r="K66" s="1"/>
      <c r="L66" s="1"/>
      <c r="N66" t="s">
        <v>63</v>
      </c>
      <c r="O66" s="1">
        <f t="shared" si="1"/>
        <v>0</v>
      </c>
      <c r="P66" s="1">
        <f t="shared" si="2"/>
        <v>0</v>
      </c>
      <c r="Q66" s="1">
        <f t="shared" si="3"/>
        <v>52080</v>
      </c>
      <c r="R66" s="1">
        <f t="shared" si="4"/>
        <v>0</v>
      </c>
      <c r="T66" s="1">
        <f t="shared" si="5"/>
        <v>0</v>
      </c>
      <c r="U66" s="1">
        <f t="shared" si="6"/>
        <v>0</v>
      </c>
      <c r="V66" s="1">
        <f t="shared" si="7"/>
        <v>6925</v>
      </c>
      <c r="W66" s="1">
        <f t="shared" si="8"/>
        <v>0</v>
      </c>
      <c r="X66" s="1">
        <f t="shared" si="9"/>
        <v>6925</v>
      </c>
      <c r="Y66" s="6">
        <f t="shared" si="10"/>
        <v>0</v>
      </c>
      <c r="Z66" s="6">
        <f t="shared" si="11"/>
        <v>0</v>
      </c>
      <c r="AA66" s="6">
        <f t="shared" si="12"/>
        <v>0.36429728762914798</v>
      </c>
      <c r="AB66" s="6">
        <f t="shared" si="13"/>
        <v>0</v>
      </c>
      <c r="AD66" t="s">
        <v>63</v>
      </c>
      <c r="AE66" s="1">
        <f t="shared" si="14"/>
        <v>0</v>
      </c>
      <c r="AF66" s="1">
        <f t="shared" si="15"/>
        <v>0</v>
      </c>
      <c r="AG66" s="1">
        <f t="shared" si="16"/>
        <v>868</v>
      </c>
      <c r="AH66" s="1">
        <f t="shared" si="17"/>
        <v>0</v>
      </c>
    </row>
    <row r="67" spans="7:34">
      <c r="G67" t="s">
        <v>422</v>
      </c>
      <c r="H67" s="1">
        <v>30234</v>
      </c>
      <c r="I67" s="1">
        <v>504</v>
      </c>
      <c r="J67" s="1">
        <v>5458</v>
      </c>
      <c r="L67" s="1"/>
      <c r="N67" t="s">
        <v>63</v>
      </c>
      <c r="O67" s="1">
        <f t="shared" si="1"/>
        <v>0</v>
      </c>
      <c r="P67" s="1">
        <f t="shared" si="2"/>
        <v>0</v>
      </c>
      <c r="Q67" s="1">
        <f t="shared" si="3"/>
        <v>30234</v>
      </c>
      <c r="R67" s="1">
        <f t="shared" si="4"/>
        <v>0</v>
      </c>
      <c r="T67" s="1">
        <f t="shared" si="5"/>
        <v>0</v>
      </c>
      <c r="U67" s="1">
        <f t="shared" si="6"/>
        <v>0</v>
      </c>
      <c r="V67" s="1">
        <f t="shared" si="7"/>
        <v>5458</v>
      </c>
      <c r="W67" s="1">
        <f t="shared" si="8"/>
        <v>0</v>
      </c>
      <c r="X67" s="1">
        <f t="shared" si="9"/>
        <v>5458</v>
      </c>
      <c r="Y67" s="6">
        <f t="shared" si="10"/>
        <v>0</v>
      </c>
      <c r="Z67" s="6">
        <f t="shared" si="11"/>
        <v>0</v>
      </c>
      <c r="AA67" s="6">
        <f t="shared" si="12"/>
        <v>0.49458968901019534</v>
      </c>
      <c r="AB67" s="6">
        <f t="shared" si="13"/>
        <v>0</v>
      </c>
      <c r="AD67" t="s">
        <v>63</v>
      </c>
      <c r="AE67" s="1">
        <f t="shared" si="14"/>
        <v>0</v>
      </c>
      <c r="AF67" s="1">
        <f t="shared" si="15"/>
        <v>0</v>
      </c>
      <c r="AG67" s="1">
        <f t="shared" si="16"/>
        <v>504</v>
      </c>
      <c r="AH67" s="1">
        <f t="shared" si="17"/>
        <v>0</v>
      </c>
    </row>
    <row r="68" spans="7:34">
      <c r="G68" t="s">
        <v>423</v>
      </c>
      <c r="H68" s="1">
        <v>24336.653343755341</v>
      </c>
      <c r="I68" s="1">
        <v>406</v>
      </c>
      <c r="J68" s="1">
        <v>2379</v>
      </c>
      <c r="K68" s="1"/>
      <c r="L68" s="1"/>
      <c r="N68" t="s">
        <v>63</v>
      </c>
      <c r="O68" s="1">
        <f t="shared" ref="O68:O98" si="18">IF($I68&lt;250,H68,0)</f>
        <v>0</v>
      </c>
      <c r="P68" s="1">
        <f t="shared" ref="P68:P98" si="19">IF(AND($I68&lt;500,$I68&gt;250),H68,0)</f>
        <v>24336.653343755341</v>
      </c>
      <c r="Q68" s="1">
        <f t="shared" ref="Q68:Q98" si="20">IF(AND($I68&lt;1000,$I68&gt;500),H68,0)</f>
        <v>0</v>
      </c>
      <c r="R68" s="1">
        <f t="shared" ref="R68:R98" si="21">IF($I68&gt;1000,H68,0)</f>
        <v>0</v>
      </c>
      <c r="T68" s="1">
        <f t="shared" ref="T68:T98" si="22">IF($I68&lt;250,J68,0)</f>
        <v>0</v>
      </c>
      <c r="U68" s="1">
        <f t="shared" ref="U68:U98" si="23">IF(AND($I68&lt;500,$I68&gt;250),J68,0)</f>
        <v>2379</v>
      </c>
      <c r="V68" s="1">
        <f t="shared" ref="V68:V98" si="24">IF(AND($I68&lt;1000,$I68&gt;500),J68,0)</f>
        <v>0</v>
      </c>
      <c r="W68" s="1">
        <f t="shared" ref="W68:W98" si="25">IF($I68&gt;1000,J68,0)</f>
        <v>0</v>
      </c>
      <c r="X68" s="1">
        <f t="shared" ref="X68:X98" si="26">SUM(T68:W68)</f>
        <v>2379</v>
      </c>
      <c r="Y68" s="6">
        <f t="shared" ref="Y68:Y98" si="27">IF(T68,T68*1000/(O68*365),0)</f>
        <v>0</v>
      </c>
      <c r="Z68" s="6">
        <f t="shared" ref="Z68:Z98" si="28">IF(U68,U68*1000/(P68*365),0)</f>
        <v>0.26781859145191461</v>
      </c>
      <c r="AA68" s="6">
        <f t="shared" ref="AA68:AA98" si="29">IF(V68,V68*1000/(Q68*365),0)</f>
        <v>0</v>
      </c>
      <c r="AB68" s="6">
        <f t="shared" ref="AB68:AB98" si="30">IF(W68,W68*1000/(R68*365),0)</f>
        <v>0</v>
      </c>
      <c r="AD68" t="s">
        <v>63</v>
      </c>
      <c r="AE68" s="1">
        <f t="shared" ref="AE68:AE98" si="31">IF($I68&lt;250,I68,0)</f>
        <v>0</v>
      </c>
      <c r="AF68" s="1">
        <f t="shared" ref="AF68:AF98" si="32">IF(AND($I68&lt;500,$I68&gt;250),I68,0)</f>
        <v>406</v>
      </c>
      <c r="AG68" s="1">
        <f t="shared" ref="AG68:AG98" si="33">IF(AND($I68&lt;1000,$I68&gt;500),I68,0)</f>
        <v>0</v>
      </c>
      <c r="AH68" s="1">
        <f t="shared" ref="AH68:AH98" si="34">IF($I68&gt;1000,I68,0)</f>
        <v>0</v>
      </c>
    </row>
    <row r="69" spans="7:34">
      <c r="G69" t="s">
        <v>424</v>
      </c>
      <c r="H69" s="1">
        <v>23649.008050026237</v>
      </c>
      <c r="I69" s="1">
        <v>394</v>
      </c>
      <c r="J69" s="1">
        <v>3608</v>
      </c>
      <c r="K69" s="1"/>
      <c r="L69" s="1"/>
      <c r="N69" t="s">
        <v>63</v>
      </c>
      <c r="O69" s="1">
        <f t="shared" si="18"/>
        <v>0</v>
      </c>
      <c r="P69" s="1">
        <f t="shared" si="19"/>
        <v>23649.008050026237</v>
      </c>
      <c r="Q69" s="1">
        <f t="shared" si="20"/>
        <v>0</v>
      </c>
      <c r="R69" s="1">
        <f t="shared" si="21"/>
        <v>0</v>
      </c>
      <c r="T69" s="1">
        <f t="shared" si="22"/>
        <v>0</v>
      </c>
      <c r="U69" s="1">
        <f t="shared" si="23"/>
        <v>3608</v>
      </c>
      <c r="V69" s="1">
        <f t="shared" si="24"/>
        <v>0</v>
      </c>
      <c r="W69" s="1">
        <f t="shared" si="25"/>
        <v>0</v>
      </c>
      <c r="X69" s="1">
        <f t="shared" si="26"/>
        <v>3608</v>
      </c>
      <c r="Y69" s="6">
        <f t="shared" si="27"/>
        <v>0</v>
      </c>
      <c r="Z69" s="6">
        <f t="shared" si="28"/>
        <v>0.41798503708650681</v>
      </c>
      <c r="AA69" s="6">
        <f t="shared" si="29"/>
        <v>0</v>
      </c>
      <c r="AB69" s="6">
        <f t="shared" si="30"/>
        <v>0</v>
      </c>
      <c r="AD69" t="s">
        <v>63</v>
      </c>
      <c r="AE69" s="1">
        <f t="shared" si="31"/>
        <v>0</v>
      </c>
      <c r="AF69" s="1">
        <f t="shared" si="32"/>
        <v>394</v>
      </c>
      <c r="AG69" s="1">
        <f t="shared" si="33"/>
        <v>0</v>
      </c>
      <c r="AH69" s="1">
        <f t="shared" si="34"/>
        <v>0</v>
      </c>
    </row>
    <row r="70" spans="7:34">
      <c r="G70" t="s">
        <v>425</v>
      </c>
      <c r="H70" s="1">
        <v>25403.065799425258</v>
      </c>
      <c r="I70" s="1">
        <v>423</v>
      </c>
      <c r="J70" s="1">
        <v>7016</v>
      </c>
      <c r="L70" s="1"/>
      <c r="N70" t="s">
        <v>63</v>
      </c>
      <c r="O70" s="1">
        <f t="shared" si="18"/>
        <v>0</v>
      </c>
      <c r="P70" s="1">
        <f t="shared" si="19"/>
        <v>25403.065799425258</v>
      </c>
      <c r="Q70" s="1">
        <f t="shared" si="20"/>
        <v>0</v>
      </c>
      <c r="R70" s="1">
        <f t="shared" si="21"/>
        <v>0</v>
      </c>
      <c r="T70" s="1">
        <f t="shared" si="22"/>
        <v>0</v>
      </c>
      <c r="U70" s="1">
        <f t="shared" si="23"/>
        <v>7016</v>
      </c>
      <c r="V70" s="1">
        <f t="shared" si="24"/>
        <v>0</v>
      </c>
      <c r="W70" s="1">
        <f t="shared" si="25"/>
        <v>0</v>
      </c>
      <c r="X70" s="1">
        <f t="shared" si="26"/>
        <v>7016</v>
      </c>
      <c r="Y70" s="6">
        <f t="shared" si="27"/>
        <v>0</v>
      </c>
      <c r="Z70" s="6">
        <f t="shared" si="28"/>
        <v>0.75667708614343998</v>
      </c>
      <c r="AA70" s="6">
        <f t="shared" si="29"/>
        <v>0</v>
      </c>
      <c r="AB70" s="6">
        <f t="shared" si="30"/>
        <v>0</v>
      </c>
      <c r="AD70" t="s">
        <v>63</v>
      </c>
      <c r="AE70" s="1">
        <f t="shared" si="31"/>
        <v>0</v>
      </c>
      <c r="AF70" s="1">
        <f t="shared" si="32"/>
        <v>423</v>
      </c>
      <c r="AG70" s="1">
        <f t="shared" si="33"/>
        <v>0</v>
      </c>
      <c r="AH70" s="1">
        <f t="shared" si="34"/>
        <v>0</v>
      </c>
    </row>
    <row r="71" spans="7:34">
      <c r="G71" t="s">
        <v>426</v>
      </c>
      <c r="H71" s="1">
        <v>24679.233478585316</v>
      </c>
      <c r="I71" s="1">
        <v>411</v>
      </c>
      <c r="J71" s="1">
        <v>3854</v>
      </c>
      <c r="K71" s="1"/>
      <c r="L71" s="1"/>
      <c r="N71" t="s">
        <v>63</v>
      </c>
      <c r="O71" s="1">
        <f t="shared" si="18"/>
        <v>0</v>
      </c>
      <c r="P71" s="1">
        <f t="shared" si="19"/>
        <v>24679.233478585316</v>
      </c>
      <c r="Q71" s="1">
        <f t="shared" si="20"/>
        <v>0</v>
      </c>
      <c r="R71" s="1">
        <f t="shared" si="21"/>
        <v>0</v>
      </c>
      <c r="T71" s="1">
        <f t="shared" si="22"/>
        <v>0</v>
      </c>
      <c r="U71" s="1">
        <f t="shared" si="23"/>
        <v>3854</v>
      </c>
      <c r="V71" s="1">
        <f t="shared" si="24"/>
        <v>0</v>
      </c>
      <c r="W71" s="1">
        <f t="shared" si="25"/>
        <v>0</v>
      </c>
      <c r="X71" s="1">
        <f t="shared" si="26"/>
        <v>3854</v>
      </c>
      <c r="Y71" s="6">
        <f t="shared" si="27"/>
        <v>0</v>
      </c>
      <c r="Z71" s="6">
        <f t="shared" si="28"/>
        <v>0.42784570755616141</v>
      </c>
      <c r="AA71" s="6">
        <f t="shared" si="29"/>
        <v>0</v>
      </c>
      <c r="AB71" s="6">
        <f t="shared" si="30"/>
        <v>0</v>
      </c>
      <c r="AD71" t="s">
        <v>63</v>
      </c>
      <c r="AE71" s="1">
        <f t="shared" si="31"/>
        <v>0</v>
      </c>
      <c r="AF71" s="1">
        <f t="shared" si="32"/>
        <v>411</v>
      </c>
      <c r="AG71" s="1">
        <f t="shared" si="33"/>
        <v>0</v>
      </c>
      <c r="AH71" s="1">
        <f t="shared" si="34"/>
        <v>0</v>
      </c>
    </row>
    <row r="72" spans="7:34">
      <c r="G72" t="s">
        <v>427</v>
      </c>
      <c r="H72" s="1">
        <v>8143</v>
      </c>
      <c r="I72" s="1">
        <v>135.71799999999999</v>
      </c>
      <c r="J72" s="1">
        <v>972</v>
      </c>
      <c r="K72" s="1"/>
      <c r="L72" s="1"/>
      <c r="N72" t="s">
        <v>63</v>
      </c>
      <c r="O72" s="1">
        <f t="shared" si="18"/>
        <v>8143</v>
      </c>
      <c r="P72" s="1">
        <f t="shared" si="19"/>
        <v>0</v>
      </c>
      <c r="Q72" s="1">
        <f t="shared" si="20"/>
        <v>0</v>
      </c>
      <c r="R72" s="1">
        <f t="shared" si="21"/>
        <v>0</v>
      </c>
      <c r="T72" s="1">
        <f t="shared" si="22"/>
        <v>972</v>
      </c>
      <c r="U72" s="1">
        <f t="shared" si="23"/>
        <v>0</v>
      </c>
      <c r="V72" s="1">
        <f t="shared" si="24"/>
        <v>0</v>
      </c>
      <c r="W72" s="1">
        <f t="shared" si="25"/>
        <v>0</v>
      </c>
      <c r="X72" s="1">
        <f t="shared" si="26"/>
        <v>972</v>
      </c>
      <c r="Y72" s="6">
        <f t="shared" si="27"/>
        <v>0.32703103262067262</v>
      </c>
      <c r="Z72" s="6">
        <f t="shared" si="28"/>
        <v>0</v>
      </c>
      <c r="AA72" s="6">
        <f t="shared" si="29"/>
        <v>0</v>
      </c>
      <c r="AB72" s="6">
        <f t="shared" si="30"/>
        <v>0</v>
      </c>
      <c r="AD72" t="s">
        <v>63</v>
      </c>
      <c r="AE72" s="1">
        <f t="shared" si="31"/>
        <v>135.71799999999999</v>
      </c>
      <c r="AF72" s="1">
        <f t="shared" si="32"/>
        <v>0</v>
      </c>
      <c r="AG72" s="1">
        <f t="shared" si="33"/>
        <v>0</v>
      </c>
      <c r="AH72" s="1">
        <f t="shared" si="34"/>
        <v>0</v>
      </c>
    </row>
    <row r="73" spans="7:34">
      <c r="G73" t="s">
        <v>428</v>
      </c>
      <c r="H73" s="1">
        <v>8433</v>
      </c>
      <c r="I73" s="1">
        <v>140.547</v>
      </c>
      <c r="J73" s="1">
        <v>2272</v>
      </c>
      <c r="K73" s="1"/>
      <c r="L73" s="1"/>
      <c r="N73" t="s">
        <v>63</v>
      </c>
      <c r="O73" s="1">
        <f t="shared" si="18"/>
        <v>8433</v>
      </c>
      <c r="P73" s="1">
        <f t="shared" si="19"/>
        <v>0</v>
      </c>
      <c r="Q73" s="1">
        <f t="shared" si="20"/>
        <v>0</v>
      </c>
      <c r="R73" s="1">
        <f t="shared" si="21"/>
        <v>0</v>
      </c>
      <c r="T73" s="1">
        <f t="shared" si="22"/>
        <v>2272</v>
      </c>
      <c r="U73" s="1">
        <f t="shared" si="23"/>
        <v>0</v>
      </c>
      <c r="V73" s="1">
        <f t="shared" si="24"/>
        <v>0</v>
      </c>
      <c r="W73" s="1">
        <f t="shared" si="25"/>
        <v>0</v>
      </c>
      <c r="X73" s="1">
        <f t="shared" si="26"/>
        <v>2272</v>
      </c>
      <c r="Y73" s="6">
        <f t="shared" si="27"/>
        <v>0.73813085903552422</v>
      </c>
      <c r="Z73" s="6">
        <f t="shared" si="28"/>
        <v>0</v>
      </c>
      <c r="AA73" s="6">
        <f t="shared" si="29"/>
        <v>0</v>
      </c>
      <c r="AB73" s="6">
        <f t="shared" si="30"/>
        <v>0</v>
      </c>
      <c r="AD73" t="s">
        <v>63</v>
      </c>
      <c r="AE73" s="1">
        <f t="shared" si="31"/>
        <v>140.547</v>
      </c>
      <c r="AF73" s="1">
        <f t="shared" si="32"/>
        <v>0</v>
      </c>
      <c r="AG73" s="1">
        <f t="shared" si="33"/>
        <v>0</v>
      </c>
      <c r="AH73" s="1">
        <f t="shared" si="34"/>
        <v>0</v>
      </c>
    </row>
    <row r="74" spans="7:34">
      <c r="G74" t="s">
        <v>429</v>
      </c>
      <c r="H74" s="1">
        <v>9175</v>
      </c>
      <c r="I74" s="1">
        <v>152.91499999999999</v>
      </c>
      <c r="J74" s="1">
        <v>2916</v>
      </c>
      <c r="K74" s="1"/>
      <c r="L74" s="1"/>
      <c r="N74" t="s">
        <v>63</v>
      </c>
      <c r="O74" s="1">
        <f t="shared" si="18"/>
        <v>9175</v>
      </c>
      <c r="P74" s="1">
        <f t="shared" si="19"/>
        <v>0</v>
      </c>
      <c r="Q74" s="1">
        <f t="shared" si="20"/>
        <v>0</v>
      </c>
      <c r="R74" s="1">
        <f t="shared" si="21"/>
        <v>0</v>
      </c>
      <c r="T74" s="1">
        <f t="shared" si="22"/>
        <v>2916</v>
      </c>
      <c r="U74" s="1">
        <f t="shared" si="23"/>
        <v>0</v>
      </c>
      <c r="V74" s="1">
        <f t="shared" si="24"/>
        <v>0</v>
      </c>
      <c r="W74" s="1">
        <f t="shared" si="25"/>
        <v>0</v>
      </c>
      <c r="X74" s="1">
        <f t="shared" si="26"/>
        <v>2916</v>
      </c>
      <c r="Y74" s="6">
        <f t="shared" si="27"/>
        <v>0.87074017393900938</v>
      </c>
      <c r="Z74" s="6">
        <f t="shared" si="28"/>
        <v>0</v>
      </c>
      <c r="AA74" s="6">
        <f t="shared" si="29"/>
        <v>0</v>
      </c>
      <c r="AB74" s="6">
        <f t="shared" si="30"/>
        <v>0</v>
      </c>
      <c r="AD74" t="s">
        <v>63</v>
      </c>
      <c r="AE74" s="1">
        <f t="shared" si="31"/>
        <v>152.91499999999999</v>
      </c>
      <c r="AF74" s="1">
        <f t="shared" si="32"/>
        <v>0</v>
      </c>
      <c r="AG74" s="1">
        <f t="shared" si="33"/>
        <v>0</v>
      </c>
      <c r="AH74" s="1">
        <f t="shared" si="34"/>
        <v>0</v>
      </c>
    </row>
    <row r="75" spans="7:34">
      <c r="G75" t="s">
        <v>430</v>
      </c>
      <c r="H75" s="1">
        <v>11062</v>
      </c>
      <c r="I75" s="1">
        <v>184.37200000000001</v>
      </c>
      <c r="J75" s="1">
        <v>2212</v>
      </c>
      <c r="K75" s="1"/>
      <c r="L75" s="1"/>
      <c r="N75" t="s">
        <v>63</v>
      </c>
      <c r="O75" s="1">
        <f t="shared" si="18"/>
        <v>11062</v>
      </c>
      <c r="P75" s="1">
        <f t="shared" si="19"/>
        <v>0</v>
      </c>
      <c r="Q75" s="1">
        <f t="shared" si="20"/>
        <v>0</v>
      </c>
      <c r="R75" s="1">
        <f t="shared" si="21"/>
        <v>0</v>
      </c>
      <c r="T75" s="1">
        <f t="shared" si="22"/>
        <v>2212</v>
      </c>
      <c r="U75" s="1">
        <f t="shared" si="23"/>
        <v>0</v>
      </c>
      <c r="V75" s="1">
        <f t="shared" si="24"/>
        <v>0</v>
      </c>
      <c r="W75" s="1">
        <f t="shared" si="25"/>
        <v>0</v>
      </c>
      <c r="X75" s="1">
        <f t="shared" si="26"/>
        <v>2212</v>
      </c>
      <c r="Y75" s="6">
        <f t="shared" si="27"/>
        <v>0.54784613746182786</v>
      </c>
      <c r="Z75" s="6">
        <f t="shared" si="28"/>
        <v>0</v>
      </c>
      <c r="AA75" s="6">
        <f t="shared" si="29"/>
        <v>0</v>
      </c>
      <c r="AB75" s="6">
        <f t="shared" si="30"/>
        <v>0</v>
      </c>
      <c r="AD75" t="s">
        <v>63</v>
      </c>
      <c r="AE75" s="1">
        <f t="shared" si="31"/>
        <v>184.37200000000001</v>
      </c>
      <c r="AF75" s="1">
        <f t="shared" si="32"/>
        <v>0</v>
      </c>
      <c r="AG75" s="1">
        <f t="shared" si="33"/>
        <v>0</v>
      </c>
      <c r="AH75" s="1">
        <f t="shared" si="34"/>
        <v>0</v>
      </c>
    </row>
    <row r="76" spans="7:34">
      <c r="G76" t="s">
        <v>431</v>
      </c>
      <c r="H76" s="1">
        <v>10241</v>
      </c>
      <c r="I76" s="1">
        <v>170.68100000000001</v>
      </c>
      <c r="J76" s="1">
        <v>2795</v>
      </c>
      <c r="K76" s="1"/>
      <c r="L76" s="1"/>
      <c r="N76" t="s">
        <v>63</v>
      </c>
      <c r="O76" s="1">
        <f t="shared" si="18"/>
        <v>10241</v>
      </c>
      <c r="P76" s="1">
        <f t="shared" si="19"/>
        <v>0</v>
      </c>
      <c r="Q76" s="1">
        <f t="shared" si="20"/>
        <v>0</v>
      </c>
      <c r="R76" s="1">
        <f t="shared" si="21"/>
        <v>0</v>
      </c>
      <c r="T76" s="1">
        <f t="shared" si="22"/>
        <v>2795</v>
      </c>
      <c r="U76" s="1">
        <f t="shared" si="23"/>
        <v>0</v>
      </c>
      <c r="V76" s="1">
        <f t="shared" si="24"/>
        <v>0</v>
      </c>
      <c r="W76" s="1">
        <f t="shared" si="25"/>
        <v>0</v>
      </c>
      <c r="X76" s="1">
        <f t="shared" si="26"/>
        <v>2795</v>
      </c>
      <c r="Y76" s="6">
        <f t="shared" si="27"/>
        <v>0.74773305796068179</v>
      </c>
      <c r="Z76" s="6">
        <f t="shared" si="28"/>
        <v>0</v>
      </c>
      <c r="AA76" s="6">
        <f t="shared" si="29"/>
        <v>0</v>
      </c>
      <c r="AB76" s="6">
        <f t="shared" si="30"/>
        <v>0</v>
      </c>
      <c r="AD76" t="s">
        <v>63</v>
      </c>
      <c r="AE76" s="1">
        <f t="shared" si="31"/>
        <v>170.68100000000001</v>
      </c>
      <c r="AF76" s="1">
        <f t="shared" si="32"/>
        <v>0</v>
      </c>
      <c r="AG76" s="1">
        <f t="shared" si="33"/>
        <v>0</v>
      </c>
      <c r="AH76" s="1">
        <f t="shared" si="34"/>
        <v>0</v>
      </c>
    </row>
    <row r="77" spans="7:34">
      <c r="G77" t="s">
        <v>432</v>
      </c>
      <c r="H77" s="1">
        <v>12639</v>
      </c>
      <c r="I77" s="1">
        <v>210.65600000000001</v>
      </c>
      <c r="J77" s="1">
        <v>6134</v>
      </c>
      <c r="K77" s="1"/>
      <c r="L77" s="1"/>
      <c r="N77" t="s">
        <v>63</v>
      </c>
      <c r="O77" s="1">
        <f t="shared" si="18"/>
        <v>12639</v>
      </c>
      <c r="P77" s="1">
        <f t="shared" si="19"/>
        <v>0</v>
      </c>
      <c r="Q77" s="1">
        <f t="shared" si="20"/>
        <v>0</v>
      </c>
      <c r="R77" s="1">
        <f t="shared" si="21"/>
        <v>0</v>
      </c>
      <c r="T77" s="1">
        <f t="shared" si="22"/>
        <v>6134</v>
      </c>
      <c r="U77" s="1">
        <f t="shared" si="23"/>
        <v>0</v>
      </c>
      <c r="V77" s="1">
        <f t="shared" si="24"/>
        <v>0</v>
      </c>
      <c r="W77" s="1">
        <f t="shared" si="25"/>
        <v>0</v>
      </c>
      <c r="X77" s="1">
        <f t="shared" si="26"/>
        <v>6134</v>
      </c>
      <c r="Y77" s="6">
        <f t="shared" si="27"/>
        <v>1.3296526190406515</v>
      </c>
      <c r="Z77" s="6">
        <f t="shared" si="28"/>
        <v>0</v>
      </c>
      <c r="AA77" s="6">
        <f t="shared" si="29"/>
        <v>0</v>
      </c>
      <c r="AB77" s="6">
        <f t="shared" si="30"/>
        <v>0</v>
      </c>
      <c r="AD77" t="s">
        <v>63</v>
      </c>
      <c r="AE77" s="1">
        <f t="shared" si="31"/>
        <v>210.65600000000001</v>
      </c>
      <c r="AF77" s="1">
        <f t="shared" si="32"/>
        <v>0</v>
      </c>
      <c r="AG77" s="1">
        <f t="shared" si="33"/>
        <v>0</v>
      </c>
      <c r="AH77" s="1">
        <f t="shared" si="34"/>
        <v>0</v>
      </c>
    </row>
    <row r="78" spans="7:34">
      <c r="G78" t="s">
        <v>433</v>
      </c>
      <c r="H78" s="1">
        <v>12602</v>
      </c>
      <c r="I78" s="1">
        <v>210.03100000000001</v>
      </c>
      <c r="J78" s="1">
        <v>2844</v>
      </c>
      <c r="K78" s="1"/>
      <c r="L78" s="1"/>
      <c r="N78" t="s">
        <v>63</v>
      </c>
      <c r="O78" s="1">
        <f t="shared" si="18"/>
        <v>12602</v>
      </c>
      <c r="P78" s="1">
        <f t="shared" si="19"/>
        <v>0</v>
      </c>
      <c r="Q78" s="1">
        <f t="shared" si="20"/>
        <v>0</v>
      </c>
      <c r="R78" s="1">
        <f t="shared" si="21"/>
        <v>0</v>
      </c>
      <c r="T78" s="1">
        <f t="shared" si="22"/>
        <v>2844</v>
      </c>
      <c r="U78" s="1">
        <f t="shared" si="23"/>
        <v>0</v>
      </c>
      <c r="V78" s="1">
        <f t="shared" si="24"/>
        <v>0</v>
      </c>
      <c r="W78" s="1">
        <f t="shared" si="25"/>
        <v>0</v>
      </c>
      <c r="X78" s="1">
        <f t="shared" si="26"/>
        <v>2844</v>
      </c>
      <c r="Y78" s="6">
        <f t="shared" si="27"/>
        <v>0.61829716092031484</v>
      </c>
      <c r="Z78" s="6">
        <f t="shared" si="28"/>
        <v>0</v>
      </c>
      <c r="AA78" s="6">
        <f t="shared" si="29"/>
        <v>0</v>
      </c>
      <c r="AB78" s="6">
        <f t="shared" si="30"/>
        <v>0</v>
      </c>
      <c r="AD78" t="s">
        <v>63</v>
      </c>
      <c r="AE78" s="1">
        <f t="shared" si="31"/>
        <v>210.03100000000001</v>
      </c>
      <c r="AF78" s="1">
        <f t="shared" si="32"/>
        <v>0</v>
      </c>
      <c r="AG78" s="1">
        <f t="shared" si="33"/>
        <v>0</v>
      </c>
      <c r="AH78" s="1">
        <f t="shared" si="34"/>
        <v>0</v>
      </c>
    </row>
    <row r="79" spans="7:34">
      <c r="G79" t="s">
        <v>434</v>
      </c>
      <c r="H79" s="1">
        <v>12783</v>
      </c>
      <c r="I79" s="1">
        <v>213.048</v>
      </c>
      <c r="J79" s="1">
        <v>2411</v>
      </c>
      <c r="K79" s="1"/>
      <c r="L79" s="1"/>
      <c r="N79" t="s">
        <v>63</v>
      </c>
      <c r="O79" s="1">
        <f t="shared" si="18"/>
        <v>12783</v>
      </c>
      <c r="P79" s="1">
        <f t="shared" si="19"/>
        <v>0</v>
      </c>
      <c r="Q79" s="1">
        <f t="shared" si="20"/>
        <v>0</v>
      </c>
      <c r="R79" s="1">
        <f t="shared" si="21"/>
        <v>0</v>
      </c>
      <c r="T79" s="1">
        <f t="shared" si="22"/>
        <v>2411</v>
      </c>
      <c r="U79" s="1">
        <f t="shared" si="23"/>
        <v>0</v>
      </c>
      <c r="V79" s="1">
        <f t="shared" si="24"/>
        <v>0</v>
      </c>
      <c r="W79" s="1">
        <f t="shared" si="25"/>
        <v>0</v>
      </c>
      <c r="X79" s="1">
        <f t="shared" si="26"/>
        <v>2411</v>
      </c>
      <c r="Y79" s="6">
        <f t="shared" si="27"/>
        <v>0.51673937667642922</v>
      </c>
      <c r="Z79" s="6">
        <f t="shared" si="28"/>
        <v>0</v>
      </c>
      <c r="AA79" s="6">
        <f t="shared" si="29"/>
        <v>0</v>
      </c>
      <c r="AB79" s="6">
        <f t="shared" si="30"/>
        <v>0</v>
      </c>
      <c r="AD79" t="s">
        <v>63</v>
      </c>
      <c r="AE79" s="1">
        <f t="shared" si="31"/>
        <v>213.048</v>
      </c>
      <c r="AF79" s="1">
        <f t="shared" si="32"/>
        <v>0</v>
      </c>
      <c r="AG79" s="1">
        <f t="shared" si="33"/>
        <v>0</v>
      </c>
      <c r="AH79" s="1">
        <f t="shared" si="34"/>
        <v>0</v>
      </c>
    </row>
    <row r="80" spans="7:34">
      <c r="G80" t="s">
        <v>435</v>
      </c>
      <c r="H80" s="1">
        <v>13391</v>
      </c>
      <c r="I80" s="1">
        <v>223.18600000000001</v>
      </c>
      <c r="J80" s="1">
        <v>3693</v>
      </c>
      <c r="K80" s="1"/>
      <c r="L80" s="1"/>
      <c r="N80" t="s">
        <v>63</v>
      </c>
      <c r="O80" s="1">
        <f t="shared" si="18"/>
        <v>13391</v>
      </c>
      <c r="P80" s="1">
        <f t="shared" si="19"/>
        <v>0</v>
      </c>
      <c r="Q80" s="1">
        <f t="shared" si="20"/>
        <v>0</v>
      </c>
      <c r="R80" s="1">
        <f t="shared" si="21"/>
        <v>0</v>
      </c>
      <c r="T80" s="1">
        <f t="shared" si="22"/>
        <v>3693</v>
      </c>
      <c r="U80" s="1">
        <f t="shared" si="23"/>
        <v>0</v>
      </c>
      <c r="V80" s="1">
        <f t="shared" si="24"/>
        <v>0</v>
      </c>
      <c r="W80" s="1">
        <f t="shared" si="25"/>
        <v>0</v>
      </c>
      <c r="X80" s="1">
        <f t="shared" si="26"/>
        <v>3693</v>
      </c>
      <c r="Y80" s="6">
        <f t="shared" si="27"/>
        <v>0.75556778576492289</v>
      </c>
      <c r="Z80" s="6">
        <f t="shared" si="28"/>
        <v>0</v>
      </c>
      <c r="AA80" s="6">
        <f t="shared" si="29"/>
        <v>0</v>
      </c>
      <c r="AB80" s="6">
        <f t="shared" si="30"/>
        <v>0</v>
      </c>
      <c r="AD80" t="s">
        <v>63</v>
      </c>
      <c r="AE80" s="1">
        <f t="shared" si="31"/>
        <v>223.18600000000001</v>
      </c>
      <c r="AF80" s="1">
        <f t="shared" si="32"/>
        <v>0</v>
      </c>
      <c r="AG80" s="1">
        <f t="shared" si="33"/>
        <v>0</v>
      </c>
      <c r="AH80" s="1">
        <f t="shared" si="34"/>
        <v>0</v>
      </c>
    </row>
    <row r="81" spans="1:34">
      <c r="A81" t="s">
        <v>64</v>
      </c>
      <c r="B81">
        <v>0</v>
      </c>
      <c r="C81">
        <v>1</v>
      </c>
      <c r="D81">
        <v>1</v>
      </c>
      <c r="E81">
        <v>4</v>
      </c>
      <c r="G81" t="s">
        <v>436</v>
      </c>
      <c r="H81" s="1">
        <v>56027</v>
      </c>
      <c r="I81" s="1">
        <v>934</v>
      </c>
      <c r="J81" s="1">
        <v>5099</v>
      </c>
      <c r="K81" s="1"/>
      <c r="L81" s="1"/>
      <c r="M81" s="1"/>
      <c r="N81" t="s">
        <v>64</v>
      </c>
      <c r="O81" s="1">
        <f t="shared" si="18"/>
        <v>0</v>
      </c>
      <c r="P81" s="1">
        <f t="shared" si="19"/>
        <v>0</v>
      </c>
      <c r="Q81" s="1">
        <f t="shared" si="20"/>
        <v>56027</v>
      </c>
      <c r="R81" s="1">
        <f t="shared" si="21"/>
        <v>0</v>
      </c>
      <c r="T81" s="1">
        <f t="shared" si="22"/>
        <v>0</v>
      </c>
      <c r="U81" s="1">
        <f t="shared" si="23"/>
        <v>0</v>
      </c>
      <c r="V81" s="1">
        <f t="shared" si="24"/>
        <v>5099</v>
      </c>
      <c r="W81" s="1">
        <f t="shared" si="25"/>
        <v>0</v>
      </c>
      <c r="X81" s="1">
        <f t="shared" si="26"/>
        <v>5099</v>
      </c>
      <c r="Y81" s="6">
        <f t="shared" si="27"/>
        <v>0</v>
      </c>
      <c r="Z81" s="6">
        <f t="shared" si="28"/>
        <v>0</v>
      </c>
      <c r="AA81" s="6">
        <f t="shared" si="29"/>
        <v>0.24934162124865922</v>
      </c>
      <c r="AB81" s="6">
        <f t="shared" si="30"/>
        <v>0</v>
      </c>
      <c r="AD81" t="s">
        <v>64</v>
      </c>
      <c r="AE81" s="1">
        <f t="shared" si="31"/>
        <v>0</v>
      </c>
      <c r="AF81" s="1">
        <f t="shared" si="32"/>
        <v>0</v>
      </c>
      <c r="AG81" s="1">
        <f t="shared" si="33"/>
        <v>934</v>
      </c>
      <c r="AH81" s="1">
        <f t="shared" si="34"/>
        <v>0</v>
      </c>
    </row>
    <row r="82" spans="1:34">
      <c r="G82" t="s">
        <v>437</v>
      </c>
      <c r="H82" s="1">
        <v>17661.419999999998</v>
      </c>
      <c r="I82" s="1">
        <v>294</v>
      </c>
      <c r="J82" s="1">
        <v>1269</v>
      </c>
      <c r="K82" s="1"/>
      <c r="L82" s="1"/>
      <c r="M82" s="1"/>
      <c r="N82" t="s">
        <v>64</v>
      </c>
      <c r="O82" s="1">
        <f t="shared" si="18"/>
        <v>0</v>
      </c>
      <c r="P82" s="1">
        <f t="shared" si="19"/>
        <v>17661.419999999998</v>
      </c>
      <c r="Q82" s="1">
        <f t="shared" si="20"/>
        <v>0</v>
      </c>
      <c r="R82" s="1">
        <f t="shared" si="21"/>
        <v>0</v>
      </c>
      <c r="T82" s="1">
        <f t="shared" si="22"/>
        <v>0</v>
      </c>
      <c r="U82" s="1">
        <f t="shared" si="23"/>
        <v>1269</v>
      </c>
      <c r="V82" s="1">
        <f t="shared" si="24"/>
        <v>0</v>
      </c>
      <c r="W82" s="1">
        <f t="shared" si="25"/>
        <v>0</v>
      </c>
      <c r="X82" s="1">
        <f t="shared" si="26"/>
        <v>1269</v>
      </c>
      <c r="Y82" s="6">
        <f t="shared" si="27"/>
        <v>0</v>
      </c>
      <c r="Z82" s="6">
        <f t="shared" si="28"/>
        <v>0.19685349925244536</v>
      </c>
      <c r="AA82" s="6">
        <f t="shared" si="29"/>
        <v>0</v>
      </c>
      <c r="AB82" s="6">
        <f t="shared" si="30"/>
        <v>0</v>
      </c>
      <c r="AD82" t="s">
        <v>64</v>
      </c>
      <c r="AE82" s="1">
        <f t="shared" si="31"/>
        <v>0</v>
      </c>
      <c r="AF82" s="1">
        <f t="shared" si="32"/>
        <v>294</v>
      </c>
      <c r="AG82" s="1">
        <f t="shared" si="33"/>
        <v>0</v>
      </c>
      <c r="AH82" s="1">
        <f t="shared" si="34"/>
        <v>0</v>
      </c>
    </row>
    <row r="83" spans="1:34">
      <c r="G83" t="s">
        <v>438</v>
      </c>
      <c r="H83" s="1">
        <v>8695</v>
      </c>
      <c r="I83" s="1">
        <v>144.91999999999999</v>
      </c>
      <c r="J83" s="1">
        <v>1779</v>
      </c>
      <c r="K83" s="1"/>
      <c r="L83" s="1"/>
      <c r="M83" s="1"/>
      <c r="N83" t="s">
        <v>64</v>
      </c>
      <c r="O83" s="1">
        <f t="shared" si="18"/>
        <v>8695</v>
      </c>
      <c r="P83" s="1">
        <f t="shared" si="19"/>
        <v>0</v>
      </c>
      <c r="Q83" s="1">
        <f t="shared" si="20"/>
        <v>0</v>
      </c>
      <c r="R83" s="1">
        <f t="shared" si="21"/>
        <v>0</v>
      </c>
      <c r="T83" s="1">
        <f t="shared" si="22"/>
        <v>1779</v>
      </c>
      <c r="U83" s="1">
        <f t="shared" si="23"/>
        <v>0</v>
      </c>
      <c r="V83" s="1">
        <f t="shared" si="24"/>
        <v>0</v>
      </c>
      <c r="W83" s="1">
        <f t="shared" si="25"/>
        <v>0</v>
      </c>
      <c r="X83" s="1">
        <f t="shared" si="26"/>
        <v>1779</v>
      </c>
      <c r="Y83" s="6">
        <f t="shared" si="27"/>
        <v>0.56054889048185463</v>
      </c>
      <c r="Z83" s="6">
        <f t="shared" si="28"/>
        <v>0</v>
      </c>
      <c r="AA83" s="6">
        <f t="shared" si="29"/>
        <v>0</v>
      </c>
      <c r="AB83" s="6">
        <f t="shared" si="30"/>
        <v>0</v>
      </c>
      <c r="AD83" t="s">
        <v>64</v>
      </c>
      <c r="AE83" s="1">
        <f t="shared" si="31"/>
        <v>144.91999999999999</v>
      </c>
      <c r="AF83" s="1">
        <f t="shared" si="32"/>
        <v>0</v>
      </c>
      <c r="AG83" s="1">
        <f t="shared" si="33"/>
        <v>0</v>
      </c>
      <c r="AH83" s="1">
        <f t="shared" si="34"/>
        <v>0</v>
      </c>
    </row>
    <row r="84" spans="1:34">
      <c r="G84" t="s">
        <v>439</v>
      </c>
      <c r="H84" s="1">
        <v>13013</v>
      </c>
      <c r="I84" s="1">
        <v>216.881</v>
      </c>
      <c r="J84" s="1">
        <v>2740</v>
      </c>
      <c r="K84" s="1"/>
      <c r="L84" s="1"/>
      <c r="M84" s="1"/>
      <c r="N84" t="s">
        <v>64</v>
      </c>
      <c r="O84" s="1">
        <f t="shared" si="18"/>
        <v>13013</v>
      </c>
      <c r="P84" s="1">
        <f t="shared" si="19"/>
        <v>0</v>
      </c>
      <c r="Q84" s="1">
        <f t="shared" si="20"/>
        <v>0</v>
      </c>
      <c r="R84" s="1">
        <f t="shared" si="21"/>
        <v>0</v>
      </c>
      <c r="T84" s="1">
        <f t="shared" si="22"/>
        <v>2740</v>
      </c>
      <c r="U84" s="1">
        <f t="shared" si="23"/>
        <v>0</v>
      </c>
      <c r="V84" s="1">
        <f t="shared" si="24"/>
        <v>0</v>
      </c>
      <c r="W84" s="1">
        <f t="shared" si="25"/>
        <v>0</v>
      </c>
      <c r="X84" s="1">
        <f t="shared" si="26"/>
        <v>2740</v>
      </c>
      <c r="Y84" s="6">
        <f t="shared" si="27"/>
        <v>0.57687307423872225</v>
      </c>
      <c r="Z84" s="6">
        <f t="shared" si="28"/>
        <v>0</v>
      </c>
      <c r="AA84" s="6">
        <f t="shared" si="29"/>
        <v>0</v>
      </c>
      <c r="AB84" s="6">
        <f t="shared" si="30"/>
        <v>0</v>
      </c>
      <c r="AD84" t="s">
        <v>64</v>
      </c>
      <c r="AE84" s="1">
        <f t="shared" si="31"/>
        <v>216.881</v>
      </c>
      <c r="AF84" s="1">
        <f t="shared" si="32"/>
        <v>0</v>
      </c>
      <c r="AG84" s="1">
        <f t="shared" si="33"/>
        <v>0</v>
      </c>
      <c r="AH84" s="1">
        <f t="shared" si="34"/>
        <v>0</v>
      </c>
    </row>
    <row r="85" spans="1:34">
      <c r="G85" t="s">
        <v>440</v>
      </c>
      <c r="H85" s="1">
        <v>9653</v>
      </c>
      <c r="I85" s="1">
        <v>160.87899999999999</v>
      </c>
      <c r="J85" s="1">
        <v>1788</v>
      </c>
      <c r="K85" s="1"/>
      <c r="L85" s="1"/>
      <c r="M85" s="1"/>
      <c r="N85" t="s">
        <v>64</v>
      </c>
      <c r="O85" s="1">
        <f t="shared" si="18"/>
        <v>9653</v>
      </c>
      <c r="P85" s="1">
        <f t="shared" si="19"/>
        <v>0</v>
      </c>
      <c r="Q85" s="1">
        <f t="shared" si="20"/>
        <v>0</v>
      </c>
      <c r="R85" s="1">
        <f t="shared" si="21"/>
        <v>0</v>
      </c>
      <c r="T85" s="1">
        <f t="shared" si="22"/>
        <v>1788</v>
      </c>
      <c r="U85" s="1">
        <f t="shared" si="23"/>
        <v>0</v>
      </c>
      <c r="V85" s="1">
        <f t="shared" si="24"/>
        <v>0</v>
      </c>
      <c r="W85" s="1">
        <f t="shared" si="25"/>
        <v>0</v>
      </c>
      <c r="X85" s="1">
        <f t="shared" si="26"/>
        <v>1788</v>
      </c>
      <c r="Y85" s="6">
        <f t="shared" si="27"/>
        <v>0.50747230259880882</v>
      </c>
      <c r="Z85" s="6">
        <f t="shared" si="28"/>
        <v>0</v>
      </c>
      <c r="AA85" s="6">
        <f t="shared" si="29"/>
        <v>0</v>
      </c>
      <c r="AB85" s="6">
        <f t="shared" si="30"/>
        <v>0</v>
      </c>
      <c r="AD85" t="s">
        <v>64</v>
      </c>
      <c r="AE85" s="1">
        <f t="shared" si="31"/>
        <v>160.87899999999999</v>
      </c>
      <c r="AF85" s="1">
        <f t="shared" si="32"/>
        <v>0</v>
      </c>
      <c r="AG85" s="1">
        <f t="shared" si="33"/>
        <v>0</v>
      </c>
      <c r="AH85" s="1">
        <f t="shared" si="34"/>
        <v>0</v>
      </c>
    </row>
    <row r="86" spans="1:34">
      <c r="G86" t="s">
        <v>441</v>
      </c>
      <c r="H86" s="1">
        <v>11548</v>
      </c>
      <c r="I86" s="1">
        <v>192.47200000000001</v>
      </c>
      <c r="J86" s="1">
        <v>2555</v>
      </c>
      <c r="K86" s="1"/>
      <c r="L86" s="1"/>
      <c r="M86" s="1"/>
      <c r="N86" t="s">
        <v>64</v>
      </c>
      <c r="O86" s="1">
        <f t="shared" si="18"/>
        <v>11548</v>
      </c>
      <c r="P86" s="1">
        <f t="shared" si="19"/>
        <v>0</v>
      </c>
      <c r="Q86" s="1">
        <f t="shared" si="20"/>
        <v>0</v>
      </c>
      <c r="R86" s="1">
        <f t="shared" si="21"/>
        <v>0</v>
      </c>
      <c r="T86" s="1">
        <f t="shared" si="22"/>
        <v>2555</v>
      </c>
      <c r="U86" s="1">
        <f t="shared" si="23"/>
        <v>0</v>
      </c>
      <c r="V86" s="1">
        <f t="shared" si="24"/>
        <v>0</v>
      </c>
      <c r="W86" s="1">
        <f t="shared" si="25"/>
        <v>0</v>
      </c>
      <c r="X86" s="1">
        <f t="shared" si="26"/>
        <v>2555</v>
      </c>
      <c r="Y86" s="6">
        <f t="shared" si="27"/>
        <v>0.60616556979563563</v>
      </c>
      <c r="Z86" s="6">
        <f t="shared" si="28"/>
        <v>0</v>
      </c>
      <c r="AA86" s="6">
        <f t="shared" si="29"/>
        <v>0</v>
      </c>
      <c r="AB86" s="6">
        <f t="shared" si="30"/>
        <v>0</v>
      </c>
      <c r="AD86" t="s">
        <v>64</v>
      </c>
      <c r="AE86" s="1">
        <f t="shared" si="31"/>
        <v>192.47200000000001</v>
      </c>
      <c r="AF86" s="1">
        <f t="shared" si="32"/>
        <v>0</v>
      </c>
      <c r="AG86" s="1">
        <f t="shared" si="33"/>
        <v>0</v>
      </c>
      <c r="AH86" s="1">
        <f t="shared" si="34"/>
        <v>0</v>
      </c>
    </row>
    <row r="87" spans="1:34">
      <c r="A87" t="s">
        <v>65</v>
      </c>
      <c r="B87">
        <v>0</v>
      </c>
      <c r="C87">
        <v>1</v>
      </c>
      <c r="D87">
        <v>0</v>
      </c>
      <c r="E87">
        <v>2</v>
      </c>
      <c r="G87" t="s">
        <v>442</v>
      </c>
      <c r="H87" s="1">
        <v>44032</v>
      </c>
      <c r="I87" s="1">
        <v>734</v>
      </c>
      <c r="J87" s="1">
        <v>8231</v>
      </c>
      <c r="K87" s="1"/>
      <c r="L87" s="1"/>
      <c r="M87" s="1"/>
      <c r="N87" t="s">
        <v>65</v>
      </c>
      <c r="O87" s="1">
        <f t="shared" si="18"/>
        <v>0</v>
      </c>
      <c r="P87" s="1">
        <f t="shared" si="19"/>
        <v>0</v>
      </c>
      <c r="Q87" s="1">
        <f t="shared" si="20"/>
        <v>44032</v>
      </c>
      <c r="R87" s="1">
        <f t="shared" si="21"/>
        <v>0</v>
      </c>
      <c r="T87" s="1">
        <f t="shared" si="22"/>
        <v>0</v>
      </c>
      <c r="U87" s="1">
        <f t="shared" si="23"/>
        <v>0</v>
      </c>
      <c r="V87" s="1">
        <f t="shared" si="24"/>
        <v>8231</v>
      </c>
      <c r="W87" s="1">
        <f t="shared" si="25"/>
        <v>0</v>
      </c>
      <c r="X87" s="1">
        <f t="shared" si="26"/>
        <v>8231</v>
      </c>
      <c r="Y87" s="6">
        <f t="shared" si="27"/>
        <v>0</v>
      </c>
      <c r="Z87" s="6">
        <f t="shared" si="28"/>
        <v>0</v>
      </c>
      <c r="AA87" s="6">
        <f t="shared" si="29"/>
        <v>0.5121430989168525</v>
      </c>
      <c r="AB87" s="6">
        <f t="shared" si="30"/>
        <v>0</v>
      </c>
      <c r="AD87" t="s">
        <v>65</v>
      </c>
      <c r="AE87" s="1">
        <f t="shared" si="31"/>
        <v>0</v>
      </c>
      <c r="AF87" s="1">
        <f t="shared" si="32"/>
        <v>0</v>
      </c>
      <c r="AG87" s="1">
        <f t="shared" si="33"/>
        <v>734</v>
      </c>
      <c r="AH87" s="1">
        <f t="shared" si="34"/>
        <v>0</v>
      </c>
    </row>
    <row r="88" spans="1:34">
      <c r="G88" t="s">
        <v>444</v>
      </c>
      <c r="H88" s="1">
        <v>9471</v>
      </c>
      <c r="I88" s="1">
        <v>157.85</v>
      </c>
      <c r="J88" s="1">
        <v>1545</v>
      </c>
      <c r="K88" s="1"/>
      <c r="L88" s="1"/>
      <c r="M88" s="1"/>
      <c r="N88" t="s">
        <v>65</v>
      </c>
      <c r="O88" s="1">
        <f t="shared" si="18"/>
        <v>9471</v>
      </c>
      <c r="P88" s="1">
        <f t="shared" si="19"/>
        <v>0</v>
      </c>
      <c r="Q88" s="1">
        <f t="shared" si="20"/>
        <v>0</v>
      </c>
      <c r="R88" s="1">
        <f t="shared" si="21"/>
        <v>0</v>
      </c>
      <c r="T88" s="1">
        <f t="shared" si="22"/>
        <v>1545</v>
      </c>
      <c r="U88" s="1">
        <f t="shared" si="23"/>
        <v>0</v>
      </c>
      <c r="V88" s="1">
        <f t="shared" si="24"/>
        <v>0</v>
      </c>
      <c r="W88" s="1">
        <f t="shared" si="25"/>
        <v>0</v>
      </c>
      <c r="X88" s="1">
        <f t="shared" si="26"/>
        <v>1545</v>
      </c>
      <c r="Y88" s="6">
        <f t="shared" si="27"/>
        <v>0.44693028321494743</v>
      </c>
      <c r="Z88" s="6">
        <f t="shared" si="28"/>
        <v>0</v>
      </c>
      <c r="AA88" s="6">
        <f t="shared" si="29"/>
        <v>0</v>
      </c>
      <c r="AB88" s="6">
        <f t="shared" si="30"/>
        <v>0</v>
      </c>
      <c r="AD88" t="s">
        <v>65</v>
      </c>
      <c r="AE88" s="1">
        <f t="shared" si="31"/>
        <v>157.85</v>
      </c>
      <c r="AF88" s="1">
        <f t="shared" si="32"/>
        <v>0</v>
      </c>
      <c r="AG88" s="1">
        <f t="shared" si="33"/>
        <v>0</v>
      </c>
      <c r="AH88" s="1">
        <f t="shared" si="34"/>
        <v>0</v>
      </c>
    </row>
    <row r="89" spans="1:34">
      <c r="G89" t="s">
        <v>445</v>
      </c>
      <c r="H89" s="1">
        <v>9396</v>
      </c>
      <c r="I89" s="1">
        <v>156.607</v>
      </c>
      <c r="J89" s="1">
        <v>3199</v>
      </c>
      <c r="K89" s="1"/>
      <c r="L89" s="1"/>
      <c r="M89" s="1"/>
      <c r="N89" t="s">
        <v>65</v>
      </c>
      <c r="O89" s="1">
        <f t="shared" si="18"/>
        <v>9396</v>
      </c>
      <c r="P89" s="1">
        <f t="shared" si="19"/>
        <v>0</v>
      </c>
      <c r="Q89" s="1">
        <f t="shared" si="20"/>
        <v>0</v>
      </c>
      <c r="R89" s="1">
        <f t="shared" si="21"/>
        <v>0</v>
      </c>
      <c r="T89" s="1">
        <f t="shared" si="22"/>
        <v>3199</v>
      </c>
      <c r="U89" s="1">
        <f t="shared" si="23"/>
        <v>0</v>
      </c>
      <c r="V89" s="1">
        <f t="shared" si="24"/>
        <v>0</v>
      </c>
      <c r="W89" s="1">
        <f t="shared" si="25"/>
        <v>0</v>
      </c>
      <c r="X89" s="1">
        <f t="shared" si="26"/>
        <v>3199</v>
      </c>
      <c r="Y89" s="6">
        <f t="shared" si="27"/>
        <v>0.9327781568373601</v>
      </c>
      <c r="Z89" s="6">
        <f t="shared" si="28"/>
        <v>0</v>
      </c>
      <c r="AA89" s="6">
        <f t="shared" si="29"/>
        <v>0</v>
      </c>
      <c r="AB89" s="6">
        <f t="shared" si="30"/>
        <v>0</v>
      </c>
      <c r="AD89" t="s">
        <v>65</v>
      </c>
      <c r="AE89" s="1">
        <f t="shared" si="31"/>
        <v>156.607</v>
      </c>
      <c r="AF89" s="1">
        <f t="shared" si="32"/>
        <v>0</v>
      </c>
      <c r="AG89" s="1">
        <f t="shared" si="33"/>
        <v>0</v>
      </c>
      <c r="AH89" s="1">
        <f t="shared" si="34"/>
        <v>0</v>
      </c>
    </row>
    <row r="90" spans="1:34">
      <c r="A90" t="s">
        <v>66</v>
      </c>
      <c r="B90">
        <v>0</v>
      </c>
      <c r="C90">
        <v>2</v>
      </c>
      <c r="D90">
        <v>3</v>
      </c>
      <c r="E90">
        <v>4</v>
      </c>
      <c r="G90" t="s">
        <v>446</v>
      </c>
      <c r="H90" s="1">
        <v>41081</v>
      </c>
      <c r="I90" s="1">
        <v>685</v>
      </c>
      <c r="J90" s="1">
        <v>4562</v>
      </c>
      <c r="K90" s="1"/>
      <c r="L90" s="1"/>
      <c r="M90" s="1"/>
      <c r="N90" t="s">
        <v>66</v>
      </c>
      <c r="O90" s="1">
        <f t="shared" si="18"/>
        <v>0</v>
      </c>
      <c r="P90" s="1">
        <f t="shared" si="19"/>
        <v>0</v>
      </c>
      <c r="Q90" s="1">
        <f t="shared" si="20"/>
        <v>41081</v>
      </c>
      <c r="R90" s="1">
        <f t="shared" si="21"/>
        <v>0</v>
      </c>
      <c r="T90" s="1">
        <f t="shared" si="22"/>
        <v>0</v>
      </c>
      <c r="U90" s="1">
        <f t="shared" si="23"/>
        <v>0</v>
      </c>
      <c r="V90" s="1">
        <f t="shared" si="24"/>
        <v>4562</v>
      </c>
      <c r="W90" s="1">
        <f t="shared" si="25"/>
        <v>0</v>
      </c>
      <c r="X90" s="1">
        <f t="shared" si="26"/>
        <v>4562</v>
      </c>
      <c r="Y90" s="6">
        <f t="shared" si="27"/>
        <v>0</v>
      </c>
      <c r="Z90" s="6">
        <f t="shared" si="28"/>
        <v>0</v>
      </c>
      <c r="AA90" s="6">
        <f t="shared" si="29"/>
        <v>0.30424357092053023</v>
      </c>
      <c r="AB90" s="6">
        <f t="shared" si="30"/>
        <v>0</v>
      </c>
      <c r="AD90" t="s">
        <v>66</v>
      </c>
      <c r="AE90" s="1">
        <f t="shared" si="31"/>
        <v>0</v>
      </c>
      <c r="AF90" s="1">
        <f t="shared" si="32"/>
        <v>0</v>
      </c>
      <c r="AG90" s="1">
        <f t="shared" si="33"/>
        <v>685</v>
      </c>
      <c r="AH90" s="1">
        <f t="shared" si="34"/>
        <v>0</v>
      </c>
    </row>
    <row r="91" spans="1:34">
      <c r="G91" t="s">
        <v>378</v>
      </c>
      <c r="H91" s="1">
        <v>30604</v>
      </c>
      <c r="I91" s="1">
        <v>510</v>
      </c>
      <c r="J91" s="1">
        <v>3977</v>
      </c>
      <c r="K91" s="1"/>
      <c r="L91" s="1"/>
      <c r="N91" t="s">
        <v>66</v>
      </c>
      <c r="O91" s="1">
        <f t="shared" si="18"/>
        <v>0</v>
      </c>
      <c r="P91" s="1">
        <f t="shared" si="19"/>
        <v>0</v>
      </c>
      <c r="Q91" s="1">
        <f t="shared" si="20"/>
        <v>30604</v>
      </c>
      <c r="R91" s="1">
        <f t="shared" si="21"/>
        <v>0</v>
      </c>
      <c r="T91" s="1">
        <f t="shared" si="22"/>
        <v>0</v>
      </c>
      <c r="U91" s="1">
        <f t="shared" si="23"/>
        <v>0</v>
      </c>
      <c r="V91" s="1">
        <f t="shared" si="24"/>
        <v>3977</v>
      </c>
      <c r="W91" s="1">
        <f t="shared" si="25"/>
        <v>0</v>
      </c>
      <c r="X91" s="1">
        <f t="shared" si="26"/>
        <v>3977</v>
      </c>
      <c r="Y91" s="6">
        <f t="shared" si="27"/>
        <v>0</v>
      </c>
      <c r="Z91" s="6">
        <f t="shared" si="28"/>
        <v>0</v>
      </c>
      <c r="AA91" s="6">
        <f t="shared" si="29"/>
        <v>0.35602831038292065</v>
      </c>
      <c r="AB91" s="6">
        <f t="shared" si="30"/>
        <v>0</v>
      </c>
      <c r="AD91" t="s">
        <v>66</v>
      </c>
      <c r="AE91" s="1">
        <f t="shared" si="31"/>
        <v>0</v>
      </c>
      <c r="AF91" s="1">
        <f t="shared" si="32"/>
        <v>0</v>
      </c>
      <c r="AG91" s="1">
        <f t="shared" si="33"/>
        <v>510</v>
      </c>
      <c r="AH91" s="1">
        <f t="shared" si="34"/>
        <v>0</v>
      </c>
    </row>
    <row r="92" spans="1:34">
      <c r="G92" t="s">
        <v>447</v>
      </c>
      <c r="H92" s="1">
        <v>28900.799999999999</v>
      </c>
      <c r="I92" s="1">
        <v>482</v>
      </c>
      <c r="J92" s="1">
        <v>5475</v>
      </c>
      <c r="K92" s="1"/>
      <c r="L92" s="1"/>
      <c r="N92" t="s">
        <v>66</v>
      </c>
      <c r="O92" s="1">
        <f t="shared" si="18"/>
        <v>0</v>
      </c>
      <c r="P92" s="1">
        <f t="shared" si="19"/>
        <v>28900.799999999999</v>
      </c>
      <c r="Q92" s="1">
        <f t="shared" si="20"/>
        <v>0</v>
      </c>
      <c r="R92" s="1">
        <f t="shared" si="21"/>
        <v>0</v>
      </c>
      <c r="T92" s="1">
        <f t="shared" si="22"/>
        <v>0</v>
      </c>
      <c r="U92" s="1">
        <f t="shared" si="23"/>
        <v>5475</v>
      </c>
      <c r="V92" s="1">
        <f t="shared" si="24"/>
        <v>0</v>
      </c>
      <c r="W92" s="1">
        <f t="shared" si="25"/>
        <v>0</v>
      </c>
      <c r="X92" s="1">
        <f t="shared" si="26"/>
        <v>5475</v>
      </c>
      <c r="Y92" s="6">
        <f t="shared" si="27"/>
        <v>0</v>
      </c>
      <c r="Z92" s="6">
        <f t="shared" si="28"/>
        <v>0.51901677462215579</v>
      </c>
      <c r="AA92" s="6">
        <f t="shared" si="29"/>
        <v>0</v>
      </c>
      <c r="AB92" s="6">
        <f t="shared" si="30"/>
        <v>0</v>
      </c>
      <c r="AD92" t="s">
        <v>66</v>
      </c>
      <c r="AE92" s="1">
        <f t="shared" si="31"/>
        <v>0</v>
      </c>
      <c r="AF92" s="1">
        <f t="shared" si="32"/>
        <v>482</v>
      </c>
      <c r="AG92" s="1">
        <f t="shared" si="33"/>
        <v>0</v>
      </c>
      <c r="AH92" s="1">
        <f t="shared" si="34"/>
        <v>0</v>
      </c>
    </row>
    <row r="93" spans="1:34">
      <c r="G93" t="s">
        <v>449</v>
      </c>
      <c r="H93" s="1">
        <v>20247</v>
      </c>
      <c r="I93" s="1">
        <v>337</v>
      </c>
      <c r="J93" s="1">
        <v>2817</v>
      </c>
      <c r="K93" s="1"/>
      <c r="L93" s="1"/>
      <c r="N93" t="s">
        <v>66</v>
      </c>
      <c r="O93" s="1">
        <f t="shared" si="18"/>
        <v>0</v>
      </c>
      <c r="P93" s="1">
        <f t="shared" si="19"/>
        <v>20247</v>
      </c>
      <c r="Q93" s="1">
        <f t="shared" si="20"/>
        <v>0</v>
      </c>
      <c r="R93" s="1">
        <f t="shared" si="21"/>
        <v>0</v>
      </c>
      <c r="T93" s="1">
        <f t="shared" si="22"/>
        <v>0</v>
      </c>
      <c r="U93" s="1">
        <f t="shared" si="23"/>
        <v>2817</v>
      </c>
      <c r="V93" s="1">
        <f t="shared" si="24"/>
        <v>0</v>
      </c>
      <c r="W93" s="1">
        <f t="shared" si="25"/>
        <v>0</v>
      </c>
      <c r="X93" s="1">
        <f t="shared" si="26"/>
        <v>2817</v>
      </c>
      <c r="Y93" s="6">
        <f t="shared" si="27"/>
        <v>0</v>
      </c>
      <c r="Z93" s="6">
        <f t="shared" si="28"/>
        <v>0.38118280333768373</v>
      </c>
      <c r="AA93" s="6">
        <f t="shared" si="29"/>
        <v>0</v>
      </c>
      <c r="AB93" s="6">
        <f t="shared" si="30"/>
        <v>0</v>
      </c>
      <c r="AD93" t="s">
        <v>66</v>
      </c>
      <c r="AE93" s="1">
        <f t="shared" si="31"/>
        <v>0</v>
      </c>
      <c r="AF93" s="1">
        <f t="shared" si="32"/>
        <v>337</v>
      </c>
      <c r="AG93" s="1">
        <f t="shared" si="33"/>
        <v>0</v>
      </c>
      <c r="AH93" s="1">
        <f t="shared" si="34"/>
        <v>0</v>
      </c>
    </row>
    <row r="94" spans="1:34">
      <c r="G94" t="s">
        <v>451</v>
      </c>
      <c r="H94" s="1">
        <v>25738.800000000003</v>
      </c>
      <c r="I94" s="1">
        <v>429</v>
      </c>
      <c r="J94" s="1">
        <v>6058</v>
      </c>
      <c r="K94" s="1"/>
      <c r="L94" s="1"/>
      <c r="N94" t="s">
        <v>66</v>
      </c>
      <c r="O94" s="1">
        <f t="shared" si="18"/>
        <v>0</v>
      </c>
      <c r="P94" s="1">
        <f t="shared" si="19"/>
        <v>25738.800000000003</v>
      </c>
      <c r="Q94" s="1">
        <f t="shared" si="20"/>
        <v>0</v>
      </c>
      <c r="R94" s="1">
        <f t="shared" si="21"/>
        <v>0</v>
      </c>
      <c r="T94" s="1">
        <f t="shared" si="22"/>
        <v>0</v>
      </c>
      <c r="U94" s="1">
        <f t="shared" si="23"/>
        <v>6058</v>
      </c>
      <c r="V94" s="1">
        <f t="shared" si="24"/>
        <v>0</v>
      </c>
      <c r="W94" s="1">
        <f t="shared" si="25"/>
        <v>0</v>
      </c>
      <c r="X94" s="1">
        <f t="shared" si="26"/>
        <v>6058</v>
      </c>
      <c r="Y94" s="6">
        <f t="shared" si="27"/>
        <v>0</v>
      </c>
      <c r="Z94" s="6">
        <f t="shared" si="28"/>
        <v>0.64483426865170868</v>
      </c>
      <c r="AA94" s="6">
        <f t="shared" si="29"/>
        <v>0</v>
      </c>
      <c r="AB94" s="6">
        <f t="shared" si="30"/>
        <v>0</v>
      </c>
      <c r="AD94" t="s">
        <v>66</v>
      </c>
      <c r="AE94" s="1">
        <f t="shared" si="31"/>
        <v>0</v>
      </c>
      <c r="AF94" s="1">
        <f t="shared" si="32"/>
        <v>429</v>
      </c>
      <c r="AG94" s="1">
        <f t="shared" si="33"/>
        <v>0</v>
      </c>
      <c r="AH94" s="1">
        <f t="shared" si="34"/>
        <v>0</v>
      </c>
    </row>
    <row r="95" spans="1:34">
      <c r="G95" t="s">
        <v>452</v>
      </c>
      <c r="H95" s="1">
        <v>8540</v>
      </c>
      <c r="I95" s="1">
        <v>142.34</v>
      </c>
      <c r="J95" s="1">
        <v>855</v>
      </c>
      <c r="N95" t="s">
        <v>66</v>
      </c>
      <c r="O95" s="1">
        <f t="shared" si="18"/>
        <v>8540</v>
      </c>
      <c r="P95" s="1">
        <f t="shared" si="19"/>
        <v>0</v>
      </c>
      <c r="Q95" s="1">
        <f t="shared" si="20"/>
        <v>0</v>
      </c>
      <c r="R95" s="1">
        <f t="shared" si="21"/>
        <v>0</v>
      </c>
      <c r="T95" s="1">
        <f t="shared" si="22"/>
        <v>855</v>
      </c>
      <c r="U95" s="1">
        <f t="shared" si="23"/>
        <v>0</v>
      </c>
      <c r="V95" s="1">
        <f t="shared" si="24"/>
        <v>0</v>
      </c>
      <c r="W95" s="1">
        <f t="shared" si="25"/>
        <v>0</v>
      </c>
      <c r="X95" s="1">
        <f t="shared" si="26"/>
        <v>855</v>
      </c>
      <c r="Y95" s="6">
        <f t="shared" si="27"/>
        <v>0.27429341374995991</v>
      </c>
      <c r="Z95" s="6">
        <f t="shared" si="28"/>
        <v>0</v>
      </c>
      <c r="AA95" s="6">
        <f t="shared" si="29"/>
        <v>0</v>
      </c>
      <c r="AB95" s="6">
        <f t="shared" si="30"/>
        <v>0</v>
      </c>
      <c r="AD95" t="s">
        <v>66</v>
      </c>
      <c r="AE95" s="1">
        <f t="shared" si="31"/>
        <v>142.34</v>
      </c>
      <c r="AF95" s="1">
        <f t="shared" si="32"/>
        <v>0</v>
      </c>
      <c r="AG95" s="1">
        <f t="shared" si="33"/>
        <v>0</v>
      </c>
      <c r="AH95" s="1">
        <f t="shared" si="34"/>
        <v>0</v>
      </c>
    </row>
    <row r="96" spans="1:34">
      <c r="G96" t="s">
        <v>453</v>
      </c>
      <c r="H96" s="1">
        <v>10174</v>
      </c>
      <c r="I96" s="1">
        <v>169.56</v>
      </c>
      <c r="J96" s="1">
        <v>2340</v>
      </c>
      <c r="N96" t="s">
        <v>66</v>
      </c>
      <c r="O96" s="1">
        <f t="shared" si="18"/>
        <v>10174</v>
      </c>
      <c r="P96" s="1">
        <f t="shared" si="19"/>
        <v>0</v>
      </c>
      <c r="Q96" s="1">
        <f t="shared" si="20"/>
        <v>0</v>
      </c>
      <c r="R96" s="1">
        <f t="shared" si="21"/>
        <v>0</v>
      </c>
      <c r="T96" s="1">
        <f t="shared" si="22"/>
        <v>2340</v>
      </c>
      <c r="U96" s="1">
        <f t="shared" si="23"/>
        <v>0</v>
      </c>
      <c r="V96" s="1">
        <f t="shared" si="24"/>
        <v>0</v>
      </c>
      <c r="W96" s="1">
        <f t="shared" si="25"/>
        <v>0</v>
      </c>
      <c r="X96" s="1">
        <f t="shared" si="26"/>
        <v>2340</v>
      </c>
      <c r="Y96" s="6">
        <f t="shared" si="27"/>
        <v>0.63013160056119411</v>
      </c>
      <c r="Z96" s="6">
        <f t="shared" si="28"/>
        <v>0</v>
      </c>
      <c r="AA96" s="6">
        <f t="shared" si="29"/>
        <v>0</v>
      </c>
      <c r="AB96" s="6">
        <f t="shared" si="30"/>
        <v>0</v>
      </c>
      <c r="AD96" t="s">
        <v>66</v>
      </c>
      <c r="AE96" s="1">
        <f t="shared" si="31"/>
        <v>169.56</v>
      </c>
      <c r="AF96" s="1">
        <f t="shared" si="32"/>
        <v>0</v>
      </c>
      <c r="AG96" s="1">
        <f t="shared" si="33"/>
        <v>0</v>
      </c>
      <c r="AH96" s="1">
        <f t="shared" si="34"/>
        <v>0</v>
      </c>
    </row>
    <row r="97" spans="1:34">
      <c r="G97" t="s">
        <v>454</v>
      </c>
      <c r="H97" s="1">
        <v>9393</v>
      </c>
      <c r="I97" s="1">
        <v>156.55000000000001</v>
      </c>
      <c r="J97" s="1">
        <v>80</v>
      </c>
      <c r="N97" t="s">
        <v>66</v>
      </c>
      <c r="O97" s="1">
        <f t="shared" si="18"/>
        <v>9393</v>
      </c>
      <c r="P97" s="1">
        <f t="shared" si="19"/>
        <v>0</v>
      </c>
      <c r="Q97" s="1">
        <f t="shared" si="20"/>
        <v>0</v>
      </c>
      <c r="R97" s="1">
        <f t="shared" si="21"/>
        <v>0</v>
      </c>
      <c r="T97" s="1">
        <f t="shared" si="22"/>
        <v>80</v>
      </c>
      <c r="U97" s="1">
        <f t="shared" si="23"/>
        <v>0</v>
      </c>
      <c r="V97" s="1">
        <f t="shared" si="24"/>
        <v>0</v>
      </c>
      <c r="W97" s="1">
        <f t="shared" si="25"/>
        <v>0</v>
      </c>
      <c r="X97" s="1">
        <f t="shared" si="26"/>
        <v>80</v>
      </c>
      <c r="Y97" s="6">
        <f t="shared" si="27"/>
        <v>2.3334193781729035E-2</v>
      </c>
      <c r="Z97" s="6">
        <f t="shared" si="28"/>
        <v>0</v>
      </c>
      <c r="AA97" s="6">
        <f t="shared" si="29"/>
        <v>0</v>
      </c>
      <c r="AB97" s="6">
        <f t="shared" si="30"/>
        <v>0</v>
      </c>
      <c r="AD97" t="s">
        <v>66</v>
      </c>
      <c r="AE97" s="1">
        <f t="shared" si="31"/>
        <v>156.55000000000001</v>
      </c>
      <c r="AF97" s="1">
        <f t="shared" si="32"/>
        <v>0</v>
      </c>
      <c r="AG97" s="1">
        <f t="shared" si="33"/>
        <v>0</v>
      </c>
      <c r="AH97" s="1">
        <f t="shared" si="34"/>
        <v>0</v>
      </c>
    </row>
    <row r="98" spans="1:34">
      <c r="G98" t="s">
        <v>455</v>
      </c>
      <c r="H98" s="1">
        <v>14214</v>
      </c>
      <c r="I98" s="1">
        <v>236.9</v>
      </c>
      <c r="J98" s="1">
        <v>1284</v>
      </c>
      <c r="N98" t="s">
        <v>66</v>
      </c>
      <c r="O98" s="1">
        <f t="shared" si="18"/>
        <v>14214</v>
      </c>
      <c r="P98" s="1">
        <f t="shared" si="19"/>
        <v>0</v>
      </c>
      <c r="Q98" s="1">
        <f t="shared" si="20"/>
        <v>0</v>
      </c>
      <c r="R98" s="1">
        <f t="shared" si="21"/>
        <v>0</v>
      </c>
      <c r="T98" s="1">
        <f t="shared" si="22"/>
        <v>1284</v>
      </c>
      <c r="U98" s="1">
        <f t="shared" si="23"/>
        <v>0</v>
      </c>
      <c r="V98" s="1">
        <f t="shared" si="24"/>
        <v>0</v>
      </c>
      <c r="W98" s="1">
        <f t="shared" si="25"/>
        <v>0</v>
      </c>
      <c r="X98" s="1">
        <f t="shared" si="26"/>
        <v>1284</v>
      </c>
      <c r="Y98" s="6">
        <f t="shared" si="27"/>
        <v>0.24748896997172382</v>
      </c>
      <c r="Z98" s="6">
        <f t="shared" si="28"/>
        <v>0</v>
      </c>
      <c r="AA98" s="6">
        <f t="shared" si="29"/>
        <v>0</v>
      </c>
      <c r="AB98" s="6">
        <f t="shared" si="30"/>
        <v>0</v>
      </c>
      <c r="AD98" t="s">
        <v>66</v>
      </c>
      <c r="AE98" s="1">
        <f t="shared" si="31"/>
        <v>236.9</v>
      </c>
      <c r="AF98" s="1">
        <f t="shared" si="32"/>
        <v>0</v>
      </c>
      <c r="AG98" s="1">
        <f t="shared" si="33"/>
        <v>0</v>
      </c>
      <c r="AH98" s="1">
        <f t="shared" si="34"/>
        <v>0</v>
      </c>
    </row>
    <row r="99" spans="1:34">
      <c r="A99" s="9" t="s">
        <v>450</v>
      </c>
      <c r="B99" s="9">
        <v>2018</v>
      </c>
      <c r="I99">
        <f>SUM(I3:I98)</f>
        <v>36662.539381959919</v>
      </c>
      <c r="O99" s="1">
        <f>SUM(O3:O98)</f>
        <v>526501</v>
      </c>
      <c r="P99" s="1">
        <f>SUM(P3:P98)</f>
        <v>562263.87899096892</v>
      </c>
      <c r="Q99" s="1">
        <f t="shared" ref="Q99:R99" si="35">SUM(Q3:Q98)</f>
        <v>478826.13703431311</v>
      </c>
      <c r="R99" s="1">
        <f t="shared" si="35"/>
        <v>633217</v>
      </c>
      <c r="T99" s="1">
        <f>SUM(T3:T98)</f>
        <v>100473</v>
      </c>
      <c r="U99" s="1">
        <f>SUM(U3:U98)</f>
        <v>85610</v>
      </c>
      <c r="V99" s="1">
        <f t="shared" ref="V99" si="36">SUM(V3:V98)</f>
        <v>61788</v>
      </c>
      <c r="W99" s="1">
        <f t="shared" ref="W99" si="37">SUM(W3:W98)</f>
        <v>72201</v>
      </c>
      <c r="Y99" s="6">
        <f t="shared" ref="Y99:Z99" si="38">IF(T99,T99*1000/(O99*365),0)</f>
        <v>0.52282615446254599</v>
      </c>
      <c r="Z99" s="6">
        <f t="shared" si="38"/>
        <v>0.4171492318275824</v>
      </c>
      <c r="AA99" s="6">
        <f t="shared" ref="AA99" si="39">IF(V99,V99*1000/(Q99*365),0)</f>
        <v>0.35353582164352698</v>
      </c>
      <c r="AB99" s="6">
        <f t="shared" ref="AB99" si="40">IF(W99,W99*1000/(R99*365),0)</f>
        <v>0.31239047420411897</v>
      </c>
      <c r="AE99" s="1"/>
      <c r="AF99" s="1"/>
      <c r="AG99" s="1"/>
      <c r="AH99" s="1"/>
    </row>
    <row r="100" spans="1:34">
      <c r="A100" t="s">
        <v>57</v>
      </c>
      <c r="B100" s="1">
        <f>SUMIF(AD$3:$AD$98,$A100,AE$3:AE$98)</f>
        <v>1683.8940000000002</v>
      </c>
      <c r="AE100" s="1"/>
      <c r="AF100" s="1"/>
      <c r="AG100" s="1"/>
      <c r="AH100" s="1"/>
    </row>
    <row r="101" spans="1:34">
      <c r="A101" t="s">
        <v>58</v>
      </c>
      <c r="B101" s="1">
        <f>SUMIF(AD$3:$AD$98,$A101,AE$3:AE$98)</f>
        <v>215.45699999999999</v>
      </c>
      <c r="AE101" s="1">
        <f>SUM(AE3:AE100)</f>
        <v>8856.8399999999965</v>
      </c>
      <c r="AF101" s="1">
        <f t="shared" ref="AF101:AH101" si="41">SUM(AF3:AF100)</f>
        <v>9270</v>
      </c>
      <c r="AG101" s="1">
        <f t="shared" si="41"/>
        <v>7982</v>
      </c>
      <c r="AH101" s="1">
        <f t="shared" si="41"/>
        <v>10553.699381959921</v>
      </c>
    </row>
    <row r="102" spans="1:34">
      <c r="A102" t="s">
        <v>38</v>
      </c>
      <c r="B102" s="1">
        <f>SUMIF(AD$3:$AD$98,$A102,AE$3:AE$98)</f>
        <v>1488.819</v>
      </c>
    </row>
    <row r="103" spans="1:34">
      <c r="A103" t="s">
        <v>60</v>
      </c>
      <c r="B103" s="1">
        <f>SUMIF(AD$3:$AD$98,$A103,AE$3:AE$98)</f>
        <v>813.87000000000012</v>
      </c>
    </row>
    <row r="104" spans="1:34">
      <c r="A104" t="s">
        <v>142</v>
      </c>
      <c r="B104" s="1">
        <f>SUMIF(AD$3:$AD$98,$A104,AE$3:AE$98)</f>
        <v>969.81799999999998</v>
      </c>
    </row>
    <row r="105" spans="1:34">
      <c r="A105" t="s">
        <v>62</v>
      </c>
      <c r="B105" s="1">
        <f>SUMIF(AD$3:$AD$98,$A105,AE$3:AE$98)</f>
        <v>308.86900000000003</v>
      </c>
    </row>
    <row r="106" spans="1:34">
      <c r="A106" t="s">
        <v>63</v>
      </c>
      <c r="B106" s="1">
        <f>SUMIF(AD$3:$AD$98,$A106,AE$3:AE$98)</f>
        <v>1641.1539999999998</v>
      </c>
    </row>
    <row r="107" spans="1:34">
      <c r="A107" t="s">
        <v>64</v>
      </c>
      <c r="B107" s="1">
        <f>SUMIF(AD$3:$AD$98,$A107,AE$3:AE$98)</f>
        <v>715.15199999999993</v>
      </c>
    </row>
    <row r="108" spans="1:34">
      <c r="A108" t="s">
        <v>65</v>
      </c>
      <c r="B108" s="1">
        <f>SUMIF(AD$3:$AD$98,$A108,AE$3:AE$98)</f>
        <v>314.45699999999999</v>
      </c>
    </row>
    <row r="109" spans="1:34">
      <c r="A109" t="s">
        <v>66</v>
      </c>
      <c r="B109" s="1">
        <f>SUMIF(AD$3:$AD$98,$A109,AE$3:AE$98)</f>
        <v>705.35</v>
      </c>
    </row>
    <row r="110" spans="1:34">
      <c r="A110" t="s">
        <v>456</v>
      </c>
      <c r="B110" s="1">
        <f>SUM(B100:B109)</f>
        <v>8856.84</v>
      </c>
    </row>
    <row r="111" spans="1:34">
      <c r="A111" t="s">
        <v>457</v>
      </c>
      <c r="B111" s="1">
        <f>SUM(AE$3:AE$99)</f>
        <v>8856.8399999999965</v>
      </c>
    </row>
    <row r="113" spans="1:2">
      <c r="A113" s="9" t="s">
        <v>458</v>
      </c>
      <c r="B113" s="9">
        <v>2018</v>
      </c>
    </row>
    <row r="114" spans="1:2">
      <c r="A114" t="s">
        <v>57</v>
      </c>
      <c r="B114" s="1">
        <f>SUMIF(AD$3:$AD$98,$A114,AF$3:AF$98)</f>
        <v>922</v>
      </c>
    </row>
    <row r="115" spans="1:2">
      <c r="A115" t="s">
        <v>58</v>
      </c>
      <c r="B115" s="1">
        <f>SUMIF(AD$3:$AD$98,$A115,AF$3:AF$98)</f>
        <v>404</v>
      </c>
    </row>
    <row r="116" spans="1:2">
      <c r="A116" t="s">
        <v>38</v>
      </c>
      <c r="B116" s="1">
        <f>SUMIF(AD$3:$AD$98,$A116,AF$3:AF$98)</f>
        <v>1836</v>
      </c>
    </row>
    <row r="117" spans="1:2">
      <c r="A117" t="s">
        <v>60</v>
      </c>
      <c r="B117" s="1">
        <f>SUMIF(AD$3:$AD$98,$A117,AF$3:AF$98)</f>
        <v>1190</v>
      </c>
    </row>
    <row r="118" spans="1:2">
      <c r="A118" t="s">
        <v>142</v>
      </c>
      <c r="B118" s="1">
        <f>SUMIF(AD$3:$AD$98,$A118,AF$3:AF$98)</f>
        <v>1742</v>
      </c>
    </row>
    <row r="119" spans="1:2">
      <c r="A119" t="s">
        <v>62</v>
      </c>
      <c r="B119" s="1">
        <f>SUMIF(AD$3:$AD$98,$A119,AF$3:AF$98)</f>
        <v>0</v>
      </c>
    </row>
    <row r="120" spans="1:2">
      <c r="A120" t="s">
        <v>63</v>
      </c>
      <c r="B120" s="1">
        <f>SUMIF(AD$3:$AD$98,$A120,AF$3:AF$98)</f>
        <v>1634</v>
      </c>
    </row>
    <row r="121" spans="1:2">
      <c r="A121" t="s">
        <v>64</v>
      </c>
      <c r="B121" s="1">
        <f>SUMIF(AD$3:$AD$98,$A121,AF$3:AF$98)</f>
        <v>294</v>
      </c>
    </row>
    <row r="122" spans="1:2">
      <c r="A122" t="s">
        <v>65</v>
      </c>
      <c r="B122" s="1">
        <f>SUMIF(AD$3:$AD$98,$A122,AF$3:AF$98)</f>
        <v>0</v>
      </c>
    </row>
    <row r="123" spans="1:2">
      <c r="A123" t="s">
        <v>66</v>
      </c>
      <c r="B123" s="1">
        <f>SUMIF(AD$3:$AD$98,$A123,AF$3:AF$98)</f>
        <v>1248</v>
      </c>
    </row>
    <row r="124" spans="1:2">
      <c r="A124" t="s">
        <v>456</v>
      </c>
      <c r="B124" s="1">
        <f>SUM(B114:B123)</f>
        <v>9270</v>
      </c>
    </row>
    <row r="125" spans="1:2">
      <c r="A125" t="s">
        <v>457</v>
      </c>
      <c r="B125" s="1">
        <f>SUM(AF$3:AF$99)</f>
        <v>9270</v>
      </c>
    </row>
    <row r="127" spans="1:2">
      <c r="A127" s="9" t="s">
        <v>459</v>
      </c>
      <c r="B127" s="9">
        <v>2018</v>
      </c>
    </row>
    <row r="128" spans="1:2">
      <c r="A128" t="s">
        <v>57</v>
      </c>
      <c r="B128" s="1">
        <f>SUMIF(AD$3:$AD$98,$A128,AG$3:AG$98)</f>
        <v>0</v>
      </c>
    </row>
    <row r="129" spans="1:2">
      <c r="A129" t="s">
        <v>58</v>
      </c>
      <c r="B129" s="1">
        <f>SUMIF(AD$3:$AD$98,$A129,AG$3:AG$98)</f>
        <v>934</v>
      </c>
    </row>
    <row r="130" spans="1:2">
      <c r="A130" t="s">
        <v>38</v>
      </c>
      <c r="B130" s="1">
        <f>SUMIF(AD$3:$AD$98,$A130,AG$3:AG$98)</f>
        <v>661</v>
      </c>
    </row>
    <row r="131" spans="1:2">
      <c r="A131" t="s">
        <v>60</v>
      </c>
      <c r="B131" s="1">
        <f>SUMIF(AD$3:$AD$98,$A131,AG$3:AG$98)</f>
        <v>0</v>
      </c>
    </row>
    <row r="132" spans="1:2">
      <c r="A132" t="s">
        <v>142</v>
      </c>
      <c r="B132" s="1">
        <f>SUMIF(AD$3:$AD$98,$A132,AG$3:AG$98)</f>
        <v>1242</v>
      </c>
    </row>
    <row r="133" spans="1:2">
      <c r="A133" t="s">
        <v>62</v>
      </c>
      <c r="B133" s="1">
        <f>SUMIF(AD$3:$AD$98,$A133,AG$3:AG$98)</f>
        <v>0</v>
      </c>
    </row>
    <row r="134" spans="1:2">
      <c r="A134" t="s">
        <v>63</v>
      </c>
      <c r="B134" s="1">
        <f>SUMIF(AD$3:$AD$98,$A134,AG$3:AG$98)</f>
        <v>2282</v>
      </c>
    </row>
    <row r="135" spans="1:2">
      <c r="A135" t="s">
        <v>64</v>
      </c>
      <c r="B135" s="1">
        <f>SUMIF(AD$3:$AD$98,$A135,AG$3:AG$98)</f>
        <v>934</v>
      </c>
    </row>
    <row r="136" spans="1:2">
      <c r="A136" t="s">
        <v>65</v>
      </c>
      <c r="B136" s="1">
        <f>SUMIF(AD$3:$AD$98,$A136,AG$3:AG$98)</f>
        <v>734</v>
      </c>
    </row>
    <row r="137" spans="1:2">
      <c r="A137" t="s">
        <v>66</v>
      </c>
      <c r="B137" s="1">
        <f>SUMIF(AD$3:$AD$98,$A137,AG$3:AG$98)</f>
        <v>1195</v>
      </c>
    </row>
    <row r="138" spans="1:2">
      <c r="A138" t="s">
        <v>456</v>
      </c>
      <c r="B138" s="1">
        <f>SUM(B128:B137)</f>
        <v>7982</v>
      </c>
    </row>
    <row r="139" spans="1:2">
      <c r="A139" t="s">
        <v>457</v>
      </c>
      <c r="B139" s="1">
        <f>SUM(AG$3:AG$99)</f>
        <v>7982</v>
      </c>
    </row>
    <row r="141" spans="1:2">
      <c r="A141" s="9" t="s">
        <v>460</v>
      </c>
      <c r="B141" s="9">
        <v>2018</v>
      </c>
    </row>
    <row r="142" spans="1:2">
      <c r="A142" t="s">
        <v>57</v>
      </c>
      <c r="B142" s="1">
        <f>SUMIF(AD$3:$AD$98,$A142,AH$3:AH$98)</f>
        <v>0</v>
      </c>
    </row>
    <row r="143" spans="1:2">
      <c r="A143" t="s">
        <v>58</v>
      </c>
      <c r="B143" s="1">
        <f>SUMIF(AD$3:$AD$98,$A143,AH$3:AH$98)</f>
        <v>0</v>
      </c>
    </row>
    <row r="144" spans="1:2">
      <c r="A144" t="s">
        <v>38</v>
      </c>
      <c r="B144" s="1">
        <f>SUMIF(AD$3:$AD$98,$A144,AH$3:AH$98)</f>
        <v>1140</v>
      </c>
    </row>
    <row r="145" spans="1:2">
      <c r="A145" t="s">
        <v>60</v>
      </c>
      <c r="B145" s="1">
        <f>SUMIF(AD$3:$AD$98,$A145,AH$3:AH$98)</f>
        <v>0</v>
      </c>
    </row>
    <row r="146" spans="1:2">
      <c r="A146" t="s">
        <v>142</v>
      </c>
      <c r="B146" s="1">
        <f>SUMIF(AD$3:$AD$98,$A146,AH$3:AH$98)</f>
        <v>1695</v>
      </c>
    </row>
    <row r="147" spans="1:2">
      <c r="A147" t="s">
        <v>62</v>
      </c>
      <c r="B147" s="1">
        <f>SUMIF(AD$3:$AD$98,$A147,AH$3:AH$98)</f>
        <v>0</v>
      </c>
    </row>
    <row r="148" spans="1:2">
      <c r="A148" t="s">
        <v>63</v>
      </c>
      <c r="B148" s="1">
        <f>SUMIF(AD$3:$AD$98,$A148,AH$3:AH$98)</f>
        <v>7718.6993819599211</v>
      </c>
    </row>
    <row r="149" spans="1:2">
      <c r="A149" t="s">
        <v>64</v>
      </c>
      <c r="B149" s="1">
        <f>SUMIF(AD$3:$AD$98,$A149,AH$3:AH$98)</f>
        <v>0</v>
      </c>
    </row>
    <row r="150" spans="1:2">
      <c r="A150" t="s">
        <v>65</v>
      </c>
      <c r="B150" s="1">
        <f>SUMIF(AD$3:$AD$98,$A150,AH$3:AH$98)</f>
        <v>0</v>
      </c>
    </row>
    <row r="151" spans="1:2">
      <c r="A151" t="s">
        <v>66</v>
      </c>
      <c r="B151" s="1">
        <f>SUMIF(AD$3:$AD$98,$A151,AH$3:AH$98)</f>
        <v>0</v>
      </c>
    </row>
    <row r="152" spans="1:2">
      <c r="A152" t="s">
        <v>456</v>
      </c>
      <c r="B152" s="1">
        <f>SUM(B142:B151)</f>
        <v>10553.699381959921</v>
      </c>
    </row>
    <row r="153" spans="1:2">
      <c r="A153" t="s">
        <v>457</v>
      </c>
      <c r="B153" s="1">
        <f>SUM(AH$3:AH$99)</f>
        <v>10553.699381959921</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DB0D9-B7A1-4C39-B620-91F67CC29A18}">
  <dimension ref="A1:AH153"/>
  <sheetViews>
    <sheetView topLeftCell="E81" workbookViewId="0">
      <selection activeCell="O97" sqref="O97"/>
    </sheetView>
  </sheetViews>
  <sheetFormatPr defaultRowHeight="14.45"/>
  <cols>
    <col min="7" max="7" width="24.42578125" bestFit="1" customWidth="1"/>
  </cols>
  <sheetData>
    <row r="1" spans="1:34">
      <c r="A1" s="2" t="s">
        <v>473</v>
      </c>
      <c r="J1" t="s">
        <v>474</v>
      </c>
      <c r="K1" t="s">
        <v>341</v>
      </c>
      <c r="O1" t="s">
        <v>343</v>
      </c>
      <c r="P1" t="s">
        <v>344</v>
      </c>
      <c r="Q1" t="s">
        <v>345</v>
      </c>
      <c r="R1" t="s">
        <v>346</v>
      </c>
      <c r="T1" t="s">
        <v>347</v>
      </c>
      <c r="Y1" t="s">
        <v>348</v>
      </c>
      <c r="AE1" t="s">
        <v>343</v>
      </c>
      <c r="AF1" t="s">
        <v>344</v>
      </c>
      <c r="AG1" t="s">
        <v>345</v>
      </c>
      <c r="AH1" t="s">
        <v>346</v>
      </c>
    </row>
    <row r="2" spans="1:34">
      <c r="B2" t="s">
        <v>346</v>
      </c>
      <c r="C2" t="s">
        <v>345</v>
      </c>
      <c r="D2" t="s">
        <v>344</v>
      </c>
      <c r="E2" t="s">
        <v>343</v>
      </c>
      <c r="H2" t="s">
        <v>349</v>
      </c>
      <c r="I2" t="s">
        <v>350</v>
      </c>
      <c r="J2" t="s">
        <v>475</v>
      </c>
      <c r="K2" t="s">
        <v>475</v>
      </c>
      <c r="O2" t="s">
        <v>351</v>
      </c>
      <c r="P2" t="s">
        <v>352</v>
      </c>
      <c r="Q2" t="s">
        <v>353</v>
      </c>
      <c r="R2" t="s">
        <v>354</v>
      </c>
      <c r="T2" t="s">
        <v>351</v>
      </c>
      <c r="U2" t="s">
        <v>352</v>
      </c>
      <c r="V2" t="s">
        <v>353</v>
      </c>
      <c r="W2" t="s">
        <v>354</v>
      </c>
      <c r="Y2" t="s">
        <v>351</v>
      </c>
      <c r="Z2" t="s">
        <v>352</v>
      </c>
      <c r="AA2" t="s">
        <v>353</v>
      </c>
      <c r="AB2" t="s">
        <v>354</v>
      </c>
      <c r="AE2" t="s">
        <v>351</v>
      </c>
      <c r="AF2" t="s">
        <v>352</v>
      </c>
      <c r="AG2" t="s">
        <v>353</v>
      </c>
      <c r="AH2" t="s">
        <v>354</v>
      </c>
    </row>
    <row r="3" spans="1:34">
      <c r="A3" t="s">
        <v>57</v>
      </c>
      <c r="B3">
        <v>0</v>
      </c>
      <c r="C3">
        <v>0</v>
      </c>
      <c r="D3">
        <v>3</v>
      </c>
      <c r="E3">
        <v>10</v>
      </c>
      <c r="G3" t="s">
        <v>355</v>
      </c>
      <c r="H3" s="1">
        <v>18954.960768606503</v>
      </c>
      <c r="I3">
        <v>316</v>
      </c>
      <c r="J3" s="1">
        <v>2974</v>
      </c>
      <c r="K3" s="1">
        <f>J3*Inflation!$H$5/Inflation!$G$5</f>
        <v>3052.3466557242509</v>
      </c>
      <c r="N3" t="s">
        <v>57</v>
      </c>
      <c r="O3" s="1">
        <f>IF($I3&lt;250,H3,0)</f>
        <v>0</v>
      </c>
      <c r="P3" s="1">
        <f>IF(AND($I3&lt;500,$I3&gt;250),H3,0)</f>
        <v>18954.960768606503</v>
      </c>
      <c r="Q3" s="1">
        <f>IF(AND($I3&lt;1000,$I3&gt;500),H3,0)</f>
        <v>0</v>
      </c>
      <c r="R3" s="1">
        <f>IF($I3&gt;1000,H3,0)</f>
        <v>0</v>
      </c>
      <c r="T3" s="1">
        <f>IF($I3&lt;250,J3,0)</f>
        <v>0</v>
      </c>
      <c r="U3" s="1">
        <f>IF(AND($I3&lt;500,$I3&gt;250),J3,0)</f>
        <v>2974</v>
      </c>
      <c r="V3" s="1">
        <f>IF(AND($I3&lt;1000,$I3&gt;500),J3,0)</f>
        <v>0</v>
      </c>
      <c r="W3" s="1">
        <f>IF($I3&gt;1000,J3,0)</f>
        <v>0</v>
      </c>
      <c r="X3" s="1">
        <f>SUM(T3:W3)</f>
        <v>2974</v>
      </c>
      <c r="Y3" s="6">
        <f>IF(T3,T3*1000/(O3*365),0)</f>
        <v>0</v>
      </c>
      <c r="Z3" s="6">
        <f t="shared" ref="Z3:AB3" si="0">IF(U3,U3*1000/(P3*365),0)</f>
        <v>0.42985819411318454</v>
      </c>
      <c r="AA3" s="6">
        <f t="shared" si="0"/>
        <v>0</v>
      </c>
      <c r="AB3" s="6">
        <f t="shared" si="0"/>
        <v>0</v>
      </c>
      <c r="AD3" t="s">
        <v>57</v>
      </c>
      <c r="AE3" s="1">
        <f>IF($I3&lt;250,I3,0)</f>
        <v>0</v>
      </c>
      <c r="AF3" s="1">
        <f>IF(AND($I3&lt;500,$I3&gt;250),I3,0)</f>
        <v>316</v>
      </c>
      <c r="AG3" s="1">
        <f>IF(AND($I3&lt;1000,$I3&gt;500),I3,0)</f>
        <v>0</v>
      </c>
      <c r="AH3" s="1">
        <f>IF($I3&gt;1000,I3,0)</f>
        <v>0</v>
      </c>
    </row>
    <row r="4" spans="1:34">
      <c r="G4" t="s">
        <v>356</v>
      </c>
      <c r="H4" s="1">
        <v>19246.663708167216</v>
      </c>
      <c r="I4" s="1">
        <v>321</v>
      </c>
      <c r="J4" s="1">
        <v>3135</v>
      </c>
      <c r="K4" s="1">
        <f>J4*Inflation!$H$5/Inflation!$G$5</f>
        <v>3217.5880180549848</v>
      </c>
      <c r="L4" s="1"/>
      <c r="M4" s="1"/>
      <c r="N4" t="s">
        <v>57</v>
      </c>
      <c r="O4" s="1">
        <f t="shared" ref="O4:O67" si="1">IF($I4&lt;250,H4,0)</f>
        <v>0</v>
      </c>
      <c r="P4" s="1">
        <f t="shared" ref="P4:P67" si="2">IF(AND($I4&lt;500,$I4&gt;250),H4,0)</f>
        <v>19246.663708167216</v>
      </c>
      <c r="Q4" s="1">
        <f t="shared" ref="Q4:Q67" si="3">IF(AND($I4&lt;1000,$I4&gt;500),H4,0)</f>
        <v>0</v>
      </c>
      <c r="R4" s="1">
        <f t="shared" ref="R4:R67" si="4">IF($I4&gt;1000,H4,0)</f>
        <v>0</v>
      </c>
      <c r="T4" s="1">
        <f t="shared" ref="T4:T67" si="5">IF($I4&lt;250,J4,0)</f>
        <v>0</v>
      </c>
      <c r="U4" s="1">
        <f t="shared" ref="U4:U67" si="6">IF(AND($I4&lt;500,$I4&gt;250),J4,0)</f>
        <v>3135</v>
      </c>
      <c r="V4" s="1">
        <f t="shared" ref="V4:V67" si="7">IF(AND($I4&lt;1000,$I4&gt;500),J4,0)</f>
        <v>0</v>
      </c>
      <c r="W4" s="1">
        <f t="shared" ref="W4:W67" si="8">IF($I4&gt;1000,J4,0)</f>
        <v>0</v>
      </c>
      <c r="X4" s="1">
        <f t="shared" ref="X4:X67" si="9">SUM(T4:W4)</f>
        <v>3135</v>
      </c>
      <c r="Y4" s="6">
        <f t="shared" ref="Y4:Y67" si="10">IF(T4,T4*1000/(O4*365),0)</f>
        <v>0</v>
      </c>
      <c r="Z4" s="6">
        <f t="shared" ref="Z4:Z67" si="11">IF(U4,U4*1000/(P4*365),0)</f>
        <v>0.44626129630174283</v>
      </c>
      <c r="AA4" s="6">
        <f t="shared" ref="AA4:AA67" si="12">IF(V4,V4*1000/(Q4*365),0)</f>
        <v>0</v>
      </c>
      <c r="AB4" s="6">
        <f t="shared" ref="AB4:AB67" si="13">IF(W4,W4*1000/(R4*365),0)</f>
        <v>0</v>
      </c>
      <c r="AD4" t="s">
        <v>57</v>
      </c>
      <c r="AE4" s="1">
        <f t="shared" ref="AE4:AE67" si="14">IF($I4&lt;250,I4,0)</f>
        <v>0</v>
      </c>
      <c r="AF4" s="1">
        <f t="shared" ref="AF4:AF67" si="15">IF(AND($I4&lt;500,$I4&gt;250),I4,0)</f>
        <v>321</v>
      </c>
      <c r="AG4" s="1">
        <f t="shared" ref="AG4:AG67" si="16">IF(AND($I4&lt;1000,$I4&gt;500),I4,0)</f>
        <v>0</v>
      </c>
      <c r="AH4" s="1">
        <f t="shared" ref="AH4:AH67" si="17">IF($I4&gt;1000,I4,0)</f>
        <v>0</v>
      </c>
    </row>
    <row r="5" spans="1:34">
      <c r="G5" t="s">
        <v>357</v>
      </c>
      <c r="H5" s="1">
        <v>17639.299838482213</v>
      </c>
      <c r="I5" s="1">
        <v>294</v>
      </c>
      <c r="J5" s="1">
        <v>2511</v>
      </c>
      <c r="K5" s="1">
        <f>J5*Inflation!$H$5/Inflation!$G$5</f>
        <v>2577.1494460402128</v>
      </c>
      <c r="L5" s="1"/>
      <c r="M5" s="1"/>
      <c r="N5" t="s">
        <v>57</v>
      </c>
      <c r="O5" s="1">
        <f t="shared" si="1"/>
        <v>0</v>
      </c>
      <c r="P5" s="1">
        <f t="shared" si="2"/>
        <v>17639.299838482213</v>
      </c>
      <c r="Q5" s="1">
        <f t="shared" si="3"/>
        <v>0</v>
      </c>
      <c r="R5" s="1">
        <f t="shared" si="4"/>
        <v>0</v>
      </c>
      <c r="T5" s="1">
        <f t="shared" si="5"/>
        <v>0</v>
      </c>
      <c r="U5" s="1">
        <f t="shared" si="6"/>
        <v>2511</v>
      </c>
      <c r="V5" s="1">
        <f t="shared" si="7"/>
        <v>0</v>
      </c>
      <c r="W5" s="1">
        <f t="shared" si="8"/>
        <v>0</v>
      </c>
      <c r="X5" s="1">
        <f t="shared" si="9"/>
        <v>2511</v>
      </c>
      <c r="Y5" s="6">
        <f t="shared" si="10"/>
        <v>0</v>
      </c>
      <c r="Z5" s="6">
        <f t="shared" si="11"/>
        <v>0.3900070931265755</v>
      </c>
      <c r="AA5" s="6">
        <f t="shared" si="12"/>
        <v>0</v>
      </c>
      <c r="AB5" s="6">
        <f t="shared" si="13"/>
        <v>0</v>
      </c>
      <c r="AD5" t="s">
        <v>57</v>
      </c>
      <c r="AE5" s="1">
        <f t="shared" si="14"/>
        <v>0</v>
      </c>
      <c r="AF5" s="1">
        <f t="shared" si="15"/>
        <v>294</v>
      </c>
      <c r="AG5" s="1">
        <f t="shared" si="16"/>
        <v>0</v>
      </c>
      <c r="AH5" s="1">
        <f t="shared" si="17"/>
        <v>0</v>
      </c>
    </row>
    <row r="6" spans="1:34">
      <c r="G6" t="s">
        <v>359</v>
      </c>
      <c r="H6" s="1">
        <v>10706</v>
      </c>
      <c r="I6" s="1">
        <v>178.44</v>
      </c>
      <c r="J6" s="1">
        <v>1875</v>
      </c>
      <c r="K6" s="1">
        <f>J6*Inflation!$H$5/Inflation!$G$5</f>
        <v>1924.3947476405413</v>
      </c>
      <c r="L6" s="1"/>
      <c r="M6" s="1"/>
      <c r="N6" t="s">
        <v>57</v>
      </c>
      <c r="O6" s="1">
        <f t="shared" si="1"/>
        <v>10706</v>
      </c>
      <c r="P6" s="1">
        <f t="shared" si="2"/>
        <v>0</v>
      </c>
      <c r="Q6" s="1">
        <f t="shared" si="3"/>
        <v>0</v>
      </c>
      <c r="R6" s="1">
        <f t="shared" si="4"/>
        <v>0</v>
      </c>
      <c r="T6" s="1">
        <f t="shared" si="5"/>
        <v>1875</v>
      </c>
      <c r="U6" s="1">
        <f t="shared" si="6"/>
        <v>0</v>
      </c>
      <c r="V6" s="1">
        <f t="shared" si="7"/>
        <v>0</v>
      </c>
      <c r="W6" s="1">
        <f t="shared" si="8"/>
        <v>0</v>
      </c>
      <c r="X6" s="1">
        <f t="shared" si="9"/>
        <v>1875</v>
      </c>
      <c r="Y6" s="6">
        <f t="shared" si="10"/>
        <v>0.47982311800577837</v>
      </c>
      <c r="Z6" s="6">
        <f t="shared" si="11"/>
        <v>0</v>
      </c>
      <c r="AA6" s="6">
        <f t="shared" si="12"/>
        <v>0</v>
      </c>
      <c r="AB6" s="6">
        <f t="shared" si="13"/>
        <v>0</v>
      </c>
      <c r="AD6" t="s">
        <v>57</v>
      </c>
      <c r="AE6" s="1">
        <f t="shared" si="14"/>
        <v>178.44</v>
      </c>
      <c r="AF6" s="1">
        <f t="shared" si="15"/>
        <v>0</v>
      </c>
      <c r="AG6" s="1">
        <f t="shared" si="16"/>
        <v>0</v>
      </c>
      <c r="AH6" s="1">
        <f t="shared" si="17"/>
        <v>0</v>
      </c>
    </row>
    <row r="7" spans="1:34">
      <c r="G7" t="s">
        <v>360</v>
      </c>
      <c r="H7" s="1">
        <v>14138</v>
      </c>
      <c r="I7" s="1">
        <v>235.64</v>
      </c>
      <c r="J7" s="1">
        <v>1633</v>
      </c>
      <c r="K7" s="1">
        <f>J7*Inflation!$H$5/Inflation!$G$5</f>
        <v>1676.0195322117356</v>
      </c>
      <c r="L7" s="1"/>
      <c r="M7" s="1"/>
      <c r="N7" t="s">
        <v>57</v>
      </c>
      <c r="O7" s="1">
        <f t="shared" si="1"/>
        <v>14138</v>
      </c>
      <c r="P7" s="1">
        <f t="shared" si="2"/>
        <v>0</v>
      </c>
      <c r="Q7" s="1">
        <f t="shared" si="3"/>
        <v>0</v>
      </c>
      <c r="R7" s="1">
        <f t="shared" si="4"/>
        <v>0</v>
      </c>
      <c r="T7" s="1">
        <f t="shared" si="5"/>
        <v>1633</v>
      </c>
      <c r="U7" s="1">
        <f t="shared" si="6"/>
        <v>0</v>
      </c>
      <c r="V7" s="1">
        <f t="shared" si="7"/>
        <v>0</v>
      </c>
      <c r="W7" s="1">
        <f t="shared" si="8"/>
        <v>0</v>
      </c>
      <c r="X7" s="1">
        <f t="shared" si="9"/>
        <v>1633</v>
      </c>
      <c r="Y7" s="6">
        <f t="shared" si="10"/>
        <v>0.31645017702219025</v>
      </c>
      <c r="Z7" s="6">
        <f t="shared" si="11"/>
        <v>0</v>
      </c>
      <c r="AA7" s="6">
        <f t="shared" si="12"/>
        <v>0</v>
      </c>
      <c r="AB7" s="6">
        <f t="shared" si="13"/>
        <v>0</v>
      </c>
      <c r="AD7" t="s">
        <v>57</v>
      </c>
      <c r="AE7" s="1">
        <f t="shared" si="14"/>
        <v>235.64</v>
      </c>
      <c r="AF7" s="1">
        <f t="shared" si="15"/>
        <v>0</v>
      </c>
      <c r="AG7" s="1">
        <f t="shared" si="16"/>
        <v>0</v>
      </c>
      <c r="AH7" s="1">
        <f t="shared" si="17"/>
        <v>0</v>
      </c>
    </row>
    <row r="8" spans="1:34">
      <c r="G8" t="s">
        <v>361</v>
      </c>
      <c r="H8" s="1">
        <v>9972</v>
      </c>
      <c r="I8" s="1">
        <v>166.21</v>
      </c>
      <c r="J8" s="1">
        <v>2001</v>
      </c>
      <c r="K8" s="1">
        <f>J8*Inflation!$H$5/Inflation!$G$5</f>
        <v>2053.7140746819859</v>
      </c>
      <c r="L8" s="1"/>
      <c r="M8" s="1"/>
      <c r="N8" t="s">
        <v>57</v>
      </c>
      <c r="O8" s="1">
        <f t="shared" si="1"/>
        <v>9972</v>
      </c>
      <c r="P8" s="1">
        <f t="shared" si="2"/>
        <v>0</v>
      </c>
      <c r="Q8" s="1">
        <f t="shared" si="3"/>
        <v>0</v>
      </c>
      <c r="R8" s="1">
        <f t="shared" si="4"/>
        <v>0</v>
      </c>
      <c r="T8" s="1">
        <f t="shared" si="5"/>
        <v>2001</v>
      </c>
      <c r="U8" s="1">
        <f t="shared" si="6"/>
        <v>0</v>
      </c>
      <c r="V8" s="1">
        <f t="shared" si="7"/>
        <v>0</v>
      </c>
      <c r="W8" s="1">
        <f t="shared" si="8"/>
        <v>0</v>
      </c>
      <c r="X8" s="1">
        <f t="shared" si="9"/>
        <v>2001</v>
      </c>
      <c r="Y8" s="6">
        <f t="shared" si="10"/>
        <v>0.54975850188747677</v>
      </c>
      <c r="Z8" s="6">
        <f t="shared" si="11"/>
        <v>0</v>
      </c>
      <c r="AA8" s="6">
        <f t="shared" si="12"/>
        <v>0</v>
      </c>
      <c r="AB8" s="6">
        <f t="shared" si="13"/>
        <v>0</v>
      </c>
      <c r="AD8" t="s">
        <v>57</v>
      </c>
      <c r="AE8" s="1">
        <f t="shared" si="14"/>
        <v>166.21</v>
      </c>
      <c r="AF8" s="1">
        <f t="shared" si="15"/>
        <v>0</v>
      </c>
      <c r="AG8" s="1">
        <f t="shared" si="16"/>
        <v>0</v>
      </c>
      <c r="AH8" s="1">
        <f t="shared" si="17"/>
        <v>0</v>
      </c>
    </row>
    <row r="9" spans="1:34">
      <c r="G9" t="s">
        <v>363</v>
      </c>
      <c r="H9" s="1">
        <v>8639</v>
      </c>
      <c r="I9" s="1">
        <v>143.97999999999999</v>
      </c>
      <c r="J9" s="1">
        <v>1128</v>
      </c>
      <c r="K9" s="1">
        <f>J9*Inflation!$H$5/Inflation!$G$5</f>
        <v>1157.7158801805497</v>
      </c>
      <c r="L9" s="1"/>
      <c r="M9" s="1"/>
      <c r="N9" t="s">
        <v>57</v>
      </c>
      <c r="O9" s="1">
        <f t="shared" si="1"/>
        <v>8639</v>
      </c>
      <c r="P9" s="1">
        <f t="shared" si="2"/>
        <v>0</v>
      </c>
      <c r="Q9" s="1">
        <f t="shared" si="3"/>
        <v>0</v>
      </c>
      <c r="R9" s="1">
        <f t="shared" si="4"/>
        <v>0</v>
      </c>
      <c r="T9" s="1">
        <f t="shared" si="5"/>
        <v>1128</v>
      </c>
      <c r="U9" s="1">
        <f t="shared" si="6"/>
        <v>0</v>
      </c>
      <c r="V9" s="1">
        <f t="shared" si="7"/>
        <v>0</v>
      </c>
      <c r="W9" s="1">
        <f t="shared" si="8"/>
        <v>0</v>
      </c>
      <c r="X9" s="1">
        <f t="shared" si="9"/>
        <v>1128</v>
      </c>
      <c r="Y9" s="6">
        <f t="shared" si="10"/>
        <v>0.35772785726404788</v>
      </c>
      <c r="Z9" s="6">
        <f t="shared" si="11"/>
        <v>0</v>
      </c>
      <c r="AA9" s="6">
        <f t="shared" si="12"/>
        <v>0</v>
      </c>
      <c r="AB9" s="6">
        <f t="shared" si="13"/>
        <v>0</v>
      </c>
      <c r="AD9" t="s">
        <v>57</v>
      </c>
      <c r="AE9" s="1">
        <f t="shared" si="14"/>
        <v>143.97999999999999</v>
      </c>
      <c r="AF9" s="1">
        <f t="shared" si="15"/>
        <v>0</v>
      </c>
      <c r="AG9" s="1">
        <f t="shared" si="16"/>
        <v>0</v>
      </c>
      <c r="AH9" s="1">
        <f t="shared" si="17"/>
        <v>0</v>
      </c>
    </row>
    <row r="10" spans="1:34">
      <c r="G10" t="s">
        <v>364</v>
      </c>
      <c r="H10" s="1">
        <v>8007</v>
      </c>
      <c r="I10" s="1">
        <v>133.44999999999999</v>
      </c>
      <c r="J10" s="1">
        <v>2149</v>
      </c>
      <c r="K10" s="1">
        <f>J10*Inflation!$H$5/Inflation!$G$5</f>
        <v>2205.6129667624123</v>
      </c>
      <c r="L10" s="1"/>
      <c r="M10" s="1"/>
      <c r="N10" t="s">
        <v>57</v>
      </c>
      <c r="O10" s="1">
        <f t="shared" si="1"/>
        <v>8007</v>
      </c>
      <c r="P10" s="1">
        <f t="shared" si="2"/>
        <v>0</v>
      </c>
      <c r="Q10" s="1">
        <f t="shared" si="3"/>
        <v>0</v>
      </c>
      <c r="R10" s="1">
        <f t="shared" si="4"/>
        <v>0</v>
      </c>
      <c r="T10" s="1">
        <f t="shared" si="5"/>
        <v>2149</v>
      </c>
      <c r="U10" s="1">
        <f t="shared" si="6"/>
        <v>0</v>
      </c>
      <c r="V10" s="1">
        <f t="shared" si="7"/>
        <v>0</v>
      </c>
      <c r="W10" s="1">
        <f t="shared" si="8"/>
        <v>0</v>
      </c>
      <c r="X10" s="1">
        <f t="shared" si="9"/>
        <v>2149</v>
      </c>
      <c r="Y10" s="6">
        <f t="shared" si="10"/>
        <v>0.73531550304442517</v>
      </c>
      <c r="Z10" s="6">
        <f t="shared" si="11"/>
        <v>0</v>
      </c>
      <c r="AA10" s="6">
        <f t="shared" si="12"/>
        <v>0</v>
      </c>
      <c r="AB10" s="6">
        <f t="shared" si="13"/>
        <v>0</v>
      </c>
      <c r="AD10" t="s">
        <v>57</v>
      </c>
      <c r="AE10" s="1">
        <f t="shared" si="14"/>
        <v>133.44999999999999</v>
      </c>
      <c r="AF10" s="1">
        <f t="shared" si="15"/>
        <v>0</v>
      </c>
      <c r="AG10" s="1">
        <f t="shared" si="16"/>
        <v>0</v>
      </c>
      <c r="AH10" s="1">
        <f t="shared" si="17"/>
        <v>0</v>
      </c>
    </row>
    <row r="11" spans="1:34">
      <c r="G11" t="s">
        <v>365</v>
      </c>
      <c r="H11" s="1">
        <v>8293</v>
      </c>
      <c r="I11" s="1">
        <v>138.22</v>
      </c>
      <c r="J11" s="1">
        <v>1672</v>
      </c>
      <c r="K11" s="1">
        <f>J11*Inflation!$H$5/Inflation!$G$5</f>
        <v>1716.0469429626587</v>
      </c>
      <c r="L11" s="1"/>
      <c r="M11" s="1"/>
      <c r="N11" t="s">
        <v>57</v>
      </c>
      <c r="O11" s="1">
        <f t="shared" si="1"/>
        <v>8293</v>
      </c>
      <c r="P11" s="1">
        <f t="shared" si="2"/>
        <v>0</v>
      </c>
      <c r="Q11" s="1">
        <f t="shared" si="3"/>
        <v>0</v>
      </c>
      <c r="R11" s="1">
        <f t="shared" si="4"/>
        <v>0</v>
      </c>
      <c r="T11" s="1">
        <f t="shared" si="5"/>
        <v>1672</v>
      </c>
      <c r="U11" s="1">
        <f t="shared" si="6"/>
        <v>0</v>
      </c>
      <c r="V11" s="1">
        <f t="shared" si="7"/>
        <v>0</v>
      </c>
      <c r="W11" s="1">
        <f t="shared" si="8"/>
        <v>0</v>
      </c>
      <c r="X11" s="1">
        <f t="shared" si="9"/>
        <v>1672</v>
      </c>
      <c r="Y11" s="6">
        <f t="shared" si="10"/>
        <v>0.55237211115497642</v>
      </c>
      <c r="Z11" s="6">
        <f t="shared" si="11"/>
        <v>0</v>
      </c>
      <c r="AA11" s="6">
        <f t="shared" si="12"/>
        <v>0</v>
      </c>
      <c r="AB11" s="6">
        <f t="shared" si="13"/>
        <v>0</v>
      </c>
      <c r="AD11" t="s">
        <v>57</v>
      </c>
      <c r="AE11" s="1">
        <f t="shared" si="14"/>
        <v>138.22</v>
      </c>
      <c r="AF11" s="1">
        <f t="shared" si="15"/>
        <v>0</v>
      </c>
      <c r="AG11" s="1">
        <f t="shared" si="16"/>
        <v>0</v>
      </c>
      <c r="AH11" s="1">
        <f t="shared" si="17"/>
        <v>0</v>
      </c>
    </row>
    <row r="12" spans="1:34">
      <c r="G12" t="s">
        <v>366</v>
      </c>
      <c r="H12" s="1">
        <v>8805</v>
      </c>
      <c r="I12" s="1">
        <v>146.76</v>
      </c>
      <c r="J12" s="1">
        <v>1500</v>
      </c>
      <c r="K12" s="1">
        <f>J12*Inflation!$H$5/Inflation!$G$5</f>
        <v>1539.515798112433</v>
      </c>
      <c r="L12" s="1"/>
      <c r="M12" s="1"/>
      <c r="N12" t="s">
        <v>57</v>
      </c>
      <c r="O12" s="1">
        <f t="shared" si="1"/>
        <v>8805</v>
      </c>
      <c r="P12" s="1">
        <f t="shared" si="2"/>
        <v>0</v>
      </c>
      <c r="Q12" s="1">
        <f t="shared" si="3"/>
        <v>0</v>
      </c>
      <c r="R12" s="1">
        <f t="shared" si="4"/>
        <v>0</v>
      </c>
      <c r="T12" s="1">
        <f t="shared" si="5"/>
        <v>1500</v>
      </c>
      <c r="U12" s="1">
        <f t="shared" si="6"/>
        <v>0</v>
      </c>
      <c r="V12" s="1">
        <f t="shared" si="7"/>
        <v>0</v>
      </c>
      <c r="W12" s="1">
        <f t="shared" si="8"/>
        <v>0</v>
      </c>
      <c r="X12" s="1">
        <f t="shared" si="9"/>
        <v>1500</v>
      </c>
      <c r="Y12" s="6">
        <f t="shared" si="10"/>
        <v>0.46673356514433734</v>
      </c>
      <c r="Z12" s="6">
        <f t="shared" si="11"/>
        <v>0</v>
      </c>
      <c r="AA12" s="6">
        <f t="shared" si="12"/>
        <v>0</v>
      </c>
      <c r="AB12" s="6">
        <f t="shared" si="13"/>
        <v>0</v>
      </c>
      <c r="AD12" t="s">
        <v>57</v>
      </c>
      <c r="AE12" s="1">
        <f t="shared" si="14"/>
        <v>146.76</v>
      </c>
      <c r="AF12" s="1">
        <f t="shared" si="15"/>
        <v>0</v>
      </c>
      <c r="AG12" s="1">
        <f t="shared" si="16"/>
        <v>0</v>
      </c>
      <c r="AH12" s="1">
        <f t="shared" si="17"/>
        <v>0</v>
      </c>
    </row>
    <row r="13" spans="1:34">
      <c r="G13" t="s">
        <v>367</v>
      </c>
      <c r="H13" s="1">
        <v>12796</v>
      </c>
      <c r="I13" s="1">
        <v>213.26</v>
      </c>
      <c r="J13" s="1">
        <v>2291</v>
      </c>
      <c r="K13" s="1">
        <f>J13*Inflation!$H$5/Inflation!$G$5</f>
        <v>2351.3537956503892</v>
      </c>
      <c r="L13" s="1"/>
      <c r="M13" s="1"/>
      <c r="N13" t="s">
        <v>57</v>
      </c>
      <c r="O13" s="1">
        <f t="shared" si="1"/>
        <v>12796</v>
      </c>
      <c r="P13" s="1">
        <f t="shared" si="2"/>
        <v>0</v>
      </c>
      <c r="Q13" s="1">
        <f t="shared" si="3"/>
        <v>0</v>
      </c>
      <c r="R13" s="1">
        <f t="shared" si="4"/>
        <v>0</v>
      </c>
      <c r="T13" s="1">
        <f t="shared" si="5"/>
        <v>2291</v>
      </c>
      <c r="U13" s="1">
        <f t="shared" si="6"/>
        <v>0</v>
      </c>
      <c r="V13" s="1">
        <f t="shared" si="7"/>
        <v>0</v>
      </c>
      <c r="W13" s="1">
        <f t="shared" si="8"/>
        <v>0</v>
      </c>
      <c r="X13" s="1">
        <f t="shared" si="9"/>
        <v>2291</v>
      </c>
      <c r="Y13" s="6">
        <f t="shared" si="10"/>
        <v>0.49052143863450481</v>
      </c>
      <c r="Z13" s="6">
        <f t="shared" si="11"/>
        <v>0</v>
      </c>
      <c r="AA13" s="6">
        <f t="shared" si="12"/>
        <v>0</v>
      </c>
      <c r="AB13" s="6">
        <f t="shared" si="13"/>
        <v>0</v>
      </c>
      <c r="AD13" t="s">
        <v>57</v>
      </c>
      <c r="AE13" s="1">
        <f t="shared" si="14"/>
        <v>213.26</v>
      </c>
      <c r="AF13" s="1">
        <f t="shared" si="15"/>
        <v>0</v>
      </c>
      <c r="AG13" s="1">
        <f t="shared" si="16"/>
        <v>0</v>
      </c>
      <c r="AH13" s="1">
        <f t="shared" si="17"/>
        <v>0</v>
      </c>
    </row>
    <row r="14" spans="1:34">
      <c r="G14" t="s">
        <v>368</v>
      </c>
      <c r="H14" s="1">
        <v>11613</v>
      </c>
      <c r="I14" s="1">
        <v>193.55</v>
      </c>
      <c r="J14" s="1">
        <v>3651</v>
      </c>
      <c r="K14" s="1">
        <f>J14*Inflation!$H$5/Inflation!$G$5</f>
        <v>3747.1814526056619</v>
      </c>
      <c r="L14" s="1"/>
      <c r="M14" s="1"/>
      <c r="N14" t="s">
        <v>57</v>
      </c>
      <c r="O14" s="1">
        <f t="shared" si="1"/>
        <v>11613</v>
      </c>
      <c r="P14" s="1">
        <f t="shared" si="2"/>
        <v>0</v>
      </c>
      <c r="Q14" s="1">
        <f t="shared" si="3"/>
        <v>0</v>
      </c>
      <c r="R14" s="1">
        <f t="shared" si="4"/>
        <v>0</v>
      </c>
      <c r="T14" s="1">
        <f t="shared" si="5"/>
        <v>3651</v>
      </c>
      <c r="U14" s="1">
        <f t="shared" si="6"/>
        <v>0</v>
      </c>
      <c r="V14" s="1">
        <f t="shared" si="7"/>
        <v>0</v>
      </c>
      <c r="W14" s="1">
        <f t="shared" si="8"/>
        <v>0</v>
      </c>
      <c r="X14" s="1">
        <f t="shared" si="9"/>
        <v>3651</v>
      </c>
      <c r="Y14" s="6">
        <f t="shared" si="10"/>
        <v>0.86133985413135261</v>
      </c>
      <c r="Z14" s="6">
        <f t="shared" si="11"/>
        <v>0</v>
      </c>
      <c r="AA14" s="6">
        <f t="shared" si="12"/>
        <v>0</v>
      </c>
      <c r="AB14" s="6">
        <f t="shared" si="13"/>
        <v>0</v>
      </c>
      <c r="AD14" t="s">
        <v>57</v>
      </c>
      <c r="AE14" s="1">
        <f t="shared" si="14"/>
        <v>193.55</v>
      </c>
      <c r="AF14" s="1">
        <f t="shared" si="15"/>
        <v>0</v>
      </c>
      <c r="AG14" s="1">
        <f t="shared" si="16"/>
        <v>0</v>
      </c>
      <c r="AH14" s="1">
        <f t="shared" si="17"/>
        <v>0</v>
      </c>
    </row>
    <row r="15" spans="1:34">
      <c r="G15" t="s">
        <v>369</v>
      </c>
      <c r="H15" s="1">
        <v>9235</v>
      </c>
      <c r="I15" s="1">
        <v>153.91999999999999</v>
      </c>
      <c r="J15" s="1">
        <v>2852</v>
      </c>
      <c r="K15" s="1">
        <f>J15*Inflation!$H$5/Inflation!$G$5</f>
        <v>2927.1327041444392</v>
      </c>
      <c r="L15" s="1"/>
      <c r="M15" s="1"/>
      <c r="N15" t="s">
        <v>57</v>
      </c>
      <c r="O15" s="1">
        <f t="shared" si="1"/>
        <v>9235</v>
      </c>
      <c r="P15" s="1">
        <f t="shared" si="2"/>
        <v>0</v>
      </c>
      <c r="Q15" s="1">
        <f t="shared" si="3"/>
        <v>0</v>
      </c>
      <c r="R15" s="1">
        <f t="shared" si="4"/>
        <v>0</v>
      </c>
      <c r="T15" s="1">
        <f t="shared" si="5"/>
        <v>2852</v>
      </c>
      <c r="U15" s="1">
        <f t="shared" si="6"/>
        <v>0</v>
      </c>
      <c r="V15" s="1">
        <f t="shared" si="7"/>
        <v>0</v>
      </c>
      <c r="W15" s="1">
        <f t="shared" si="8"/>
        <v>0</v>
      </c>
      <c r="X15" s="1">
        <f t="shared" si="9"/>
        <v>2852</v>
      </c>
      <c r="Y15" s="6">
        <f t="shared" si="10"/>
        <v>0.84609622416209918</v>
      </c>
      <c r="Z15" s="6">
        <f t="shared" si="11"/>
        <v>0</v>
      </c>
      <c r="AA15" s="6">
        <f t="shared" si="12"/>
        <v>0</v>
      </c>
      <c r="AB15" s="6">
        <f t="shared" si="13"/>
        <v>0</v>
      </c>
      <c r="AD15" t="s">
        <v>57</v>
      </c>
      <c r="AE15" s="1">
        <f t="shared" si="14"/>
        <v>153.91999999999999</v>
      </c>
      <c r="AF15" s="1">
        <f t="shared" si="15"/>
        <v>0</v>
      </c>
      <c r="AG15" s="1">
        <f t="shared" si="16"/>
        <v>0</v>
      </c>
      <c r="AH15" s="1">
        <f t="shared" si="17"/>
        <v>0</v>
      </c>
    </row>
    <row r="16" spans="1:34">
      <c r="A16" t="s">
        <v>58</v>
      </c>
      <c r="B16">
        <v>0</v>
      </c>
      <c r="C16">
        <v>1</v>
      </c>
      <c r="D16">
        <v>1</v>
      </c>
      <c r="E16">
        <v>1</v>
      </c>
      <c r="G16" t="s">
        <v>372</v>
      </c>
      <c r="H16" s="1">
        <v>56642</v>
      </c>
      <c r="I16" s="1">
        <v>944</v>
      </c>
      <c r="J16" s="1">
        <v>7389</v>
      </c>
      <c r="K16" s="1">
        <f>J16*Inflation!$H$5/Inflation!$G$5</f>
        <v>7583.6548215018456</v>
      </c>
      <c r="L16" s="1"/>
      <c r="M16" s="1"/>
      <c r="N16" t="s">
        <v>58</v>
      </c>
      <c r="O16" s="1">
        <f t="shared" si="1"/>
        <v>0</v>
      </c>
      <c r="P16" s="1">
        <f t="shared" si="2"/>
        <v>0</v>
      </c>
      <c r="Q16" s="1">
        <f t="shared" si="3"/>
        <v>56642</v>
      </c>
      <c r="R16" s="1">
        <f t="shared" si="4"/>
        <v>0</v>
      </c>
      <c r="T16" s="1">
        <f t="shared" si="5"/>
        <v>0</v>
      </c>
      <c r="U16" s="1">
        <f t="shared" si="6"/>
        <v>0</v>
      </c>
      <c r="V16" s="1">
        <f t="shared" si="7"/>
        <v>7389</v>
      </c>
      <c r="W16" s="1">
        <f t="shared" si="8"/>
        <v>0</v>
      </c>
      <c r="X16" s="1">
        <f t="shared" si="9"/>
        <v>7389</v>
      </c>
      <c r="Y16" s="6">
        <f t="shared" si="10"/>
        <v>0</v>
      </c>
      <c r="Z16" s="6">
        <f t="shared" si="11"/>
        <v>0</v>
      </c>
      <c r="AA16" s="6">
        <f t="shared" si="12"/>
        <v>0.35739973193810876</v>
      </c>
      <c r="AB16" s="6">
        <f t="shared" si="13"/>
        <v>0</v>
      </c>
      <c r="AD16" t="s">
        <v>58</v>
      </c>
      <c r="AE16" s="1">
        <f t="shared" si="14"/>
        <v>0</v>
      </c>
      <c r="AF16" s="1">
        <f t="shared" si="15"/>
        <v>0</v>
      </c>
      <c r="AG16" s="1">
        <f t="shared" si="16"/>
        <v>944</v>
      </c>
      <c r="AH16" s="1">
        <f t="shared" si="17"/>
        <v>0</v>
      </c>
    </row>
    <row r="17" spans="1:34">
      <c r="G17" t="s">
        <v>371</v>
      </c>
      <c r="H17" s="1">
        <v>25138</v>
      </c>
      <c r="I17" s="1">
        <v>419</v>
      </c>
      <c r="J17" s="1">
        <v>11425</v>
      </c>
      <c r="K17" s="1">
        <f>J17*Inflation!$H$5/Inflation!$G$5</f>
        <v>11725.978662289699</v>
      </c>
      <c r="L17" s="1"/>
      <c r="M17" s="1"/>
      <c r="N17" t="s">
        <v>58</v>
      </c>
      <c r="O17" s="1">
        <f t="shared" si="1"/>
        <v>0</v>
      </c>
      <c r="P17" s="1">
        <f t="shared" si="2"/>
        <v>25138</v>
      </c>
      <c r="Q17" s="1">
        <f t="shared" si="3"/>
        <v>0</v>
      </c>
      <c r="R17" s="1">
        <f t="shared" si="4"/>
        <v>0</v>
      </c>
      <c r="T17" s="1">
        <f t="shared" si="5"/>
        <v>0</v>
      </c>
      <c r="U17" s="1">
        <f t="shared" si="6"/>
        <v>11425</v>
      </c>
      <c r="V17" s="1">
        <f t="shared" si="7"/>
        <v>0</v>
      </c>
      <c r="W17" s="1">
        <f t="shared" si="8"/>
        <v>0</v>
      </c>
      <c r="X17" s="1">
        <f t="shared" si="9"/>
        <v>11425</v>
      </c>
      <c r="Y17" s="6">
        <f t="shared" si="10"/>
        <v>0</v>
      </c>
      <c r="Z17" s="6">
        <f t="shared" si="11"/>
        <v>1.2451813932299187</v>
      </c>
      <c r="AA17" s="6">
        <f t="shared" si="12"/>
        <v>0</v>
      </c>
      <c r="AB17" s="6">
        <f t="shared" si="13"/>
        <v>0</v>
      </c>
      <c r="AD17" t="s">
        <v>58</v>
      </c>
      <c r="AE17" s="1">
        <f t="shared" si="14"/>
        <v>0</v>
      </c>
      <c r="AF17" s="1">
        <f t="shared" si="15"/>
        <v>419</v>
      </c>
      <c r="AG17" s="1">
        <f t="shared" si="16"/>
        <v>0</v>
      </c>
      <c r="AH17" s="1">
        <f t="shared" si="17"/>
        <v>0</v>
      </c>
    </row>
    <row r="18" spans="1:34">
      <c r="G18" t="s">
        <v>373</v>
      </c>
      <c r="H18" s="1">
        <v>12115</v>
      </c>
      <c r="I18" s="1">
        <v>201.91</v>
      </c>
      <c r="J18" s="1">
        <v>2126</v>
      </c>
      <c r="K18" s="1">
        <f>J18*Inflation!$H$5/Inflation!$G$5</f>
        <v>2182.0070578580217</v>
      </c>
      <c r="L18" s="1"/>
      <c r="M18" s="1"/>
      <c r="N18" t="s">
        <v>58</v>
      </c>
      <c r="O18" s="1">
        <f t="shared" si="1"/>
        <v>12115</v>
      </c>
      <c r="P18" s="1">
        <f t="shared" si="2"/>
        <v>0</v>
      </c>
      <c r="Q18" s="1">
        <f t="shared" si="3"/>
        <v>0</v>
      </c>
      <c r="R18" s="1">
        <f t="shared" si="4"/>
        <v>0</v>
      </c>
      <c r="T18" s="1">
        <f t="shared" si="5"/>
        <v>2126</v>
      </c>
      <c r="U18" s="1">
        <f t="shared" si="6"/>
        <v>0</v>
      </c>
      <c r="V18" s="1">
        <f t="shared" si="7"/>
        <v>0</v>
      </c>
      <c r="W18" s="1">
        <f t="shared" si="8"/>
        <v>0</v>
      </c>
      <c r="X18" s="1">
        <f t="shared" si="9"/>
        <v>2126</v>
      </c>
      <c r="Y18" s="6">
        <f t="shared" si="10"/>
        <v>0.48078064665675407</v>
      </c>
      <c r="Z18" s="6">
        <f t="shared" si="11"/>
        <v>0</v>
      </c>
      <c r="AA18" s="6">
        <f t="shared" si="12"/>
        <v>0</v>
      </c>
      <c r="AB18" s="6">
        <f t="shared" si="13"/>
        <v>0</v>
      </c>
      <c r="AD18" t="s">
        <v>58</v>
      </c>
      <c r="AE18" s="1">
        <f t="shared" si="14"/>
        <v>201.91</v>
      </c>
      <c r="AF18" s="1">
        <f t="shared" si="15"/>
        <v>0</v>
      </c>
      <c r="AG18" s="1">
        <f t="shared" si="16"/>
        <v>0</v>
      </c>
      <c r="AH18" s="1">
        <f t="shared" si="17"/>
        <v>0</v>
      </c>
    </row>
    <row r="19" spans="1:34">
      <c r="A19" t="s">
        <v>38</v>
      </c>
      <c r="B19">
        <v>1</v>
      </c>
      <c r="C19">
        <v>1</v>
      </c>
      <c r="D19">
        <v>6</v>
      </c>
      <c r="E19">
        <v>9</v>
      </c>
      <c r="G19" t="s">
        <v>378</v>
      </c>
      <c r="H19" s="1">
        <v>17048</v>
      </c>
      <c r="I19" s="1">
        <v>284</v>
      </c>
      <c r="J19" s="1">
        <v>2144</v>
      </c>
      <c r="K19" s="1">
        <f>J19*Inflation!$H$5/Inflation!$G$5</f>
        <v>2200.4812474353707</v>
      </c>
      <c r="L19" s="1"/>
      <c r="M19" s="1"/>
      <c r="N19" t="s">
        <v>38</v>
      </c>
      <c r="O19" s="1">
        <f t="shared" si="1"/>
        <v>0</v>
      </c>
      <c r="P19" s="1">
        <f t="shared" si="2"/>
        <v>17048</v>
      </c>
      <c r="Q19" s="1">
        <f t="shared" si="3"/>
        <v>0</v>
      </c>
      <c r="R19" s="1">
        <f t="shared" si="4"/>
        <v>0</v>
      </c>
      <c r="T19" s="1">
        <f t="shared" si="5"/>
        <v>0</v>
      </c>
      <c r="U19" s="1">
        <f t="shared" si="6"/>
        <v>2144</v>
      </c>
      <c r="V19" s="1">
        <f t="shared" si="7"/>
        <v>0</v>
      </c>
      <c r="W19" s="1">
        <f t="shared" si="8"/>
        <v>0</v>
      </c>
      <c r="X19" s="1">
        <f t="shared" si="9"/>
        <v>2144</v>
      </c>
      <c r="Y19" s="6">
        <f t="shared" si="10"/>
        <v>0</v>
      </c>
      <c r="Z19" s="6">
        <f t="shared" si="11"/>
        <v>0.34455493915648322</v>
      </c>
      <c r="AA19" s="6">
        <f t="shared" si="12"/>
        <v>0</v>
      </c>
      <c r="AB19" s="6">
        <f t="shared" si="13"/>
        <v>0</v>
      </c>
      <c r="AD19" t="s">
        <v>38</v>
      </c>
      <c r="AE19" s="1">
        <f t="shared" si="14"/>
        <v>0</v>
      </c>
      <c r="AF19" s="1">
        <f t="shared" si="15"/>
        <v>284</v>
      </c>
      <c r="AG19" s="1">
        <f t="shared" si="16"/>
        <v>0</v>
      </c>
      <c r="AH19" s="1">
        <f t="shared" si="17"/>
        <v>0</v>
      </c>
    </row>
    <row r="20" spans="1:34">
      <c r="G20" t="s">
        <v>379</v>
      </c>
      <c r="H20" s="1">
        <v>23686</v>
      </c>
      <c r="I20" s="1">
        <v>395</v>
      </c>
      <c r="J20" s="1">
        <v>1988</v>
      </c>
      <c r="K20" s="1">
        <f>J20*Inflation!$H$5/Inflation!$G$5</f>
        <v>2040.371604431678</v>
      </c>
      <c r="L20" s="1"/>
      <c r="M20" s="1"/>
      <c r="N20" t="s">
        <v>38</v>
      </c>
      <c r="O20" s="1">
        <f t="shared" si="1"/>
        <v>0</v>
      </c>
      <c r="P20" s="1">
        <f t="shared" si="2"/>
        <v>23686</v>
      </c>
      <c r="Q20" s="1">
        <f t="shared" si="3"/>
        <v>0</v>
      </c>
      <c r="R20" s="1">
        <f t="shared" si="4"/>
        <v>0</v>
      </c>
      <c r="T20" s="1">
        <f t="shared" si="5"/>
        <v>0</v>
      </c>
      <c r="U20" s="1">
        <f t="shared" si="6"/>
        <v>1988</v>
      </c>
      <c r="V20" s="1">
        <f t="shared" si="7"/>
        <v>0</v>
      </c>
      <c r="W20" s="1">
        <f t="shared" si="8"/>
        <v>0</v>
      </c>
      <c r="X20" s="1">
        <f t="shared" si="9"/>
        <v>1988</v>
      </c>
      <c r="Y20" s="6">
        <f t="shared" si="10"/>
        <v>0</v>
      </c>
      <c r="Z20" s="6">
        <f t="shared" si="11"/>
        <v>0.22994914052460327</v>
      </c>
      <c r="AA20" s="6">
        <f t="shared" si="12"/>
        <v>0</v>
      </c>
      <c r="AB20" s="6">
        <f t="shared" si="13"/>
        <v>0</v>
      </c>
      <c r="AD20" t="s">
        <v>38</v>
      </c>
      <c r="AE20" s="1">
        <f t="shared" si="14"/>
        <v>0</v>
      </c>
      <c r="AF20" s="1">
        <f t="shared" si="15"/>
        <v>395</v>
      </c>
      <c r="AG20" s="1">
        <f t="shared" si="16"/>
        <v>0</v>
      </c>
      <c r="AH20" s="1">
        <f t="shared" si="17"/>
        <v>0</v>
      </c>
    </row>
    <row r="21" spans="1:34">
      <c r="G21" t="s">
        <v>376</v>
      </c>
      <c r="H21" s="1">
        <v>65041</v>
      </c>
      <c r="I21" s="1">
        <v>1084</v>
      </c>
      <c r="J21" s="1">
        <v>10112</v>
      </c>
      <c r="K21" s="1">
        <f>J21*Inflation!$H$5/Inflation!$G$5</f>
        <v>10378.389167008614</v>
      </c>
      <c r="L21" s="1"/>
      <c r="M21" s="1"/>
      <c r="N21" t="s">
        <v>38</v>
      </c>
      <c r="O21" s="1">
        <f t="shared" si="1"/>
        <v>0</v>
      </c>
      <c r="P21" s="1">
        <f t="shared" si="2"/>
        <v>0</v>
      </c>
      <c r="Q21" s="1">
        <f t="shared" si="3"/>
        <v>0</v>
      </c>
      <c r="R21" s="1">
        <f t="shared" si="4"/>
        <v>65041</v>
      </c>
      <c r="T21" s="1">
        <f t="shared" si="5"/>
        <v>0</v>
      </c>
      <c r="U21" s="1">
        <f t="shared" si="6"/>
        <v>0</v>
      </c>
      <c r="V21" s="1">
        <f t="shared" si="7"/>
        <v>0</v>
      </c>
      <c r="W21" s="1">
        <f t="shared" si="8"/>
        <v>10112</v>
      </c>
      <c r="X21" s="1">
        <f t="shared" si="9"/>
        <v>10112</v>
      </c>
      <c r="Y21" s="6">
        <f t="shared" si="10"/>
        <v>0</v>
      </c>
      <c r="Z21" s="6">
        <f t="shared" si="11"/>
        <v>0</v>
      </c>
      <c r="AA21" s="6">
        <f t="shared" si="12"/>
        <v>0</v>
      </c>
      <c r="AB21" s="6">
        <f t="shared" si="13"/>
        <v>0.42594839545888125</v>
      </c>
      <c r="AD21" t="s">
        <v>38</v>
      </c>
      <c r="AE21" s="1">
        <f t="shared" si="14"/>
        <v>0</v>
      </c>
      <c r="AF21" s="1">
        <f t="shared" si="15"/>
        <v>0</v>
      </c>
      <c r="AG21" s="1">
        <f t="shared" si="16"/>
        <v>0</v>
      </c>
      <c r="AH21" s="1">
        <f t="shared" si="17"/>
        <v>1084</v>
      </c>
    </row>
    <row r="22" spans="1:34">
      <c r="G22" t="s">
        <v>476</v>
      </c>
      <c r="H22" s="1">
        <v>16848</v>
      </c>
      <c r="I22" s="1">
        <v>281</v>
      </c>
      <c r="J22" s="1">
        <v>5459</v>
      </c>
      <c r="K22" s="1">
        <f>J22*Inflation!$H$5/Inflation!$G$5</f>
        <v>5602.8111612638477</v>
      </c>
      <c r="L22" s="1"/>
      <c r="M22" s="1"/>
      <c r="N22" t="s">
        <v>38</v>
      </c>
      <c r="O22" s="1">
        <f t="shared" si="1"/>
        <v>0</v>
      </c>
      <c r="P22" s="1">
        <f t="shared" si="2"/>
        <v>16848</v>
      </c>
      <c r="Q22" s="1">
        <f t="shared" si="3"/>
        <v>0</v>
      </c>
      <c r="R22" s="1">
        <f t="shared" si="4"/>
        <v>0</v>
      </c>
      <c r="T22" s="1">
        <f t="shared" si="5"/>
        <v>0</v>
      </c>
      <c r="U22" s="1">
        <f t="shared" si="6"/>
        <v>5459</v>
      </c>
      <c r="V22" s="1">
        <f t="shared" si="7"/>
        <v>0</v>
      </c>
      <c r="W22" s="1">
        <f t="shared" si="8"/>
        <v>0</v>
      </c>
      <c r="X22" s="1">
        <f t="shared" si="9"/>
        <v>5459</v>
      </c>
      <c r="Y22" s="6">
        <f t="shared" si="10"/>
        <v>0</v>
      </c>
      <c r="Z22" s="6">
        <f t="shared" si="11"/>
        <v>0.88771156122754291</v>
      </c>
      <c r="AA22" s="6">
        <f t="shared" si="12"/>
        <v>0</v>
      </c>
      <c r="AB22" s="6">
        <f t="shared" si="13"/>
        <v>0</v>
      </c>
      <c r="AD22" t="s">
        <v>38</v>
      </c>
      <c r="AE22" s="1">
        <f t="shared" si="14"/>
        <v>0</v>
      </c>
      <c r="AF22" s="1">
        <f t="shared" si="15"/>
        <v>281</v>
      </c>
      <c r="AG22" s="1">
        <f t="shared" si="16"/>
        <v>0</v>
      </c>
      <c r="AH22" s="1">
        <f t="shared" si="17"/>
        <v>0</v>
      </c>
    </row>
    <row r="23" spans="1:34">
      <c r="G23" t="s">
        <v>381</v>
      </c>
      <c r="H23" s="1">
        <v>15672</v>
      </c>
      <c r="I23" s="1">
        <v>261</v>
      </c>
      <c r="J23" s="1">
        <v>2226</v>
      </c>
      <c r="K23" s="1">
        <f>J23*Inflation!$H$5/Inflation!$G$5</f>
        <v>2284.6414443988506</v>
      </c>
      <c r="L23" s="1"/>
      <c r="M23" s="1"/>
      <c r="N23" t="s">
        <v>38</v>
      </c>
      <c r="O23" s="1">
        <f t="shared" si="1"/>
        <v>0</v>
      </c>
      <c r="P23" s="1">
        <f t="shared" si="2"/>
        <v>15672</v>
      </c>
      <c r="Q23" s="1">
        <f t="shared" si="3"/>
        <v>0</v>
      </c>
      <c r="R23" s="1">
        <f t="shared" si="4"/>
        <v>0</v>
      </c>
      <c r="T23" s="1">
        <f t="shared" si="5"/>
        <v>0</v>
      </c>
      <c r="U23" s="1">
        <f t="shared" si="6"/>
        <v>2226</v>
      </c>
      <c r="V23" s="1">
        <f t="shared" si="7"/>
        <v>0</v>
      </c>
      <c r="W23" s="1">
        <f t="shared" si="8"/>
        <v>0</v>
      </c>
      <c r="X23" s="1">
        <f t="shared" si="9"/>
        <v>2226</v>
      </c>
      <c r="Y23" s="6">
        <f t="shared" si="10"/>
        <v>0</v>
      </c>
      <c r="Z23" s="6">
        <f t="shared" si="11"/>
        <v>0.38914179026201512</v>
      </c>
      <c r="AA23" s="6">
        <f t="shared" si="12"/>
        <v>0</v>
      </c>
      <c r="AB23" s="6">
        <f t="shared" si="13"/>
        <v>0</v>
      </c>
      <c r="AD23" t="s">
        <v>38</v>
      </c>
      <c r="AE23" s="1">
        <f t="shared" si="14"/>
        <v>0</v>
      </c>
      <c r="AF23" s="1">
        <f t="shared" si="15"/>
        <v>261</v>
      </c>
      <c r="AG23" s="1">
        <f t="shared" si="16"/>
        <v>0</v>
      </c>
      <c r="AH23" s="1">
        <f t="shared" si="17"/>
        <v>0</v>
      </c>
    </row>
    <row r="24" spans="1:34">
      <c r="G24" t="s">
        <v>377</v>
      </c>
      <c r="H24" s="1">
        <v>38702</v>
      </c>
      <c r="I24" s="1">
        <v>645</v>
      </c>
      <c r="J24" s="1">
        <v>5166</v>
      </c>
      <c r="K24" s="1">
        <f>J24*Inflation!$H$5/Inflation!$G$5</f>
        <v>5302.092408699219</v>
      </c>
      <c r="L24" s="1"/>
      <c r="M24" s="1"/>
      <c r="N24" t="s">
        <v>38</v>
      </c>
      <c r="O24" s="1">
        <f t="shared" si="1"/>
        <v>0</v>
      </c>
      <c r="P24" s="1">
        <f t="shared" si="2"/>
        <v>0</v>
      </c>
      <c r="Q24" s="1">
        <f t="shared" si="3"/>
        <v>38702</v>
      </c>
      <c r="R24" s="1">
        <f t="shared" si="4"/>
        <v>0</v>
      </c>
      <c r="T24" s="1">
        <f t="shared" si="5"/>
        <v>0</v>
      </c>
      <c r="U24" s="1">
        <f t="shared" si="6"/>
        <v>0</v>
      </c>
      <c r="V24" s="1">
        <f t="shared" si="7"/>
        <v>5166</v>
      </c>
      <c r="W24" s="1">
        <f t="shared" si="8"/>
        <v>0</v>
      </c>
      <c r="X24" s="1">
        <f t="shared" si="9"/>
        <v>5166</v>
      </c>
      <c r="Y24" s="6">
        <f t="shared" si="10"/>
        <v>0</v>
      </c>
      <c r="Z24" s="6">
        <f t="shared" si="11"/>
        <v>0</v>
      </c>
      <c r="AA24" s="6">
        <f t="shared" si="12"/>
        <v>0.36570266801545775</v>
      </c>
      <c r="AB24" s="6">
        <f t="shared" si="13"/>
        <v>0</v>
      </c>
      <c r="AD24" t="s">
        <v>38</v>
      </c>
      <c r="AE24" s="1">
        <f t="shared" si="14"/>
        <v>0</v>
      </c>
      <c r="AF24" s="1">
        <f t="shared" si="15"/>
        <v>0</v>
      </c>
      <c r="AG24" s="1">
        <f t="shared" si="16"/>
        <v>645</v>
      </c>
      <c r="AH24" s="1">
        <f t="shared" si="17"/>
        <v>0</v>
      </c>
    </row>
    <row r="25" spans="1:34">
      <c r="G25" t="s">
        <v>382</v>
      </c>
      <c r="H25" s="1">
        <v>17207</v>
      </c>
      <c r="I25" s="1">
        <v>287</v>
      </c>
      <c r="J25" s="1">
        <v>1612</v>
      </c>
      <c r="K25" s="1">
        <f>J25*Inflation!$H$5/Inflation!$G$5</f>
        <v>1654.4663110381612</v>
      </c>
      <c r="L25" s="1"/>
      <c r="M25" s="1"/>
      <c r="N25" t="s">
        <v>38</v>
      </c>
      <c r="O25" s="1">
        <f t="shared" si="1"/>
        <v>0</v>
      </c>
      <c r="P25" s="1">
        <f t="shared" si="2"/>
        <v>17207</v>
      </c>
      <c r="Q25" s="1">
        <f t="shared" si="3"/>
        <v>0</v>
      </c>
      <c r="R25" s="1">
        <f t="shared" si="4"/>
        <v>0</v>
      </c>
      <c r="T25" s="1">
        <f t="shared" si="5"/>
        <v>0</v>
      </c>
      <c r="U25" s="1">
        <f t="shared" si="6"/>
        <v>1612</v>
      </c>
      <c r="V25" s="1">
        <f t="shared" si="7"/>
        <v>0</v>
      </c>
      <c r="W25" s="1">
        <f t="shared" si="8"/>
        <v>0</v>
      </c>
      <c r="X25" s="1">
        <f t="shared" si="9"/>
        <v>1612</v>
      </c>
      <c r="Y25" s="6">
        <f t="shared" si="10"/>
        <v>0</v>
      </c>
      <c r="Z25" s="6">
        <f t="shared" si="11"/>
        <v>0.25666521509643653</v>
      </c>
      <c r="AA25" s="6">
        <f t="shared" si="12"/>
        <v>0</v>
      </c>
      <c r="AB25" s="6">
        <f t="shared" si="13"/>
        <v>0</v>
      </c>
      <c r="AD25" t="s">
        <v>38</v>
      </c>
      <c r="AE25" s="1">
        <f t="shared" si="14"/>
        <v>0</v>
      </c>
      <c r="AF25" s="1">
        <f t="shared" si="15"/>
        <v>287</v>
      </c>
      <c r="AG25" s="1">
        <f t="shared" si="16"/>
        <v>0</v>
      </c>
      <c r="AH25" s="1">
        <f t="shared" si="17"/>
        <v>0</v>
      </c>
    </row>
    <row r="26" spans="1:34">
      <c r="G26" t="s">
        <v>383</v>
      </c>
      <c r="H26" s="1">
        <v>23488</v>
      </c>
      <c r="I26" s="1">
        <v>391</v>
      </c>
      <c r="J26" s="1">
        <v>3129</v>
      </c>
      <c r="K26" s="1">
        <f>J26*Inflation!$H$5/Inflation!$G$5</f>
        <v>3211.4299548625354</v>
      </c>
      <c r="L26" s="1"/>
      <c r="M26" s="1"/>
      <c r="N26" t="s">
        <v>38</v>
      </c>
      <c r="O26" s="1">
        <f t="shared" si="1"/>
        <v>0</v>
      </c>
      <c r="P26" s="1">
        <f t="shared" si="2"/>
        <v>23488</v>
      </c>
      <c r="Q26" s="1">
        <f t="shared" si="3"/>
        <v>0</v>
      </c>
      <c r="R26" s="1">
        <f t="shared" si="4"/>
        <v>0</v>
      </c>
      <c r="T26" s="1">
        <f t="shared" si="5"/>
        <v>0</v>
      </c>
      <c r="U26" s="1">
        <f t="shared" si="6"/>
        <v>3129</v>
      </c>
      <c r="V26" s="1">
        <f t="shared" si="7"/>
        <v>0</v>
      </c>
      <c r="W26" s="1">
        <f t="shared" si="8"/>
        <v>0</v>
      </c>
      <c r="X26" s="1">
        <f t="shared" si="9"/>
        <v>3129</v>
      </c>
      <c r="Y26" s="6">
        <f t="shared" si="10"/>
        <v>0</v>
      </c>
      <c r="Z26" s="6">
        <f t="shared" si="11"/>
        <v>0.36497797767907131</v>
      </c>
      <c r="AA26" s="6">
        <f t="shared" si="12"/>
        <v>0</v>
      </c>
      <c r="AB26" s="6">
        <f t="shared" si="13"/>
        <v>0</v>
      </c>
      <c r="AD26" t="s">
        <v>38</v>
      </c>
      <c r="AE26" s="1">
        <f t="shared" si="14"/>
        <v>0</v>
      </c>
      <c r="AF26" s="1">
        <f t="shared" si="15"/>
        <v>391</v>
      </c>
      <c r="AG26" s="1">
        <f t="shared" si="16"/>
        <v>0</v>
      </c>
      <c r="AH26" s="1">
        <f t="shared" si="17"/>
        <v>0</v>
      </c>
    </row>
    <row r="27" spans="1:34">
      <c r="G27" t="s">
        <v>384</v>
      </c>
      <c r="H27" s="1">
        <v>10940</v>
      </c>
      <c r="I27" s="1">
        <v>182.34</v>
      </c>
      <c r="J27" s="1">
        <v>2683</v>
      </c>
      <c r="K27" s="1">
        <f>J27*Inflation!$H$5/Inflation!$G$5</f>
        <v>2753.6805908904389</v>
      </c>
      <c r="L27" s="1"/>
      <c r="M27" s="1"/>
      <c r="N27" t="s">
        <v>38</v>
      </c>
      <c r="O27" s="1">
        <f t="shared" si="1"/>
        <v>10940</v>
      </c>
      <c r="P27" s="1">
        <f t="shared" si="2"/>
        <v>0</v>
      </c>
      <c r="Q27" s="1">
        <f t="shared" si="3"/>
        <v>0</v>
      </c>
      <c r="R27" s="1">
        <f t="shared" si="4"/>
        <v>0</v>
      </c>
      <c r="T27" s="1">
        <f t="shared" si="5"/>
        <v>2683</v>
      </c>
      <c r="U27" s="1">
        <f t="shared" si="6"/>
        <v>0</v>
      </c>
      <c r="V27" s="1">
        <f t="shared" si="7"/>
        <v>0</v>
      </c>
      <c r="W27" s="1">
        <f t="shared" si="8"/>
        <v>0</v>
      </c>
      <c r="X27" s="1">
        <f t="shared" si="9"/>
        <v>2683</v>
      </c>
      <c r="Y27" s="6">
        <f t="shared" si="10"/>
        <v>0.6719090430993464</v>
      </c>
      <c r="Z27" s="6">
        <f t="shared" si="11"/>
        <v>0</v>
      </c>
      <c r="AA27" s="6">
        <f t="shared" si="12"/>
        <v>0</v>
      </c>
      <c r="AB27" s="6">
        <f t="shared" si="13"/>
        <v>0</v>
      </c>
      <c r="AD27" t="s">
        <v>38</v>
      </c>
      <c r="AE27" s="1">
        <f t="shared" si="14"/>
        <v>182.34</v>
      </c>
      <c r="AF27" s="1">
        <f t="shared" si="15"/>
        <v>0</v>
      </c>
      <c r="AG27" s="1">
        <f t="shared" si="16"/>
        <v>0</v>
      </c>
      <c r="AH27" s="1">
        <f t="shared" si="17"/>
        <v>0</v>
      </c>
    </row>
    <row r="28" spans="1:34">
      <c r="G28" t="s">
        <v>385</v>
      </c>
      <c r="H28" s="1">
        <v>7806</v>
      </c>
      <c r="I28" s="1">
        <v>130.1</v>
      </c>
      <c r="J28" s="1">
        <v>1570</v>
      </c>
      <c r="K28" s="1">
        <f>J28*Inflation!$H$5/Inflation!$G$5</f>
        <v>1611.3598686910134</v>
      </c>
      <c r="L28" s="1"/>
      <c r="M28" s="1"/>
      <c r="N28" t="s">
        <v>38</v>
      </c>
      <c r="O28" s="1">
        <f t="shared" si="1"/>
        <v>7806</v>
      </c>
      <c r="P28" s="1">
        <f t="shared" si="2"/>
        <v>0</v>
      </c>
      <c r="Q28" s="1">
        <f t="shared" si="3"/>
        <v>0</v>
      </c>
      <c r="R28" s="1">
        <f t="shared" si="4"/>
        <v>0</v>
      </c>
      <c r="T28" s="1">
        <f t="shared" si="5"/>
        <v>1570</v>
      </c>
      <c r="U28" s="1">
        <f t="shared" si="6"/>
        <v>0</v>
      </c>
      <c r="V28" s="1">
        <f t="shared" si="7"/>
        <v>0</v>
      </c>
      <c r="W28" s="1">
        <f t="shared" si="8"/>
        <v>0</v>
      </c>
      <c r="X28" s="1">
        <f t="shared" si="9"/>
        <v>1570</v>
      </c>
      <c r="Y28" s="6">
        <f t="shared" si="10"/>
        <v>0.55103380258950785</v>
      </c>
      <c r="Z28" s="6">
        <f t="shared" si="11"/>
        <v>0</v>
      </c>
      <c r="AA28" s="6">
        <f t="shared" si="12"/>
        <v>0</v>
      </c>
      <c r="AB28" s="6">
        <f t="shared" si="13"/>
        <v>0</v>
      </c>
      <c r="AD28" t="s">
        <v>38</v>
      </c>
      <c r="AE28" s="1">
        <f t="shared" si="14"/>
        <v>130.1</v>
      </c>
      <c r="AF28" s="1">
        <f t="shared" si="15"/>
        <v>0</v>
      </c>
      <c r="AG28" s="1">
        <f t="shared" si="16"/>
        <v>0</v>
      </c>
      <c r="AH28" s="1">
        <f t="shared" si="17"/>
        <v>0</v>
      </c>
    </row>
    <row r="29" spans="1:34">
      <c r="G29" t="s">
        <v>386</v>
      </c>
      <c r="H29" s="1">
        <v>11380</v>
      </c>
      <c r="I29" s="1">
        <v>189.67</v>
      </c>
      <c r="J29" s="1">
        <v>1658</v>
      </c>
      <c r="K29" s="1">
        <f>J29*Inflation!$H$5/Inflation!$G$5</f>
        <v>1701.6781288469426</v>
      </c>
      <c r="L29" s="1"/>
      <c r="M29" s="1"/>
      <c r="N29" t="s">
        <v>38</v>
      </c>
      <c r="O29" s="1">
        <f t="shared" si="1"/>
        <v>11380</v>
      </c>
      <c r="P29" s="1">
        <f t="shared" si="2"/>
        <v>0</v>
      </c>
      <c r="Q29" s="1">
        <f t="shared" si="3"/>
        <v>0</v>
      </c>
      <c r="R29" s="1">
        <f t="shared" si="4"/>
        <v>0</v>
      </c>
      <c r="T29" s="1">
        <f t="shared" si="5"/>
        <v>1658</v>
      </c>
      <c r="U29" s="1">
        <f t="shared" si="6"/>
        <v>0</v>
      </c>
      <c r="V29" s="1">
        <f t="shared" si="7"/>
        <v>0</v>
      </c>
      <c r="W29" s="1">
        <f t="shared" si="8"/>
        <v>0</v>
      </c>
      <c r="X29" s="1">
        <f t="shared" si="9"/>
        <v>1658</v>
      </c>
      <c r="Y29" s="6">
        <f t="shared" si="10"/>
        <v>0.39916219274381876</v>
      </c>
      <c r="Z29" s="6">
        <f t="shared" si="11"/>
        <v>0</v>
      </c>
      <c r="AA29" s="6">
        <f t="shared" si="12"/>
        <v>0</v>
      </c>
      <c r="AB29" s="6">
        <f t="shared" si="13"/>
        <v>0</v>
      </c>
      <c r="AD29" t="s">
        <v>38</v>
      </c>
      <c r="AE29" s="1">
        <f t="shared" si="14"/>
        <v>189.67</v>
      </c>
      <c r="AF29" s="1">
        <f t="shared" si="15"/>
        <v>0</v>
      </c>
      <c r="AG29" s="1">
        <f t="shared" si="16"/>
        <v>0</v>
      </c>
      <c r="AH29" s="1">
        <f t="shared" si="17"/>
        <v>0</v>
      </c>
    </row>
    <row r="30" spans="1:34">
      <c r="G30" t="s">
        <v>387</v>
      </c>
      <c r="H30" s="1">
        <v>9866</v>
      </c>
      <c r="I30" s="1">
        <v>164.44</v>
      </c>
      <c r="J30" s="1">
        <v>1805</v>
      </c>
      <c r="K30" s="1">
        <f>J30*Inflation!$H$5/Inflation!$G$5</f>
        <v>1852.5506770619611</v>
      </c>
      <c r="L30" s="1"/>
      <c r="M30" s="1"/>
      <c r="N30" t="s">
        <v>38</v>
      </c>
      <c r="O30" s="1">
        <f t="shared" si="1"/>
        <v>9866</v>
      </c>
      <c r="P30" s="1">
        <f t="shared" si="2"/>
        <v>0</v>
      </c>
      <c r="Q30" s="1">
        <f t="shared" si="3"/>
        <v>0</v>
      </c>
      <c r="R30" s="1">
        <f t="shared" si="4"/>
        <v>0</v>
      </c>
      <c r="T30" s="1">
        <f t="shared" si="5"/>
        <v>1805</v>
      </c>
      <c r="U30" s="1">
        <f t="shared" si="6"/>
        <v>0</v>
      </c>
      <c r="V30" s="1">
        <f t="shared" si="7"/>
        <v>0</v>
      </c>
      <c r="W30" s="1">
        <f t="shared" si="8"/>
        <v>0</v>
      </c>
      <c r="X30" s="1">
        <f t="shared" si="9"/>
        <v>1805</v>
      </c>
      <c r="Y30" s="6">
        <f t="shared" si="10"/>
        <v>0.5012371254259127</v>
      </c>
      <c r="Z30" s="6">
        <f t="shared" si="11"/>
        <v>0</v>
      </c>
      <c r="AA30" s="6">
        <f t="shared" si="12"/>
        <v>0</v>
      </c>
      <c r="AB30" s="6">
        <f t="shared" si="13"/>
        <v>0</v>
      </c>
      <c r="AD30" t="s">
        <v>38</v>
      </c>
      <c r="AE30" s="1">
        <f t="shared" si="14"/>
        <v>164.44</v>
      </c>
      <c r="AF30" s="1">
        <f t="shared" si="15"/>
        <v>0</v>
      </c>
      <c r="AG30" s="1">
        <f t="shared" si="16"/>
        <v>0</v>
      </c>
      <c r="AH30" s="1">
        <f t="shared" si="17"/>
        <v>0</v>
      </c>
    </row>
    <row r="31" spans="1:34">
      <c r="G31" t="s">
        <v>388</v>
      </c>
      <c r="H31" s="1">
        <v>7854</v>
      </c>
      <c r="I31" s="1">
        <v>130.88999999999999</v>
      </c>
      <c r="J31" s="1">
        <v>1117</v>
      </c>
      <c r="K31" s="1">
        <f>J31*Inflation!$H$5/Inflation!$G$5</f>
        <v>1146.4260976610585</v>
      </c>
      <c r="L31" s="1"/>
      <c r="M31" s="1"/>
      <c r="N31" t="s">
        <v>38</v>
      </c>
      <c r="O31" s="1">
        <f t="shared" si="1"/>
        <v>7854</v>
      </c>
      <c r="P31" s="1">
        <f t="shared" si="2"/>
        <v>0</v>
      </c>
      <c r="Q31" s="1">
        <f t="shared" si="3"/>
        <v>0</v>
      </c>
      <c r="R31" s="1">
        <f t="shared" si="4"/>
        <v>0</v>
      </c>
      <c r="T31" s="1">
        <f t="shared" si="5"/>
        <v>1117</v>
      </c>
      <c r="U31" s="1">
        <f t="shared" si="6"/>
        <v>0</v>
      </c>
      <c r="V31" s="1">
        <f t="shared" si="7"/>
        <v>0</v>
      </c>
      <c r="W31" s="1">
        <f t="shared" si="8"/>
        <v>0</v>
      </c>
      <c r="X31" s="1">
        <f t="shared" si="9"/>
        <v>1117</v>
      </c>
      <c r="Y31" s="6">
        <f t="shared" si="10"/>
        <v>0.38964527280401573</v>
      </c>
      <c r="Z31" s="6">
        <f t="shared" si="11"/>
        <v>0</v>
      </c>
      <c r="AA31" s="6">
        <f t="shared" si="12"/>
        <v>0</v>
      </c>
      <c r="AB31" s="6">
        <f t="shared" si="13"/>
        <v>0</v>
      </c>
      <c r="AD31" t="s">
        <v>38</v>
      </c>
      <c r="AE31" s="1">
        <f t="shared" si="14"/>
        <v>130.88999999999999</v>
      </c>
      <c r="AF31" s="1">
        <f t="shared" si="15"/>
        <v>0</v>
      </c>
      <c r="AG31" s="1">
        <f t="shared" si="16"/>
        <v>0</v>
      </c>
      <c r="AH31" s="1">
        <f t="shared" si="17"/>
        <v>0</v>
      </c>
    </row>
    <row r="32" spans="1:34">
      <c r="G32" t="s">
        <v>389</v>
      </c>
      <c r="H32" s="1">
        <v>10392</v>
      </c>
      <c r="I32" s="1">
        <v>173.21</v>
      </c>
      <c r="J32" s="1">
        <v>2272</v>
      </c>
      <c r="K32" s="1">
        <f>J32*Inflation!$H$5/Inflation!$G$5</f>
        <v>2331.8532622076318</v>
      </c>
      <c r="L32" s="1"/>
      <c r="M32" s="1"/>
      <c r="N32" t="s">
        <v>38</v>
      </c>
      <c r="O32" s="1">
        <f t="shared" si="1"/>
        <v>10392</v>
      </c>
      <c r="P32" s="1">
        <f t="shared" si="2"/>
        <v>0</v>
      </c>
      <c r="Q32" s="1">
        <f t="shared" si="3"/>
        <v>0</v>
      </c>
      <c r="R32" s="1">
        <f t="shared" si="4"/>
        <v>0</v>
      </c>
      <c r="T32" s="1">
        <f t="shared" si="5"/>
        <v>2272</v>
      </c>
      <c r="U32" s="1">
        <f t="shared" si="6"/>
        <v>0</v>
      </c>
      <c r="V32" s="1">
        <f t="shared" si="7"/>
        <v>0</v>
      </c>
      <c r="W32" s="1">
        <f t="shared" si="8"/>
        <v>0</v>
      </c>
      <c r="X32" s="1">
        <f t="shared" si="9"/>
        <v>2272</v>
      </c>
      <c r="Y32" s="6">
        <f t="shared" si="10"/>
        <v>0.59898552100140257</v>
      </c>
      <c r="Z32" s="6">
        <f t="shared" si="11"/>
        <v>0</v>
      </c>
      <c r="AA32" s="6">
        <f t="shared" si="12"/>
        <v>0</v>
      </c>
      <c r="AB32" s="6">
        <f t="shared" si="13"/>
        <v>0</v>
      </c>
      <c r="AD32" t="s">
        <v>38</v>
      </c>
      <c r="AE32" s="1">
        <f t="shared" si="14"/>
        <v>173.21</v>
      </c>
      <c r="AF32" s="1">
        <f t="shared" si="15"/>
        <v>0</v>
      </c>
      <c r="AG32" s="1">
        <f t="shared" si="16"/>
        <v>0</v>
      </c>
      <c r="AH32" s="1">
        <f t="shared" si="17"/>
        <v>0</v>
      </c>
    </row>
    <row r="33" spans="1:34">
      <c r="G33" t="s">
        <v>390</v>
      </c>
      <c r="H33" s="1">
        <v>11260</v>
      </c>
      <c r="I33" s="1">
        <v>187.66</v>
      </c>
      <c r="J33" s="1">
        <v>999</v>
      </c>
      <c r="K33" s="1">
        <f>J33*Inflation!$H$5/Inflation!$G$5</f>
        <v>1025.3175215428803</v>
      </c>
      <c r="L33" s="1"/>
      <c r="M33" s="1"/>
      <c r="N33" t="s">
        <v>38</v>
      </c>
      <c r="O33" s="1">
        <f t="shared" si="1"/>
        <v>11260</v>
      </c>
      <c r="P33" s="1">
        <f t="shared" si="2"/>
        <v>0</v>
      </c>
      <c r="Q33" s="1">
        <f t="shared" si="3"/>
        <v>0</v>
      </c>
      <c r="R33" s="1">
        <f t="shared" si="4"/>
        <v>0</v>
      </c>
      <c r="T33" s="1">
        <f t="shared" si="5"/>
        <v>999</v>
      </c>
      <c r="U33" s="1">
        <f t="shared" si="6"/>
        <v>0</v>
      </c>
      <c r="V33" s="1">
        <f t="shared" si="7"/>
        <v>0</v>
      </c>
      <c r="W33" s="1">
        <f t="shared" si="8"/>
        <v>0</v>
      </c>
      <c r="X33" s="1">
        <f t="shared" si="9"/>
        <v>999</v>
      </c>
      <c r="Y33" s="6">
        <f t="shared" si="10"/>
        <v>0.24307160758169299</v>
      </c>
      <c r="Z33" s="6">
        <f t="shared" si="11"/>
        <v>0</v>
      </c>
      <c r="AA33" s="6">
        <f t="shared" si="12"/>
        <v>0</v>
      </c>
      <c r="AB33" s="6">
        <f t="shared" si="13"/>
        <v>0</v>
      </c>
      <c r="AD33" t="s">
        <v>38</v>
      </c>
      <c r="AE33" s="1">
        <f t="shared" si="14"/>
        <v>187.66</v>
      </c>
      <c r="AF33" s="1">
        <f t="shared" si="15"/>
        <v>0</v>
      </c>
      <c r="AG33" s="1">
        <f t="shared" si="16"/>
        <v>0</v>
      </c>
      <c r="AH33" s="1">
        <f t="shared" si="17"/>
        <v>0</v>
      </c>
    </row>
    <row r="34" spans="1:34">
      <c r="G34" t="s">
        <v>391</v>
      </c>
      <c r="H34" s="1">
        <v>8213</v>
      </c>
      <c r="I34" s="1">
        <v>136.88999999999999</v>
      </c>
      <c r="J34" s="1">
        <v>1210</v>
      </c>
      <c r="K34" s="1">
        <f>J34*Inflation!$H$5/Inflation!$G$5</f>
        <v>1241.8760771440293</v>
      </c>
      <c r="L34" s="1"/>
      <c r="M34" s="1"/>
      <c r="N34" t="s">
        <v>38</v>
      </c>
      <c r="O34" s="1">
        <f t="shared" si="1"/>
        <v>8213</v>
      </c>
      <c r="P34" s="1">
        <f t="shared" si="2"/>
        <v>0</v>
      </c>
      <c r="Q34" s="1">
        <f t="shared" si="3"/>
        <v>0</v>
      </c>
      <c r="R34" s="1">
        <f t="shared" si="4"/>
        <v>0</v>
      </c>
      <c r="T34" s="1">
        <f t="shared" si="5"/>
        <v>1210</v>
      </c>
      <c r="U34" s="1">
        <f t="shared" si="6"/>
        <v>0</v>
      </c>
      <c r="V34" s="1">
        <f t="shared" si="7"/>
        <v>0</v>
      </c>
      <c r="W34" s="1">
        <f t="shared" si="8"/>
        <v>0</v>
      </c>
      <c r="X34" s="1">
        <f t="shared" si="9"/>
        <v>1210</v>
      </c>
      <c r="Y34" s="6">
        <f t="shared" si="10"/>
        <v>0.40363673361143126</v>
      </c>
      <c r="Z34" s="6">
        <f t="shared" si="11"/>
        <v>0</v>
      </c>
      <c r="AA34" s="6">
        <f t="shared" si="12"/>
        <v>0</v>
      </c>
      <c r="AB34" s="6">
        <f t="shared" si="13"/>
        <v>0</v>
      </c>
      <c r="AD34" t="s">
        <v>38</v>
      </c>
      <c r="AE34" s="1">
        <f t="shared" si="14"/>
        <v>136.88999999999999</v>
      </c>
      <c r="AF34" s="1">
        <f t="shared" si="15"/>
        <v>0</v>
      </c>
      <c r="AG34" s="1">
        <f t="shared" si="16"/>
        <v>0</v>
      </c>
      <c r="AH34" s="1">
        <f t="shared" si="17"/>
        <v>0</v>
      </c>
    </row>
    <row r="35" spans="1:34">
      <c r="G35" t="s">
        <v>392</v>
      </c>
      <c r="H35" s="1">
        <v>11514</v>
      </c>
      <c r="I35" s="1">
        <v>191.89</v>
      </c>
      <c r="J35" s="1">
        <v>1437</v>
      </c>
      <c r="K35" s="1">
        <f>J35*Inflation!$H$5/Inflation!$G$5</f>
        <v>1474.8561345917108</v>
      </c>
      <c r="L35" s="1"/>
      <c r="M35" s="1"/>
      <c r="N35" t="s">
        <v>38</v>
      </c>
      <c r="O35" s="1">
        <f t="shared" si="1"/>
        <v>11514</v>
      </c>
      <c r="P35" s="1">
        <f t="shared" si="2"/>
        <v>0</v>
      </c>
      <c r="Q35" s="1">
        <f t="shared" si="3"/>
        <v>0</v>
      </c>
      <c r="R35" s="1">
        <f t="shared" si="4"/>
        <v>0</v>
      </c>
      <c r="T35" s="1">
        <f t="shared" si="5"/>
        <v>1437</v>
      </c>
      <c r="U35" s="1">
        <f t="shared" si="6"/>
        <v>0</v>
      </c>
      <c r="V35" s="1">
        <f t="shared" si="7"/>
        <v>0</v>
      </c>
      <c r="W35" s="1">
        <f t="shared" si="8"/>
        <v>0</v>
      </c>
      <c r="X35" s="1">
        <f t="shared" si="9"/>
        <v>1437</v>
      </c>
      <c r="Y35" s="6">
        <f t="shared" si="10"/>
        <v>0.34193037184035635</v>
      </c>
      <c r="Z35" s="6">
        <f t="shared" si="11"/>
        <v>0</v>
      </c>
      <c r="AA35" s="6">
        <f t="shared" si="12"/>
        <v>0</v>
      </c>
      <c r="AB35" s="6">
        <f t="shared" si="13"/>
        <v>0</v>
      </c>
      <c r="AD35" t="s">
        <v>38</v>
      </c>
      <c r="AE35" s="1">
        <f t="shared" si="14"/>
        <v>191.89</v>
      </c>
      <c r="AF35" s="1">
        <f t="shared" si="15"/>
        <v>0</v>
      </c>
      <c r="AG35" s="1">
        <f t="shared" si="16"/>
        <v>0</v>
      </c>
      <c r="AH35" s="1">
        <f t="shared" si="17"/>
        <v>0</v>
      </c>
    </row>
    <row r="36" spans="1:34">
      <c r="A36" t="s">
        <v>60</v>
      </c>
      <c r="B36">
        <v>0</v>
      </c>
      <c r="C36">
        <v>0</v>
      </c>
      <c r="D36">
        <v>4</v>
      </c>
      <c r="E36">
        <v>5</v>
      </c>
      <c r="G36" t="s">
        <v>477</v>
      </c>
      <c r="H36" s="1">
        <v>21943</v>
      </c>
      <c r="I36" s="1">
        <v>366</v>
      </c>
      <c r="J36" s="1">
        <v>1809</v>
      </c>
      <c r="K36" s="1">
        <f>J36*Inflation!$H$5/Inflation!$G$5</f>
        <v>1856.6560525235943</v>
      </c>
      <c r="L36" s="1"/>
      <c r="M36" s="1"/>
      <c r="N36" t="s">
        <v>60</v>
      </c>
      <c r="O36" s="1">
        <f t="shared" si="1"/>
        <v>0</v>
      </c>
      <c r="P36" s="1">
        <f t="shared" si="2"/>
        <v>21943</v>
      </c>
      <c r="Q36" s="1">
        <f t="shared" si="3"/>
        <v>0</v>
      </c>
      <c r="R36" s="1">
        <f t="shared" si="4"/>
        <v>0</v>
      </c>
      <c r="T36" s="1">
        <f t="shared" si="5"/>
        <v>0</v>
      </c>
      <c r="U36" s="1">
        <f t="shared" si="6"/>
        <v>1809</v>
      </c>
      <c r="V36" s="1">
        <f t="shared" si="7"/>
        <v>0</v>
      </c>
      <c r="W36" s="1">
        <f t="shared" si="8"/>
        <v>0</v>
      </c>
      <c r="X36" s="1">
        <f t="shared" si="9"/>
        <v>1809</v>
      </c>
      <c r="Y36" s="6">
        <f t="shared" si="10"/>
        <v>0</v>
      </c>
      <c r="Z36" s="6">
        <f t="shared" si="11"/>
        <v>0.22586539596051788</v>
      </c>
      <c r="AA36" s="6">
        <f t="shared" si="12"/>
        <v>0</v>
      </c>
      <c r="AB36" s="6">
        <f t="shared" si="13"/>
        <v>0</v>
      </c>
      <c r="AD36" t="s">
        <v>60</v>
      </c>
      <c r="AE36" s="1">
        <f t="shared" si="14"/>
        <v>0</v>
      </c>
      <c r="AF36" s="1">
        <f t="shared" si="15"/>
        <v>366</v>
      </c>
      <c r="AG36" s="1">
        <f t="shared" si="16"/>
        <v>0</v>
      </c>
      <c r="AH36" s="1">
        <f t="shared" si="17"/>
        <v>0</v>
      </c>
    </row>
    <row r="37" spans="1:34">
      <c r="G37" t="s">
        <v>394</v>
      </c>
      <c r="H37" s="1">
        <v>15630</v>
      </c>
      <c r="I37" s="1">
        <v>261</v>
      </c>
      <c r="J37" s="1">
        <v>1478</v>
      </c>
      <c r="K37" s="1">
        <f>J37*Inflation!$H$5/Inflation!$G$5</f>
        <v>1516.9362330734507</v>
      </c>
      <c r="L37" s="1"/>
      <c r="M37" s="1"/>
      <c r="N37" t="s">
        <v>60</v>
      </c>
      <c r="O37" s="1">
        <f t="shared" si="1"/>
        <v>0</v>
      </c>
      <c r="P37" s="1">
        <f t="shared" si="2"/>
        <v>15630</v>
      </c>
      <c r="Q37" s="1">
        <f t="shared" si="3"/>
        <v>0</v>
      </c>
      <c r="R37" s="1">
        <f t="shared" si="4"/>
        <v>0</v>
      </c>
      <c r="T37" s="1">
        <f t="shared" si="5"/>
        <v>0</v>
      </c>
      <c r="U37" s="1">
        <f t="shared" si="6"/>
        <v>1478</v>
      </c>
      <c r="V37" s="1">
        <f t="shared" si="7"/>
        <v>0</v>
      </c>
      <c r="W37" s="1">
        <f t="shared" si="8"/>
        <v>0</v>
      </c>
      <c r="X37" s="1">
        <f t="shared" si="9"/>
        <v>1478</v>
      </c>
      <c r="Y37" s="6">
        <f t="shared" si="10"/>
        <v>0</v>
      </c>
      <c r="Z37" s="6">
        <f t="shared" si="11"/>
        <v>0.25907326094006083</v>
      </c>
      <c r="AA37" s="6">
        <f t="shared" si="12"/>
        <v>0</v>
      </c>
      <c r="AB37" s="6">
        <f t="shared" si="13"/>
        <v>0</v>
      </c>
      <c r="AD37" t="s">
        <v>60</v>
      </c>
      <c r="AE37" s="1">
        <f t="shared" si="14"/>
        <v>0</v>
      </c>
      <c r="AF37" s="1">
        <f t="shared" si="15"/>
        <v>261</v>
      </c>
      <c r="AG37" s="1">
        <f t="shared" si="16"/>
        <v>0</v>
      </c>
      <c r="AH37" s="1">
        <f t="shared" si="17"/>
        <v>0</v>
      </c>
    </row>
    <row r="38" spans="1:34">
      <c r="G38" t="s">
        <v>395</v>
      </c>
      <c r="H38" s="1">
        <v>15771</v>
      </c>
      <c r="I38" s="1">
        <v>263</v>
      </c>
      <c r="J38" s="1">
        <v>2298</v>
      </c>
      <c r="K38" s="1">
        <f>J38*Inflation!$H$5/Inflation!$G$5</f>
        <v>2358.5382027082474</v>
      </c>
      <c r="L38" s="1"/>
      <c r="M38" s="1"/>
      <c r="N38" t="s">
        <v>60</v>
      </c>
      <c r="O38" s="1">
        <f t="shared" si="1"/>
        <v>0</v>
      </c>
      <c r="P38" s="1">
        <f t="shared" si="2"/>
        <v>15771</v>
      </c>
      <c r="Q38" s="1">
        <f t="shared" si="3"/>
        <v>0</v>
      </c>
      <c r="R38" s="1">
        <f t="shared" si="4"/>
        <v>0</v>
      </c>
      <c r="T38" s="1">
        <f t="shared" si="5"/>
        <v>0</v>
      </c>
      <c r="U38" s="1">
        <f t="shared" si="6"/>
        <v>2298</v>
      </c>
      <c r="V38" s="1">
        <f t="shared" si="7"/>
        <v>0</v>
      </c>
      <c r="W38" s="1">
        <f t="shared" si="8"/>
        <v>0</v>
      </c>
      <c r="X38" s="1">
        <f t="shared" si="9"/>
        <v>2298</v>
      </c>
      <c r="Y38" s="6">
        <f t="shared" si="10"/>
        <v>0</v>
      </c>
      <c r="Z38" s="6">
        <f t="shared" si="11"/>
        <v>0.39920679798103509</v>
      </c>
      <c r="AA38" s="6">
        <f t="shared" si="12"/>
        <v>0</v>
      </c>
      <c r="AB38" s="6">
        <f t="shared" si="13"/>
        <v>0</v>
      </c>
      <c r="AD38" t="s">
        <v>60</v>
      </c>
      <c r="AE38" s="1">
        <f t="shared" si="14"/>
        <v>0</v>
      </c>
      <c r="AF38" s="1">
        <f t="shared" si="15"/>
        <v>263</v>
      </c>
      <c r="AG38" s="1">
        <f t="shared" si="16"/>
        <v>0</v>
      </c>
      <c r="AH38" s="1">
        <f t="shared" si="17"/>
        <v>0</v>
      </c>
    </row>
    <row r="39" spans="1:34">
      <c r="G39" t="s">
        <v>478</v>
      </c>
      <c r="H39" s="1">
        <v>17538</v>
      </c>
      <c r="I39" s="1">
        <v>292</v>
      </c>
      <c r="J39" s="1">
        <v>2157</v>
      </c>
      <c r="K39" s="1">
        <f>J39*Inflation!$H$5/Inflation!$G$5</f>
        <v>2213.8237176856787</v>
      </c>
      <c r="L39" s="1"/>
      <c r="M39" s="1"/>
      <c r="N39" t="s">
        <v>60</v>
      </c>
      <c r="O39" s="1">
        <f t="shared" si="1"/>
        <v>0</v>
      </c>
      <c r="P39" s="1">
        <f t="shared" si="2"/>
        <v>17538</v>
      </c>
      <c r="Q39" s="1">
        <f t="shared" si="3"/>
        <v>0</v>
      </c>
      <c r="R39" s="1">
        <f t="shared" si="4"/>
        <v>0</v>
      </c>
      <c r="T39" s="1">
        <f t="shared" si="5"/>
        <v>0</v>
      </c>
      <c r="U39" s="1">
        <f t="shared" si="6"/>
        <v>2157</v>
      </c>
      <c r="V39" s="1">
        <f t="shared" si="7"/>
        <v>0</v>
      </c>
      <c r="W39" s="1">
        <f t="shared" si="8"/>
        <v>0</v>
      </c>
      <c r="X39" s="1">
        <f t="shared" si="9"/>
        <v>2157</v>
      </c>
      <c r="Y39" s="6">
        <f t="shared" si="10"/>
        <v>0</v>
      </c>
      <c r="Z39" s="6">
        <f t="shared" si="11"/>
        <v>0.33695911968844167</v>
      </c>
      <c r="AA39" s="6">
        <f t="shared" si="12"/>
        <v>0</v>
      </c>
      <c r="AB39" s="6">
        <f t="shared" si="13"/>
        <v>0</v>
      </c>
      <c r="AD39" t="s">
        <v>60</v>
      </c>
      <c r="AE39" s="1">
        <f t="shared" si="14"/>
        <v>0</v>
      </c>
      <c r="AF39" s="1">
        <f t="shared" si="15"/>
        <v>292</v>
      </c>
      <c r="AG39" s="1">
        <f t="shared" si="16"/>
        <v>0</v>
      </c>
      <c r="AH39" s="1">
        <f t="shared" si="17"/>
        <v>0</v>
      </c>
    </row>
    <row r="40" spans="1:34">
      <c r="G40" t="s">
        <v>398</v>
      </c>
      <c r="H40" s="1">
        <v>8591</v>
      </c>
      <c r="I40" s="1">
        <v>143.18</v>
      </c>
      <c r="J40" s="1">
        <v>968</v>
      </c>
      <c r="K40" s="1">
        <f>J40*Inflation!$H$5/Inflation!$G$5</f>
        <v>993.50086171522344</v>
      </c>
      <c r="L40" s="1"/>
      <c r="M40" s="1"/>
      <c r="N40" t="s">
        <v>60</v>
      </c>
      <c r="O40" s="1">
        <f t="shared" si="1"/>
        <v>8591</v>
      </c>
      <c r="P40" s="1">
        <f t="shared" si="2"/>
        <v>0</v>
      </c>
      <c r="Q40" s="1">
        <f t="shared" si="3"/>
        <v>0</v>
      </c>
      <c r="R40" s="1">
        <f t="shared" si="4"/>
        <v>0</v>
      </c>
      <c r="T40" s="1">
        <f t="shared" si="5"/>
        <v>968</v>
      </c>
      <c r="U40" s="1">
        <f t="shared" si="6"/>
        <v>0</v>
      </c>
      <c r="V40" s="1">
        <f t="shared" si="7"/>
        <v>0</v>
      </c>
      <c r="W40" s="1">
        <f t="shared" si="8"/>
        <v>0</v>
      </c>
      <c r="X40" s="1">
        <f t="shared" si="9"/>
        <v>968</v>
      </c>
      <c r="Y40" s="6">
        <f t="shared" si="10"/>
        <v>0.30870152421377578</v>
      </c>
      <c r="Z40" s="6">
        <f t="shared" si="11"/>
        <v>0</v>
      </c>
      <c r="AA40" s="6">
        <f t="shared" si="12"/>
        <v>0</v>
      </c>
      <c r="AB40" s="6">
        <f t="shared" si="13"/>
        <v>0</v>
      </c>
      <c r="AD40" t="s">
        <v>60</v>
      </c>
      <c r="AE40" s="1">
        <f t="shared" si="14"/>
        <v>143.18</v>
      </c>
      <c r="AF40" s="1">
        <f t="shared" si="15"/>
        <v>0</v>
      </c>
      <c r="AG40" s="1">
        <f t="shared" si="16"/>
        <v>0</v>
      </c>
      <c r="AH40" s="1">
        <f t="shared" si="17"/>
        <v>0</v>
      </c>
    </row>
    <row r="41" spans="1:34">
      <c r="G41" t="s">
        <v>399</v>
      </c>
      <c r="H41" s="1">
        <v>7789</v>
      </c>
      <c r="I41" s="1">
        <v>129.81</v>
      </c>
      <c r="J41" s="1">
        <v>925</v>
      </c>
      <c r="K41" s="1">
        <f>J41*Inflation!$H$5/Inflation!$G$5</f>
        <v>949.36807550266712</v>
      </c>
      <c r="L41" s="1"/>
      <c r="M41" s="1"/>
      <c r="N41" t="s">
        <v>60</v>
      </c>
      <c r="O41" s="1">
        <f t="shared" si="1"/>
        <v>7789</v>
      </c>
      <c r="P41" s="1">
        <f t="shared" si="2"/>
        <v>0</v>
      </c>
      <c r="Q41" s="1">
        <f t="shared" si="3"/>
        <v>0</v>
      </c>
      <c r="R41" s="1">
        <f t="shared" si="4"/>
        <v>0</v>
      </c>
      <c r="T41" s="1">
        <f t="shared" si="5"/>
        <v>925</v>
      </c>
      <c r="U41" s="1">
        <f t="shared" si="6"/>
        <v>0</v>
      </c>
      <c r="V41" s="1">
        <f t="shared" si="7"/>
        <v>0</v>
      </c>
      <c r="W41" s="1">
        <f t="shared" si="8"/>
        <v>0</v>
      </c>
      <c r="X41" s="1">
        <f t="shared" si="9"/>
        <v>925</v>
      </c>
      <c r="Y41" s="6">
        <f t="shared" si="10"/>
        <v>0.32536225129573321</v>
      </c>
      <c r="Z41" s="6">
        <f t="shared" si="11"/>
        <v>0</v>
      </c>
      <c r="AA41" s="6">
        <f t="shared" si="12"/>
        <v>0</v>
      </c>
      <c r="AB41" s="6">
        <f t="shared" si="13"/>
        <v>0</v>
      </c>
      <c r="AD41" t="s">
        <v>60</v>
      </c>
      <c r="AE41" s="1">
        <f t="shared" si="14"/>
        <v>129.81</v>
      </c>
      <c r="AF41" s="1">
        <f t="shared" si="15"/>
        <v>0</v>
      </c>
      <c r="AG41" s="1">
        <f t="shared" si="16"/>
        <v>0</v>
      </c>
      <c r="AH41" s="1">
        <f t="shared" si="17"/>
        <v>0</v>
      </c>
    </row>
    <row r="42" spans="1:34">
      <c r="G42" t="s">
        <v>400</v>
      </c>
      <c r="H42" s="1">
        <v>8161</v>
      </c>
      <c r="I42" s="1">
        <v>136.02000000000001</v>
      </c>
      <c r="J42" s="1">
        <v>1368</v>
      </c>
      <c r="K42" s="1">
        <f>J42*Inflation!$H$5/Inflation!$G$5</f>
        <v>1404.0384078785391</v>
      </c>
      <c r="L42" s="1"/>
      <c r="M42" s="1"/>
      <c r="N42" t="s">
        <v>60</v>
      </c>
      <c r="O42" s="1">
        <f t="shared" si="1"/>
        <v>8161</v>
      </c>
      <c r="P42" s="1">
        <f t="shared" si="2"/>
        <v>0</v>
      </c>
      <c r="Q42" s="1">
        <f t="shared" si="3"/>
        <v>0</v>
      </c>
      <c r="R42" s="1">
        <f t="shared" si="4"/>
        <v>0</v>
      </c>
      <c r="T42" s="1">
        <f t="shared" si="5"/>
        <v>1368</v>
      </c>
      <c r="U42" s="1">
        <f t="shared" si="6"/>
        <v>0</v>
      </c>
      <c r="V42" s="1">
        <f t="shared" si="7"/>
        <v>0</v>
      </c>
      <c r="W42" s="1">
        <f t="shared" si="8"/>
        <v>0</v>
      </c>
      <c r="X42" s="1">
        <f t="shared" si="9"/>
        <v>1368</v>
      </c>
      <c r="Y42" s="6">
        <f t="shared" si="10"/>
        <v>0.45925072974873815</v>
      </c>
      <c r="Z42" s="6">
        <f t="shared" si="11"/>
        <v>0</v>
      </c>
      <c r="AA42" s="6">
        <f t="shared" si="12"/>
        <v>0</v>
      </c>
      <c r="AB42" s="6">
        <f t="shared" si="13"/>
        <v>0</v>
      </c>
      <c r="AD42" t="s">
        <v>60</v>
      </c>
      <c r="AE42" s="1">
        <f t="shared" si="14"/>
        <v>136.02000000000001</v>
      </c>
      <c r="AF42" s="1">
        <f t="shared" si="15"/>
        <v>0</v>
      </c>
      <c r="AG42" s="1">
        <f t="shared" si="16"/>
        <v>0</v>
      </c>
      <c r="AH42" s="1">
        <f t="shared" si="17"/>
        <v>0</v>
      </c>
    </row>
    <row r="43" spans="1:34">
      <c r="G43" t="s">
        <v>401</v>
      </c>
      <c r="H43" s="1">
        <v>8372</v>
      </c>
      <c r="I43" s="1">
        <v>139.53</v>
      </c>
      <c r="J43" s="1">
        <v>2225</v>
      </c>
      <c r="K43" s="1">
        <f>J43*Inflation!$H$5/Inflation!$G$5</f>
        <v>2283.6151005334423</v>
      </c>
      <c r="L43" s="1"/>
      <c r="M43" s="1"/>
      <c r="N43" t="s">
        <v>60</v>
      </c>
      <c r="O43" s="1">
        <f t="shared" si="1"/>
        <v>8372</v>
      </c>
      <c r="P43" s="1">
        <f t="shared" si="2"/>
        <v>0</v>
      </c>
      <c r="Q43" s="1">
        <f t="shared" si="3"/>
        <v>0</v>
      </c>
      <c r="R43" s="1">
        <f t="shared" si="4"/>
        <v>0</v>
      </c>
      <c r="T43" s="1">
        <f t="shared" si="5"/>
        <v>2225</v>
      </c>
      <c r="U43" s="1">
        <f t="shared" si="6"/>
        <v>0</v>
      </c>
      <c r="V43" s="1">
        <f t="shared" si="7"/>
        <v>0</v>
      </c>
      <c r="W43" s="1">
        <f t="shared" si="8"/>
        <v>0</v>
      </c>
      <c r="X43" s="1">
        <f t="shared" si="9"/>
        <v>2225</v>
      </c>
      <c r="Y43" s="6">
        <f t="shared" si="10"/>
        <v>0.72812833384602293</v>
      </c>
      <c r="Z43" s="6">
        <f t="shared" si="11"/>
        <v>0</v>
      </c>
      <c r="AA43" s="6">
        <f t="shared" si="12"/>
        <v>0</v>
      </c>
      <c r="AB43" s="6">
        <f t="shared" si="13"/>
        <v>0</v>
      </c>
      <c r="AD43" t="s">
        <v>60</v>
      </c>
      <c r="AE43" s="1">
        <f t="shared" si="14"/>
        <v>139.53</v>
      </c>
      <c r="AF43" s="1">
        <f t="shared" si="15"/>
        <v>0</v>
      </c>
      <c r="AG43" s="1">
        <f t="shared" si="16"/>
        <v>0</v>
      </c>
      <c r="AH43" s="1">
        <f t="shared" si="17"/>
        <v>0</v>
      </c>
    </row>
    <row r="44" spans="1:34">
      <c r="G44" t="s">
        <v>402</v>
      </c>
      <c r="H44" s="1">
        <v>8413</v>
      </c>
      <c r="I44" s="1">
        <v>140.22</v>
      </c>
      <c r="J44" s="1">
        <v>1370</v>
      </c>
      <c r="K44" s="1">
        <f>J44*Inflation!$H$5/Inflation!$G$5</f>
        <v>1406.0910956093555</v>
      </c>
      <c r="L44" s="1"/>
      <c r="M44" s="1"/>
      <c r="N44" t="s">
        <v>60</v>
      </c>
      <c r="O44" s="1">
        <f t="shared" si="1"/>
        <v>8413</v>
      </c>
      <c r="P44" s="1">
        <f t="shared" si="2"/>
        <v>0</v>
      </c>
      <c r="Q44" s="1">
        <f t="shared" si="3"/>
        <v>0</v>
      </c>
      <c r="R44" s="1">
        <f t="shared" si="4"/>
        <v>0</v>
      </c>
      <c r="T44" s="1">
        <f t="shared" si="5"/>
        <v>1370</v>
      </c>
      <c r="U44" s="1">
        <f t="shared" si="6"/>
        <v>0</v>
      </c>
      <c r="V44" s="1">
        <f t="shared" si="7"/>
        <v>0</v>
      </c>
      <c r="W44" s="1">
        <f t="shared" si="8"/>
        <v>0</v>
      </c>
      <c r="X44" s="1">
        <f t="shared" si="9"/>
        <v>1370</v>
      </c>
      <c r="Y44" s="6">
        <f t="shared" si="10"/>
        <v>0.44614580500823092</v>
      </c>
      <c r="Z44" s="6">
        <f t="shared" si="11"/>
        <v>0</v>
      </c>
      <c r="AA44" s="6">
        <f t="shared" si="12"/>
        <v>0</v>
      </c>
      <c r="AB44" s="6">
        <f t="shared" si="13"/>
        <v>0</v>
      </c>
      <c r="AD44" t="s">
        <v>60</v>
      </c>
      <c r="AE44" s="1">
        <f t="shared" si="14"/>
        <v>140.22</v>
      </c>
      <c r="AF44" s="1">
        <f t="shared" si="15"/>
        <v>0</v>
      </c>
      <c r="AG44" s="1">
        <f t="shared" si="16"/>
        <v>0</v>
      </c>
      <c r="AH44" s="1">
        <f t="shared" si="17"/>
        <v>0</v>
      </c>
    </row>
    <row r="45" spans="1:34">
      <c r="A45" t="s">
        <v>142</v>
      </c>
      <c r="B45">
        <v>1</v>
      </c>
      <c r="C45">
        <v>2</v>
      </c>
      <c r="D45">
        <v>5</v>
      </c>
      <c r="E45">
        <v>4</v>
      </c>
      <c r="G45" t="s">
        <v>406</v>
      </c>
      <c r="H45" s="1">
        <v>21479</v>
      </c>
      <c r="I45" s="1">
        <v>358</v>
      </c>
      <c r="J45" s="1">
        <v>1167</v>
      </c>
      <c r="K45" s="1">
        <f>J45*Inflation!$H$5/Inflation!$G$5</f>
        <v>1197.743290931473</v>
      </c>
      <c r="L45" s="1"/>
      <c r="M45" s="1"/>
      <c r="N45" t="s">
        <v>142</v>
      </c>
      <c r="O45" s="1">
        <f t="shared" si="1"/>
        <v>0</v>
      </c>
      <c r="P45" s="1">
        <f t="shared" si="2"/>
        <v>21479</v>
      </c>
      <c r="Q45" s="1">
        <f t="shared" si="3"/>
        <v>0</v>
      </c>
      <c r="R45" s="1">
        <f t="shared" si="4"/>
        <v>0</v>
      </c>
      <c r="T45" s="1">
        <f t="shared" si="5"/>
        <v>0</v>
      </c>
      <c r="U45" s="1">
        <f t="shared" si="6"/>
        <v>1167</v>
      </c>
      <c r="V45" s="1">
        <f t="shared" si="7"/>
        <v>0</v>
      </c>
      <c r="W45" s="1">
        <f t="shared" si="8"/>
        <v>0</v>
      </c>
      <c r="X45" s="1">
        <f t="shared" si="9"/>
        <v>1167</v>
      </c>
      <c r="Y45" s="6">
        <f t="shared" si="10"/>
        <v>0</v>
      </c>
      <c r="Z45" s="6">
        <f t="shared" si="11"/>
        <v>0.14885517361015888</v>
      </c>
      <c r="AA45" s="6">
        <f t="shared" si="12"/>
        <v>0</v>
      </c>
      <c r="AB45" s="6">
        <f t="shared" si="13"/>
        <v>0</v>
      </c>
      <c r="AD45" t="s">
        <v>142</v>
      </c>
      <c r="AE45" s="1">
        <f t="shared" si="14"/>
        <v>0</v>
      </c>
      <c r="AF45" s="1">
        <f t="shared" si="15"/>
        <v>358</v>
      </c>
      <c r="AG45" s="1">
        <f t="shared" si="16"/>
        <v>0</v>
      </c>
      <c r="AH45" s="1">
        <f t="shared" si="17"/>
        <v>0</v>
      </c>
    </row>
    <row r="46" spans="1:34">
      <c r="G46" t="s">
        <v>408</v>
      </c>
      <c r="H46" s="1">
        <v>26285</v>
      </c>
      <c r="I46" s="1">
        <v>438</v>
      </c>
      <c r="J46" s="1">
        <v>3353</v>
      </c>
      <c r="K46" s="1">
        <f>J46*Inflation!$H$5/Inflation!$G$5</f>
        <v>3441.3309807139917</v>
      </c>
      <c r="L46" s="1"/>
      <c r="M46" s="1"/>
      <c r="N46" t="s">
        <v>142</v>
      </c>
      <c r="O46" s="1">
        <f t="shared" si="1"/>
        <v>0</v>
      </c>
      <c r="P46" s="1">
        <f t="shared" si="2"/>
        <v>26285</v>
      </c>
      <c r="Q46" s="1">
        <f t="shared" si="3"/>
        <v>0</v>
      </c>
      <c r="R46" s="1">
        <f t="shared" si="4"/>
        <v>0</v>
      </c>
      <c r="T46" s="1">
        <f t="shared" si="5"/>
        <v>0</v>
      </c>
      <c r="U46" s="1">
        <f t="shared" si="6"/>
        <v>3353</v>
      </c>
      <c r="V46" s="1">
        <f t="shared" si="7"/>
        <v>0</v>
      </c>
      <c r="W46" s="1">
        <f t="shared" si="8"/>
        <v>0</v>
      </c>
      <c r="X46" s="1">
        <f t="shared" si="9"/>
        <v>3353</v>
      </c>
      <c r="Y46" s="6">
        <f t="shared" si="10"/>
        <v>0</v>
      </c>
      <c r="Z46" s="6">
        <f t="shared" si="11"/>
        <v>0.34948835342830564</v>
      </c>
      <c r="AA46" s="6">
        <f t="shared" si="12"/>
        <v>0</v>
      </c>
      <c r="AB46" s="6">
        <f t="shared" si="13"/>
        <v>0</v>
      </c>
      <c r="AD46" t="s">
        <v>142</v>
      </c>
      <c r="AE46" s="1">
        <f t="shared" si="14"/>
        <v>0</v>
      </c>
      <c r="AF46" s="1">
        <f t="shared" si="15"/>
        <v>438</v>
      </c>
      <c r="AG46" s="1">
        <f t="shared" si="16"/>
        <v>0</v>
      </c>
      <c r="AH46" s="1">
        <f t="shared" si="17"/>
        <v>0</v>
      </c>
    </row>
    <row r="47" spans="1:34">
      <c r="G47" t="s">
        <v>407</v>
      </c>
      <c r="H47" s="1">
        <v>18807</v>
      </c>
      <c r="I47" s="1">
        <v>313</v>
      </c>
      <c r="J47" s="1">
        <v>2299</v>
      </c>
      <c r="K47" s="1">
        <f>J47*Inflation!$H$5/Inflation!$G$5</f>
        <v>2359.5645465736557</v>
      </c>
      <c r="L47" s="1"/>
      <c r="M47" s="1"/>
      <c r="N47" t="s">
        <v>142</v>
      </c>
      <c r="O47" s="1">
        <f t="shared" si="1"/>
        <v>0</v>
      </c>
      <c r="P47" s="1">
        <f t="shared" si="2"/>
        <v>18807</v>
      </c>
      <c r="Q47" s="1">
        <f t="shared" si="3"/>
        <v>0</v>
      </c>
      <c r="R47" s="1">
        <f t="shared" si="4"/>
        <v>0</v>
      </c>
      <c r="T47" s="1">
        <f t="shared" si="5"/>
        <v>0</v>
      </c>
      <c r="U47" s="1">
        <f t="shared" si="6"/>
        <v>2299</v>
      </c>
      <c r="V47" s="1">
        <f t="shared" si="7"/>
        <v>0</v>
      </c>
      <c r="W47" s="1">
        <f t="shared" si="8"/>
        <v>0</v>
      </c>
      <c r="X47" s="1">
        <f t="shared" si="9"/>
        <v>2299</v>
      </c>
      <c r="Y47" s="6">
        <f t="shared" si="10"/>
        <v>0</v>
      </c>
      <c r="Z47" s="6">
        <f t="shared" si="11"/>
        <v>0.33490881783305693</v>
      </c>
      <c r="AA47" s="6">
        <f t="shared" si="12"/>
        <v>0</v>
      </c>
      <c r="AB47" s="6">
        <f t="shared" si="13"/>
        <v>0</v>
      </c>
      <c r="AD47" t="s">
        <v>142</v>
      </c>
      <c r="AE47" s="1">
        <f t="shared" si="14"/>
        <v>0</v>
      </c>
      <c r="AF47" s="1">
        <f t="shared" si="15"/>
        <v>313</v>
      </c>
      <c r="AG47" s="1">
        <f t="shared" si="16"/>
        <v>0</v>
      </c>
      <c r="AH47" s="1">
        <f t="shared" si="17"/>
        <v>0</v>
      </c>
    </row>
    <row r="48" spans="1:34">
      <c r="G48" t="s">
        <v>403</v>
      </c>
      <c r="H48" s="1">
        <v>99496</v>
      </c>
      <c r="I48" s="1">
        <v>1658</v>
      </c>
      <c r="J48" s="1">
        <v>6878</v>
      </c>
      <c r="K48" s="1">
        <f>J48*Inflation!$H$5/Inflation!$G$5</f>
        <v>7059.1931062782096</v>
      </c>
      <c r="L48" s="1"/>
      <c r="M48" s="1"/>
      <c r="N48" t="s">
        <v>142</v>
      </c>
      <c r="O48" s="1">
        <f t="shared" si="1"/>
        <v>0</v>
      </c>
      <c r="P48" s="1">
        <f t="shared" si="2"/>
        <v>0</v>
      </c>
      <c r="Q48" s="1">
        <f t="shared" si="3"/>
        <v>0</v>
      </c>
      <c r="R48" s="1">
        <f t="shared" si="4"/>
        <v>99496</v>
      </c>
      <c r="T48" s="1">
        <f t="shared" si="5"/>
        <v>0</v>
      </c>
      <c r="U48" s="1">
        <f t="shared" si="6"/>
        <v>0</v>
      </c>
      <c r="V48" s="1">
        <f t="shared" si="7"/>
        <v>0</v>
      </c>
      <c r="W48" s="1">
        <f t="shared" si="8"/>
        <v>6878</v>
      </c>
      <c r="X48" s="1">
        <f t="shared" si="9"/>
        <v>6878</v>
      </c>
      <c r="Y48" s="6">
        <f t="shared" si="10"/>
        <v>0</v>
      </c>
      <c r="Z48" s="6">
        <f t="shared" si="11"/>
        <v>0</v>
      </c>
      <c r="AA48" s="6">
        <f t="shared" si="12"/>
        <v>0</v>
      </c>
      <c r="AB48" s="6">
        <f t="shared" si="13"/>
        <v>0.18939289636204829</v>
      </c>
      <c r="AD48" t="s">
        <v>142</v>
      </c>
      <c r="AE48" s="1">
        <f t="shared" si="14"/>
        <v>0</v>
      </c>
      <c r="AF48" s="1">
        <f t="shared" si="15"/>
        <v>0</v>
      </c>
      <c r="AG48" s="1">
        <f t="shared" si="16"/>
        <v>0</v>
      </c>
      <c r="AH48" s="1">
        <f t="shared" si="17"/>
        <v>1658</v>
      </c>
    </row>
    <row r="49" spans="1:34">
      <c r="G49" t="s">
        <v>479</v>
      </c>
      <c r="H49" s="1">
        <v>16720</v>
      </c>
      <c r="I49" s="1">
        <v>279</v>
      </c>
      <c r="J49" s="1">
        <v>1997</v>
      </c>
      <c r="K49" s="1">
        <f>J49*Inflation!$H$5/Inflation!$G$5</f>
        <v>2049.6086992203527</v>
      </c>
      <c r="L49" s="1"/>
      <c r="M49" s="1"/>
      <c r="N49" t="s">
        <v>142</v>
      </c>
      <c r="O49" s="1">
        <f t="shared" si="1"/>
        <v>0</v>
      </c>
      <c r="P49" s="1">
        <f t="shared" si="2"/>
        <v>16720</v>
      </c>
      <c r="Q49" s="1">
        <f t="shared" si="3"/>
        <v>0</v>
      </c>
      <c r="R49" s="1">
        <f t="shared" si="4"/>
        <v>0</v>
      </c>
      <c r="T49" s="1">
        <f t="shared" si="5"/>
        <v>0</v>
      </c>
      <c r="U49" s="1">
        <f t="shared" si="6"/>
        <v>1997</v>
      </c>
      <c r="V49" s="1">
        <f t="shared" si="7"/>
        <v>0</v>
      </c>
      <c r="W49" s="1">
        <f t="shared" si="8"/>
        <v>0</v>
      </c>
      <c r="X49" s="1">
        <f t="shared" si="9"/>
        <v>1997</v>
      </c>
      <c r="Y49" s="6">
        <f t="shared" si="10"/>
        <v>0</v>
      </c>
      <c r="Z49" s="6">
        <f t="shared" si="11"/>
        <v>0.32722684669332108</v>
      </c>
      <c r="AA49" s="6">
        <f t="shared" si="12"/>
        <v>0</v>
      </c>
      <c r="AB49" s="6">
        <f t="shared" si="13"/>
        <v>0</v>
      </c>
      <c r="AD49" t="s">
        <v>142</v>
      </c>
      <c r="AE49" s="1">
        <f t="shared" si="14"/>
        <v>0</v>
      </c>
      <c r="AF49" s="1">
        <f t="shared" si="15"/>
        <v>279</v>
      </c>
      <c r="AG49" s="1">
        <f t="shared" si="16"/>
        <v>0</v>
      </c>
      <c r="AH49" s="1">
        <f t="shared" si="17"/>
        <v>0</v>
      </c>
    </row>
    <row r="50" spans="1:34">
      <c r="G50" t="s">
        <v>404</v>
      </c>
      <c r="H50" s="1">
        <v>36886</v>
      </c>
      <c r="I50" s="1">
        <v>615</v>
      </c>
      <c r="J50" s="1">
        <v>3370</v>
      </c>
      <c r="K50" s="1">
        <f>J50*Inflation!$H$5/Inflation!$G$5</f>
        <v>3458.7788264259329</v>
      </c>
      <c r="L50" s="1"/>
      <c r="M50" s="1"/>
      <c r="N50" t="s">
        <v>142</v>
      </c>
      <c r="O50" s="1">
        <f t="shared" si="1"/>
        <v>0</v>
      </c>
      <c r="P50" s="1">
        <f t="shared" si="2"/>
        <v>0</v>
      </c>
      <c r="Q50" s="1">
        <f t="shared" si="3"/>
        <v>36886</v>
      </c>
      <c r="R50" s="1">
        <f t="shared" si="4"/>
        <v>0</v>
      </c>
      <c r="T50" s="1">
        <f t="shared" si="5"/>
        <v>0</v>
      </c>
      <c r="U50" s="1">
        <f t="shared" si="6"/>
        <v>0</v>
      </c>
      <c r="V50" s="1">
        <f t="shared" si="7"/>
        <v>3370</v>
      </c>
      <c r="W50" s="1">
        <f t="shared" si="8"/>
        <v>0</v>
      </c>
      <c r="X50" s="1">
        <f t="shared" si="9"/>
        <v>3370</v>
      </c>
      <c r="Y50" s="6">
        <f t="shared" si="10"/>
        <v>0</v>
      </c>
      <c r="Z50" s="6">
        <f t="shared" si="11"/>
        <v>0</v>
      </c>
      <c r="AA50" s="6">
        <f t="shared" si="12"/>
        <v>0.25030842900636469</v>
      </c>
      <c r="AB50" s="6">
        <f t="shared" si="13"/>
        <v>0</v>
      </c>
      <c r="AD50" t="s">
        <v>142</v>
      </c>
      <c r="AE50" s="1">
        <f t="shared" si="14"/>
        <v>0</v>
      </c>
      <c r="AF50" s="1">
        <f t="shared" si="15"/>
        <v>0</v>
      </c>
      <c r="AG50" s="1">
        <f t="shared" si="16"/>
        <v>615</v>
      </c>
      <c r="AH50" s="1">
        <f t="shared" si="17"/>
        <v>0</v>
      </c>
    </row>
    <row r="51" spans="1:34">
      <c r="G51" t="s">
        <v>410</v>
      </c>
      <c r="H51" s="1">
        <v>21400</v>
      </c>
      <c r="I51" s="1">
        <v>357</v>
      </c>
      <c r="J51" s="1">
        <v>2588</v>
      </c>
      <c r="K51" s="1">
        <f>J51*Inflation!$H$5/Inflation!$G$5</f>
        <v>2656.1779236766511</v>
      </c>
      <c r="L51" s="1"/>
      <c r="M51" s="1"/>
      <c r="N51" t="s">
        <v>142</v>
      </c>
      <c r="O51" s="1">
        <f t="shared" si="1"/>
        <v>0</v>
      </c>
      <c r="P51" s="1">
        <f t="shared" si="2"/>
        <v>21400</v>
      </c>
      <c r="Q51" s="1">
        <f t="shared" si="3"/>
        <v>0</v>
      </c>
      <c r="R51" s="1">
        <f t="shared" si="4"/>
        <v>0</v>
      </c>
      <c r="T51" s="1">
        <f t="shared" si="5"/>
        <v>0</v>
      </c>
      <c r="U51" s="1">
        <f t="shared" si="6"/>
        <v>2588</v>
      </c>
      <c r="V51" s="1">
        <f t="shared" si="7"/>
        <v>0</v>
      </c>
      <c r="W51" s="1">
        <f t="shared" si="8"/>
        <v>0</v>
      </c>
      <c r="X51" s="1">
        <f t="shared" si="9"/>
        <v>2588</v>
      </c>
      <c r="Y51" s="6">
        <f t="shared" si="10"/>
        <v>0</v>
      </c>
      <c r="Z51" s="6">
        <f t="shared" si="11"/>
        <v>0.3313276149020612</v>
      </c>
      <c r="AA51" s="6">
        <f t="shared" si="12"/>
        <v>0</v>
      </c>
      <c r="AB51" s="6">
        <f t="shared" si="13"/>
        <v>0</v>
      </c>
      <c r="AD51" t="s">
        <v>142</v>
      </c>
      <c r="AE51" s="1">
        <f t="shared" si="14"/>
        <v>0</v>
      </c>
      <c r="AF51" s="1">
        <f t="shared" si="15"/>
        <v>357</v>
      </c>
      <c r="AG51" s="1">
        <f t="shared" si="16"/>
        <v>0</v>
      </c>
      <c r="AH51" s="1">
        <f t="shared" si="17"/>
        <v>0</v>
      </c>
    </row>
    <row r="52" spans="1:34">
      <c r="G52" t="s">
        <v>405</v>
      </c>
      <c r="H52" s="1">
        <v>37674</v>
      </c>
      <c r="I52" s="1">
        <v>628</v>
      </c>
      <c r="J52" s="1">
        <v>4273</v>
      </c>
      <c r="K52" s="1">
        <f>J52*Inflation!$H$5/Inflation!$G$5</f>
        <v>4385.5673368896178</v>
      </c>
      <c r="L52" s="1"/>
      <c r="M52" s="1"/>
      <c r="N52" t="s">
        <v>142</v>
      </c>
      <c r="O52" s="1">
        <f t="shared" si="1"/>
        <v>0</v>
      </c>
      <c r="P52" s="1">
        <f t="shared" si="2"/>
        <v>0</v>
      </c>
      <c r="Q52" s="1">
        <f t="shared" si="3"/>
        <v>37674</v>
      </c>
      <c r="R52" s="1">
        <f t="shared" si="4"/>
        <v>0</v>
      </c>
      <c r="T52" s="1">
        <f t="shared" si="5"/>
        <v>0</v>
      </c>
      <c r="U52" s="1">
        <f t="shared" si="6"/>
        <v>0</v>
      </c>
      <c r="V52" s="1">
        <f t="shared" si="7"/>
        <v>4273</v>
      </c>
      <c r="W52" s="1">
        <f t="shared" si="8"/>
        <v>0</v>
      </c>
      <c r="X52" s="1">
        <f t="shared" si="9"/>
        <v>4273</v>
      </c>
      <c r="Y52" s="6">
        <f t="shared" si="10"/>
        <v>0</v>
      </c>
      <c r="Z52" s="6">
        <f t="shared" si="11"/>
        <v>0</v>
      </c>
      <c r="AA52" s="6">
        <f t="shared" si="12"/>
        <v>0.31074081103860735</v>
      </c>
      <c r="AB52" s="6">
        <f t="shared" si="13"/>
        <v>0</v>
      </c>
      <c r="AD52" t="s">
        <v>142</v>
      </c>
      <c r="AE52" s="1">
        <f t="shared" si="14"/>
        <v>0</v>
      </c>
      <c r="AF52" s="1">
        <f t="shared" si="15"/>
        <v>0</v>
      </c>
      <c r="AG52" s="1">
        <f t="shared" si="16"/>
        <v>628</v>
      </c>
      <c r="AH52" s="1">
        <f t="shared" si="17"/>
        <v>0</v>
      </c>
    </row>
    <row r="53" spans="1:34">
      <c r="G53" t="s">
        <v>411</v>
      </c>
      <c r="H53" s="1">
        <v>8381</v>
      </c>
      <c r="I53" s="1">
        <v>139.68</v>
      </c>
      <c r="J53" s="1">
        <v>2132</v>
      </c>
      <c r="K53" s="1">
        <f>J53*Inflation!$H$5/Inflation!$G$5</f>
        <v>2188.1651210504715</v>
      </c>
      <c r="L53" s="1"/>
      <c r="M53" s="1"/>
      <c r="N53" t="s">
        <v>142</v>
      </c>
      <c r="O53" s="1">
        <f t="shared" si="1"/>
        <v>8381</v>
      </c>
      <c r="P53" s="1">
        <f t="shared" si="2"/>
        <v>0</v>
      </c>
      <c r="Q53" s="1">
        <f t="shared" si="3"/>
        <v>0</v>
      </c>
      <c r="R53" s="1">
        <f t="shared" si="4"/>
        <v>0</v>
      </c>
      <c r="T53" s="1">
        <f t="shared" si="5"/>
        <v>2132</v>
      </c>
      <c r="U53" s="1">
        <f t="shared" si="6"/>
        <v>0</v>
      </c>
      <c r="V53" s="1">
        <f t="shared" si="7"/>
        <v>0</v>
      </c>
      <c r="W53" s="1">
        <f t="shared" si="8"/>
        <v>0</v>
      </c>
      <c r="X53" s="1">
        <f t="shared" si="9"/>
        <v>2132</v>
      </c>
      <c r="Y53" s="6">
        <f t="shared" si="10"/>
        <v>0.69694498155482154</v>
      </c>
      <c r="Z53" s="6">
        <f t="shared" si="11"/>
        <v>0</v>
      </c>
      <c r="AA53" s="6">
        <f t="shared" si="12"/>
        <v>0</v>
      </c>
      <c r="AB53" s="6">
        <f t="shared" si="13"/>
        <v>0</v>
      </c>
      <c r="AD53" t="s">
        <v>142</v>
      </c>
      <c r="AE53" s="1">
        <f t="shared" si="14"/>
        <v>139.68</v>
      </c>
      <c r="AF53" s="1">
        <f t="shared" si="15"/>
        <v>0</v>
      </c>
      <c r="AG53" s="1">
        <f t="shared" si="16"/>
        <v>0</v>
      </c>
      <c r="AH53" s="1">
        <f t="shared" si="17"/>
        <v>0</v>
      </c>
    </row>
    <row r="54" spans="1:34">
      <c r="G54" t="s">
        <v>412</v>
      </c>
      <c r="H54" s="1">
        <v>14360</v>
      </c>
      <c r="I54" s="1">
        <v>239.34</v>
      </c>
      <c r="J54" s="1">
        <v>916</v>
      </c>
      <c r="K54" s="1">
        <f>J54*Inflation!$H$5/Inflation!$G$5</f>
        <v>940.13098071399247</v>
      </c>
      <c r="L54" s="1"/>
      <c r="M54" s="1"/>
      <c r="N54" t="s">
        <v>142</v>
      </c>
      <c r="O54" s="1">
        <f t="shared" si="1"/>
        <v>14360</v>
      </c>
      <c r="P54" s="1">
        <f t="shared" si="2"/>
        <v>0</v>
      </c>
      <c r="Q54" s="1">
        <f t="shared" si="3"/>
        <v>0</v>
      </c>
      <c r="R54" s="1">
        <f t="shared" si="4"/>
        <v>0</v>
      </c>
      <c r="T54" s="1">
        <f t="shared" si="5"/>
        <v>916</v>
      </c>
      <c r="U54" s="1">
        <f t="shared" si="6"/>
        <v>0</v>
      </c>
      <c r="V54" s="1">
        <f t="shared" si="7"/>
        <v>0</v>
      </c>
      <c r="W54" s="1">
        <f t="shared" si="8"/>
        <v>0</v>
      </c>
      <c r="X54" s="1">
        <f t="shared" si="9"/>
        <v>916</v>
      </c>
      <c r="Y54" s="6">
        <f t="shared" si="10"/>
        <v>0.17476246804288931</v>
      </c>
      <c r="Z54" s="6">
        <f t="shared" si="11"/>
        <v>0</v>
      </c>
      <c r="AA54" s="6">
        <f t="shared" si="12"/>
        <v>0</v>
      </c>
      <c r="AB54" s="6">
        <f t="shared" si="13"/>
        <v>0</v>
      </c>
      <c r="AD54" t="s">
        <v>142</v>
      </c>
      <c r="AE54" s="1">
        <f t="shared" si="14"/>
        <v>239.34</v>
      </c>
      <c r="AF54" s="1">
        <f t="shared" si="15"/>
        <v>0</v>
      </c>
      <c r="AG54" s="1">
        <f t="shared" si="16"/>
        <v>0</v>
      </c>
      <c r="AH54" s="1">
        <f t="shared" si="17"/>
        <v>0</v>
      </c>
    </row>
    <row r="55" spans="1:34">
      <c r="G55" t="s">
        <v>466</v>
      </c>
      <c r="H55" s="1">
        <v>7822</v>
      </c>
      <c r="I55" s="1">
        <v>130.36000000000001</v>
      </c>
      <c r="J55" s="1">
        <v>1326</v>
      </c>
      <c r="K55" s="1">
        <f>J55*Inflation!$H$5/Inflation!$G$5</f>
        <v>1360.9319655313909</v>
      </c>
      <c r="L55" s="1"/>
      <c r="M55" s="1"/>
      <c r="N55" t="s">
        <v>142</v>
      </c>
      <c r="O55" s="1">
        <f t="shared" si="1"/>
        <v>7822</v>
      </c>
      <c r="P55" s="1">
        <f t="shared" si="2"/>
        <v>0</v>
      </c>
      <c r="Q55" s="1">
        <f t="shared" si="3"/>
        <v>0</v>
      </c>
      <c r="R55" s="1">
        <f t="shared" si="4"/>
        <v>0</v>
      </c>
      <c r="T55" s="1">
        <f t="shared" si="5"/>
        <v>1326</v>
      </c>
      <c r="U55" s="1">
        <f t="shared" si="6"/>
        <v>0</v>
      </c>
      <c r="V55" s="1">
        <f t="shared" si="7"/>
        <v>0</v>
      </c>
      <c r="W55" s="1">
        <f t="shared" si="8"/>
        <v>0</v>
      </c>
      <c r="X55" s="1">
        <f t="shared" si="9"/>
        <v>1326</v>
      </c>
      <c r="Y55" s="6">
        <f t="shared" si="10"/>
        <v>0.46444345593566444</v>
      </c>
      <c r="Z55" s="6">
        <f t="shared" si="11"/>
        <v>0</v>
      </c>
      <c r="AA55" s="6">
        <f t="shared" si="12"/>
        <v>0</v>
      </c>
      <c r="AB55" s="6">
        <f t="shared" si="13"/>
        <v>0</v>
      </c>
      <c r="AD55" t="s">
        <v>142</v>
      </c>
      <c r="AE55" s="1">
        <f t="shared" si="14"/>
        <v>130.36000000000001</v>
      </c>
      <c r="AF55" s="1">
        <f t="shared" si="15"/>
        <v>0</v>
      </c>
      <c r="AG55" s="1">
        <f t="shared" si="16"/>
        <v>0</v>
      </c>
      <c r="AH55" s="1">
        <f t="shared" si="17"/>
        <v>0</v>
      </c>
    </row>
    <row r="56" spans="1:34">
      <c r="G56" t="s">
        <v>413</v>
      </c>
      <c r="H56" s="1">
        <v>10545</v>
      </c>
      <c r="I56" s="1">
        <v>175.75</v>
      </c>
      <c r="J56" s="1">
        <v>1818</v>
      </c>
      <c r="K56" s="1">
        <f>J56*Inflation!$H$5/Inflation!$G$5</f>
        <v>1865.8931473122689</v>
      </c>
      <c r="L56" s="1"/>
      <c r="M56" s="1"/>
      <c r="N56" t="s">
        <v>142</v>
      </c>
      <c r="O56" s="1">
        <f t="shared" si="1"/>
        <v>10545</v>
      </c>
      <c r="P56" s="1">
        <f t="shared" si="2"/>
        <v>0</v>
      </c>
      <c r="Q56" s="1">
        <f t="shared" si="3"/>
        <v>0</v>
      </c>
      <c r="R56" s="1">
        <f t="shared" si="4"/>
        <v>0</v>
      </c>
      <c r="T56" s="1">
        <f t="shared" si="5"/>
        <v>1818</v>
      </c>
      <c r="U56" s="1">
        <f t="shared" si="6"/>
        <v>0</v>
      </c>
      <c r="V56" s="1">
        <f t="shared" si="7"/>
        <v>0</v>
      </c>
      <c r="W56" s="1">
        <f t="shared" si="8"/>
        <v>0</v>
      </c>
      <c r="X56" s="1">
        <f t="shared" si="9"/>
        <v>1818</v>
      </c>
      <c r="Y56" s="6">
        <f t="shared" si="10"/>
        <v>0.47233967926109238</v>
      </c>
      <c r="Z56" s="6">
        <f t="shared" si="11"/>
        <v>0</v>
      </c>
      <c r="AA56" s="6">
        <f t="shared" si="12"/>
        <v>0</v>
      </c>
      <c r="AB56" s="6">
        <f t="shared" si="13"/>
        <v>0</v>
      </c>
      <c r="AD56" t="s">
        <v>142</v>
      </c>
      <c r="AE56" s="1">
        <f t="shared" si="14"/>
        <v>175.75</v>
      </c>
      <c r="AF56" s="1">
        <f t="shared" si="15"/>
        <v>0</v>
      </c>
      <c r="AG56" s="1">
        <f t="shared" si="16"/>
        <v>0</v>
      </c>
      <c r="AH56" s="1">
        <f t="shared" si="17"/>
        <v>0</v>
      </c>
    </row>
    <row r="57" spans="1:34">
      <c r="A57" t="s">
        <v>62</v>
      </c>
      <c r="B57">
        <v>0</v>
      </c>
      <c r="C57">
        <v>0</v>
      </c>
      <c r="D57">
        <v>0</v>
      </c>
      <c r="E57">
        <v>2</v>
      </c>
      <c r="G57" t="s">
        <v>415</v>
      </c>
      <c r="H57" s="1">
        <v>9045</v>
      </c>
      <c r="I57" s="1">
        <v>150.75</v>
      </c>
      <c r="J57" s="1">
        <v>2677</v>
      </c>
      <c r="K57" s="1">
        <f>J57*Inflation!$H$5/Inflation!$G$5</f>
        <v>2747.5225276979886</v>
      </c>
      <c r="N57" t="s">
        <v>62</v>
      </c>
      <c r="O57" s="1">
        <f t="shared" si="1"/>
        <v>9045</v>
      </c>
      <c r="P57" s="1">
        <f t="shared" si="2"/>
        <v>0</v>
      </c>
      <c r="Q57" s="1">
        <f t="shared" si="3"/>
        <v>0</v>
      </c>
      <c r="R57" s="1">
        <f t="shared" si="4"/>
        <v>0</v>
      </c>
      <c r="T57" s="1">
        <f t="shared" si="5"/>
        <v>2677</v>
      </c>
      <c r="U57" s="1">
        <f t="shared" si="6"/>
        <v>0</v>
      </c>
      <c r="V57" s="1">
        <f t="shared" si="7"/>
        <v>0</v>
      </c>
      <c r="W57" s="1">
        <f t="shared" si="8"/>
        <v>0</v>
      </c>
      <c r="X57" s="1">
        <f t="shared" si="9"/>
        <v>2677</v>
      </c>
      <c r="Y57" s="6">
        <f t="shared" si="10"/>
        <v>0.81086197626782375</v>
      </c>
      <c r="Z57" s="6">
        <f t="shared" si="11"/>
        <v>0</v>
      </c>
      <c r="AA57" s="6">
        <f t="shared" si="12"/>
        <v>0</v>
      </c>
      <c r="AB57" s="6">
        <f t="shared" si="13"/>
        <v>0</v>
      </c>
      <c r="AD57" t="s">
        <v>62</v>
      </c>
      <c r="AE57" s="1">
        <f t="shared" si="14"/>
        <v>150.75</v>
      </c>
      <c r="AF57" s="1">
        <f t="shared" si="15"/>
        <v>0</v>
      </c>
      <c r="AG57" s="1">
        <f t="shared" si="16"/>
        <v>0</v>
      </c>
      <c r="AH57" s="1">
        <f t="shared" si="17"/>
        <v>0</v>
      </c>
    </row>
    <row r="58" spans="1:34">
      <c r="G58" t="s">
        <v>416</v>
      </c>
      <c r="H58" s="1">
        <v>9104</v>
      </c>
      <c r="I58" s="1">
        <v>151.72999999999999</v>
      </c>
      <c r="J58" s="1">
        <v>1162</v>
      </c>
      <c r="K58" s="1">
        <f>J58*Inflation!$H$5/Inflation!$G$5</f>
        <v>1192.6115716044314</v>
      </c>
      <c r="N58" t="s">
        <v>62</v>
      </c>
      <c r="O58" s="1">
        <f t="shared" si="1"/>
        <v>9104</v>
      </c>
      <c r="P58" s="1">
        <f t="shared" si="2"/>
        <v>0</v>
      </c>
      <c r="Q58" s="1">
        <f t="shared" si="3"/>
        <v>0</v>
      </c>
      <c r="R58" s="1">
        <f t="shared" si="4"/>
        <v>0</v>
      </c>
      <c r="T58" s="1">
        <f t="shared" si="5"/>
        <v>1162</v>
      </c>
      <c r="U58" s="1">
        <f t="shared" si="6"/>
        <v>0</v>
      </c>
      <c r="V58" s="1">
        <f t="shared" si="7"/>
        <v>0</v>
      </c>
      <c r="W58" s="1">
        <f t="shared" si="8"/>
        <v>0</v>
      </c>
      <c r="X58" s="1">
        <f t="shared" si="9"/>
        <v>1162</v>
      </c>
      <c r="Y58" s="6">
        <f t="shared" si="10"/>
        <v>0.34968822977104752</v>
      </c>
      <c r="Z58" s="6">
        <f t="shared" si="11"/>
        <v>0</v>
      </c>
      <c r="AA58" s="6">
        <f t="shared" si="12"/>
        <v>0</v>
      </c>
      <c r="AB58" s="6">
        <f t="shared" si="13"/>
        <v>0</v>
      </c>
      <c r="AD58" t="s">
        <v>62</v>
      </c>
      <c r="AE58" s="1">
        <f t="shared" si="14"/>
        <v>151.72999999999999</v>
      </c>
      <c r="AF58" s="1">
        <f t="shared" si="15"/>
        <v>0</v>
      </c>
      <c r="AG58" s="1">
        <f t="shared" si="16"/>
        <v>0</v>
      </c>
      <c r="AH58" s="1">
        <f t="shared" si="17"/>
        <v>0</v>
      </c>
    </row>
    <row r="59" spans="1:34">
      <c r="A59" t="s">
        <v>63</v>
      </c>
      <c r="B59">
        <v>3</v>
      </c>
      <c r="C59">
        <v>3</v>
      </c>
      <c r="D59">
        <v>4</v>
      </c>
      <c r="E59">
        <v>9</v>
      </c>
      <c r="G59" t="s">
        <v>418</v>
      </c>
      <c r="H59" s="1">
        <v>214189</v>
      </c>
      <c r="I59" s="1">
        <v>3570</v>
      </c>
      <c r="J59" s="1">
        <v>21988</v>
      </c>
      <c r="K59" s="1">
        <f>J59*Inflation!$H$5/Inflation!$G$5</f>
        <v>22567.248912597453</v>
      </c>
      <c r="L59" s="1"/>
      <c r="M59" s="1"/>
      <c r="N59" t="s">
        <v>63</v>
      </c>
      <c r="O59" s="1">
        <f t="shared" si="1"/>
        <v>0</v>
      </c>
      <c r="P59" s="1">
        <f t="shared" si="2"/>
        <v>0</v>
      </c>
      <c r="Q59" s="1">
        <f t="shared" si="3"/>
        <v>0</v>
      </c>
      <c r="R59" s="1">
        <f t="shared" si="4"/>
        <v>214189</v>
      </c>
      <c r="T59" s="1">
        <f t="shared" si="5"/>
        <v>0</v>
      </c>
      <c r="U59" s="1">
        <f t="shared" si="6"/>
        <v>0</v>
      </c>
      <c r="V59" s="1">
        <f t="shared" si="7"/>
        <v>0</v>
      </c>
      <c r="W59" s="1">
        <f t="shared" si="8"/>
        <v>21988</v>
      </c>
      <c r="X59" s="1">
        <f t="shared" si="9"/>
        <v>21988</v>
      </c>
      <c r="Y59" s="6">
        <f t="shared" si="10"/>
        <v>0</v>
      </c>
      <c r="Z59" s="6">
        <f t="shared" si="11"/>
        <v>0</v>
      </c>
      <c r="AA59" s="6">
        <f t="shared" si="12"/>
        <v>0</v>
      </c>
      <c r="AB59" s="6">
        <f t="shared" si="13"/>
        <v>0.28125205258164965</v>
      </c>
      <c r="AD59" t="s">
        <v>63</v>
      </c>
      <c r="AE59" s="1">
        <f t="shared" si="14"/>
        <v>0</v>
      </c>
      <c r="AF59" s="1">
        <f t="shared" si="15"/>
        <v>0</v>
      </c>
      <c r="AG59" s="1">
        <f t="shared" si="16"/>
        <v>0</v>
      </c>
      <c r="AH59" s="1">
        <f t="shared" si="17"/>
        <v>3570</v>
      </c>
    </row>
    <row r="60" spans="1:34">
      <c r="G60" t="s">
        <v>423</v>
      </c>
      <c r="H60" s="1">
        <v>24286</v>
      </c>
      <c r="I60" s="1">
        <v>405</v>
      </c>
      <c r="J60" s="1">
        <v>3476</v>
      </c>
      <c r="K60" s="1">
        <f>J60*Inflation!$H$5/Inflation!$G$5</f>
        <v>3567.5712761592117</v>
      </c>
      <c r="L60" s="1"/>
      <c r="M60" s="1"/>
      <c r="N60" t="s">
        <v>63</v>
      </c>
      <c r="O60" s="1">
        <f t="shared" si="1"/>
        <v>0</v>
      </c>
      <c r="P60" s="1">
        <f t="shared" si="2"/>
        <v>24286</v>
      </c>
      <c r="Q60" s="1">
        <f t="shared" si="3"/>
        <v>0</v>
      </c>
      <c r="R60" s="1">
        <f t="shared" si="4"/>
        <v>0</v>
      </c>
      <c r="T60" s="1">
        <f t="shared" si="5"/>
        <v>0</v>
      </c>
      <c r="U60" s="1">
        <f t="shared" si="6"/>
        <v>3476</v>
      </c>
      <c r="V60" s="1">
        <f t="shared" si="7"/>
        <v>0</v>
      </c>
      <c r="W60" s="1">
        <f t="shared" si="8"/>
        <v>0</v>
      </c>
      <c r="X60" s="1">
        <f t="shared" si="9"/>
        <v>3476</v>
      </c>
      <c r="Y60" s="6">
        <f t="shared" si="10"/>
        <v>0</v>
      </c>
      <c r="Z60" s="6">
        <f t="shared" si="11"/>
        <v>0.39213076139474912</v>
      </c>
      <c r="AA60" s="6">
        <f t="shared" si="12"/>
        <v>0</v>
      </c>
      <c r="AB60" s="6">
        <f t="shared" si="13"/>
        <v>0</v>
      </c>
      <c r="AD60" t="s">
        <v>63</v>
      </c>
      <c r="AE60" s="1">
        <f t="shared" si="14"/>
        <v>0</v>
      </c>
      <c r="AF60" s="1">
        <f t="shared" si="15"/>
        <v>405</v>
      </c>
      <c r="AG60" s="1">
        <f t="shared" si="16"/>
        <v>0</v>
      </c>
      <c r="AH60" s="1">
        <f t="shared" si="17"/>
        <v>0</v>
      </c>
    </row>
    <row r="61" spans="1:34">
      <c r="G61" t="s">
        <v>417</v>
      </c>
      <c r="H61" s="1">
        <v>116666</v>
      </c>
      <c r="I61" s="1">
        <v>1944</v>
      </c>
      <c r="J61" s="1">
        <v>14573</v>
      </c>
      <c r="K61" s="1">
        <f>J61*Inflation!$H$5/Inflation!$G$5</f>
        <v>14956.909150594991</v>
      </c>
      <c r="L61" s="1"/>
      <c r="M61" s="1"/>
      <c r="N61" t="s">
        <v>63</v>
      </c>
      <c r="O61" s="1">
        <f t="shared" si="1"/>
        <v>0</v>
      </c>
      <c r="P61" s="1">
        <f t="shared" si="2"/>
        <v>0</v>
      </c>
      <c r="Q61" s="1">
        <f t="shared" si="3"/>
        <v>0</v>
      </c>
      <c r="R61" s="1">
        <f t="shared" si="4"/>
        <v>116666</v>
      </c>
      <c r="T61" s="1">
        <f t="shared" si="5"/>
        <v>0</v>
      </c>
      <c r="U61" s="1">
        <f t="shared" si="6"/>
        <v>0</v>
      </c>
      <c r="V61" s="1">
        <f t="shared" si="7"/>
        <v>0</v>
      </c>
      <c r="W61" s="1">
        <f t="shared" si="8"/>
        <v>14573</v>
      </c>
      <c r="X61" s="1">
        <f t="shared" si="9"/>
        <v>14573</v>
      </c>
      <c r="Y61" s="6">
        <f t="shared" si="10"/>
        <v>0</v>
      </c>
      <c r="Z61" s="6">
        <f t="shared" si="11"/>
        <v>0</v>
      </c>
      <c r="AA61" s="6">
        <f t="shared" si="12"/>
        <v>0</v>
      </c>
      <c r="AB61" s="6">
        <f t="shared" si="13"/>
        <v>0.34222504754821692</v>
      </c>
      <c r="AD61" t="s">
        <v>63</v>
      </c>
      <c r="AE61" s="1">
        <f t="shared" si="14"/>
        <v>0</v>
      </c>
      <c r="AF61" s="1">
        <f t="shared" si="15"/>
        <v>0</v>
      </c>
      <c r="AG61" s="1">
        <f t="shared" si="16"/>
        <v>0</v>
      </c>
      <c r="AH61" s="1">
        <f t="shared" si="17"/>
        <v>1944</v>
      </c>
    </row>
    <row r="62" spans="1:34">
      <c r="G62" t="s">
        <v>420</v>
      </c>
      <c r="H62" s="1">
        <v>54400</v>
      </c>
      <c r="I62" s="1">
        <v>907</v>
      </c>
      <c r="J62" s="1">
        <v>8259</v>
      </c>
      <c r="K62" s="1">
        <f>J62*Inflation!$H$5/Inflation!$G$5</f>
        <v>8476.5739844070577</v>
      </c>
      <c r="L62" s="1"/>
      <c r="M62" s="1"/>
      <c r="N62" t="s">
        <v>63</v>
      </c>
      <c r="O62" s="1">
        <f t="shared" si="1"/>
        <v>0</v>
      </c>
      <c r="P62" s="1">
        <f t="shared" si="2"/>
        <v>0</v>
      </c>
      <c r="Q62" s="1">
        <f t="shared" si="3"/>
        <v>54400</v>
      </c>
      <c r="R62" s="1">
        <f t="shared" si="4"/>
        <v>0</v>
      </c>
      <c r="T62" s="1">
        <f t="shared" si="5"/>
        <v>0</v>
      </c>
      <c r="U62" s="1">
        <f t="shared" si="6"/>
        <v>0</v>
      </c>
      <c r="V62" s="1">
        <f t="shared" si="7"/>
        <v>8259</v>
      </c>
      <c r="W62" s="1">
        <f t="shared" si="8"/>
        <v>0</v>
      </c>
      <c r="X62" s="1">
        <f t="shared" si="9"/>
        <v>8259</v>
      </c>
      <c r="Y62" s="6">
        <f t="shared" si="10"/>
        <v>0</v>
      </c>
      <c r="Z62" s="6">
        <f t="shared" si="11"/>
        <v>0</v>
      </c>
      <c r="AA62" s="6">
        <f t="shared" si="12"/>
        <v>0.4159448025785657</v>
      </c>
      <c r="AB62" s="6">
        <f t="shared" si="13"/>
        <v>0</v>
      </c>
      <c r="AD62" t="s">
        <v>63</v>
      </c>
      <c r="AE62" s="1">
        <f t="shared" si="14"/>
        <v>0</v>
      </c>
      <c r="AF62" s="1">
        <f t="shared" si="15"/>
        <v>0</v>
      </c>
      <c r="AG62" s="1">
        <f t="shared" si="16"/>
        <v>907</v>
      </c>
      <c r="AH62" s="1">
        <f t="shared" si="17"/>
        <v>0</v>
      </c>
    </row>
    <row r="63" spans="1:34">
      <c r="G63" t="s">
        <v>424</v>
      </c>
      <c r="H63" s="1">
        <v>24563</v>
      </c>
      <c r="I63" s="1">
        <v>409</v>
      </c>
      <c r="J63" s="1">
        <v>3436</v>
      </c>
      <c r="K63" s="1">
        <f>J63*Inflation!$H$5/Inflation!$G$5</f>
        <v>3526.5175215428799</v>
      </c>
      <c r="L63" s="1"/>
      <c r="M63" s="1"/>
      <c r="N63" t="s">
        <v>63</v>
      </c>
      <c r="O63" s="1">
        <f t="shared" si="1"/>
        <v>0</v>
      </c>
      <c r="P63" s="1">
        <f t="shared" si="2"/>
        <v>24563</v>
      </c>
      <c r="Q63" s="1">
        <f t="shared" si="3"/>
        <v>0</v>
      </c>
      <c r="R63" s="1">
        <f t="shared" si="4"/>
        <v>0</v>
      </c>
      <c r="T63" s="1">
        <f t="shared" si="5"/>
        <v>0</v>
      </c>
      <c r="U63" s="1">
        <f t="shared" si="6"/>
        <v>3436</v>
      </c>
      <c r="V63" s="1">
        <f t="shared" si="7"/>
        <v>0</v>
      </c>
      <c r="W63" s="1">
        <f t="shared" si="8"/>
        <v>0</v>
      </c>
      <c r="X63" s="1">
        <f t="shared" si="9"/>
        <v>3436</v>
      </c>
      <c r="Y63" s="6">
        <f t="shared" si="10"/>
        <v>0</v>
      </c>
      <c r="Z63" s="6">
        <f t="shared" si="11"/>
        <v>0.3832471045937787</v>
      </c>
      <c r="AA63" s="6">
        <f t="shared" si="12"/>
        <v>0</v>
      </c>
      <c r="AB63" s="6">
        <f t="shared" si="13"/>
        <v>0</v>
      </c>
      <c r="AD63" t="s">
        <v>63</v>
      </c>
      <c r="AE63" s="1">
        <f t="shared" si="14"/>
        <v>0</v>
      </c>
      <c r="AF63" s="1">
        <f t="shared" si="15"/>
        <v>409</v>
      </c>
      <c r="AG63" s="1">
        <f t="shared" si="16"/>
        <v>0</v>
      </c>
      <c r="AH63" s="1">
        <f t="shared" si="17"/>
        <v>0</v>
      </c>
    </row>
    <row r="64" spans="1:34">
      <c r="G64" t="s">
        <v>421</v>
      </c>
      <c r="H64" s="1">
        <v>52695</v>
      </c>
      <c r="I64" s="1">
        <v>878</v>
      </c>
      <c r="J64" s="1">
        <v>6044</v>
      </c>
      <c r="K64" s="1">
        <f>J64*Inflation!$H$5/Inflation!$G$5</f>
        <v>6203.2223225276966</v>
      </c>
      <c r="L64" s="1"/>
      <c r="M64" s="1"/>
      <c r="N64" t="s">
        <v>63</v>
      </c>
      <c r="O64" s="1">
        <f t="shared" si="1"/>
        <v>0</v>
      </c>
      <c r="P64" s="1">
        <f t="shared" si="2"/>
        <v>0</v>
      </c>
      <c r="Q64" s="1">
        <f t="shared" si="3"/>
        <v>52695</v>
      </c>
      <c r="R64" s="1">
        <f t="shared" si="4"/>
        <v>0</v>
      </c>
      <c r="T64" s="1">
        <f t="shared" si="5"/>
        <v>0</v>
      </c>
      <c r="U64" s="1">
        <f t="shared" si="6"/>
        <v>0</v>
      </c>
      <c r="V64" s="1">
        <f t="shared" si="7"/>
        <v>6044</v>
      </c>
      <c r="W64" s="1">
        <f t="shared" si="8"/>
        <v>0</v>
      </c>
      <c r="X64" s="1">
        <f t="shared" si="9"/>
        <v>6044</v>
      </c>
      <c r="Y64" s="6">
        <f t="shared" si="10"/>
        <v>0</v>
      </c>
      <c r="Z64" s="6">
        <f t="shared" si="11"/>
        <v>0</v>
      </c>
      <c r="AA64" s="6">
        <f t="shared" si="12"/>
        <v>0.31424051825769128</v>
      </c>
      <c r="AB64" s="6">
        <f t="shared" si="13"/>
        <v>0</v>
      </c>
      <c r="AD64" t="s">
        <v>63</v>
      </c>
      <c r="AE64" s="1">
        <f t="shared" si="14"/>
        <v>0</v>
      </c>
      <c r="AF64" s="1">
        <f t="shared" si="15"/>
        <v>0</v>
      </c>
      <c r="AG64" s="1">
        <f t="shared" si="16"/>
        <v>878</v>
      </c>
      <c r="AH64" s="1">
        <f t="shared" si="17"/>
        <v>0</v>
      </c>
    </row>
    <row r="65" spans="1:34">
      <c r="G65" t="s">
        <v>422</v>
      </c>
      <c r="H65" s="1">
        <v>30159</v>
      </c>
      <c r="I65" s="1">
        <v>503</v>
      </c>
      <c r="J65" s="1">
        <v>6159</v>
      </c>
      <c r="K65" s="1">
        <f>J65*Inflation!$H$5/Inflation!$G$5</f>
        <v>6321.2518670496502</v>
      </c>
      <c r="L65" s="1"/>
      <c r="M65" s="1"/>
      <c r="N65" t="s">
        <v>63</v>
      </c>
      <c r="O65" s="1">
        <f t="shared" si="1"/>
        <v>0</v>
      </c>
      <c r="P65" s="1">
        <f t="shared" si="2"/>
        <v>0</v>
      </c>
      <c r="Q65" s="1">
        <f t="shared" si="3"/>
        <v>30159</v>
      </c>
      <c r="R65" s="1">
        <f t="shared" si="4"/>
        <v>0</v>
      </c>
      <c r="T65" s="1">
        <f t="shared" si="5"/>
        <v>0</v>
      </c>
      <c r="U65" s="1">
        <f t="shared" si="6"/>
        <v>0</v>
      </c>
      <c r="V65" s="1">
        <f t="shared" si="7"/>
        <v>6159</v>
      </c>
      <c r="W65" s="1">
        <f t="shared" si="8"/>
        <v>0</v>
      </c>
      <c r="X65" s="1">
        <f t="shared" si="9"/>
        <v>6159</v>
      </c>
      <c r="Y65" s="6">
        <f t="shared" si="10"/>
        <v>0</v>
      </c>
      <c r="Z65" s="6">
        <f t="shared" si="11"/>
        <v>0</v>
      </c>
      <c r="AA65" s="6">
        <f t="shared" si="12"/>
        <v>0.55950040129777934</v>
      </c>
      <c r="AB65" s="6">
        <f t="shared" si="13"/>
        <v>0</v>
      </c>
      <c r="AD65" t="s">
        <v>63</v>
      </c>
      <c r="AE65" s="1">
        <f t="shared" si="14"/>
        <v>0</v>
      </c>
      <c r="AF65" s="1">
        <f t="shared" si="15"/>
        <v>0</v>
      </c>
      <c r="AG65" s="1">
        <f t="shared" si="16"/>
        <v>503</v>
      </c>
      <c r="AH65" s="1">
        <f t="shared" si="17"/>
        <v>0</v>
      </c>
    </row>
    <row r="66" spans="1:34">
      <c r="G66" t="s">
        <v>419</v>
      </c>
      <c r="H66" s="1">
        <v>120693</v>
      </c>
      <c r="I66" s="1">
        <v>2012</v>
      </c>
      <c r="J66" s="1">
        <v>14576</v>
      </c>
      <c r="K66" s="1">
        <f>J66*Inflation!$H$5/Inflation!$G$5</f>
        <v>14959.988182191215</v>
      </c>
      <c r="L66" s="1"/>
      <c r="M66" s="1"/>
      <c r="N66" t="s">
        <v>63</v>
      </c>
      <c r="O66" s="1">
        <f t="shared" si="1"/>
        <v>0</v>
      </c>
      <c r="P66" s="1">
        <f t="shared" si="2"/>
        <v>0</v>
      </c>
      <c r="Q66" s="1">
        <f t="shared" si="3"/>
        <v>0</v>
      </c>
      <c r="R66" s="1">
        <f t="shared" si="4"/>
        <v>120693</v>
      </c>
      <c r="T66" s="1">
        <f t="shared" si="5"/>
        <v>0</v>
      </c>
      <c r="U66" s="1">
        <f t="shared" si="6"/>
        <v>0</v>
      </c>
      <c r="V66" s="1">
        <f t="shared" si="7"/>
        <v>0</v>
      </c>
      <c r="W66" s="1">
        <f t="shared" si="8"/>
        <v>14576</v>
      </c>
      <c r="X66" s="1">
        <f t="shared" si="9"/>
        <v>14576</v>
      </c>
      <c r="Y66" s="6">
        <f t="shared" si="10"/>
        <v>0</v>
      </c>
      <c r="Z66" s="6">
        <f t="shared" si="11"/>
        <v>0</v>
      </c>
      <c r="AA66" s="6">
        <f t="shared" si="12"/>
        <v>0</v>
      </c>
      <c r="AB66" s="6">
        <f t="shared" si="13"/>
        <v>0.33087458738570147</v>
      </c>
      <c r="AD66" t="s">
        <v>63</v>
      </c>
      <c r="AE66" s="1">
        <f t="shared" si="14"/>
        <v>0</v>
      </c>
      <c r="AF66" s="1">
        <f t="shared" si="15"/>
        <v>0</v>
      </c>
      <c r="AG66" s="1">
        <f t="shared" si="16"/>
        <v>0</v>
      </c>
      <c r="AH66" s="1">
        <f t="shared" si="17"/>
        <v>2012</v>
      </c>
    </row>
    <row r="67" spans="1:34">
      <c r="G67" t="s">
        <v>425</v>
      </c>
      <c r="H67" s="1">
        <v>25412</v>
      </c>
      <c r="I67" s="1">
        <v>424</v>
      </c>
      <c r="J67" s="1">
        <v>6344</v>
      </c>
      <c r="K67" s="1">
        <f>J67*Inflation!$H$5/Inflation!$G$5</f>
        <v>6511.1254821501834</v>
      </c>
      <c r="L67" s="1"/>
      <c r="M67" s="1"/>
      <c r="N67" t="s">
        <v>63</v>
      </c>
      <c r="O67" s="1">
        <f t="shared" si="1"/>
        <v>0</v>
      </c>
      <c r="P67" s="1">
        <f t="shared" si="2"/>
        <v>25412</v>
      </c>
      <c r="Q67" s="1">
        <f t="shared" si="3"/>
        <v>0</v>
      </c>
      <c r="R67" s="1">
        <f t="shared" si="4"/>
        <v>0</v>
      </c>
      <c r="T67" s="1">
        <f t="shared" si="5"/>
        <v>0</v>
      </c>
      <c r="U67" s="1">
        <f t="shared" si="6"/>
        <v>6344</v>
      </c>
      <c r="V67" s="1">
        <f t="shared" si="7"/>
        <v>0</v>
      </c>
      <c r="W67" s="1">
        <f t="shared" si="8"/>
        <v>0</v>
      </c>
      <c r="X67" s="1">
        <f t="shared" si="9"/>
        <v>6344</v>
      </c>
      <c r="Y67" s="6">
        <f t="shared" si="10"/>
        <v>0</v>
      </c>
      <c r="Z67" s="6">
        <f t="shared" si="11"/>
        <v>0.68396119619896978</v>
      </c>
      <c r="AA67" s="6">
        <f t="shared" si="12"/>
        <v>0</v>
      </c>
      <c r="AB67" s="6">
        <f t="shared" si="13"/>
        <v>0</v>
      </c>
      <c r="AD67" t="s">
        <v>63</v>
      </c>
      <c r="AE67" s="1">
        <f t="shared" si="14"/>
        <v>0</v>
      </c>
      <c r="AF67" s="1">
        <f t="shared" si="15"/>
        <v>424</v>
      </c>
      <c r="AG67" s="1">
        <f t="shared" si="16"/>
        <v>0</v>
      </c>
      <c r="AH67" s="1">
        <f t="shared" si="17"/>
        <v>0</v>
      </c>
    </row>
    <row r="68" spans="1:34">
      <c r="G68" t="s">
        <v>426</v>
      </c>
      <c r="H68" s="1">
        <v>24764</v>
      </c>
      <c r="I68" s="1">
        <v>413</v>
      </c>
      <c r="J68" s="1">
        <v>4001</v>
      </c>
      <c r="K68" s="1">
        <f>J68*Inflation!$H$5/Inflation!$G$5</f>
        <v>4106.4018054985636</v>
      </c>
      <c r="L68" s="1"/>
      <c r="M68" s="1"/>
      <c r="N68" t="s">
        <v>63</v>
      </c>
      <c r="O68" s="1">
        <f t="shared" ref="O68:O97" si="18">IF($I68&lt;250,H68,0)</f>
        <v>0</v>
      </c>
      <c r="P68" s="1">
        <f t="shared" ref="P68:P97" si="19">IF(AND($I68&lt;500,$I68&gt;250),H68,0)</f>
        <v>24764</v>
      </c>
      <c r="Q68" s="1">
        <f t="shared" ref="Q68:Q97" si="20">IF(AND($I68&lt;1000,$I68&gt;500),H68,0)</f>
        <v>0</v>
      </c>
      <c r="R68" s="1">
        <f t="shared" ref="R68:R97" si="21">IF($I68&gt;1000,H68,0)</f>
        <v>0</v>
      </c>
      <c r="T68" s="1">
        <f t="shared" ref="T68:T97" si="22">IF($I68&lt;250,J68,0)</f>
        <v>0</v>
      </c>
      <c r="U68" s="1">
        <f t="shared" ref="U68:U97" si="23">IF(AND($I68&lt;500,$I68&gt;250),J68,0)</f>
        <v>4001</v>
      </c>
      <c r="V68" s="1">
        <f t="shared" ref="V68:V97" si="24">IF(AND($I68&lt;1000,$I68&gt;500),J68,0)</f>
        <v>0</v>
      </c>
      <c r="W68" s="1">
        <f t="shared" ref="W68:W97" si="25">IF($I68&gt;1000,J68,0)</f>
        <v>0</v>
      </c>
      <c r="X68" s="1">
        <f t="shared" ref="X68:X97" si="26">SUM(T68:W68)</f>
        <v>4001</v>
      </c>
      <c r="Y68" s="6">
        <f t="shared" ref="Y68:Y97" si="27">IF(T68,T68*1000/(O68*365),0)</f>
        <v>0</v>
      </c>
      <c r="Z68" s="6">
        <f t="shared" ref="Z68:Z97" si="28">IF(U68,U68*1000/(P68*365),0)</f>
        <v>0.44264431576548369</v>
      </c>
      <c r="AA68" s="6">
        <f t="shared" ref="AA68:AA97" si="29">IF(V68,V68*1000/(Q68*365),0)</f>
        <v>0</v>
      </c>
      <c r="AB68" s="6">
        <f t="shared" ref="AB68:AB97" si="30">IF(W68,W68*1000/(R68*365),0)</f>
        <v>0</v>
      </c>
      <c r="AD68" t="s">
        <v>63</v>
      </c>
      <c r="AE68" s="1">
        <f t="shared" ref="AE68:AE97" si="31">IF($I68&lt;250,I68,0)</f>
        <v>0</v>
      </c>
      <c r="AF68" s="1">
        <f t="shared" ref="AF68:AF97" si="32">IF(AND($I68&lt;500,$I68&gt;250),I68,0)</f>
        <v>413</v>
      </c>
      <c r="AG68" s="1">
        <f t="shared" ref="AG68:AG97" si="33">IF(AND($I68&lt;1000,$I68&gt;500),I68,0)</f>
        <v>0</v>
      </c>
      <c r="AH68" s="1">
        <f t="shared" ref="AH68:AH97" si="34">IF($I68&gt;1000,I68,0)</f>
        <v>0</v>
      </c>
    </row>
    <row r="69" spans="1:34">
      <c r="G69" t="s">
        <v>427</v>
      </c>
      <c r="H69" s="1">
        <v>8128</v>
      </c>
      <c r="I69" s="1">
        <v>135.47</v>
      </c>
      <c r="J69" s="1">
        <v>2051</v>
      </c>
      <c r="K69" s="1">
        <f>J69*Inflation!$H$5/Inflation!$G$5</f>
        <v>2105.0312679524</v>
      </c>
      <c r="L69" s="1"/>
      <c r="M69" s="1"/>
      <c r="N69" t="s">
        <v>63</v>
      </c>
      <c r="O69" s="1">
        <f t="shared" si="18"/>
        <v>8128</v>
      </c>
      <c r="P69" s="1">
        <f t="shared" si="19"/>
        <v>0</v>
      </c>
      <c r="Q69" s="1">
        <f t="shared" si="20"/>
        <v>0</v>
      </c>
      <c r="R69" s="1">
        <f t="shared" si="21"/>
        <v>0</v>
      </c>
      <c r="T69" s="1">
        <f t="shared" si="22"/>
        <v>2051</v>
      </c>
      <c r="U69" s="1">
        <f t="shared" si="23"/>
        <v>0</v>
      </c>
      <c r="V69" s="1">
        <f t="shared" si="24"/>
        <v>0</v>
      </c>
      <c r="W69" s="1">
        <f t="shared" si="25"/>
        <v>0</v>
      </c>
      <c r="X69" s="1">
        <f t="shared" si="26"/>
        <v>2051</v>
      </c>
      <c r="Y69" s="6">
        <f t="shared" si="27"/>
        <v>0.69133588609642971</v>
      </c>
      <c r="Z69" s="6">
        <f t="shared" si="28"/>
        <v>0</v>
      </c>
      <c r="AA69" s="6">
        <f t="shared" si="29"/>
        <v>0</v>
      </c>
      <c r="AB69" s="6">
        <f t="shared" si="30"/>
        <v>0</v>
      </c>
      <c r="AD69" t="s">
        <v>63</v>
      </c>
      <c r="AE69" s="1">
        <f t="shared" si="31"/>
        <v>135.47</v>
      </c>
      <c r="AF69" s="1">
        <f t="shared" si="32"/>
        <v>0</v>
      </c>
      <c r="AG69" s="1">
        <f t="shared" si="33"/>
        <v>0</v>
      </c>
      <c r="AH69" s="1">
        <f t="shared" si="34"/>
        <v>0</v>
      </c>
    </row>
    <row r="70" spans="1:34">
      <c r="G70" t="s">
        <v>428</v>
      </c>
      <c r="H70" s="1">
        <v>8503</v>
      </c>
      <c r="I70" s="1">
        <v>141.72</v>
      </c>
      <c r="J70" s="1">
        <v>2088</v>
      </c>
      <c r="K70" s="1">
        <f>J70*Inflation!$H$5/Inflation!$G$5</f>
        <v>2143.0059909725069</v>
      </c>
      <c r="L70" s="1"/>
      <c r="M70" s="1"/>
      <c r="N70" t="s">
        <v>63</v>
      </c>
      <c r="O70" s="1">
        <f t="shared" si="18"/>
        <v>8503</v>
      </c>
      <c r="P70" s="1">
        <f t="shared" si="19"/>
        <v>0</v>
      </c>
      <c r="Q70" s="1">
        <f t="shared" si="20"/>
        <v>0</v>
      </c>
      <c r="R70" s="1">
        <f t="shared" si="21"/>
        <v>0</v>
      </c>
      <c r="T70" s="1">
        <f t="shared" si="22"/>
        <v>2088</v>
      </c>
      <c r="U70" s="1">
        <f t="shared" si="23"/>
        <v>0</v>
      </c>
      <c r="V70" s="1">
        <f t="shared" si="24"/>
        <v>0</v>
      </c>
      <c r="W70" s="1">
        <f t="shared" si="25"/>
        <v>0</v>
      </c>
      <c r="X70" s="1">
        <f t="shared" si="26"/>
        <v>2088</v>
      </c>
      <c r="Y70" s="6">
        <f t="shared" si="27"/>
        <v>0.67276819301487467</v>
      </c>
      <c r="Z70" s="6">
        <f t="shared" si="28"/>
        <v>0</v>
      </c>
      <c r="AA70" s="6">
        <f t="shared" si="29"/>
        <v>0</v>
      </c>
      <c r="AB70" s="6">
        <f t="shared" si="30"/>
        <v>0</v>
      </c>
      <c r="AD70" t="s">
        <v>63</v>
      </c>
      <c r="AE70" s="1">
        <f t="shared" si="31"/>
        <v>141.72</v>
      </c>
      <c r="AF70" s="1">
        <f t="shared" si="32"/>
        <v>0</v>
      </c>
      <c r="AG70" s="1">
        <f t="shared" si="33"/>
        <v>0</v>
      </c>
      <c r="AH70" s="1">
        <f t="shared" si="34"/>
        <v>0</v>
      </c>
    </row>
    <row r="71" spans="1:34">
      <c r="G71" t="s">
        <v>429</v>
      </c>
      <c r="H71" s="1">
        <v>9177</v>
      </c>
      <c r="I71" s="1">
        <v>152.94</v>
      </c>
      <c r="J71" s="1">
        <v>3032</v>
      </c>
      <c r="K71" s="1">
        <f>J71*Inflation!$H$5/Inflation!$G$5</f>
        <v>3111.8745999179314</v>
      </c>
      <c r="L71" s="1"/>
      <c r="M71" s="1"/>
      <c r="N71" t="s">
        <v>63</v>
      </c>
      <c r="O71" s="1">
        <f t="shared" si="18"/>
        <v>9177</v>
      </c>
      <c r="P71" s="1">
        <f t="shared" si="19"/>
        <v>0</v>
      </c>
      <c r="Q71" s="1">
        <f t="shared" si="20"/>
        <v>0</v>
      </c>
      <c r="R71" s="1">
        <f t="shared" si="21"/>
        <v>0</v>
      </c>
      <c r="T71" s="1">
        <f t="shared" si="22"/>
        <v>3032</v>
      </c>
      <c r="U71" s="1">
        <f t="shared" si="23"/>
        <v>0</v>
      </c>
      <c r="V71" s="1">
        <f t="shared" si="24"/>
        <v>0</v>
      </c>
      <c r="W71" s="1">
        <f t="shared" si="25"/>
        <v>0</v>
      </c>
      <c r="X71" s="1">
        <f t="shared" si="26"/>
        <v>3032</v>
      </c>
      <c r="Y71" s="6">
        <f t="shared" si="27"/>
        <v>0.90518135720480475</v>
      </c>
      <c r="Z71" s="6">
        <f t="shared" si="28"/>
        <v>0</v>
      </c>
      <c r="AA71" s="6">
        <f t="shared" si="29"/>
        <v>0</v>
      </c>
      <c r="AB71" s="6">
        <f t="shared" si="30"/>
        <v>0</v>
      </c>
      <c r="AD71" t="s">
        <v>63</v>
      </c>
      <c r="AE71" s="1">
        <f t="shared" si="31"/>
        <v>152.94</v>
      </c>
      <c r="AF71" s="1">
        <f t="shared" si="32"/>
        <v>0</v>
      </c>
      <c r="AG71" s="1">
        <f t="shared" si="33"/>
        <v>0</v>
      </c>
      <c r="AH71" s="1">
        <f t="shared" si="34"/>
        <v>0</v>
      </c>
    </row>
    <row r="72" spans="1:34">
      <c r="G72" t="s">
        <v>430</v>
      </c>
      <c r="H72" s="1">
        <v>11196</v>
      </c>
      <c r="I72" s="1">
        <v>186.6</v>
      </c>
      <c r="J72" s="1">
        <v>2270</v>
      </c>
      <c r="K72" s="1">
        <f>J72*Inflation!$H$5/Inflation!$G$5</f>
        <v>2329.8005744768157</v>
      </c>
      <c r="L72" s="1"/>
      <c r="M72" s="1"/>
      <c r="N72" t="s">
        <v>63</v>
      </c>
      <c r="O72" s="1">
        <f t="shared" si="18"/>
        <v>11196</v>
      </c>
      <c r="P72" s="1">
        <f t="shared" si="19"/>
        <v>0</v>
      </c>
      <c r="Q72" s="1">
        <f t="shared" si="20"/>
        <v>0</v>
      </c>
      <c r="R72" s="1">
        <f t="shared" si="21"/>
        <v>0</v>
      </c>
      <c r="T72" s="1">
        <f t="shared" si="22"/>
        <v>2270</v>
      </c>
      <c r="U72" s="1">
        <f t="shared" si="23"/>
        <v>0</v>
      </c>
      <c r="V72" s="1">
        <f t="shared" si="24"/>
        <v>0</v>
      </c>
      <c r="W72" s="1">
        <f t="shared" si="25"/>
        <v>0</v>
      </c>
      <c r="X72" s="1">
        <f t="shared" si="26"/>
        <v>2270</v>
      </c>
      <c r="Y72" s="6">
        <f t="shared" si="27"/>
        <v>0.55548214381848704</v>
      </c>
      <c r="Z72" s="6">
        <f t="shared" si="28"/>
        <v>0</v>
      </c>
      <c r="AA72" s="6">
        <f t="shared" si="29"/>
        <v>0</v>
      </c>
      <c r="AB72" s="6">
        <f t="shared" si="30"/>
        <v>0</v>
      </c>
      <c r="AD72" t="s">
        <v>63</v>
      </c>
      <c r="AE72" s="1">
        <f t="shared" si="31"/>
        <v>186.6</v>
      </c>
      <c r="AF72" s="1">
        <f t="shared" si="32"/>
        <v>0</v>
      </c>
      <c r="AG72" s="1">
        <f t="shared" si="33"/>
        <v>0</v>
      </c>
      <c r="AH72" s="1">
        <f t="shared" si="34"/>
        <v>0</v>
      </c>
    </row>
    <row r="73" spans="1:34">
      <c r="G73" t="s">
        <v>431</v>
      </c>
      <c r="H73" s="1">
        <v>10389</v>
      </c>
      <c r="I73" s="1">
        <v>173.15</v>
      </c>
      <c r="J73" s="1">
        <v>2674</v>
      </c>
      <c r="K73" s="1">
        <f>J73*Inflation!$H$5/Inflation!$G$5</f>
        <v>2744.4434961017641</v>
      </c>
      <c r="L73" s="1"/>
      <c r="M73" s="1"/>
      <c r="N73" t="s">
        <v>63</v>
      </c>
      <c r="O73" s="1">
        <f t="shared" si="18"/>
        <v>10389</v>
      </c>
      <c r="P73" s="1">
        <f t="shared" si="19"/>
        <v>0</v>
      </c>
      <c r="Q73" s="1">
        <f t="shared" si="20"/>
        <v>0</v>
      </c>
      <c r="R73" s="1">
        <f t="shared" si="21"/>
        <v>0</v>
      </c>
      <c r="T73" s="1">
        <f t="shared" si="22"/>
        <v>2674</v>
      </c>
      <c r="U73" s="1">
        <f t="shared" si="23"/>
        <v>0</v>
      </c>
      <c r="V73" s="1">
        <f t="shared" si="24"/>
        <v>0</v>
      </c>
      <c r="W73" s="1">
        <f t="shared" si="25"/>
        <v>0</v>
      </c>
      <c r="X73" s="1">
        <f t="shared" si="26"/>
        <v>2674</v>
      </c>
      <c r="Y73" s="6">
        <f t="shared" si="27"/>
        <v>0.7051715658157931</v>
      </c>
      <c r="Z73" s="6">
        <f t="shared" si="28"/>
        <v>0</v>
      </c>
      <c r="AA73" s="6">
        <f t="shared" si="29"/>
        <v>0</v>
      </c>
      <c r="AB73" s="6">
        <f t="shared" si="30"/>
        <v>0</v>
      </c>
      <c r="AD73" t="s">
        <v>63</v>
      </c>
      <c r="AE73" s="1">
        <f t="shared" si="31"/>
        <v>173.15</v>
      </c>
      <c r="AF73" s="1">
        <f t="shared" si="32"/>
        <v>0</v>
      </c>
      <c r="AG73" s="1">
        <f t="shared" si="33"/>
        <v>0</v>
      </c>
      <c r="AH73" s="1">
        <f t="shared" si="34"/>
        <v>0</v>
      </c>
    </row>
    <row r="74" spans="1:34">
      <c r="G74" t="s">
        <v>432</v>
      </c>
      <c r="H74" s="1">
        <v>12789</v>
      </c>
      <c r="I74" s="1">
        <v>213.16</v>
      </c>
      <c r="J74" s="1">
        <v>4963</v>
      </c>
      <c r="K74" s="1">
        <f>J74*Inflation!$H$5/Inflation!$G$5</f>
        <v>5093.7446040213372</v>
      </c>
      <c r="L74" s="1"/>
      <c r="M74" s="1"/>
      <c r="N74" t="s">
        <v>63</v>
      </c>
      <c r="O74" s="1">
        <f t="shared" si="18"/>
        <v>12789</v>
      </c>
      <c r="P74" s="1">
        <f t="shared" si="19"/>
        <v>0</v>
      </c>
      <c r="Q74" s="1">
        <f t="shared" si="20"/>
        <v>0</v>
      </c>
      <c r="R74" s="1">
        <f t="shared" si="21"/>
        <v>0</v>
      </c>
      <c r="T74" s="1">
        <f t="shared" si="22"/>
        <v>4963</v>
      </c>
      <c r="U74" s="1">
        <f t="shared" si="23"/>
        <v>0</v>
      </c>
      <c r="V74" s="1">
        <f t="shared" si="24"/>
        <v>0</v>
      </c>
      <c r="W74" s="1">
        <f t="shared" si="25"/>
        <v>0</v>
      </c>
      <c r="X74" s="1">
        <f t="shared" si="26"/>
        <v>4963</v>
      </c>
      <c r="Y74" s="6">
        <f t="shared" si="27"/>
        <v>1.0631996460999769</v>
      </c>
      <c r="Z74" s="6">
        <f t="shared" si="28"/>
        <v>0</v>
      </c>
      <c r="AA74" s="6">
        <f t="shared" si="29"/>
        <v>0</v>
      </c>
      <c r="AB74" s="6">
        <f t="shared" si="30"/>
        <v>0</v>
      </c>
      <c r="AD74" t="s">
        <v>63</v>
      </c>
      <c r="AE74" s="1">
        <f t="shared" si="31"/>
        <v>213.16</v>
      </c>
      <c r="AF74" s="1">
        <f t="shared" si="32"/>
        <v>0</v>
      </c>
      <c r="AG74" s="1">
        <f t="shared" si="33"/>
        <v>0</v>
      </c>
      <c r="AH74" s="1">
        <f t="shared" si="34"/>
        <v>0</v>
      </c>
    </row>
    <row r="75" spans="1:34">
      <c r="G75" t="s">
        <v>433</v>
      </c>
      <c r="H75" s="1">
        <v>12709</v>
      </c>
      <c r="I75" s="1">
        <v>211.81</v>
      </c>
      <c r="J75" s="1">
        <v>3119</v>
      </c>
      <c r="K75" s="1">
        <f>J75*Inflation!$H$5/Inflation!$G$5</f>
        <v>3201.1665162084523</v>
      </c>
      <c r="L75" s="1"/>
      <c r="M75" s="1"/>
      <c r="N75" t="s">
        <v>63</v>
      </c>
      <c r="O75" s="1">
        <f t="shared" si="18"/>
        <v>12709</v>
      </c>
      <c r="P75" s="1">
        <f t="shared" si="19"/>
        <v>0</v>
      </c>
      <c r="Q75" s="1">
        <f t="shared" si="20"/>
        <v>0</v>
      </c>
      <c r="R75" s="1">
        <f t="shared" si="21"/>
        <v>0</v>
      </c>
      <c r="T75" s="1">
        <f t="shared" si="22"/>
        <v>3119</v>
      </c>
      <c r="U75" s="1">
        <f t="shared" si="23"/>
        <v>0</v>
      </c>
      <c r="V75" s="1">
        <f t="shared" si="24"/>
        <v>0</v>
      </c>
      <c r="W75" s="1">
        <f t="shared" si="25"/>
        <v>0</v>
      </c>
      <c r="X75" s="1">
        <f t="shared" si="26"/>
        <v>3119</v>
      </c>
      <c r="Y75" s="6">
        <f t="shared" si="27"/>
        <v>0.67237433940137337</v>
      </c>
      <c r="Z75" s="6">
        <f t="shared" si="28"/>
        <v>0</v>
      </c>
      <c r="AA75" s="6">
        <f t="shared" si="29"/>
        <v>0</v>
      </c>
      <c r="AB75" s="6">
        <f t="shared" si="30"/>
        <v>0</v>
      </c>
      <c r="AD75" t="s">
        <v>63</v>
      </c>
      <c r="AE75" s="1">
        <f t="shared" si="31"/>
        <v>211.81</v>
      </c>
      <c r="AF75" s="1">
        <f t="shared" si="32"/>
        <v>0</v>
      </c>
      <c r="AG75" s="1">
        <f t="shared" si="33"/>
        <v>0</v>
      </c>
      <c r="AH75" s="1">
        <f t="shared" si="34"/>
        <v>0</v>
      </c>
    </row>
    <row r="76" spans="1:34">
      <c r="G76" t="s">
        <v>434</v>
      </c>
      <c r="H76" s="1">
        <v>12817</v>
      </c>
      <c r="I76" s="1">
        <v>213.61</v>
      </c>
      <c r="J76" s="1">
        <v>3033</v>
      </c>
      <c r="K76" s="1">
        <f>J76*Inflation!$H$5/Inflation!$G$5</f>
        <v>3112.9009437833397</v>
      </c>
      <c r="L76" s="1"/>
      <c r="M76" s="1"/>
      <c r="N76" t="s">
        <v>63</v>
      </c>
      <c r="O76" s="1">
        <f t="shared" si="18"/>
        <v>12817</v>
      </c>
      <c r="P76" s="1">
        <f t="shared" si="19"/>
        <v>0</v>
      </c>
      <c r="Q76" s="1">
        <f t="shared" si="20"/>
        <v>0</v>
      </c>
      <c r="R76" s="1">
        <f t="shared" si="21"/>
        <v>0</v>
      </c>
      <c r="T76" s="1">
        <f t="shared" si="22"/>
        <v>3033</v>
      </c>
      <c r="U76" s="1">
        <f t="shared" si="23"/>
        <v>0</v>
      </c>
      <c r="V76" s="1">
        <f t="shared" si="24"/>
        <v>0</v>
      </c>
      <c r="W76" s="1">
        <f t="shared" si="25"/>
        <v>0</v>
      </c>
      <c r="X76" s="1">
        <f t="shared" si="26"/>
        <v>3033</v>
      </c>
      <c r="Y76" s="6">
        <f t="shared" si="27"/>
        <v>0.64832558641615745</v>
      </c>
      <c r="Z76" s="6">
        <f t="shared" si="28"/>
        <v>0</v>
      </c>
      <c r="AA76" s="6">
        <f t="shared" si="29"/>
        <v>0</v>
      </c>
      <c r="AB76" s="6">
        <f t="shared" si="30"/>
        <v>0</v>
      </c>
      <c r="AD76" t="s">
        <v>63</v>
      </c>
      <c r="AE76" s="1">
        <f t="shared" si="31"/>
        <v>213.61</v>
      </c>
      <c r="AF76" s="1">
        <f t="shared" si="32"/>
        <v>0</v>
      </c>
      <c r="AG76" s="1">
        <f t="shared" si="33"/>
        <v>0</v>
      </c>
      <c r="AH76" s="1">
        <f t="shared" si="34"/>
        <v>0</v>
      </c>
    </row>
    <row r="77" spans="1:34">
      <c r="G77" t="s">
        <v>435</v>
      </c>
      <c r="H77" s="1">
        <v>13024</v>
      </c>
      <c r="I77" s="1">
        <v>217.06</v>
      </c>
      <c r="J77" s="1">
        <v>3218</v>
      </c>
      <c r="K77" s="1">
        <f>J77*Inflation!$H$5/Inflation!$G$5</f>
        <v>3302.7745588838729</v>
      </c>
      <c r="L77" s="1"/>
      <c r="M77" s="1"/>
      <c r="N77" t="s">
        <v>63</v>
      </c>
      <c r="O77" s="1">
        <f t="shared" si="18"/>
        <v>13024</v>
      </c>
      <c r="P77" s="1">
        <f t="shared" si="19"/>
        <v>0</v>
      </c>
      <c r="Q77" s="1">
        <f t="shared" si="20"/>
        <v>0</v>
      </c>
      <c r="R77" s="1">
        <f t="shared" si="21"/>
        <v>0</v>
      </c>
      <c r="T77" s="1">
        <f t="shared" si="22"/>
        <v>3218</v>
      </c>
      <c r="U77" s="1">
        <f t="shared" si="23"/>
        <v>0</v>
      </c>
      <c r="V77" s="1">
        <f t="shared" si="24"/>
        <v>0</v>
      </c>
      <c r="W77" s="1">
        <f t="shared" si="25"/>
        <v>0</v>
      </c>
      <c r="X77" s="1">
        <f t="shared" si="26"/>
        <v>3218</v>
      </c>
      <c r="Y77" s="6">
        <f t="shared" si="27"/>
        <v>0.676937834472081</v>
      </c>
      <c r="Z77" s="6">
        <f t="shared" si="28"/>
        <v>0</v>
      </c>
      <c r="AA77" s="6">
        <f t="shared" si="29"/>
        <v>0</v>
      </c>
      <c r="AB77" s="6">
        <f t="shared" si="30"/>
        <v>0</v>
      </c>
      <c r="AD77" t="s">
        <v>63</v>
      </c>
      <c r="AE77" s="1">
        <f t="shared" si="31"/>
        <v>217.06</v>
      </c>
      <c r="AF77" s="1">
        <f t="shared" si="32"/>
        <v>0</v>
      </c>
      <c r="AG77" s="1">
        <f t="shared" si="33"/>
        <v>0</v>
      </c>
      <c r="AH77" s="1">
        <f t="shared" si="34"/>
        <v>0</v>
      </c>
    </row>
    <row r="78" spans="1:34">
      <c r="A78" t="s">
        <v>64</v>
      </c>
      <c r="B78">
        <v>0</v>
      </c>
      <c r="C78">
        <v>1</v>
      </c>
      <c r="D78">
        <v>1</v>
      </c>
      <c r="E78">
        <v>5</v>
      </c>
      <c r="G78" t="s">
        <v>436</v>
      </c>
      <c r="H78" s="1">
        <v>58492</v>
      </c>
      <c r="I78" s="1">
        <v>975</v>
      </c>
      <c r="J78" s="1">
        <v>6020</v>
      </c>
      <c r="K78" s="1">
        <f>J78*Inflation!$H$5/Inflation!$G$5</f>
        <v>6178.5900697578982</v>
      </c>
      <c r="L78" s="1"/>
      <c r="M78" s="1"/>
      <c r="N78" t="s">
        <v>64</v>
      </c>
      <c r="O78" s="1">
        <f t="shared" si="18"/>
        <v>0</v>
      </c>
      <c r="P78" s="1">
        <f t="shared" si="19"/>
        <v>0</v>
      </c>
      <c r="Q78" s="1">
        <f t="shared" si="20"/>
        <v>58492</v>
      </c>
      <c r="R78" s="1">
        <f t="shared" si="21"/>
        <v>0</v>
      </c>
      <c r="T78" s="1">
        <f t="shared" si="22"/>
        <v>0</v>
      </c>
      <c r="U78" s="1">
        <f t="shared" si="23"/>
        <v>0</v>
      </c>
      <c r="V78" s="1">
        <f t="shared" si="24"/>
        <v>6020</v>
      </c>
      <c r="W78" s="1">
        <f t="shared" si="25"/>
        <v>0</v>
      </c>
      <c r="X78" s="1">
        <f t="shared" si="26"/>
        <v>6020</v>
      </c>
      <c r="Y78" s="6">
        <f t="shared" si="27"/>
        <v>0</v>
      </c>
      <c r="Z78" s="6">
        <f t="shared" si="28"/>
        <v>0</v>
      </c>
      <c r="AA78" s="6">
        <f t="shared" si="29"/>
        <v>0.28197276011987121</v>
      </c>
      <c r="AB78" s="6">
        <f t="shared" si="30"/>
        <v>0</v>
      </c>
      <c r="AD78" t="s">
        <v>64</v>
      </c>
      <c r="AE78" s="1">
        <f t="shared" si="31"/>
        <v>0</v>
      </c>
      <c r="AF78" s="1">
        <f t="shared" si="32"/>
        <v>0</v>
      </c>
      <c r="AG78" s="1">
        <f t="shared" si="33"/>
        <v>975</v>
      </c>
      <c r="AH78" s="1">
        <f t="shared" si="34"/>
        <v>0</v>
      </c>
    </row>
    <row r="79" spans="1:34">
      <c r="G79" t="s">
        <v>437</v>
      </c>
      <c r="H79" s="1">
        <v>17315</v>
      </c>
      <c r="I79" s="1">
        <v>289</v>
      </c>
      <c r="J79" s="1">
        <v>1513</v>
      </c>
      <c r="K79" s="1">
        <f>J79*Inflation!$H$5/Inflation!$G$5</f>
        <v>1552.8582683627408</v>
      </c>
      <c r="L79" s="1"/>
      <c r="M79" s="1"/>
      <c r="N79" t="s">
        <v>64</v>
      </c>
      <c r="O79" s="1">
        <f t="shared" si="18"/>
        <v>0</v>
      </c>
      <c r="P79" s="1">
        <f t="shared" si="19"/>
        <v>17315</v>
      </c>
      <c r="Q79" s="1">
        <f t="shared" si="20"/>
        <v>0</v>
      </c>
      <c r="R79" s="1">
        <f t="shared" si="21"/>
        <v>0</v>
      </c>
      <c r="T79" s="1">
        <f t="shared" si="22"/>
        <v>0</v>
      </c>
      <c r="U79" s="1">
        <f t="shared" si="23"/>
        <v>1513</v>
      </c>
      <c r="V79" s="1">
        <f t="shared" si="24"/>
        <v>0</v>
      </c>
      <c r="W79" s="1">
        <f t="shared" si="25"/>
        <v>0</v>
      </c>
      <c r="X79" s="1">
        <f t="shared" si="26"/>
        <v>1513</v>
      </c>
      <c r="Y79" s="6">
        <f t="shared" si="27"/>
        <v>0</v>
      </c>
      <c r="Z79" s="6">
        <f t="shared" si="28"/>
        <v>0.23939968116962487</v>
      </c>
      <c r="AA79" s="6">
        <f t="shared" si="29"/>
        <v>0</v>
      </c>
      <c r="AB79" s="6">
        <f t="shared" si="30"/>
        <v>0</v>
      </c>
      <c r="AD79" t="s">
        <v>64</v>
      </c>
      <c r="AE79" s="1">
        <f t="shared" si="31"/>
        <v>0</v>
      </c>
      <c r="AF79" s="1">
        <f t="shared" si="32"/>
        <v>289</v>
      </c>
      <c r="AG79" s="1">
        <f t="shared" si="33"/>
        <v>0</v>
      </c>
      <c r="AH79" s="1">
        <f t="shared" si="34"/>
        <v>0</v>
      </c>
    </row>
    <row r="80" spans="1:34">
      <c r="G80" t="s">
        <v>438</v>
      </c>
      <c r="H80" s="1">
        <v>8142</v>
      </c>
      <c r="I80" s="1">
        <v>135.69999999999999</v>
      </c>
      <c r="J80" s="1">
        <v>2382</v>
      </c>
      <c r="K80" s="1">
        <f>J80*Inflation!$H$5/Inflation!$G$5</f>
        <v>2444.7510874025438</v>
      </c>
      <c r="L80" s="1"/>
      <c r="M80" s="1"/>
      <c r="N80" t="s">
        <v>64</v>
      </c>
      <c r="O80" s="1">
        <f t="shared" si="18"/>
        <v>8142</v>
      </c>
      <c r="P80" s="1">
        <f t="shared" si="19"/>
        <v>0</v>
      </c>
      <c r="Q80" s="1">
        <f t="shared" si="20"/>
        <v>0</v>
      </c>
      <c r="R80" s="1">
        <f t="shared" si="21"/>
        <v>0</v>
      </c>
      <c r="T80" s="1">
        <f t="shared" si="22"/>
        <v>2382</v>
      </c>
      <c r="U80" s="1">
        <f t="shared" si="23"/>
        <v>0</v>
      </c>
      <c r="V80" s="1">
        <f t="shared" si="24"/>
        <v>0</v>
      </c>
      <c r="W80" s="1">
        <f t="shared" si="25"/>
        <v>0</v>
      </c>
      <c r="X80" s="1">
        <f t="shared" si="26"/>
        <v>2382</v>
      </c>
      <c r="Y80" s="6">
        <f t="shared" si="27"/>
        <v>0.80152633225992065</v>
      </c>
      <c r="Z80" s="6">
        <f t="shared" si="28"/>
        <v>0</v>
      </c>
      <c r="AA80" s="6">
        <f t="shared" si="29"/>
        <v>0</v>
      </c>
      <c r="AB80" s="6">
        <f t="shared" si="30"/>
        <v>0</v>
      </c>
      <c r="AD80" t="s">
        <v>64</v>
      </c>
      <c r="AE80" s="1">
        <f t="shared" si="31"/>
        <v>135.69999999999999</v>
      </c>
      <c r="AF80" s="1">
        <f t="shared" si="32"/>
        <v>0</v>
      </c>
      <c r="AG80" s="1">
        <f t="shared" si="33"/>
        <v>0</v>
      </c>
      <c r="AH80" s="1">
        <f t="shared" si="34"/>
        <v>0</v>
      </c>
    </row>
    <row r="81" spans="1:34">
      <c r="G81" t="s">
        <v>439</v>
      </c>
      <c r="H81" s="1">
        <v>12917</v>
      </c>
      <c r="I81" s="1">
        <v>215.28</v>
      </c>
      <c r="J81" s="1">
        <v>2569</v>
      </c>
      <c r="K81" s="1">
        <f>J81*Inflation!$H$5/Inflation!$G$5</f>
        <v>2636.6773902338937</v>
      </c>
      <c r="L81" s="1"/>
      <c r="M81" s="1"/>
      <c r="N81" t="s">
        <v>64</v>
      </c>
      <c r="O81" s="1">
        <f t="shared" si="18"/>
        <v>12917</v>
      </c>
      <c r="P81" s="1">
        <f t="shared" si="19"/>
        <v>0</v>
      </c>
      <c r="Q81" s="1">
        <f t="shared" si="20"/>
        <v>0</v>
      </c>
      <c r="R81" s="1">
        <f t="shared" si="21"/>
        <v>0</v>
      </c>
      <c r="T81" s="1">
        <f t="shared" si="22"/>
        <v>2569</v>
      </c>
      <c r="U81" s="1">
        <f t="shared" si="23"/>
        <v>0</v>
      </c>
      <c r="V81" s="1">
        <f t="shared" si="24"/>
        <v>0</v>
      </c>
      <c r="W81" s="1">
        <f t="shared" si="25"/>
        <v>0</v>
      </c>
      <c r="X81" s="1">
        <f t="shared" si="26"/>
        <v>2569</v>
      </c>
      <c r="Y81" s="6">
        <f t="shared" si="27"/>
        <v>0.54489093167016811</v>
      </c>
      <c r="Z81" s="6">
        <f t="shared" si="28"/>
        <v>0</v>
      </c>
      <c r="AA81" s="6">
        <f t="shared" si="29"/>
        <v>0</v>
      </c>
      <c r="AB81" s="6">
        <f t="shared" si="30"/>
        <v>0</v>
      </c>
      <c r="AD81" t="s">
        <v>64</v>
      </c>
      <c r="AE81" s="1">
        <f t="shared" si="31"/>
        <v>215.28</v>
      </c>
      <c r="AF81" s="1">
        <f t="shared" si="32"/>
        <v>0</v>
      </c>
      <c r="AG81" s="1">
        <f t="shared" si="33"/>
        <v>0</v>
      </c>
      <c r="AH81" s="1">
        <f t="shared" si="34"/>
        <v>0</v>
      </c>
    </row>
    <row r="82" spans="1:34">
      <c r="G82" t="s">
        <v>468</v>
      </c>
      <c r="H82" s="1">
        <v>9188</v>
      </c>
      <c r="I82" s="1">
        <v>153.13</v>
      </c>
      <c r="J82" s="1">
        <v>1018</v>
      </c>
      <c r="K82" s="1">
        <f>J82*Inflation!$H$5/Inflation!$G$5</f>
        <v>1044.8180549856379</v>
      </c>
      <c r="L82" s="1"/>
      <c r="M82" s="1"/>
      <c r="N82" t="s">
        <v>64</v>
      </c>
      <c r="O82" s="1">
        <f t="shared" si="18"/>
        <v>9188</v>
      </c>
      <c r="P82" s="1">
        <f t="shared" si="19"/>
        <v>0</v>
      </c>
      <c r="Q82" s="1">
        <f t="shared" si="20"/>
        <v>0</v>
      </c>
      <c r="R82" s="1">
        <f t="shared" si="21"/>
        <v>0</v>
      </c>
      <c r="T82" s="1">
        <f t="shared" si="22"/>
        <v>1018</v>
      </c>
      <c r="U82" s="1">
        <f t="shared" si="23"/>
        <v>0</v>
      </c>
      <c r="V82" s="1">
        <f t="shared" si="24"/>
        <v>0</v>
      </c>
      <c r="W82" s="1">
        <f t="shared" si="25"/>
        <v>0</v>
      </c>
      <c r="X82" s="1">
        <f t="shared" si="26"/>
        <v>1018</v>
      </c>
      <c r="Y82" s="6">
        <f t="shared" si="27"/>
        <v>0.30355257900418053</v>
      </c>
      <c r="Z82" s="6">
        <f t="shared" si="28"/>
        <v>0</v>
      </c>
      <c r="AA82" s="6">
        <f t="shared" si="29"/>
        <v>0</v>
      </c>
      <c r="AB82" s="6">
        <f t="shared" si="30"/>
        <v>0</v>
      </c>
      <c r="AD82" t="s">
        <v>64</v>
      </c>
      <c r="AE82" s="1">
        <f t="shared" si="31"/>
        <v>153.13</v>
      </c>
      <c r="AF82" s="1">
        <f t="shared" si="32"/>
        <v>0</v>
      </c>
      <c r="AG82" s="1">
        <f t="shared" si="33"/>
        <v>0</v>
      </c>
      <c r="AH82" s="1">
        <f t="shared" si="34"/>
        <v>0</v>
      </c>
    </row>
    <row r="83" spans="1:34">
      <c r="G83" t="s">
        <v>440</v>
      </c>
      <c r="H83" s="1">
        <v>9656</v>
      </c>
      <c r="I83" s="1">
        <v>160.93</v>
      </c>
      <c r="J83" s="1">
        <v>1781</v>
      </c>
      <c r="K83" s="1">
        <f>J83*Inflation!$H$5/Inflation!$G$5</f>
        <v>1827.9184242921622</v>
      </c>
      <c r="L83" s="1"/>
      <c r="M83" s="1"/>
      <c r="N83" t="s">
        <v>64</v>
      </c>
      <c r="O83" s="1">
        <f t="shared" si="18"/>
        <v>9656</v>
      </c>
      <c r="P83" s="1">
        <f t="shared" si="19"/>
        <v>0</v>
      </c>
      <c r="Q83" s="1">
        <f t="shared" si="20"/>
        <v>0</v>
      </c>
      <c r="R83" s="1">
        <f t="shared" si="21"/>
        <v>0</v>
      </c>
      <c r="T83" s="1">
        <f t="shared" si="22"/>
        <v>1781</v>
      </c>
      <c r="U83" s="1">
        <f t="shared" si="23"/>
        <v>0</v>
      </c>
      <c r="V83" s="1">
        <f t="shared" si="24"/>
        <v>0</v>
      </c>
      <c r="W83" s="1">
        <f t="shared" si="25"/>
        <v>0</v>
      </c>
      <c r="X83" s="1">
        <f t="shared" si="26"/>
        <v>1781</v>
      </c>
      <c r="Y83" s="6">
        <f t="shared" si="27"/>
        <v>0.50532850608891056</v>
      </c>
      <c r="Z83" s="6">
        <f t="shared" si="28"/>
        <v>0</v>
      </c>
      <c r="AA83" s="6">
        <f t="shared" si="29"/>
        <v>0</v>
      </c>
      <c r="AB83" s="6">
        <f t="shared" si="30"/>
        <v>0</v>
      </c>
      <c r="AD83" t="s">
        <v>64</v>
      </c>
      <c r="AE83" s="1">
        <f t="shared" si="31"/>
        <v>160.93</v>
      </c>
      <c r="AF83" s="1">
        <f t="shared" si="32"/>
        <v>0</v>
      </c>
      <c r="AG83" s="1">
        <f t="shared" si="33"/>
        <v>0</v>
      </c>
      <c r="AH83" s="1">
        <f t="shared" si="34"/>
        <v>0</v>
      </c>
    </row>
    <row r="84" spans="1:34">
      <c r="G84" t="s">
        <v>441</v>
      </c>
      <c r="H84" s="1">
        <v>11711</v>
      </c>
      <c r="I84" s="1">
        <v>195.19</v>
      </c>
      <c r="J84" s="1">
        <v>2485</v>
      </c>
      <c r="K84" s="1">
        <f>J84*Inflation!$H$5/Inflation!$G$5</f>
        <v>2550.4645055395972</v>
      </c>
      <c r="L84" s="1"/>
      <c r="M84" s="1"/>
      <c r="N84" t="s">
        <v>64</v>
      </c>
      <c r="O84" s="1">
        <f t="shared" si="18"/>
        <v>11711</v>
      </c>
      <c r="P84" s="1">
        <f t="shared" si="19"/>
        <v>0</v>
      </c>
      <c r="Q84" s="1">
        <f t="shared" si="20"/>
        <v>0</v>
      </c>
      <c r="R84" s="1">
        <f t="shared" si="21"/>
        <v>0</v>
      </c>
      <c r="T84" s="1">
        <f t="shared" si="22"/>
        <v>2485</v>
      </c>
      <c r="U84" s="1">
        <f t="shared" si="23"/>
        <v>0</v>
      </c>
      <c r="V84" s="1">
        <f t="shared" si="24"/>
        <v>0</v>
      </c>
      <c r="W84" s="1">
        <f t="shared" si="25"/>
        <v>0</v>
      </c>
      <c r="X84" s="1">
        <f t="shared" si="26"/>
        <v>2485</v>
      </c>
      <c r="Y84" s="6">
        <f t="shared" si="27"/>
        <v>0.58135250431920349</v>
      </c>
      <c r="Z84" s="6">
        <f t="shared" si="28"/>
        <v>0</v>
      </c>
      <c r="AA84" s="6">
        <f t="shared" si="29"/>
        <v>0</v>
      </c>
      <c r="AB84" s="6">
        <f t="shared" si="30"/>
        <v>0</v>
      </c>
      <c r="AD84" t="s">
        <v>64</v>
      </c>
      <c r="AE84" s="1">
        <f t="shared" si="31"/>
        <v>195.19</v>
      </c>
      <c r="AF84" s="1">
        <f t="shared" si="32"/>
        <v>0</v>
      </c>
      <c r="AG84" s="1">
        <f t="shared" si="33"/>
        <v>0</v>
      </c>
      <c r="AH84" s="1">
        <f t="shared" si="34"/>
        <v>0</v>
      </c>
    </row>
    <row r="85" spans="1:34">
      <c r="A85" t="s">
        <v>65</v>
      </c>
      <c r="B85">
        <v>0</v>
      </c>
      <c r="C85">
        <v>1</v>
      </c>
      <c r="D85">
        <v>0</v>
      </c>
      <c r="E85">
        <v>2</v>
      </c>
      <c r="G85" t="s">
        <v>442</v>
      </c>
      <c r="H85" s="1">
        <v>53309</v>
      </c>
      <c r="I85" s="1">
        <v>888</v>
      </c>
      <c r="J85" s="1">
        <v>7258</v>
      </c>
      <c r="K85" s="1">
        <f>J85*Inflation!$H$5/Inflation!$G$5</f>
        <v>7449.2037751333592</v>
      </c>
      <c r="L85" s="1"/>
      <c r="M85" s="1"/>
      <c r="N85" t="s">
        <v>65</v>
      </c>
      <c r="O85" s="1">
        <f t="shared" si="18"/>
        <v>0</v>
      </c>
      <c r="P85" s="1">
        <f t="shared" si="19"/>
        <v>0</v>
      </c>
      <c r="Q85" s="1">
        <f t="shared" si="20"/>
        <v>53309</v>
      </c>
      <c r="R85" s="1">
        <f t="shared" si="21"/>
        <v>0</v>
      </c>
      <c r="T85" s="1">
        <f t="shared" si="22"/>
        <v>0</v>
      </c>
      <c r="U85" s="1">
        <f t="shared" si="23"/>
        <v>0</v>
      </c>
      <c r="V85" s="1">
        <f t="shared" si="24"/>
        <v>7258</v>
      </c>
      <c r="W85" s="1">
        <f t="shared" si="25"/>
        <v>0</v>
      </c>
      <c r="X85" s="1">
        <f t="shared" si="26"/>
        <v>7258</v>
      </c>
      <c r="Y85" s="6">
        <f t="shared" si="27"/>
        <v>0</v>
      </c>
      <c r="Z85" s="6">
        <f t="shared" si="28"/>
        <v>0</v>
      </c>
      <c r="AA85" s="6">
        <f t="shared" si="29"/>
        <v>0.37301265277625384</v>
      </c>
      <c r="AB85" s="6">
        <f t="shared" si="30"/>
        <v>0</v>
      </c>
      <c r="AD85" t="s">
        <v>65</v>
      </c>
      <c r="AE85" s="1">
        <f t="shared" si="31"/>
        <v>0</v>
      </c>
      <c r="AF85" s="1">
        <f t="shared" si="32"/>
        <v>0</v>
      </c>
      <c r="AG85" s="1">
        <f t="shared" si="33"/>
        <v>888</v>
      </c>
      <c r="AH85" s="1">
        <f t="shared" si="34"/>
        <v>0</v>
      </c>
    </row>
    <row r="86" spans="1:34">
      <c r="G86" t="s">
        <v>444</v>
      </c>
      <c r="H86" s="1">
        <v>9902</v>
      </c>
      <c r="I86" s="1">
        <v>165.04</v>
      </c>
      <c r="J86" s="1">
        <v>1582</v>
      </c>
      <c r="K86" s="1">
        <f>J86*Inflation!$H$5/Inflation!$G$5</f>
        <v>1623.6759950759126</v>
      </c>
      <c r="L86" s="1"/>
      <c r="M86" s="1"/>
      <c r="N86" t="s">
        <v>65</v>
      </c>
      <c r="O86" s="1">
        <f t="shared" si="18"/>
        <v>9902</v>
      </c>
      <c r="P86" s="1">
        <f t="shared" si="19"/>
        <v>0</v>
      </c>
      <c r="Q86" s="1">
        <f t="shared" si="20"/>
        <v>0</v>
      </c>
      <c r="R86" s="1">
        <f t="shared" si="21"/>
        <v>0</v>
      </c>
      <c r="T86" s="1">
        <f t="shared" si="22"/>
        <v>1582</v>
      </c>
      <c r="U86" s="1">
        <f t="shared" si="23"/>
        <v>0</v>
      </c>
      <c r="V86" s="1">
        <f t="shared" si="24"/>
        <v>0</v>
      </c>
      <c r="W86" s="1">
        <f t="shared" si="25"/>
        <v>0</v>
      </c>
      <c r="X86" s="1">
        <f t="shared" si="26"/>
        <v>1582</v>
      </c>
      <c r="Y86" s="6">
        <f t="shared" si="27"/>
        <v>0.43771425725534902</v>
      </c>
      <c r="Z86" s="6">
        <f t="shared" si="28"/>
        <v>0</v>
      </c>
      <c r="AA86" s="6">
        <f t="shared" si="29"/>
        <v>0</v>
      </c>
      <c r="AB86" s="6">
        <f t="shared" si="30"/>
        <v>0</v>
      </c>
      <c r="AD86" t="s">
        <v>65</v>
      </c>
      <c r="AE86" s="1">
        <f t="shared" si="31"/>
        <v>165.04</v>
      </c>
      <c r="AF86" s="1">
        <f t="shared" si="32"/>
        <v>0</v>
      </c>
      <c r="AG86" s="1">
        <f t="shared" si="33"/>
        <v>0</v>
      </c>
      <c r="AH86" s="1">
        <f t="shared" si="34"/>
        <v>0</v>
      </c>
    </row>
    <row r="87" spans="1:34">
      <c r="G87" t="s">
        <v>445</v>
      </c>
      <c r="H87" s="1">
        <v>10433</v>
      </c>
      <c r="I87" s="1">
        <v>173.89</v>
      </c>
      <c r="J87" s="1">
        <v>3797</v>
      </c>
      <c r="K87" s="1">
        <f>J87*Inflation!$H$5/Inflation!$G$5</f>
        <v>3897.0276569552721</v>
      </c>
      <c r="L87" s="1"/>
      <c r="M87" s="1"/>
      <c r="N87" t="s">
        <v>65</v>
      </c>
      <c r="O87" s="1">
        <f t="shared" si="18"/>
        <v>10433</v>
      </c>
      <c r="P87" s="1">
        <f t="shared" si="19"/>
        <v>0</v>
      </c>
      <c r="Q87" s="1">
        <f t="shared" si="20"/>
        <v>0</v>
      </c>
      <c r="R87" s="1">
        <f t="shared" si="21"/>
        <v>0</v>
      </c>
      <c r="T87" s="1">
        <f t="shared" si="22"/>
        <v>3797</v>
      </c>
      <c r="U87" s="1">
        <f t="shared" si="23"/>
        <v>0</v>
      </c>
      <c r="V87" s="1">
        <f t="shared" si="24"/>
        <v>0</v>
      </c>
      <c r="W87" s="1">
        <f t="shared" si="25"/>
        <v>0</v>
      </c>
      <c r="X87" s="1">
        <f t="shared" si="26"/>
        <v>3797</v>
      </c>
      <c r="Y87" s="6">
        <f t="shared" si="27"/>
        <v>0.99709956158606317</v>
      </c>
      <c r="Z87" s="6">
        <f t="shared" si="28"/>
        <v>0</v>
      </c>
      <c r="AA87" s="6">
        <f t="shared" si="29"/>
        <v>0</v>
      </c>
      <c r="AB87" s="6">
        <f t="shared" si="30"/>
        <v>0</v>
      </c>
      <c r="AD87" t="s">
        <v>65</v>
      </c>
      <c r="AE87" s="1">
        <f t="shared" si="31"/>
        <v>173.89</v>
      </c>
      <c r="AF87" s="1">
        <f t="shared" si="32"/>
        <v>0</v>
      </c>
      <c r="AG87" s="1">
        <f t="shared" si="33"/>
        <v>0</v>
      </c>
      <c r="AH87" s="1">
        <f t="shared" si="34"/>
        <v>0</v>
      </c>
    </row>
    <row r="88" spans="1:34">
      <c r="A88" t="s">
        <v>66</v>
      </c>
      <c r="B88">
        <v>0</v>
      </c>
      <c r="C88">
        <v>2</v>
      </c>
      <c r="D88">
        <v>2</v>
      </c>
      <c r="E88">
        <v>5</v>
      </c>
      <c r="G88" t="s">
        <v>378</v>
      </c>
      <c r="H88" s="1">
        <v>33187</v>
      </c>
      <c r="I88" s="1">
        <v>553</v>
      </c>
      <c r="J88" s="1">
        <v>7167</v>
      </c>
      <c r="K88" s="1">
        <f>J88*Inflation!$H$5/Inflation!$G$5</f>
        <v>7355.806483381205</v>
      </c>
      <c r="L88" s="1"/>
      <c r="M88" s="1"/>
      <c r="N88" t="s">
        <v>66</v>
      </c>
      <c r="O88" s="1">
        <f t="shared" si="18"/>
        <v>0</v>
      </c>
      <c r="P88" s="1">
        <f t="shared" si="19"/>
        <v>0</v>
      </c>
      <c r="Q88" s="1">
        <f t="shared" si="20"/>
        <v>33187</v>
      </c>
      <c r="R88" s="1">
        <f t="shared" si="21"/>
        <v>0</v>
      </c>
      <c r="T88" s="1">
        <f t="shared" si="22"/>
        <v>0</v>
      </c>
      <c r="U88" s="1">
        <f t="shared" si="23"/>
        <v>0</v>
      </c>
      <c r="V88" s="1">
        <f t="shared" si="24"/>
        <v>7167</v>
      </c>
      <c r="W88" s="1">
        <f t="shared" si="25"/>
        <v>0</v>
      </c>
      <c r="X88" s="1">
        <f t="shared" si="26"/>
        <v>7167</v>
      </c>
      <c r="Y88" s="6">
        <f t="shared" si="27"/>
        <v>0</v>
      </c>
      <c r="Z88" s="6">
        <f t="shared" si="28"/>
        <v>0</v>
      </c>
      <c r="AA88" s="6">
        <f t="shared" si="29"/>
        <v>0.59166590648013273</v>
      </c>
      <c r="AB88" s="6">
        <f t="shared" si="30"/>
        <v>0</v>
      </c>
      <c r="AD88" t="s">
        <v>66</v>
      </c>
      <c r="AE88" s="1">
        <f t="shared" si="31"/>
        <v>0</v>
      </c>
      <c r="AF88" s="1">
        <f t="shared" si="32"/>
        <v>0</v>
      </c>
      <c r="AG88" s="1">
        <f t="shared" si="33"/>
        <v>553</v>
      </c>
      <c r="AH88" s="1">
        <f t="shared" si="34"/>
        <v>0</v>
      </c>
    </row>
    <row r="89" spans="1:34">
      <c r="G89" t="s">
        <v>447</v>
      </c>
      <c r="H89" s="1">
        <v>29667</v>
      </c>
      <c r="I89" s="1">
        <v>494</v>
      </c>
      <c r="J89" s="1">
        <v>7378</v>
      </c>
      <c r="K89" s="1">
        <f>J89*Inflation!$H$5/Inflation!$G$5</f>
        <v>7572.3650389823533</v>
      </c>
      <c r="L89" s="1"/>
      <c r="M89" s="1"/>
      <c r="N89" t="s">
        <v>66</v>
      </c>
      <c r="O89" s="1">
        <f t="shared" si="18"/>
        <v>0</v>
      </c>
      <c r="P89" s="1">
        <f t="shared" si="19"/>
        <v>29667</v>
      </c>
      <c r="Q89" s="1">
        <f t="shared" si="20"/>
        <v>0</v>
      </c>
      <c r="R89" s="1">
        <f t="shared" si="21"/>
        <v>0</v>
      </c>
      <c r="T89" s="1">
        <f t="shared" si="22"/>
        <v>0</v>
      </c>
      <c r="U89" s="1">
        <f t="shared" si="23"/>
        <v>7378</v>
      </c>
      <c r="V89" s="1">
        <f t="shared" si="24"/>
        <v>0</v>
      </c>
      <c r="W89" s="1">
        <f t="shared" si="25"/>
        <v>0</v>
      </c>
      <c r="X89" s="1">
        <f t="shared" si="26"/>
        <v>7378</v>
      </c>
      <c r="Y89" s="6">
        <f t="shared" si="27"/>
        <v>0</v>
      </c>
      <c r="Z89" s="6">
        <f t="shared" si="28"/>
        <v>0.68135297233077108</v>
      </c>
      <c r="AA89" s="6">
        <f t="shared" si="29"/>
        <v>0</v>
      </c>
      <c r="AB89" s="6">
        <f t="shared" si="30"/>
        <v>0</v>
      </c>
      <c r="AD89" t="s">
        <v>66</v>
      </c>
      <c r="AE89" s="1">
        <f t="shared" si="31"/>
        <v>0</v>
      </c>
      <c r="AF89" s="1">
        <f t="shared" si="32"/>
        <v>494</v>
      </c>
      <c r="AG89" s="1">
        <f t="shared" si="33"/>
        <v>0</v>
      </c>
      <c r="AH89" s="1">
        <f t="shared" si="34"/>
        <v>0</v>
      </c>
    </row>
    <row r="90" spans="1:34">
      <c r="G90" t="s">
        <v>449</v>
      </c>
      <c r="H90" s="1">
        <v>22093</v>
      </c>
      <c r="I90" s="1">
        <v>368</v>
      </c>
      <c r="J90" s="1">
        <v>4784</v>
      </c>
      <c r="K90" s="1">
        <f>J90*Inflation!$H$5/Inflation!$G$5</f>
        <v>4910.0290521132529</v>
      </c>
      <c r="L90" s="1"/>
      <c r="M90" s="1"/>
      <c r="N90" t="s">
        <v>66</v>
      </c>
      <c r="O90" s="1">
        <f t="shared" si="18"/>
        <v>0</v>
      </c>
      <c r="P90" s="1">
        <f t="shared" si="19"/>
        <v>22093</v>
      </c>
      <c r="Q90" s="1">
        <f t="shared" si="20"/>
        <v>0</v>
      </c>
      <c r="R90" s="1">
        <f t="shared" si="21"/>
        <v>0</v>
      </c>
      <c r="T90" s="1">
        <f t="shared" si="22"/>
        <v>0</v>
      </c>
      <c r="U90" s="1">
        <f t="shared" si="23"/>
        <v>4784</v>
      </c>
      <c r="V90" s="1">
        <f t="shared" si="24"/>
        <v>0</v>
      </c>
      <c r="W90" s="1">
        <f t="shared" si="25"/>
        <v>0</v>
      </c>
      <c r="X90" s="1">
        <f t="shared" si="26"/>
        <v>4784</v>
      </c>
      <c r="Y90" s="6">
        <f t="shared" si="27"/>
        <v>0</v>
      </c>
      <c r="Z90" s="6">
        <f t="shared" si="28"/>
        <v>0.5932580145325892</v>
      </c>
      <c r="AA90" s="6">
        <f t="shared" si="29"/>
        <v>0</v>
      </c>
      <c r="AB90" s="6">
        <f t="shared" si="30"/>
        <v>0</v>
      </c>
      <c r="AD90" t="s">
        <v>66</v>
      </c>
      <c r="AE90" s="1">
        <f t="shared" si="31"/>
        <v>0</v>
      </c>
      <c r="AF90" s="1">
        <f t="shared" si="32"/>
        <v>368</v>
      </c>
      <c r="AG90" s="1">
        <f t="shared" si="33"/>
        <v>0</v>
      </c>
      <c r="AH90" s="1">
        <f t="shared" si="34"/>
        <v>0</v>
      </c>
    </row>
    <row r="91" spans="1:34">
      <c r="G91" t="s">
        <v>451</v>
      </c>
      <c r="H91" s="1">
        <v>33604</v>
      </c>
      <c r="I91" s="1">
        <v>560</v>
      </c>
      <c r="J91" s="1">
        <v>8303</v>
      </c>
      <c r="K91" s="1">
        <f>J91*Inflation!$H$5/Inflation!$G$5</f>
        <v>8521.7331144850214</v>
      </c>
      <c r="L91" s="1"/>
      <c r="M91" s="1"/>
      <c r="N91" t="s">
        <v>66</v>
      </c>
      <c r="O91" s="1">
        <f t="shared" si="18"/>
        <v>0</v>
      </c>
      <c r="P91" s="1">
        <f t="shared" si="19"/>
        <v>0</v>
      </c>
      <c r="Q91" s="1">
        <f t="shared" si="20"/>
        <v>33604</v>
      </c>
      <c r="R91" s="1">
        <f t="shared" si="21"/>
        <v>0</v>
      </c>
      <c r="T91" s="1">
        <f t="shared" si="22"/>
        <v>0</v>
      </c>
      <c r="U91" s="1">
        <f t="shared" si="23"/>
        <v>0</v>
      </c>
      <c r="V91" s="1">
        <f t="shared" si="24"/>
        <v>8303</v>
      </c>
      <c r="W91" s="1">
        <f t="shared" si="25"/>
        <v>0</v>
      </c>
      <c r="X91" s="1">
        <f t="shared" si="26"/>
        <v>8303</v>
      </c>
      <c r="Y91" s="6">
        <f t="shared" si="27"/>
        <v>0</v>
      </c>
      <c r="Z91" s="6">
        <f t="shared" si="28"/>
        <v>0</v>
      </c>
      <c r="AA91" s="6">
        <f t="shared" si="29"/>
        <v>0.67694159044993008</v>
      </c>
      <c r="AB91" s="6">
        <f t="shared" si="30"/>
        <v>0</v>
      </c>
      <c r="AD91" t="s">
        <v>66</v>
      </c>
      <c r="AE91" s="1">
        <f t="shared" si="31"/>
        <v>0</v>
      </c>
      <c r="AF91" s="1">
        <f t="shared" si="32"/>
        <v>0</v>
      </c>
      <c r="AG91" s="1">
        <f t="shared" si="33"/>
        <v>560</v>
      </c>
      <c r="AH91" s="1">
        <f t="shared" si="34"/>
        <v>0</v>
      </c>
    </row>
    <row r="92" spans="1:34">
      <c r="G92" t="s">
        <v>446</v>
      </c>
      <c r="H92" s="1">
        <v>44440</v>
      </c>
      <c r="I92" s="1">
        <v>741</v>
      </c>
      <c r="J92" s="1">
        <v>10508</v>
      </c>
      <c r="K92" s="1">
        <f>J92*Inflation!$H$5/Inflation!$G$5</f>
        <v>10784.821337710297</v>
      </c>
      <c r="L92" s="1"/>
      <c r="M92" s="1"/>
      <c r="N92" t="s">
        <v>66</v>
      </c>
      <c r="O92" s="1">
        <f t="shared" si="18"/>
        <v>0</v>
      </c>
      <c r="P92" s="1">
        <f t="shared" si="19"/>
        <v>0</v>
      </c>
      <c r="Q92" s="1">
        <f t="shared" si="20"/>
        <v>44440</v>
      </c>
      <c r="R92" s="1">
        <f t="shared" si="21"/>
        <v>0</v>
      </c>
      <c r="T92" s="1">
        <f t="shared" si="22"/>
        <v>0</v>
      </c>
      <c r="U92" s="1">
        <f t="shared" si="23"/>
        <v>0</v>
      </c>
      <c r="V92" s="1">
        <f t="shared" si="24"/>
        <v>10508</v>
      </c>
      <c r="W92" s="1">
        <f t="shared" si="25"/>
        <v>0</v>
      </c>
      <c r="X92" s="1">
        <f t="shared" si="26"/>
        <v>10508</v>
      </c>
      <c r="Y92" s="6">
        <f t="shared" si="27"/>
        <v>0</v>
      </c>
      <c r="Z92" s="6">
        <f t="shared" si="28"/>
        <v>0</v>
      </c>
      <c r="AA92" s="6">
        <f t="shared" si="29"/>
        <v>0.64781820647818211</v>
      </c>
      <c r="AB92" s="6">
        <f t="shared" si="30"/>
        <v>0</v>
      </c>
      <c r="AD92" t="s">
        <v>66</v>
      </c>
      <c r="AE92" s="1">
        <f t="shared" si="31"/>
        <v>0</v>
      </c>
      <c r="AF92" s="1">
        <f t="shared" si="32"/>
        <v>0</v>
      </c>
      <c r="AG92" s="1">
        <f t="shared" si="33"/>
        <v>741</v>
      </c>
      <c r="AH92" s="1">
        <f t="shared" si="34"/>
        <v>0</v>
      </c>
    </row>
    <row r="93" spans="1:34">
      <c r="G93" t="s">
        <v>471</v>
      </c>
      <c r="H93" s="1">
        <v>7927</v>
      </c>
      <c r="I93" s="1">
        <v>132.11000000000001</v>
      </c>
      <c r="J93" s="1">
        <v>2093</v>
      </c>
      <c r="K93" s="1">
        <f>J93*Inflation!$H$5/Inflation!$G$5</f>
        <v>2148.1377102995484</v>
      </c>
      <c r="N93" t="s">
        <v>66</v>
      </c>
      <c r="O93" s="1">
        <f t="shared" si="18"/>
        <v>7927</v>
      </c>
      <c r="P93" s="1">
        <f t="shared" si="19"/>
        <v>0</v>
      </c>
      <c r="Q93" s="1">
        <f t="shared" si="20"/>
        <v>0</v>
      </c>
      <c r="R93" s="1">
        <f t="shared" si="21"/>
        <v>0</v>
      </c>
      <c r="T93" s="1">
        <f t="shared" si="22"/>
        <v>2093</v>
      </c>
      <c r="U93" s="1">
        <f t="shared" si="23"/>
        <v>0</v>
      </c>
      <c r="V93" s="1">
        <f t="shared" si="24"/>
        <v>0</v>
      </c>
      <c r="W93" s="1">
        <f t="shared" si="25"/>
        <v>0</v>
      </c>
      <c r="X93" s="1">
        <f t="shared" si="26"/>
        <v>2093</v>
      </c>
      <c r="Y93" s="6">
        <f t="shared" si="27"/>
        <v>0.72338167974548573</v>
      </c>
      <c r="Z93" s="6">
        <f t="shared" si="28"/>
        <v>0</v>
      </c>
      <c r="AA93" s="6">
        <f t="shared" si="29"/>
        <v>0</v>
      </c>
      <c r="AB93" s="6">
        <f t="shared" si="30"/>
        <v>0</v>
      </c>
      <c r="AD93" t="s">
        <v>66</v>
      </c>
      <c r="AE93" s="1">
        <f t="shared" si="31"/>
        <v>132.11000000000001</v>
      </c>
      <c r="AF93" s="1">
        <f t="shared" si="32"/>
        <v>0</v>
      </c>
      <c r="AG93" s="1">
        <f t="shared" si="33"/>
        <v>0</v>
      </c>
      <c r="AH93" s="1">
        <f t="shared" si="34"/>
        <v>0</v>
      </c>
    </row>
    <row r="94" spans="1:34">
      <c r="G94" t="s">
        <v>452</v>
      </c>
      <c r="H94" s="1">
        <v>8726</v>
      </c>
      <c r="I94" s="1">
        <v>145.43</v>
      </c>
      <c r="J94" s="1">
        <v>1735</v>
      </c>
      <c r="K94" s="1">
        <f>J94*Inflation!$H$5/Inflation!$G$5</f>
        <v>1780.7066064833809</v>
      </c>
      <c r="L94" s="1"/>
      <c r="M94" s="1"/>
      <c r="N94" t="s">
        <v>66</v>
      </c>
      <c r="O94" s="1">
        <f t="shared" si="18"/>
        <v>8726</v>
      </c>
      <c r="P94" s="1">
        <f t="shared" si="19"/>
        <v>0</v>
      </c>
      <c r="Q94" s="1">
        <f t="shared" si="20"/>
        <v>0</v>
      </c>
      <c r="R94" s="1">
        <f t="shared" si="21"/>
        <v>0</v>
      </c>
      <c r="T94" s="1">
        <f t="shared" si="22"/>
        <v>1735</v>
      </c>
      <c r="U94" s="1">
        <f t="shared" si="23"/>
        <v>0</v>
      </c>
      <c r="V94" s="1">
        <f t="shared" si="24"/>
        <v>0</v>
      </c>
      <c r="W94" s="1">
        <f t="shared" si="25"/>
        <v>0</v>
      </c>
      <c r="X94" s="1">
        <f t="shared" si="26"/>
        <v>1735</v>
      </c>
      <c r="Y94" s="6">
        <f t="shared" si="27"/>
        <v>0.54474268365049816</v>
      </c>
      <c r="Z94" s="6">
        <f t="shared" si="28"/>
        <v>0</v>
      </c>
      <c r="AA94" s="6">
        <f t="shared" si="29"/>
        <v>0</v>
      </c>
      <c r="AB94" s="6">
        <f t="shared" si="30"/>
        <v>0</v>
      </c>
      <c r="AD94" t="s">
        <v>66</v>
      </c>
      <c r="AE94" s="1">
        <f t="shared" si="31"/>
        <v>145.43</v>
      </c>
      <c r="AF94" s="1">
        <f t="shared" si="32"/>
        <v>0</v>
      </c>
      <c r="AG94" s="1">
        <f t="shared" si="33"/>
        <v>0</v>
      </c>
      <c r="AH94" s="1">
        <f t="shared" si="34"/>
        <v>0</v>
      </c>
    </row>
    <row r="95" spans="1:34">
      <c r="G95" t="s">
        <v>453</v>
      </c>
      <c r="H95" s="1">
        <v>11084</v>
      </c>
      <c r="I95" s="1">
        <v>184.73</v>
      </c>
      <c r="J95" s="1">
        <v>3379</v>
      </c>
      <c r="K95" s="1">
        <f>J95*Inflation!$H$5/Inflation!$G$5</f>
        <v>3468.0159212146077</v>
      </c>
      <c r="L95" s="1"/>
      <c r="M95" s="1"/>
      <c r="N95" t="s">
        <v>66</v>
      </c>
      <c r="O95" s="1">
        <f t="shared" si="18"/>
        <v>11084</v>
      </c>
      <c r="P95" s="1">
        <f t="shared" si="19"/>
        <v>0</v>
      </c>
      <c r="Q95" s="1">
        <f t="shared" si="20"/>
        <v>0</v>
      </c>
      <c r="R95" s="1">
        <f t="shared" si="21"/>
        <v>0</v>
      </c>
      <c r="T95" s="1">
        <f t="shared" si="22"/>
        <v>3379</v>
      </c>
      <c r="U95" s="1">
        <f t="shared" si="23"/>
        <v>0</v>
      </c>
      <c r="V95" s="1">
        <f t="shared" si="24"/>
        <v>0</v>
      </c>
      <c r="W95" s="1">
        <f t="shared" si="25"/>
        <v>0</v>
      </c>
      <c r="X95" s="1">
        <f t="shared" si="26"/>
        <v>3379</v>
      </c>
      <c r="Y95" s="6">
        <f t="shared" si="27"/>
        <v>0.83521600925436146</v>
      </c>
      <c r="Z95" s="6">
        <f t="shared" si="28"/>
        <v>0</v>
      </c>
      <c r="AA95" s="6">
        <f t="shared" si="29"/>
        <v>0</v>
      </c>
      <c r="AB95" s="6">
        <f t="shared" si="30"/>
        <v>0</v>
      </c>
      <c r="AD95" t="s">
        <v>66</v>
      </c>
      <c r="AE95" s="1">
        <f t="shared" si="31"/>
        <v>184.73</v>
      </c>
      <c r="AF95" s="1">
        <f t="shared" si="32"/>
        <v>0</v>
      </c>
      <c r="AG95" s="1">
        <f t="shared" si="33"/>
        <v>0</v>
      </c>
      <c r="AH95" s="1">
        <f t="shared" si="34"/>
        <v>0</v>
      </c>
    </row>
    <row r="96" spans="1:34">
      <c r="G96" t="s">
        <v>454</v>
      </c>
      <c r="H96" s="1">
        <v>9727</v>
      </c>
      <c r="I96" s="1">
        <v>162.12</v>
      </c>
      <c r="J96" s="1">
        <v>1625</v>
      </c>
      <c r="K96" s="1">
        <f>J96*Inflation!$H$5/Inflation!$G$5</f>
        <v>1667.8087812884692</v>
      </c>
      <c r="L96" s="1"/>
      <c r="M96" s="1"/>
      <c r="N96" t="s">
        <v>66</v>
      </c>
      <c r="O96" s="1">
        <f t="shared" si="18"/>
        <v>9727</v>
      </c>
      <c r="P96" s="1">
        <f t="shared" si="19"/>
        <v>0</v>
      </c>
      <c r="Q96" s="1">
        <f t="shared" si="20"/>
        <v>0</v>
      </c>
      <c r="R96" s="1">
        <f t="shared" si="21"/>
        <v>0</v>
      </c>
      <c r="T96" s="1">
        <f t="shared" si="22"/>
        <v>1625</v>
      </c>
      <c r="U96" s="1">
        <f t="shared" si="23"/>
        <v>0</v>
      </c>
      <c r="V96" s="1">
        <f t="shared" si="24"/>
        <v>0</v>
      </c>
      <c r="W96" s="1">
        <f t="shared" si="25"/>
        <v>0</v>
      </c>
      <c r="X96" s="1">
        <f t="shared" si="26"/>
        <v>1625</v>
      </c>
      <c r="Y96" s="6">
        <f t="shared" si="27"/>
        <v>0.45770070880235919</v>
      </c>
      <c r="Z96" s="6">
        <f t="shared" si="28"/>
        <v>0</v>
      </c>
      <c r="AA96" s="6">
        <f t="shared" si="29"/>
        <v>0</v>
      </c>
      <c r="AB96" s="6">
        <f t="shared" si="30"/>
        <v>0</v>
      </c>
      <c r="AD96" t="s">
        <v>66</v>
      </c>
      <c r="AE96" s="1">
        <f t="shared" si="31"/>
        <v>162.12</v>
      </c>
      <c r="AF96" s="1">
        <f t="shared" si="32"/>
        <v>0</v>
      </c>
      <c r="AG96" s="1">
        <f t="shared" si="33"/>
        <v>0</v>
      </c>
      <c r="AH96" s="1">
        <f t="shared" si="34"/>
        <v>0</v>
      </c>
    </row>
    <row r="97" spans="1:34">
      <c r="G97" t="s">
        <v>455</v>
      </c>
      <c r="H97" s="1">
        <v>14173</v>
      </c>
      <c r="I97" s="1">
        <v>236.22</v>
      </c>
      <c r="J97" s="1">
        <v>2635</v>
      </c>
      <c r="K97" s="1">
        <f>J97*Inflation!$H$5/Inflation!$G$5</f>
        <v>2704.4160853508406</v>
      </c>
      <c r="L97" s="1"/>
      <c r="M97" s="1"/>
      <c r="N97" t="s">
        <v>66</v>
      </c>
      <c r="O97" s="1">
        <f t="shared" si="18"/>
        <v>14173</v>
      </c>
      <c r="P97" s="1">
        <f t="shared" si="19"/>
        <v>0</v>
      </c>
      <c r="Q97" s="1">
        <f t="shared" si="20"/>
        <v>0</v>
      </c>
      <c r="R97" s="1">
        <f t="shared" si="21"/>
        <v>0</v>
      </c>
      <c r="T97" s="1">
        <f t="shared" si="22"/>
        <v>2635</v>
      </c>
      <c r="U97" s="1">
        <f t="shared" si="23"/>
        <v>0</v>
      </c>
      <c r="V97" s="1">
        <f t="shared" si="24"/>
        <v>0</v>
      </c>
      <c r="W97" s="1">
        <f t="shared" si="25"/>
        <v>0</v>
      </c>
      <c r="X97" s="1">
        <f t="shared" si="26"/>
        <v>2635</v>
      </c>
      <c r="Y97" s="6">
        <f t="shared" si="27"/>
        <v>0.50936132662046008</v>
      </c>
      <c r="Z97" s="6">
        <f t="shared" si="28"/>
        <v>0</v>
      </c>
      <c r="AA97" s="6">
        <f t="shared" si="29"/>
        <v>0</v>
      </c>
      <c r="AB97" s="6">
        <f t="shared" si="30"/>
        <v>0</v>
      </c>
      <c r="AD97" t="s">
        <v>66</v>
      </c>
      <c r="AE97" s="1">
        <f t="shared" si="31"/>
        <v>236.22</v>
      </c>
      <c r="AF97" s="1">
        <f t="shared" si="32"/>
        <v>0</v>
      </c>
      <c r="AG97" s="1">
        <f t="shared" si="33"/>
        <v>0</v>
      </c>
      <c r="AH97" s="1">
        <f t="shared" si="34"/>
        <v>0</v>
      </c>
    </row>
    <row r="98" spans="1:34">
      <c r="H98" s="1"/>
      <c r="I98" s="1">
        <f>SUM(I3:I97)</f>
        <v>36857.090000000011</v>
      </c>
      <c r="J98" s="1"/>
      <c r="K98" s="1"/>
      <c r="L98" s="1"/>
      <c r="M98" s="1"/>
      <c r="N98" s="1"/>
      <c r="O98" s="1"/>
      <c r="AE98" s="1"/>
      <c r="AF98" s="1"/>
      <c r="AG98" s="1"/>
      <c r="AH98" s="1"/>
    </row>
    <row r="99" spans="1:34">
      <c r="A99" s="9" t="s">
        <v>450</v>
      </c>
      <c r="B99" s="9">
        <v>2017</v>
      </c>
      <c r="H99" s="1"/>
      <c r="I99" s="1"/>
      <c r="J99" s="1"/>
      <c r="K99" s="1"/>
      <c r="L99" s="1"/>
      <c r="M99" s="1"/>
      <c r="N99" s="1"/>
      <c r="O99" s="1"/>
      <c r="AE99" s="1"/>
      <c r="AF99" s="1"/>
      <c r="AG99" s="1"/>
      <c r="AH99" s="1"/>
    </row>
    <row r="100" spans="1:34">
      <c r="A100" t="s">
        <v>57</v>
      </c>
      <c r="B100" s="1">
        <f>SUMIF(AD$3:$AD$97,$A100,AE$3:AE$97)</f>
        <v>1703.43</v>
      </c>
      <c r="H100" s="1"/>
      <c r="I100" s="1"/>
      <c r="J100" s="1"/>
      <c r="K100" s="1"/>
      <c r="L100" s="1"/>
      <c r="M100" s="1"/>
      <c r="N100" s="1"/>
      <c r="O100" s="1"/>
      <c r="AE100" s="1"/>
      <c r="AF100" s="1"/>
      <c r="AG100" s="1"/>
      <c r="AH100" s="1"/>
    </row>
    <row r="101" spans="1:34">
      <c r="A101" t="s">
        <v>58</v>
      </c>
      <c r="B101" s="1">
        <f>SUMIF(AD$3:$AD$97,$A101,AE$3:AE$97)</f>
        <v>201.91</v>
      </c>
      <c r="H101" s="1"/>
      <c r="I101" s="1"/>
      <c r="J101" s="1"/>
      <c r="K101" s="1"/>
      <c r="L101" s="1"/>
      <c r="M101" s="1"/>
      <c r="N101" s="1"/>
      <c r="O101" s="1"/>
      <c r="AE101" s="1">
        <f>SUM(AE3:AE100)</f>
        <v>8774.09</v>
      </c>
      <c r="AF101" s="1">
        <f t="shared" ref="AF101:AH101" si="35">SUM(AF3:AF100)</f>
        <v>8978</v>
      </c>
      <c r="AG101" s="1">
        <f t="shared" si="35"/>
        <v>8837</v>
      </c>
      <c r="AH101" s="1">
        <f t="shared" si="35"/>
        <v>10268</v>
      </c>
    </row>
    <row r="102" spans="1:34">
      <c r="A102" t="s">
        <v>38</v>
      </c>
      <c r="B102" s="1">
        <f>SUMIF(AD$3:$AD$97,$A102,AE$3:AE$97)</f>
        <v>1487.0899999999997</v>
      </c>
      <c r="H102" s="1"/>
      <c r="I102" s="1"/>
      <c r="J102" s="1"/>
      <c r="K102" s="1"/>
      <c r="L102" s="1"/>
      <c r="M102" s="1"/>
      <c r="N102" s="1"/>
      <c r="O102" s="1"/>
    </row>
    <row r="103" spans="1:34">
      <c r="A103" t="s">
        <v>60</v>
      </c>
      <c r="B103" s="1">
        <f>SUMIF(AD$3:$AD$97,$A103,AE$3:AE$97)</f>
        <v>688.76</v>
      </c>
      <c r="H103" s="1"/>
      <c r="I103" s="1"/>
      <c r="J103" s="1"/>
      <c r="K103" s="1"/>
      <c r="L103" s="1"/>
      <c r="M103" s="1"/>
      <c r="N103" s="1"/>
      <c r="O103" s="1"/>
    </row>
    <row r="104" spans="1:34">
      <c r="A104" t="s">
        <v>142</v>
      </c>
      <c r="B104" s="1">
        <f>SUMIF(AD$3:$AD$97,$A104,AE$3:AE$97)</f>
        <v>685.13</v>
      </c>
      <c r="H104" s="1"/>
      <c r="I104" s="1"/>
      <c r="J104" s="1"/>
      <c r="K104" s="1"/>
      <c r="L104" s="1"/>
      <c r="M104" s="1"/>
      <c r="N104" s="1"/>
      <c r="O104" s="1"/>
    </row>
    <row r="105" spans="1:34">
      <c r="A105" t="s">
        <v>62</v>
      </c>
      <c r="B105" s="1">
        <f>SUMIF(AD$3:$AD$97,$A105,AE$3:AE$97)</f>
        <v>302.48</v>
      </c>
      <c r="H105" s="1"/>
      <c r="I105" s="1"/>
      <c r="J105" s="1"/>
      <c r="K105" s="1"/>
      <c r="L105" s="1"/>
      <c r="M105" s="1"/>
      <c r="N105" s="1"/>
      <c r="O105" s="1"/>
    </row>
    <row r="106" spans="1:34">
      <c r="A106" t="s">
        <v>63</v>
      </c>
      <c r="B106" s="1">
        <f>SUMIF(AD$3:$AD$97,$A106,AE$3:AE$97)</f>
        <v>1645.52</v>
      </c>
      <c r="H106" s="1"/>
      <c r="I106" s="1"/>
      <c r="J106" s="1"/>
      <c r="K106" s="1"/>
      <c r="L106" s="1"/>
      <c r="M106" s="1"/>
      <c r="N106" s="1"/>
      <c r="O106" s="1"/>
    </row>
    <row r="107" spans="1:34">
      <c r="A107" t="s">
        <v>64</v>
      </c>
      <c r="B107" s="1">
        <f>SUMIF(AD$3:$AD$97,$A107,AE$3:AE$97)</f>
        <v>860.23</v>
      </c>
      <c r="H107" s="1"/>
      <c r="I107" s="1"/>
      <c r="J107" s="1"/>
      <c r="K107" s="1"/>
      <c r="L107" s="1"/>
      <c r="M107" s="1"/>
      <c r="N107" s="1"/>
      <c r="O107" s="1"/>
    </row>
    <row r="108" spans="1:34">
      <c r="A108" t="s">
        <v>65</v>
      </c>
      <c r="B108" s="1">
        <f>SUMIF(AD$3:$AD$97,$A108,AE$3:AE$97)</f>
        <v>338.92999999999995</v>
      </c>
      <c r="H108" s="1"/>
      <c r="I108" s="1"/>
      <c r="J108" s="1"/>
      <c r="K108" s="1"/>
      <c r="L108" s="1"/>
      <c r="M108" s="1"/>
      <c r="N108" s="1"/>
      <c r="O108" s="1"/>
    </row>
    <row r="109" spans="1:34">
      <c r="A109" t="s">
        <v>66</v>
      </c>
      <c r="B109" s="1">
        <f>SUMIF(AD$3:$AD$97,$A109,AE$3:AE$97)</f>
        <v>860.61</v>
      </c>
      <c r="H109" s="1"/>
      <c r="I109" s="1"/>
      <c r="J109" s="1"/>
      <c r="K109" s="1"/>
      <c r="L109" s="1"/>
      <c r="M109" s="1"/>
      <c r="N109" s="1"/>
      <c r="O109" s="1"/>
    </row>
    <row r="110" spans="1:34">
      <c r="A110" t="s">
        <v>456</v>
      </c>
      <c r="B110" s="1">
        <f>SUM(B100:B109)</f>
        <v>8774.09</v>
      </c>
      <c r="H110" s="1"/>
      <c r="I110" s="1"/>
      <c r="J110" s="1"/>
      <c r="K110" s="1"/>
      <c r="L110" s="1"/>
      <c r="M110" s="1"/>
      <c r="N110" s="1"/>
      <c r="O110" s="1"/>
    </row>
    <row r="111" spans="1:34">
      <c r="A111" t="s">
        <v>457</v>
      </c>
      <c r="B111" s="1">
        <f>SUM(AE$3:AE$99)</f>
        <v>8774.09</v>
      </c>
      <c r="H111" s="1"/>
      <c r="I111" s="1"/>
      <c r="J111" s="1"/>
      <c r="K111" s="1"/>
      <c r="L111" s="1"/>
      <c r="M111" s="1"/>
      <c r="N111" s="1"/>
      <c r="O111" s="1"/>
    </row>
    <row r="112" spans="1:34">
      <c r="H112" s="1"/>
      <c r="I112" s="1"/>
      <c r="J112" s="1"/>
      <c r="K112" s="1"/>
      <c r="L112" s="1"/>
      <c r="M112" s="1"/>
      <c r="N112" s="1"/>
      <c r="O112" s="1"/>
    </row>
    <row r="113" spans="1:15">
      <c r="A113" s="9" t="s">
        <v>458</v>
      </c>
      <c r="B113" s="9">
        <v>2017</v>
      </c>
      <c r="H113" s="1"/>
      <c r="I113" s="1"/>
      <c r="J113" s="1"/>
      <c r="K113" s="1"/>
      <c r="L113" s="1"/>
      <c r="M113" s="1"/>
      <c r="N113" s="1"/>
      <c r="O113" s="1"/>
    </row>
    <row r="114" spans="1:15">
      <c r="A114" t="s">
        <v>57</v>
      </c>
      <c r="B114" s="1">
        <f>SUMIF(AD$3:$AD$97,$A114,AF$3:AF$97)</f>
        <v>931</v>
      </c>
      <c r="H114" s="1"/>
      <c r="I114" s="1"/>
      <c r="J114" s="1"/>
      <c r="K114" s="1"/>
      <c r="L114" s="1"/>
      <c r="M114" s="1"/>
      <c r="N114" s="1"/>
      <c r="O114" s="1"/>
    </row>
    <row r="115" spans="1:15">
      <c r="A115" t="s">
        <v>58</v>
      </c>
      <c r="B115" s="1">
        <f>SUMIF(AD$3:$AD$97,$A115,AF$3:AF$97)</f>
        <v>419</v>
      </c>
      <c r="H115" s="1"/>
      <c r="I115" s="1"/>
      <c r="J115" s="1"/>
      <c r="K115" s="1"/>
      <c r="L115" s="1"/>
      <c r="M115" s="1"/>
      <c r="N115" s="1"/>
      <c r="O115" s="1"/>
    </row>
    <row r="116" spans="1:15">
      <c r="A116" t="s">
        <v>38</v>
      </c>
      <c r="B116" s="1">
        <f>SUMIF(AD$3:$AD$97,$A116,AF$3:AF$97)</f>
        <v>1899</v>
      </c>
      <c r="H116" s="1"/>
      <c r="I116" s="1"/>
      <c r="J116" s="1"/>
      <c r="K116" s="1"/>
      <c r="L116" s="1"/>
      <c r="M116" s="1"/>
      <c r="N116" s="1"/>
      <c r="O116" s="1"/>
    </row>
    <row r="117" spans="1:15">
      <c r="A117" t="s">
        <v>60</v>
      </c>
      <c r="B117" s="1">
        <f>SUMIF(AD$3:$AD$97,$A117,AF$3:AF$97)</f>
        <v>1182</v>
      </c>
      <c r="H117" s="1"/>
      <c r="I117" s="1"/>
      <c r="J117" s="1"/>
      <c r="K117" s="1"/>
      <c r="L117" s="1"/>
      <c r="M117" s="1"/>
      <c r="N117" s="1"/>
      <c r="O117" s="1"/>
    </row>
    <row r="118" spans="1:15">
      <c r="A118" t="s">
        <v>142</v>
      </c>
      <c r="B118" s="1">
        <f>SUMIF(AD$3:$AD$97,$A118,AF$3:AF$97)</f>
        <v>1745</v>
      </c>
      <c r="H118" s="1"/>
      <c r="I118" s="1"/>
      <c r="J118" s="1"/>
      <c r="K118" s="1"/>
      <c r="L118" s="1"/>
      <c r="M118" s="1"/>
      <c r="N118" s="1"/>
      <c r="O118" s="1"/>
    </row>
    <row r="119" spans="1:15">
      <c r="A119" t="s">
        <v>62</v>
      </c>
      <c r="B119" s="1">
        <f>SUMIF(AD$3:$AD$97,$A119,AF$3:AF$97)</f>
        <v>0</v>
      </c>
      <c r="H119" s="1"/>
      <c r="I119" s="1"/>
      <c r="J119" s="1"/>
      <c r="K119" s="1"/>
      <c r="L119" s="1"/>
      <c r="M119" s="1"/>
      <c r="N119" s="1"/>
      <c r="O119" s="1"/>
    </row>
    <row r="120" spans="1:15">
      <c r="A120" t="s">
        <v>63</v>
      </c>
      <c r="B120" s="1">
        <f>SUMIF(AD$3:$AD$97,$A120,AF$3:AF$97)</f>
        <v>1651</v>
      </c>
      <c r="H120" s="1"/>
      <c r="I120" s="1"/>
      <c r="J120" s="1"/>
      <c r="K120" s="1"/>
      <c r="L120" s="1"/>
      <c r="M120" s="1"/>
      <c r="N120" s="1"/>
      <c r="O120" s="1"/>
    </row>
    <row r="121" spans="1:15">
      <c r="A121" t="s">
        <v>64</v>
      </c>
      <c r="B121" s="1">
        <f>SUMIF(AD$3:$AD$97,$A121,AF$3:AF$97)</f>
        <v>289</v>
      </c>
      <c r="H121" s="1"/>
      <c r="I121" s="1"/>
      <c r="J121" s="1"/>
      <c r="K121" s="1"/>
      <c r="L121" s="1"/>
      <c r="M121" s="1"/>
      <c r="N121" s="1"/>
      <c r="O121" s="1"/>
    </row>
    <row r="122" spans="1:15">
      <c r="A122" t="s">
        <v>65</v>
      </c>
      <c r="B122" s="1">
        <f>SUMIF(AD$3:$AD$97,$A122,AF$3:AF$97)</f>
        <v>0</v>
      </c>
      <c r="H122" s="1"/>
      <c r="I122" s="1"/>
      <c r="J122" s="1"/>
      <c r="K122" s="1"/>
      <c r="L122" s="1"/>
      <c r="M122" s="1"/>
      <c r="N122" s="1"/>
      <c r="O122" s="1"/>
    </row>
    <row r="123" spans="1:15">
      <c r="A123" t="s">
        <v>66</v>
      </c>
      <c r="B123" s="1">
        <f>SUMIF(AD$3:$AD$97,$A123,AF$3:AF$97)</f>
        <v>862</v>
      </c>
    </row>
    <row r="124" spans="1:15">
      <c r="A124" t="s">
        <v>456</v>
      </c>
      <c r="B124" s="1">
        <f>SUM(B114:B123)</f>
        <v>8978</v>
      </c>
    </row>
    <row r="125" spans="1:15">
      <c r="A125" t="s">
        <v>457</v>
      </c>
      <c r="B125" s="1">
        <f>SUM(AF$3:AF$99)</f>
        <v>8978</v>
      </c>
    </row>
    <row r="127" spans="1:15">
      <c r="A127" s="9" t="s">
        <v>459</v>
      </c>
      <c r="B127" s="9">
        <v>2017</v>
      </c>
    </row>
    <row r="128" spans="1:15">
      <c r="A128" t="s">
        <v>57</v>
      </c>
      <c r="B128" s="1">
        <f>SUMIF(AD$3:$AD$97,$A128,AG$3:AG$97)</f>
        <v>0</v>
      </c>
    </row>
    <row r="129" spans="1:2">
      <c r="A129" t="s">
        <v>58</v>
      </c>
      <c r="B129" s="1">
        <f>SUMIF(AD$3:$AD$97,$A129,AG$3:AG$97)</f>
        <v>944</v>
      </c>
    </row>
    <row r="130" spans="1:2">
      <c r="A130" t="s">
        <v>38</v>
      </c>
      <c r="B130" s="1">
        <f>SUMIF(AD$3:$AD$97,$A130,AG$3:AG$97)</f>
        <v>645</v>
      </c>
    </row>
    <row r="131" spans="1:2">
      <c r="A131" t="s">
        <v>60</v>
      </c>
      <c r="B131" s="1">
        <f>SUMIF(AD$3:$AD$97,$A131,AG$3:AG$97)</f>
        <v>0</v>
      </c>
    </row>
    <row r="132" spans="1:2">
      <c r="A132" t="s">
        <v>142</v>
      </c>
      <c r="B132" s="1">
        <f>SUMIF(AD$3:$AD$97,$A132,AG$3:AG$97)</f>
        <v>1243</v>
      </c>
    </row>
    <row r="133" spans="1:2">
      <c r="A133" t="s">
        <v>62</v>
      </c>
      <c r="B133" s="1">
        <f>SUMIF(AD$3:$AD$97,$A133,AG$3:AG$97)</f>
        <v>0</v>
      </c>
    </row>
    <row r="134" spans="1:2">
      <c r="A134" t="s">
        <v>63</v>
      </c>
      <c r="B134" s="1">
        <f>SUMIF(AD$3:$AD$97,$A134,AG$3:AG$97)</f>
        <v>2288</v>
      </c>
    </row>
    <row r="135" spans="1:2">
      <c r="A135" t="s">
        <v>64</v>
      </c>
      <c r="B135" s="1">
        <f>SUMIF(AD$3:$AD$97,$A135,AG$3:AG$97)</f>
        <v>975</v>
      </c>
    </row>
    <row r="136" spans="1:2">
      <c r="A136" t="s">
        <v>65</v>
      </c>
      <c r="B136" s="1">
        <f>SUMIF(AD$3:$AD$97,$A136,AG$3:AG$97)</f>
        <v>888</v>
      </c>
    </row>
    <row r="137" spans="1:2">
      <c r="A137" t="s">
        <v>66</v>
      </c>
      <c r="B137" s="1">
        <f>SUMIF(AD$3:$AD$97,$A137,AG$3:AG$97)</f>
        <v>1854</v>
      </c>
    </row>
    <row r="138" spans="1:2">
      <c r="A138" t="s">
        <v>456</v>
      </c>
      <c r="B138" s="1">
        <f>SUM(B128:B137)</f>
        <v>8837</v>
      </c>
    </row>
    <row r="139" spans="1:2">
      <c r="A139" t="s">
        <v>457</v>
      </c>
      <c r="B139" s="1">
        <f>SUM(AG$3:AG$99)</f>
        <v>8837</v>
      </c>
    </row>
    <row r="141" spans="1:2">
      <c r="A141" s="9" t="s">
        <v>460</v>
      </c>
      <c r="B141" s="9">
        <v>2017</v>
      </c>
    </row>
    <row r="142" spans="1:2">
      <c r="A142" t="s">
        <v>57</v>
      </c>
      <c r="B142" s="1">
        <f>SUMIF(AD$3:$AD$97,$A142,AH$3:AH$97)</f>
        <v>0</v>
      </c>
    </row>
    <row r="143" spans="1:2">
      <c r="A143" t="s">
        <v>58</v>
      </c>
      <c r="B143" s="1">
        <f>SUMIF(AD$3:$AD$97,$A143,AH$3:AH$97)</f>
        <v>0</v>
      </c>
    </row>
    <row r="144" spans="1:2">
      <c r="A144" t="s">
        <v>38</v>
      </c>
      <c r="B144" s="1">
        <f>SUMIF(AD$3:$AD$97,$A144,AH$3:AH$97)</f>
        <v>1084</v>
      </c>
    </row>
    <row r="145" spans="1:2">
      <c r="A145" t="s">
        <v>60</v>
      </c>
      <c r="B145" s="1">
        <f>SUMIF(AD$3:$AD$97,$A145,AH$3:AH$97)</f>
        <v>0</v>
      </c>
    </row>
    <row r="146" spans="1:2">
      <c r="A146" t="s">
        <v>142</v>
      </c>
      <c r="B146" s="1">
        <f>SUMIF(AD$3:$AD$97,$A146,AH$3:AH$97)</f>
        <v>1658</v>
      </c>
    </row>
    <row r="147" spans="1:2">
      <c r="A147" t="s">
        <v>62</v>
      </c>
      <c r="B147" s="1">
        <f>SUMIF(AD$3:$AD$97,$A147,AH$3:AH$97)</f>
        <v>0</v>
      </c>
    </row>
    <row r="148" spans="1:2">
      <c r="A148" t="s">
        <v>63</v>
      </c>
      <c r="B148" s="1">
        <f>SUMIF(AD$3:$AD$97,$A148,AH$3:AH$97)</f>
        <v>7526</v>
      </c>
    </row>
    <row r="149" spans="1:2">
      <c r="A149" t="s">
        <v>64</v>
      </c>
      <c r="B149" s="1">
        <f>SUMIF(AD$3:$AD$97,$A149,AH$3:AH$97)</f>
        <v>0</v>
      </c>
    </row>
    <row r="150" spans="1:2">
      <c r="A150" t="s">
        <v>65</v>
      </c>
      <c r="B150" s="1">
        <f>SUMIF(AD$3:$AD$97,$A150,AH$3:AH$97)</f>
        <v>0</v>
      </c>
    </row>
    <row r="151" spans="1:2">
      <c r="A151" t="s">
        <v>66</v>
      </c>
      <c r="B151" s="1">
        <f>SUMIF(AD$3:$AD$97,$A151,AH$3:AH$97)</f>
        <v>0</v>
      </c>
    </row>
    <row r="152" spans="1:2">
      <c r="A152" t="s">
        <v>456</v>
      </c>
      <c r="B152" s="1">
        <f>SUM(B142:B151)</f>
        <v>10268</v>
      </c>
    </row>
    <row r="153" spans="1:2">
      <c r="A153" t="s">
        <v>457</v>
      </c>
      <c r="B153" s="1">
        <f>SUM(AH$3:AH$97)</f>
        <v>10268</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71BE0-4581-4608-8C01-163BFFA127A6}">
  <dimension ref="A1:AS145"/>
  <sheetViews>
    <sheetView topLeftCell="AB19" zoomScale="85" zoomScaleNormal="85" workbookViewId="0">
      <selection activeCell="AG23" sqref="AG23"/>
    </sheetView>
  </sheetViews>
  <sheetFormatPr defaultRowHeight="14.45"/>
  <cols>
    <col min="6" max="6" width="2.140625" customWidth="1"/>
    <col min="11" max="11" width="2.7109375" customWidth="1"/>
    <col min="17" max="17" width="24.42578125" bestFit="1" customWidth="1"/>
    <col min="20" max="20" width="2.5703125" customWidth="1"/>
    <col min="26" max="26" width="2" customWidth="1"/>
    <col min="27" max="27" width="31.42578125" customWidth="1"/>
    <col min="30" max="30" width="2.5703125" customWidth="1"/>
    <col min="36" max="36" width="2.5703125" customWidth="1"/>
    <col min="37" max="37" width="21.140625" customWidth="1"/>
    <col min="40" max="40" width="2.28515625" customWidth="1"/>
  </cols>
  <sheetData>
    <row r="1" spans="1:45">
      <c r="A1" s="2" t="s">
        <v>480</v>
      </c>
      <c r="Q1" s="119">
        <v>2014</v>
      </c>
      <c r="R1" s="119"/>
      <c r="S1" s="119"/>
      <c r="T1" s="119"/>
      <c r="U1" s="119"/>
      <c r="V1" s="119"/>
      <c r="W1" s="119"/>
      <c r="X1" s="119"/>
      <c r="Y1" s="119"/>
      <c r="AA1" s="119">
        <v>2015</v>
      </c>
      <c r="AB1" s="119"/>
      <c r="AC1" s="119"/>
      <c r="AD1" s="119"/>
      <c r="AE1" s="119"/>
      <c r="AF1" s="119"/>
      <c r="AG1" s="119"/>
      <c r="AH1" s="119"/>
      <c r="AI1" s="119"/>
      <c r="AK1" s="119">
        <v>2016</v>
      </c>
      <c r="AL1" s="119"/>
      <c r="AM1" s="119"/>
      <c r="AN1" s="119"/>
      <c r="AO1" s="119"/>
      <c r="AP1" s="119"/>
      <c r="AQ1" s="119"/>
      <c r="AR1" s="119"/>
      <c r="AS1" s="119"/>
    </row>
    <row r="2" spans="1:45">
      <c r="A2" s="2"/>
      <c r="B2" s="119">
        <v>2014</v>
      </c>
      <c r="C2" s="119"/>
      <c r="D2" s="119"/>
      <c r="E2" s="119"/>
      <c r="G2" s="119">
        <v>2015</v>
      </c>
      <c r="H2" s="119"/>
      <c r="I2" s="119"/>
      <c r="J2" s="119"/>
      <c r="L2" s="119">
        <v>2016</v>
      </c>
      <c r="M2" s="119"/>
      <c r="N2" s="119"/>
      <c r="O2" s="119"/>
      <c r="V2" t="s">
        <v>343</v>
      </c>
      <c r="W2" t="s">
        <v>344</v>
      </c>
      <c r="X2" t="s">
        <v>345</v>
      </c>
      <c r="Y2" t="s">
        <v>346</v>
      </c>
      <c r="AF2" t="s">
        <v>343</v>
      </c>
      <c r="AG2" t="s">
        <v>344</v>
      </c>
      <c r="AH2" t="s">
        <v>345</v>
      </c>
      <c r="AI2" t="s">
        <v>346</v>
      </c>
      <c r="AL2" s="1"/>
      <c r="AM2" s="1"/>
      <c r="AP2" t="s">
        <v>343</v>
      </c>
      <c r="AQ2" t="s">
        <v>344</v>
      </c>
      <c r="AR2" t="s">
        <v>345</v>
      </c>
      <c r="AS2" t="s">
        <v>346</v>
      </c>
    </row>
    <row r="3" spans="1:45">
      <c r="B3" t="s">
        <v>346</v>
      </c>
      <c r="C3" t="s">
        <v>345</v>
      </c>
      <c r="D3" t="s">
        <v>344</v>
      </c>
      <c r="E3" t="s">
        <v>343</v>
      </c>
      <c r="G3" t="s">
        <v>346</v>
      </c>
      <c r="H3" t="s">
        <v>345</v>
      </c>
      <c r="I3" t="s">
        <v>344</v>
      </c>
      <c r="J3" t="s">
        <v>343</v>
      </c>
      <c r="L3" t="s">
        <v>346</v>
      </c>
      <c r="M3" t="s">
        <v>345</v>
      </c>
      <c r="N3" t="s">
        <v>344</v>
      </c>
      <c r="O3" t="s">
        <v>343</v>
      </c>
      <c r="R3" t="s">
        <v>349</v>
      </c>
      <c r="S3" t="s">
        <v>350</v>
      </c>
      <c r="V3" t="s">
        <v>351</v>
      </c>
      <c r="W3" t="s">
        <v>352</v>
      </c>
      <c r="X3" t="s">
        <v>353</v>
      </c>
      <c r="Y3" t="s">
        <v>354</v>
      </c>
      <c r="AB3" t="s">
        <v>349</v>
      </c>
      <c r="AC3" t="s">
        <v>350</v>
      </c>
      <c r="AF3" t="s">
        <v>351</v>
      </c>
      <c r="AG3" t="s">
        <v>352</v>
      </c>
      <c r="AH3" t="s">
        <v>353</v>
      </c>
      <c r="AI3" t="s">
        <v>354</v>
      </c>
      <c r="AL3" t="s">
        <v>349</v>
      </c>
      <c r="AM3" t="s">
        <v>350</v>
      </c>
      <c r="AP3" t="s">
        <v>351</v>
      </c>
      <c r="AQ3" t="s">
        <v>352</v>
      </c>
      <c r="AR3" t="s">
        <v>353</v>
      </c>
      <c r="AS3" t="s">
        <v>354</v>
      </c>
    </row>
    <row r="4" spans="1:45">
      <c r="A4" t="s">
        <v>57</v>
      </c>
      <c r="B4">
        <f>COUNTIF(Y4:Y16,"&gt;0")</f>
        <v>0</v>
      </c>
      <c r="C4">
        <f>COUNTIF(X4:X16,"&gt;0")</f>
        <v>0</v>
      </c>
      <c r="D4">
        <f>COUNTIF(W4:W16,"&gt;0")</f>
        <v>3</v>
      </c>
      <c r="E4">
        <f>COUNTIF(V4:V16,"&gt;0")</f>
        <v>10</v>
      </c>
      <c r="G4">
        <f>COUNTIF(AI4:AI16,"&gt;0")</f>
        <v>0</v>
      </c>
      <c r="H4">
        <f>COUNTIF(AH4:AH16,"&gt;0")</f>
        <v>0</v>
      </c>
      <c r="I4">
        <f>COUNTIF(AG4:AG16,"&gt;0")</f>
        <v>3</v>
      </c>
      <c r="J4">
        <f>COUNTIF(AF4:AF16,"&gt;0")</f>
        <v>10</v>
      </c>
      <c r="L4">
        <f>COUNTIF(AS4:AS16,"&gt;0")</f>
        <v>0</v>
      </c>
      <c r="M4">
        <f>COUNTIF(AR4:AR16,"&gt;0")</f>
        <v>0</v>
      </c>
      <c r="N4">
        <f>COUNTIF(AQ4:AQ16,"&gt;0")</f>
        <v>3</v>
      </c>
      <c r="O4">
        <f>COUNTIF(AP4:AP16,"&gt;0")</f>
        <v>10</v>
      </c>
      <c r="Q4" t="s">
        <v>355</v>
      </c>
      <c r="R4" s="1">
        <v>17213</v>
      </c>
      <c r="S4" s="1">
        <v>286.89</v>
      </c>
      <c r="U4" t="s">
        <v>57</v>
      </c>
      <c r="V4" s="1">
        <f>IF($S4&lt;250,R4,0)</f>
        <v>0</v>
      </c>
      <c r="W4" s="1">
        <f>IF(AND($S4&lt;500,$S4&gt;250),R4,0)</f>
        <v>17213</v>
      </c>
      <c r="X4" s="1">
        <f>IF(AND($S4&lt;1000,$S4&gt;500),R4,0)</f>
        <v>0</v>
      </c>
      <c r="Y4" s="1">
        <f>IF($S4&gt;1000,R4,0)</f>
        <v>0</v>
      </c>
      <c r="AA4" t="s">
        <v>355</v>
      </c>
      <c r="AB4" s="1">
        <v>17629</v>
      </c>
      <c r="AC4">
        <v>293.82</v>
      </c>
      <c r="AE4" t="s">
        <v>57</v>
      </c>
      <c r="AF4" s="1">
        <f>IF($AC4&lt;250,AB4,0)</f>
        <v>0</v>
      </c>
      <c r="AG4" s="1">
        <f>IF(AND($AC4&lt;500,$AC4&gt;250),AB4,0)</f>
        <v>17629</v>
      </c>
      <c r="AH4" s="1">
        <f>IF(AND($AC4&lt;1000,$AC4&gt;500),AB4,0)</f>
        <v>0</v>
      </c>
      <c r="AI4" s="1">
        <f>IF($AC4&gt;1000,AB4,0)</f>
        <v>0</v>
      </c>
      <c r="AK4" t="s">
        <v>355</v>
      </c>
      <c r="AL4" s="1">
        <v>17809</v>
      </c>
      <c r="AM4">
        <v>296.81</v>
      </c>
      <c r="AO4" t="s">
        <v>57</v>
      </c>
      <c r="AP4" s="1">
        <f>IF($AM4&lt;250,AL4,0)</f>
        <v>0</v>
      </c>
      <c r="AQ4" s="1">
        <f>IF(AND($AM4&lt;500,$AM4&gt;250),AL4,0)</f>
        <v>17809</v>
      </c>
      <c r="AR4" s="1">
        <f>IF(AND($AM4&lt;1000,$AM4&gt;500),AL4,0)</f>
        <v>0</v>
      </c>
      <c r="AS4" s="1">
        <f>IF($AM4&gt;1000,AL4,0)</f>
        <v>0</v>
      </c>
    </row>
    <row r="5" spans="1:45">
      <c r="Q5" t="s">
        <v>356</v>
      </c>
      <c r="R5" s="1">
        <v>19548</v>
      </c>
      <c r="S5" s="1">
        <v>325.8</v>
      </c>
      <c r="U5" t="s">
        <v>57</v>
      </c>
      <c r="V5" s="1">
        <f t="shared" ref="V5:V68" si="0">IF($S5&lt;250,R5,0)</f>
        <v>0</v>
      </c>
      <c r="W5" s="1">
        <f t="shared" ref="W5:W68" si="1">IF(AND($S5&lt;500,$S5&gt;250),R5,0)</f>
        <v>19548</v>
      </c>
      <c r="X5" s="1">
        <f t="shared" ref="X5:X68" si="2">IF(AND($S5&lt;1000,$S5&gt;500),R5,0)</f>
        <v>0</v>
      </c>
      <c r="Y5" s="1">
        <f t="shared" ref="Y5:Y68" si="3">IF($S5&gt;1000,R5,0)</f>
        <v>0</v>
      </c>
      <c r="AA5" t="s">
        <v>356</v>
      </c>
      <c r="AB5" s="1">
        <v>20211</v>
      </c>
      <c r="AC5">
        <v>336.85</v>
      </c>
      <c r="AE5" t="s">
        <v>57</v>
      </c>
      <c r="AF5" s="1">
        <f t="shared" ref="AF5:AF68" si="4">IF($AC5&lt;250,AB5,0)</f>
        <v>0</v>
      </c>
      <c r="AG5" s="1">
        <f t="shared" ref="AG5:AG68" si="5">IF(AND($AC5&lt;500,$AC5&gt;250),AB5,0)</f>
        <v>20211</v>
      </c>
      <c r="AH5" s="1">
        <f t="shared" ref="AH5:AH68" si="6">IF(AND($AC5&lt;1000,$AC5&gt;500),AB5,0)</f>
        <v>0</v>
      </c>
      <c r="AI5" s="1">
        <f t="shared" ref="AI5:AI68" si="7">IF($AC5&gt;1000,AB5,0)</f>
        <v>0</v>
      </c>
      <c r="AK5" t="s">
        <v>356</v>
      </c>
      <c r="AL5" s="1">
        <v>19744</v>
      </c>
      <c r="AM5">
        <v>329.06</v>
      </c>
      <c r="AO5" t="s">
        <v>57</v>
      </c>
      <c r="AP5" s="1">
        <f t="shared" ref="AP5:AP68" si="8">IF($AM5&lt;250,AL5,0)</f>
        <v>0</v>
      </c>
      <c r="AQ5" s="1">
        <f t="shared" ref="AQ5:AQ68" si="9">IF(AND($AM5&lt;500,$AM5&gt;250),AL5,0)</f>
        <v>19744</v>
      </c>
      <c r="AR5" s="1">
        <f t="shared" ref="AR5:AR68" si="10">IF(AND($AM5&lt;1000,$AM5&gt;500),AL5,0)</f>
        <v>0</v>
      </c>
      <c r="AS5" s="1">
        <f t="shared" ref="AS5:AS68" si="11">IF($AM5&gt;1000,AL5,0)</f>
        <v>0</v>
      </c>
    </row>
    <row r="6" spans="1:45">
      <c r="Q6" t="s">
        <v>357</v>
      </c>
      <c r="R6" s="1">
        <v>18685</v>
      </c>
      <c r="S6" s="1">
        <v>311.42</v>
      </c>
      <c r="U6" t="s">
        <v>57</v>
      </c>
      <c r="V6" s="1">
        <f t="shared" si="0"/>
        <v>0</v>
      </c>
      <c r="W6" s="1">
        <f t="shared" si="1"/>
        <v>18685</v>
      </c>
      <c r="X6" s="1">
        <f t="shared" si="2"/>
        <v>0</v>
      </c>
      <c r="Y6" s="1">
        <f t="shared" si="3"/>
        <v>0</v>
      </c>
      <c r="AA6" t="s">
        <v>357</v>
      </c>
      <c r="AB6" s="1">
        <v>18411</v>
      </c>
      <c r="AC6">
        <v>306.85000000000002</v>
      </c>
      <c r="AE6" t="s">
        <v>57</v>
      </c>
      <c r="AF6" s="1">
        <f t="shared" si="4"/>
        <v>0</v>
      </c>
      <c r="AG6" s="1">
        <f t="shared" si="5"/>
        <v>18411</v>
      </c>
      <c r="AH6" s="1">
        <f t="shared" si="6"/>
        <v>0</v>
      </c>
      <c r="AI6" s="1">
        <f t="shared" si="7"/>
        <v>0</v>
      </c>
      <c r="AK6" t="s">
        <v>357</v>
      </c>
      <c r="AL6" s="1">
        <v>17798</v>
      </c>
      <c r="AM6">
        <v>296.63</v>
      </c>
      <c r="AO6" t="s">
        <v>57</v>
      </c>
      <c r="AP6" s="1">
        <f t="shared" si="8"/>
        <v>0</v>
      </c>
      <c r="AQ6" s="1">
        <f t="shared" si="9"/>
        <v>17798</v>
      </c>
      <c r="AR6" s="1">
        <f t="shared" si="10"/>
        <v>0</v>
      </c>
      <c r="AS6" s="1">
        <f t="shared" si="11"/>
        <v>0</v>
      </c>
    </row>
    <row r="7" spans="1:45">
      <c r="Q7" t="s">
        <v>359</v>
      </c>
      <c r="R7" s="1">
        <v>11076</v>
      </c>
      <c r="S7" s="1">
        <v>184.6</v>
      </c>
      <c r="U7" t="s">
        <v>57</v>
      </c>
      <c r="V7" s="1">
        <f t="shared" si="0"/>
        <v>11076</v>
      </c>
      <c r="W7" s="1">
        <f t="shared" si="1"/>
        <v>0</v>
      </c>
      <c r="X7" s="1">
        <f t="shared" si="2"/>
        <v>0</v>
      </c>
      <c r="Y7" s="1">
        <f t="shared" si="3"/>
        <v>0</v>
      </c>
      <c r="AA7" t="s">
        <v>359</v>
      </c>
      <c r="AB7" s="1">
        <v>10571</v>
      </c>
      <c r="AC7">
        <v>176.18</v>
      </c>
      <c r="AE7" t="s">
        <v>57</v>
      </c>
      <c r="AF7" s="1">
        <f t="shared" si="4"/>
        <v>10571</v>
      </c>
      <c r="AG7" s="1">
        <f t="shared" si="5"/>
        <v>0</v>
      </c>
      <c r="AH7" s="1">
        <f t="shared" si="6"/>
        <v>0</v>
      </c>
      <c r="AI7" s="1">
        <f t="shared" si="7"/>
        <v>0</v>
      </c>
      <c r="AK7" t="s">
        <v>359</v>
      </c>
      <c r="AL7" s="1">
        <v>10938</v>
      </c>
      <c r="AM7">
        <v>182.3</v>
      </c>
      <c r="AO7" t="s">
        <v>57</v>
      </c>
      <c r="AP7" s="1">
        <f t="shared" si="8"/>
        <v>10938</v>
      </c>
      <c r="AQ7" s="1">
        <f t="shared" si="9"/>
        <v>0</v>
      </c>
      <c r="AR7" s="1">
        <f t="shared" si="10"/>
        <v>0</v>
      </c>
      <c r="AS7" s="1">
        <f t="shared" si="11"/>
        <v>0</v>
      </c>
    </row>
    <row r="8" spans="1:45">
      <c r="Q8" t="s">
        <v>360</v>
      </c>
      <c r="R8" s="1">
        <v>13366</v>
      </c>
      <c r="S8" s="1">
        <v>222.77</v>
      </c>
      <c r="U8" t="s">
        <v>57</v>
      </c>
      <c r="V8" s="1">
        <f t="shared" si="0"/>
        <v>13366</v>
      </c>
      <c r="W8" s="1">
        <f t="shared" si="1"/>
        <v>0</v>
      </c>
      <c r="X8" s="1">
        <f t="shared" si="2"/>
        <v>0</v>
      </c>
      <c r="Y8" s="1">
        <f t="shared" si="3"/>
        <v>0</v>
      </c>
      <c r="AA8" t="s">
        <v>360</v>
      </c>
      <c r="AB8" s="1">
        <v>13630</v>
      </c>
      <c r="AC8">
        <v>227.16</v>
      </c>
      <c r="AE8" t="s">
        <v>57</v>
      </c>
      <c r="AF8" s="1">
        <f t="shared" si="4"/>
        <v>13630</v>
      </c>
      <c r="AG8" s="1">
        <f t="shared" si="5"/>
        <v>0</v>
      </c>
      <c r="AH8" s="1">
        <f t="shared" si="6"/>
        <v>0</v>
      </c>
      <c r="AI8" s="1">
        <f t="shared" si="7"/>
        <v>0</v>
      </c>
      <c r="AK8" t="s">
        <v>360</v>
      </c>
      <c r="AL8" s="1">
        <v>13680</v>
      </c>
      <c r="AM8">
        <v>228</v>
      </c>
      <c r="AO8" t="s">
        <v>57</v>
      </c>
      <c r="AP8" s="1">
        <f t="shared" si="8"/>
        <v>13680</v>
      </c>
      <c r="AQ8" s="1">
        <f t="shared" si="9"/>
        <v>0</v>
      </c>
      <c r="AR8" s="1">
        <f t="shared" si="10"/>
        <v>0</v>
      </c>
      <c r="AS8" s="1">
        <f t="shared" si="11"/>
        <v>0</v>
      </c>
    </row>
    <row r="9" spans="1:45">
      <c r="Q9" t="s">
        <v>361</v>
      </c>
      <c r="R9" s="1">
        <v>9718</v>
      </c>
      <c r="S9" s="1">
        <v>161.97</v>
      </c>
      <c r="U9" t="s">
        <v>57</v>
      </c>
      <c r="V9" s="1">
        <f t="shared" si="0"/>
        <v>9718</v>
      </c>
      <c r="W9" s="1">
        <f t="shared" si="1"/>
        <v>0</v>
      </c>
      <c r="X9" s="1">
        <f t="shared" si="2"/>
        <v>0</v>
      </c>
      <c r="Y9" s="1">
        <f t="shared" si="3"/>
        <v>0</v>
      </c>
      <c r="AA9" t="s">
        <v>361</v>
      </c>
      <c r="AB9" s="1">
        <v>9716</v>
      </c>
      <c r="AC9">
        <v>161.93</v>
      </c>
      <c r="AE9" t="s">
        <v>57</v>
      </c>
      <c r="AF9" s="1">
        <f t="shared" si="4"/>
        <v>9716</v>
      </c>
      <c r="AG9" s="1">
        <f t="shared" si="5"/>
        <v>0</v>
      </c>
      <c r="AH9" s="1">
        <f t="shared" si="6"/>
        <v>0</v>
      </c>
      <c r="AI9" s="1">
        <f t="shared" si="7"/>
        <v>0</v>
      </c>
      <c r="AK9" t="s">
        <v>361</v>
      </c>
      <c r="AL9" s="1">
        <v>10168</v>
      </c>
      <c r="AM9">
        <v>169.46</v>
      </c>
      <c r="AO9" t="s">
        <v>57</v>
      </c>
      <c r="AP9" s="1">
        <f t="shared" si="8"/>
        <v>10168</v>
      </c>
      <c r="AQ9" s="1">
        <f t="shared" si="9"/>
        <v>0</v>
      </c>
      <c r="AR9" s="1">
        <f t="shared" si="10"/>
        <v>0</v>
      </c>
      <c r="AS9" s="1">
        <f t="shared" si="11"/>
        <v>0</v>
      </c>
    </row>
    <row r="10" spans="1:45">
      <c r="Q10" t="s">
        <v>363</v>
      </c>
      <c r="R10" s="1">
        <v>8678</v>
      </c>
      <c r="S10" s="1">
        <v>144.63999999999999</v>
      </c>
      <c r="U10" t="s">
        <v>57</v>
      </c>
      <c r="V10" s="1">
        <f t="shared" si="0"/>
        <v>8678</v>
      </c>
      <c r="W10" s="1">
        <f t="shared" si="1"/>
        <v>0</v>
      </c>
      <c r="X10" s="1">
        <f t="shared" si="2"/>
        <v>0</v>
      </c>
      <c r="Y10" s="1">
        <f t="shared" si="3"/>
        <v>0</v>
      </c>
      <c r="AA10" t="s">
        <v>363</v>
      </c>
      <c r="AB10" s="1">
        <v>8381</v>
      </c>
      <c r="AC10">
        <v>139.68</v>
      </c>
      <c r="AE10" t="s">
        <v>57</v>
      </c>
      <c r="AF10" s="1">
        <f t="shared" si="4"/>
        <v>8381</v>
      </c>
      <c r="AG10" s="1">
        <f t="shared" si="5"/>
        <v>0</v>
      </c>
      <c r="AH10" s="1">
        <f t="shared" si="6"/>
        <v>0</v>
      </c>
      <c r="AI10" s="1">
        <f t="shared" si="7"/>
        <v>0</v>
      </c>
      <c r="AK10" t="s">
        <v>363</v>
      </c>
      <c r="AL10" s="1">
        <v>8476</v>
      </c>
      <c r="AM10">
        <v>141.26</v>
      </c>
      <c r="AO10" t="s">
        <v>57</v>
      </c>
      <c r="AP10" s="1">
        <f t="shared" si="8"/>
        <v>8476</v>
      </c>
      <c r="AQ10" s="1">
        <f t="shared" si="9"/>
        <v>0</v>
      </c>
      <c r="AR10" s="1">
        <f t="shared" si="10"/>
        <v>0</v>
      </c>
      <c r="AS10" s="1">
        <f t="shared" si="11"/>
        <v>0</v>
      </c>
    </row>
    <row r="11" spans="1:45">
      <c r="Q11" t="s">
        <v>364</v>
      </c>
      <c r="R11" s="1">
        <v>7760</v>
      </c>
      <c r="S11" s="1">
        <v>129.33000000000001</v>
      </c>
      <c r="U11" t="s">
        <v>57</v>
      </c>
      <c r="V11" s="1">
        <f t="shared" si="0"/>
        <v>7760</v>
      </c>
      <c r="W11" s="1">
        <f t="shared" si="1"/>
        <v>0</v>
      </c>
      <c r="X11" s="1">
        <f t="shared" si="2"/>
        <v>0</v>
      </c>
      <c r="Y11" s="1">
        <f t="shared" si="3"/>
        <v>0</v>
      </c>
      <c r="AA11" t="s">
        <v>364</v>
      </c>
      <c r="AB11" s="1">
        <v>7885</v>
      </c>
      <c r="AC11">
        <v>131.41</v>
      </c>
      <c r="AE11" t="s">
        <v>57</v>
      </c>
      <c r="AF11" s="1">
        <f t="shared" si="4"/>
        <v>7885</v>
      </c>
      <c r="AG11" s="1">
        <f t="shared" si="5"/>
        <v>0</v>
      </c>
      <c r="AH11" s="1">
        <f t="shared" si="6"/>
        <v>0</v>
      </c>
      <c r="AI11" s="1">
        <f t="shared" si="7"/>
        <v>0</v>
      </c>
      <c r="AK11" t="s">
        <v>364</v>
      </c>
      <c r="AL11" s="1">
        <v>7886</v>
      </c>
      <c r="AM11">
        <v>131.43</v>
      </c>
      <c r="AO11" t="s">
        <v>57</v>
      </c>
      <c r="AP11" s="1">
        <f t="shared" si="8"/>
        <v>7886</v>
      </c>
      <c r="AQ11" s="1">
        <f t="shared" si="9"/>
        <v>0</v>
      </c>
      <c r="AR11" s="1">
        <f t="shared" si="10"/>
        <v>0</v>
      </c>
      <c r="AS11" s="1">
        <f t="shared" si="11"/>
        <v>0</v>
      </c>
    </row>
    <row r="12" spans="1:45">
      <c r="Q12" t="s">
        <v>365</v>
      </c>
      <c r="R12" s="1">
        <v>8512</v>
      </c>
      <c r="S12" s="1">
        <v>141.86000000000001</v>
      </c>
      <c r="U12" t="s">
        <v>57</v>
      </c>
      <c r="V12" s="1">
        <f t="shared" si="0"/>
        <v>8512</v>
      </c>
      <c r="W12" s="1">
        <f t="shared" si="1"/>
        <v>0</v>
      </c>
      <c r="X12" s="1">
        <f t="shared" si="2"/>
        <v>0</v>
      </c>
      <c r="Y12" s="1">
        <f t="shared" si="3"/>
        <v>0</v>
      </c>
      <c r="AA12" t="s">
        <v>365</v>
      </c>
      <c r="AB12" s="1">
        <v>7927</v>
      </c>
      <c r="AC12">
        <v>132.12</v>
      </c>
      <c r="AE12" t="s">
        <v>57</v>
      </c>
      <c r="AF12" s="1">
        <f t="shared" si="4"/>
        <v>7927</v>
      </c>
      <c r="AG12" s="1">
        <f t="shared" si="5"/>
        <v>0</v>
      </c>
      <c r="AH12" s="1">
        <f t="shared" si="6"/>
        <v>0</v>
      </c>
      <c r="AI12" s="1">
        <f t="shared" si="7"/>
        <v>0</v>
      </c>
      <c r="AK12" t="s">
        <v>365</v>
      </c>
      <c r="AL12" s="1">
        <v>8197</v>
      </c>
      <c r="AM12">
        <v>136.61000000000001</v>
      </c>
      <c r="AO12" t="s">
        <v>57</v>
      </c>
      <c r="AP12" s="1">
        <f t="shared" si="8"/>
        <v>8197</v>
      </c>
      <c r="AQ12" s="1">
        <f t="shared" si="9"/>
        <v>0</v>
      </c>
      <c r="AR12" s="1">
        <f t="shared" si="10"/>
        <v>0</v>
      </c>
      <c r="AS12" s="1">
        <f t="shared" si="11"/>
        <v>0</v>
      </c>
    </row>
    <row r="13" spans="1:45">
      <c r="Q13" t="s">
        <v>366</v>
      </c>
      <c r="R13" s="1">
        <v>8603</v>
      </c>
      <c r="S13" s="1">
        <v>143.38999999999999</v>
      </c>
      <c r="U13" t="s">
        <v>57</v>
      </c>
      <c r="V13" s="1">
        <f t="shared" si="0"/>
        <v>8603</v>
      </c>
      <c r="W13" s="1">
        <f t="shared" si="1"/>
        <v>0</v>
      </c>
      <c r="X13" s="1">
        <f t="shared" si="2"/>
        <v>0</v>
      </c>
      <c r="Y13" s="1">
        <f t="shared" si="3"/>
        <v>0</v>
      </c>
      <c r="AA13" t="s">
        <v>366</v>
      </c>
      <c r="AB13" s="1">
        <v>8835</v>
      </c>
      <c r="AC13">
        <v>147.25</v>
      </c>
      <c r="AE13" t="s">
        <v>57</v>
      </c>
      <c r="AF13" s="1">
        <f t="shared" si="4"/>
        <v>8835</v>
      </c>
      <c r="AG13" s="1">
        <f t="shared" si="5"/>
        <v>0</v>
      </c>
      <c r="AH13" s="1">
        <f t="shared" si="6"/>
        <v>0</v>
      </c>
      <c r="AI13" s="1">
        <f t="shared" si="7"/>
        <v>0</v>
      </c>
      <c r="AK13" t="s">
        <v>366</v>
      </c>
      <c r="AL13" s="1">
        <v>8534</v>
      </c>
      <c r="AM13">
        <v>142.22999999999999</v>
      </c>
      <c r="AO13" t="s">
        <v>57</v>
      </c>
      <c r="AP13" s="1">
        <f t="shared" si="8"/>
        <v>8534</v>
      </c>
      <c r="AQ13" s="1">
        <f t="shared" si="9"/>
        <v>0</v>
      </c>
      <c r="AR13" s="1">
        <f t="shared" si="10"/>
        <v>0</v>
      </c>
      <c r="AS13" s="1">
        <f t="shared" si="11"/>
        <v>0</v>
      </c>
    </row>
    <row r="14" spans="1:45">
      <c r="Q14" t="s">
        <v>367</v>
      </c>
      <c r="R14" s="1">
        <v>12109</v>
      </c>
      <c r="S14" s="1">
        <v>201.82</v>
      </c>
      <c r="U14" t="s">
        <v>57</v>
      </c>
      <c r="V14" s="1">
        <f t="shared" si="0"/>
        <v>12109</v>
      </c>
      <c r="W14" s="1">
        <f t="shared" si="1"/>
        <v>0</v>
      </c>
      <c r="X14" s="1">
        <f t="shared" si="2"/>
        <v>0</v>
      </c>
      <c r="Y14" s="1">
        <f t="shared" si="3"/>
        <v>0</v>
      </c>
      <c r="AA14" t="s">
        <v>367</v>
      </c>
      <c r="AB14" s="1">
        <v>12193</v>
      </c>
      <c r="AC14">
        <v>203.21</v>
      </c>
      <c r="AE14" t="s">
        <v>57</v>
      </c>
      <c r="AF14" s="1">
        <f t="shared" si="4"/>
        <v>12193</v>
      </c>
      <c r="AG14" s="1">
        <f t="shared" si="5"/>
        <v>0</v>
      </c>
      <c r="AH14" s="1">
        <f t="shared" si="6"/>
        <v>0</v>
      </c>
      <c r="AI14" s="1">
        <f t="shared" si="7"/>
        <v>0</v>
      </c>
      <c r="AK14" t="s">
        <v>367</v>
      </c>
      <c r="AL14" s="1">
        <v>12197</v>
      </c>
      <c r="AM14">
        <v>203.29</v>
      </c>
      <c r="AO14" t="s">
        <v>57</v>
      </c>
      <c r="AP14" s="1">
        <f t="shared" si="8"/>
        <v>12197</v>
      </c>
      <c r="AQ14" s="1">
        <f t="shared" si="9"/>
        <v>0</v>
      </c>
      <c r="AR14" s="1">
        <f t="shared" si="10"/>
        <v>0</v>
      </c>
      <c r="AS14" s="1">
        <f t="shared" si="11"/>
        <v>0</v>
      </c>
    </row>
    <row r="15" spans="1:45">
      <c r="Q15" t="s">
        <v>368</v>
      </c>
      <c r="R15" s="1">
        <v>11747</v>
      </c>
      <c r="S15" s="1">
        <v>195.79</v>
      </c>
      <c r="U15" t="s">
        <v>57</v>
      </c>
      <c r="V15" s="1">
        <f t="shared" si="0"/>
        <v>11747</v>
      </c>
      <c r="W15" s="1">
        <f t="shared" si="1"/>
        <v>0</v>
      </c>
      <c r="X15" s="1">
        <f t="shared" si="2"/>
        <v>0</v>
      </c>
      <c r="Y15" s="1">
        <f t="shared" si="3"/>
        <v>0</v>
      </c>
      <c r="AA15" t="s">
        <v>368</v>
      </c>
      <c r="AB15" s="1">
        <v>11705</v>
      </c>
      <c r="AC15">
        <v>195.09</v>
      </c>
      <c r="AE15" t="s">
        <v>57</v>
      </c>
      <c r="AF15" s="1">
        <f t="shared" si="4"/>
        <v>11705</v>
      </c>
      <c r="AG15" s="1">
        <f t="shared" si="5"/>
        <v>0</v>
      </c>
      <c r="AH15" s="1">
        <f t="shared" si="6"/>
        <v>0</v>
      </c>
      <c r="AI15" s="1">
        <f t="shared" si="7"/>
        <v>0</v>
      </c>
      <c r="AK15" t="s">
        <v>368</v>
      </c>
      <c r="AL15" s="1">
        <v>11572</v>
      </c>
      <c r="AM15">
        <v>192.87</v>
      </c>
      <c r="AO15" t="s">
        <v>57</v>
      </c>
      <c r="AP15" s="1">
        <f t="shared" si="8"/>
        <v>11572</v>
      </c>
      <c r="AQ15" s="1">
        <f t="shared" si="9"/>
        <v>0</v>
      </c>
      <c r="AR15" s="1">
        <f t="shared" si="10"/>
        <v>0</v>
      </c>
      <c r="AS15" s="1">
        <f t="shared" si="11"/>
        <v>0</v>
      </c>
    </row>
    <row r="16" spans="1:45">
      <c r="Q16" t="s">
        <v>369</v>
      </c>
      <c r="R16" s="1">
        <v>9243</v>
      </c>
      <c r="S16" s="1">
        <v>154.05000000000001</v>
      </c>
      <c r="U16" t="s">
        <v>57</v>
      </c>
      <c r="V16" s="1">
        <f t="shared" si="0"/>
        <v>9243</v>
      </c>
      <c r="W16" s="1">
        <f t="shared" si="1"/>
        <v>0</v>
      </c>
      <c r="X16" s="1">
        <f t="shared" si="2"/>
        <v>0</v>
      </c>
      <c r="Y16" s="1">
        <f t="shared" si="3"/>
        <v>0</v>
      </c>
      <c r="AA16" t="s">
        <v>369</v>
      </c>
      <c r="AB16" s="1">
        <v>8995</v>
      </c>
      <c r="AC16">
        <v>149.91999999999999</v>
      </c>
      <c r="AE16" t="s">
        <v>57</v>
      </c>
      <c r="AF16" s="1">
        <f t="shared" si="4"/>
        <v>8995</v>
      </c>
      <c r="AG16" s="1">
        <f t="shared" si="5"/>
        <v>0</v>
      </c>
      <c r="AH16" s="1">
        <f t="shared" si="6"/>
        <v>0</v>
      </c>
      <c r="AI16" s="1">
        <f t="shared" si="7"/>
        <v>0</v>
      </c>
      <c r="AK16" t="s">
        <v>369</v>
      </c>
      <c r="AL16" s="1">
        <v>9134</v>
      </c>
      <c r="AM16">
        <v>152.24</v>
      </c>
      <c r="AO16" t="s">
        <v>57</v>
      </c>
      <c r="AP16" s="1">
        <f t="shared" si="8"/>
        <v>9134</v>
      </c>
      <c r="AQ16" s="1">
        <f t="shared" si="9"/>
        <v>0</v>
      </c>
      <c r="AR16" s="1">
        <f t="shared" si="10"/>
        <v>0</v>
      </c>
      <c r="AS16" s="1">
        <f t="shared" si="11"/>
        <v>0</v>
      </c>
    </row>
    <row r="17" spans="1:45">
      <c r="A17" t="s">
        <v>58</v>
      </c>
      <c r="B17">
        <f>COUNTIF(Y17:Y20,"&gt;0")</f>
        <v>0</v>
      </c>
      <c r="C17">
        <f>COUNTIF(X17:X20,"&gt;0")</f>
        <v>1</v>
      </c>
      <c r="D17">
        <f>COUNTIF(W17:W20,"&gt;0")</f>
        <v>1</v>
      </c>
      <c r="E17">
        <f>COUNTIF(V17:V20,"&gt;0")</f>
        <v>2</v>
      </c>
      <c r="G17">
        <f>COUNTIF(AI17:AI20,"&gt;0")</f>
        <v>1</v>
      </c>
      <c r="H17">
        <f>COUNTIF(AH17:AH20,"&gt;0")</f>
        <v>0</v>
      </c>
      <c r="I17">
        <f>COUNTIF(AG17:AG20,"&gt;0")</f>
        <v>1</v>
      </c>
      <c r="J17">
        <f>COUNTIF(AF17:AF20,"&gt;0")</f>
        <v>1</v>
      </c>
      <c r="L17">
        <f>COUNTIF(AS17:AS20,"&gt;0")</f>
        <v>0</v>
      </c>
      <c r="M17">
        <f>COUNTIF(AR17:AR20,"&gt;0")</f>
        <v>1</v>
      </c>
      <c r="N17">
        <f>COUNTIF(AQ17:AQ20,"&gt;0")</f>
        <v>1</v>
      </c>
      <c r="O17">
        <f>COUNTIF(AP17:AP20,"&gt;0")</f>
        <v>1</v>
      </c>
      <c r="Q17" t="s">
        <v>372</v>
      </c>
      <c r="R17" s="1">
        <f>S17*0.06*1000</f>
        <v>56284.799999999996</v>
      </c>
      <c r="S17">
        <v>938.08</v>
      </c>
      <c r="U17" t="s">
        <v>58</v>
      </c>
      <c r="V17" s="1">
        <f t="shared" si="0"/>
        <v>0</v>
      </c>
      <c r="W17" s="1">
        <f t="shared" si="1"/>
        <v>0</v>
      </c>
      <c r="X17" s="1">
        <f t="shared" si="2"/>
        <v>56284.799999999996</v>
      </c>
      <c r="Y17" s="1">
        <f t="shared" si="3"/>
        <v>0</v>
      </c>
      <c r="AA17" t="s">
        <v>372</v>
      </c>
      <c r="AB17" s="1">
        <f>AC17*0.06*1000</f>
        <v>60302.400000000001</v>
      </c>
      <c r="AC17" s="39">
        <v>1005.04</v>
      </c>
      <c r="AE17" t="s">
        <v>58</v>
      </c>
      <c r="AF17" s="1">
        <f t="shared" si="4"/>
        <v>0</v>
      </c>
      <c r="AG17" s="1">
        <f t="shared" si="5"/>
        <v>0</v>
      </c>
      <c r="AH17" s="1">
        <f t="shared" si="6"/>
        <v>0</v>
      </c>
      <c r="AI17" s="1">
        <f t="shared" si="7"/>
        <v>60302.400000000001</v>
      </c>
      <c r="AK17" t="s">
        <v>372</v>
      </c>
      <c r="AL17" s="1">
        <f>AM17*0.06*1000</f>
        <v>56480.4</v>
      </c>
      <c r="AM17">
        <v>941.34</v>
      </c>
      <c r="AO17" t="s">
        <v>58</v>
      </c>
      <c r="AP17" s="1">
        <f t="shared" si="8"/>
        <v>0</v>
      </c>
      <c r="AQ17" s="1">
        <f t="shared" si="9"/>
        <v>0</v>
      </c>
      <c r="AR17" s="1">
        <f t="shared" si="10"/>
        <v>56480.4</v>
      </c>
      <c r="AS17" s="1">
        <f t="shared" si="11"/>
        <v>0</v>
      </c>
    </row>
    <row r="18" spans="1:45">
      <c r="O18" s="39"/>
      <c r="Q18" t="s">
        <v>371</v>
      </c>
      <c r="R18" s="1">
        <f t="shared" ref="R18:R20" si="12">S18*0.06*1000</f>
        <v>28486.799999999999</v>
      </c>
      <c r="S18">
        <v>474.78</v>
      </c>
      <c r="U18" t="s">
        <v>58</v>
      </c>
      <c r="V18" s="1">
        <f t="shared" si="0"/>
        <v>0</v>
      </c>
      <c r="W18" s="1">
        <f t="shared" si="1"/>
        <v>28486.799999999999</v>
      </c>
      <c r="X18" s="1">
        <f t="shared" si="2"/>
        <v>0</v>
      </c>
      <c r="Y18" s="1">
        <f t="shared" si="3"/>
        <v>0</v>
      </c>
      <c r="AA18" t="s">
        <v>371</v>
      </c>
      <c r="AB18" s="1">
        <f t="shared" ref="AB18:AB20" si="13">AC18*0.06*1000</f>
        <v>27258.6</v>
      </c>
      <c r="AC18">
        <v>454.31</v>
      </c>
      <c r="AE18" t="s">
        <v>58</v>
      </c>
      <c r="AF18" s="1">
        <f t="shared" si="4"/>
        <v>0</v>
      </c>
      <c r="AG18" s="1">
        <f t="shared" si="5"/>
        <v>27258.6</v>
      </c>
      <c r="AH18" s="1">
        <f t="shared" si="6"/>
        <v>0</v>
      </c>
      <c r="AI18" s="1">
        <f t="shared" si="7"/>
        <v>0</v>
      </c>
      <c r="AK18" t="s">
        <v>371</v>
      </c>
      <c r="AL18" s="1">
        <f t="shared" ref="AL18:AL20" si="14">AM18*0.06*1000</f>
        <v>24743.999999999996</v>
      </c>
      <c r="AM18">
        <v>412.4</v>
      </c>
      <c r="AO18" t="s">
        <v>58</v>
      </c>
      <c r="AP18" s="1">
        <f t="shared" si="8"/>
        <v>0</v>
      </c>
      <c r="AQ18" s="1">
        <f t="shared" si="9"/>
        <v>24743.999999999996</v>
      </c>
      <c r="AR18" s="1">
        <f t="shared" si="10"/>
        <v>0</v>
      </c>
      <c r="AS18" s="1">
        <f t="shared" si="11"/>
        <v>0</v>
      </c>
    </row>
    <row r="19" spans="1:45">
      <c r="Q19" t="s">
        <v>373</v>
      </c>
      <c r="R19" s="1">
        <f t="shared" si="12"/>
        <v>13339.800000000001</v>
      </c>
      <c r="S19">
        <v>222.33</v>
      </c>
      <c r="U19" t="s">
        <v>58</v>
      </c>
      <c r="V19" s="1">
        <f t="shared" si="0"/>
        <v>13339.800000000001</v>
      </c>
      <c r="W19" s="1">
        <f t="shared" si="1"/>
        <v>0</v>
      </c>
      <c r="X19" s="1">
        <f t="shared" si="2"/>
        <v>0</v>
      </c>
      <c r="Y19" s="1">
        <f t="shared" si="3"/>
        <v>0</v>
      </c>
      <c r="AA19" t="s">
        <v>373</v>
      </c>
      <c r="AB19" s="1">
        <f t="shared" si="13"/>
        <v>11973</v>
      </c>
      <c r="AC19">
        <v>199.55</v>
      </c>
      <c r="AE19" t="s">
        <v>58</v>
      </c>
      <c r="AF19" s="1">
        <f t="shared" si="4"/>
        <v>11973</v>
      </c>
      <c r="AG19" s="1">
        <f t="shared" si="5"/>
        <v>0</v>
      </c>
      <c r="AH19" s="1">
        <f t="shared" si="6"/>
        <v>0</v>
      </c>
      <c r="AI19" s="1">
        <f t="shared" si="7"/>
        <v>0</v>
      </c>
      <c r="AK19" t="s">
        <v>373</v>
      </c>
      <c r="AL19" s="1">
        <f t="shared" si="14"/>
        <v>11776.199999999999</v>
      </c>
      <c r="AM19">
        <v>196.27</v>
      </c>
      <c r="AO19" t="s">
        <v>58</v>
      </c>
      <c r="AP19" s="1">
        <f t="shared" si="8"/>
        <v>11776.199999999999</v>
      </c>
      <c r="AQ19" s="1">
        <f t="shared" si="9"/>
        <v>0</v>
      </c>
      <c r="AR19" s="1">
        <f t="shared" si="10"/>
        <v>0</v>
      </c>
      <c r="AS19" s="1">
        <f t="shared" si="11"/>
        <v>0</v>
      </c>
    </row>
    <row r="20" spans="1:45">
      <c r="Q20" t="s">
        <v>481</v>
      </c>
      <c r="R20" s="1">
        <f t="shared" si="12"/>
        <v>7601.4</v>
      </c>
      <c r="S20">
        <v>126.69</v>
      </c>
      <c r="U20" t="s">
        <v>58</v>
      </c>
      <c r="V20" s="1">
        <f t="shared" si="0"/>
        <v>7601.4</v>
      </c>
      <c r="W20" s="1">
        <f t="shared" si="1"/>
        <v>0</v>
      </c>
      <c r="X20" s="1">
        <f t="shared" si="2"/>
        <v>0</v>
      </c>
      <c r="Y20" s="1">
        <f t="shared" si="3"/>
        <v>0</v>
      </c>
      <c r="AA20" t="s">
        <v>481</v>
      </c>
      <c r="AB20" s="1">
        <f t="shared" si="13"/>
        <v>0</v>
      </c>
      <c r="AE20" t="s">
        <v>58</v>
      </c>
      <c r="AF20" s="1">
        <f t="shared" si="4"/>
        <v>0</v>
      </c>
      <c r="AG20" s="1">
        <f t="shared" si="5"/>
        <v>0</v>
      </c>
      <c r="AH20" s="1">
        <f t="shared" si="6"/>
        <v>0</v>
      </c>
      <c r="AI20" s="1">
        <f t="shared" si="7"/>
        <v>0</v>
      </c>
      <c r="AK20" t="s">
        <v>481</v>
      </c>
      <c r="AL20" s="1">
        <f t="shared" si="14"/>
        <v>0</v>
      </c>
      <c r="AO20" t="s">
        <v>58</v>
      </c>
      <c r="AP20" s="1">
        <f t="shared" si="8"/>
        <v>0</v>
      </c>
      <c r="AQ20" s="1">
        <f t="shared" si="9"/>
        <v>0</v>
      </c>
      <c r="AR20" s="1">
        <f t="shared" si="10"/>
        <v>0</v>
      </c>
      <c r="AS20" s="1">
        <f t="shared" si="11"/>
        <v>0</v>
      </c>
    </row>
    <row r="21" spans="1:45">
      <c r="A21" t="s">
        <v>38</v>
      </c>
      <c r="B21">
        <f>COUNTIF(Y21:Y37,"&gt;0")</f>
        <v>0</v>
      </c>
      <c r="C21">
        <f>COUNTIF(X21:X37,"&gt;0")</f>
        <v>2</v>
      </c>
      <c r="D21">
        <f>COUNTIF(W21:W37,"&gt;0")</f>
        <v>5</v>
      </c>
      <c r="E21">
        <f>COUNTIF(V21:V37,"&gt;0")</f>
        <v>9</v>
      </c>
      <c r="G21">
        <f>COUNTIF(AI21:AI37,"&gt;0")</f>
        <v>0</v>
      </c>
      <c r="H21">
        <f>COUNTIF(AH21:AH37,"&gt;0")</f>
        <v>2</v>
      </c>
      <c r="I21">
        <f>COUNTIF(AG21:AG37,"&gt;0")</f>
        <v>5</v>
      </c>
      <c r="J21">
        <f>COUNTIF(AF21:AF37,"&gt;0")</f>
        <v>9</v>
      </c>
      <c r="L21">
        <f>COUNTIF(AS21:AS37,"&gt;0")</f>
        <v>1</v>
      </c>
      <c r="M21">
        <f>COUNTIF(AR21:AR37,"&gt;0")</f>
        <v>1</v>
      </c>
      <c r="N21">
        <f>COUNTIF(AQ21:AQ37,"&gt;0")</f>
        <v>5</v>
      </c>
      <c r="O21">
        <f>COUNTIF(AP21:AP37,"&gt;0")</f>
        <v>10</v>
      </c>
      <c r="P21" s="1"/>
      <c r="Q21" t="s">
        <v>378</v>
      </c>
      <c r="R21" s="1">
        <v>14609</v>
      </c>
      <c r="S21">
        <v>243.48</v>
      </c>
      <c r="U21" t="s">
        <v>38</v>
      </c>
      <c r="V21" s="1">
        <f t="shared" si="0"/>
        <v>14609</v>
      </c>
      <c r="W21" s="1">
        <f t="shared" si="1"/>
        <v>0</v>
      </c>
      <c r="X21" s="1">
        <f t="shared" si="2"/>
        <v>0</v>
      </c>
      <c r="Y21" s="1">
        <f t="shared" si="3"/>
        <v>0</v>
      </c>
      <c r="AA21" t="s">
        <v>378</v>
      </c>
      <c r="AB21" s="1">
        <v>14056</v>
      </c>
      <c r="AC21">
        <v>234.27</v>
      </c>
      <c r="AE21" t="s">
        <v>38</v>
      </c>
      <c r="AF21" s="1">
        <f t="shared" si="4"/>
        <v>14056</v>
      </c>
      <c r="AG21" s="1">
        <f t="shared" si="5"/>
        <v>0</v>
      </c>
      <c r="AH21" s="1">
        <f t="shared" si="6"/>
        <v>0</v>
      </c>
      <c r="AI21" s="1">
        <f t="shared" si="7"/>
        <v>0</v>
      </c>
      <c r="AK21" t="s">
        <v>378</v>
      </c>
      <c r="AL21" s="1">
        <v>14997</v>
      </c>
      <c r="AM21">
        <v>249.95</v>
      </c>
      <c r="AO21" t="s">
        <v>38</v>
      </c>
      <c r="AP21" s="1">
        <f t="shared" si="8"/>
        <v>14997</v>
      </c>
      <c r="AQ21" s="1">
        <f t="shared" si="9"/>
        <v>0</v>
      </c>
      <c r="AR21" s="1">
        <f t="shared" si="10"/>
        <v>0</v>
      </c>
      <c r="AS21" s="1">
        <f t="shared" si="11"/>
        <v>0</v>
      </c>
    </row>
    <row r="22" spans="1:45">
      <c r="Q22" t="s">
        <v>379</v>
      </c>
      <c r="R22" s="1">
        <v>22120</v>
      </c>
      <c r="S22">
        <v>368.67</v>
      </c>
      <c r="U22" t="s">
        <v>38</v>
      </c>
      <c r="V22" s="1">
        <f t="shared" si="0"/>
        <v>0</v>
      </c>
      <c r="W22" s="1">
        <f t="shared" si="1"/>
        <v>22120</v>
      </c>
      <c r="X22" s="1">
        <f t="shared" si="2"/>
        <v>0</v>
      </c>
      <c r="Y22" s="1">
        <f t="shared" si="3"/>
        <v>0</v>
      </c>
      <c r="AA22" t="s">
        <v>379</v>
      </c>
      <c r="AB22" s="1">
        <v>23302</v>
      </c>
      <c r="AC22">
        <v>388.37</v>
      </c>
      <c r="AE22" t="s">
        <v>38</v>
      </c>
      <c r="AF22" s="1">
        <f t="shared" si="4"/>
        <v>0</v>
      </c>
      <c r="AG22" s="1">
        <f t="shared" si="5"/>
        <v>23302</v>
      </c>
      <c r="AH22" s="1">
        <f t="shared" si="6"/>
        <v>0</v>
      </c>
      <c r="AI22" s="1">
        <f t="shared" si="7"/>
        <v>0</v>
      </c>
      <c r="AK22" t="s">
        <v>379</v>
      </c>
      <c r="AL22" s="1">
        <v>22680</v>
      </c>
      <c r="AM22">
        <v>378</v>
      </c>
      <c r="AO22" t="s">
        <v>38</v>
      </c>
      <c r="AP22" s="1">
        <f t="shared" si="8"/>
        <v>0</v>
      </c>
      <c r="AQ22" s="1">
        <f t="shared" si="9"/>
        <v>22680</v>
      </c>
      <c r="AR22" s="1">
        <f t="shared" si="10"/>
        <v>0</v>
      </c>
      <c r="AS22" s="1">
        <f t="shared" si="11"/>
        <v>0</v>
      </c>
    </row>
    <row r="23" spans="1:45">
      <c r="Q23" t="s">
        <v>376</v>
      </c>
      <c r="R23" s="1">
        <v>58983</v>
      </c>
      <c r="S23" s="1">
        <v>983.05</v>
      </c>
      <c r="U23" t="s">
        <v>38</v>
      </c>
      <c r="V23" s="1">
        <f t="shared" si="0"/>
        <v>0</v>
      </c>
      <c r="W23" s="1">
        <f t="shared" si="1"/>
        <v>0</v>
      </c>
      <c r="X23" s="1">
        <f t="shared" si="2"/>
        <v>58983</v>
      </c>
      <c r="Y23" s="1">
        <f t="shared" si="3"/>
        <v>0</v>
      </c>
      <c r="AA23" t="s">
        <v>376</v>
      </c>
      <c r="AB23" s="1">
        <v>59617</v>
      </c>
      <c r="AC23">
        <v>993.61</v>
      </c>
      <c r="AE23" t="s">
        <v>38</v>
      </c>
      <c r="AF23" s="1">
        <f t="shared" si="4"/>
        <v>0</v>
      </c>
      <c r="AG23" s="1">
        <f t="shared" si="5"/>
        <v>0</v>
      </c>
      <c r="AH23" s="1">
        <f t="shared" si="6"/>
        <v>59617</v>
      </c>
      <c r="AI23" s="1">
        <f t="shared" si="7"/>
        <v>0</v>
      </c>
      <c r="AK23" t="s">
        <v>376</v>
      </c>
      <c r="AL23" s="1">
        <v>60077</v>
      </c>
      <c r="AM23" s="39">
        <v>1001.29</v>
      </c>
      <c r="AO23" t="s">
        <v>38</v>
      </c>
      <c r="AP23" s="1">
        <f t="shared" si="8"/>
        <v>0</v>
      </c>
      <c r="AQ23" s="1">
        <f t="shared" si="9"/>
        <v>0</v>
      </c>
      <c r="AR23" s="1">
        <f t="shared" si="10"/>
        <v>0</v>
      </c>
      <c r="AS23" s="1">
        <f t="shared" si="11"/>
        <v>60077</v>
      </c>
    </row>
    <row r="24" spans="1:45">
      <c r="Q24" t="s">
        <v>476</v>
      </c>
      <c r="R24" s="1">
        <v>17154</v>
      </c>
      <c r="S24">
        <v>285.89999999999998</v>
      </c>
      <c r="U24" t="s">
        <v>38</v>
      </c>
      <c r="V24" s="1">
        <f t="shared" si="0"/>
        <v>0</v>
      </c>
      <c r="W24" s="1">
        <f t="shared" si="1"/>
        <v>17154</v>
      </c>
      <c r="X24" s="1">
        <f t="shared" si="2"/>
        <v>0</v>
      </c>
      <c r="Y24" s="1">
        <f t="shared" si="3"/>
        <v>0</v>
      </c>
      <c r="AA24" t="s">
        <v>476</v>
      </c>
      <c r="AB24" s="1">
        <v>17058</v>
      </c>
      <c r="AC24">
        <v>284.3</v>
      </c>
      <c r="AE24" t="s">
        <v>38</v>
      </c>
      <c r="AF24" s="1">
        <f t="shared" si="4"/>
        <v>0</v>
      </c>
      <c r="AG24" s="1">
        <f t="shared" si="5"/>
        <v>17058</v>
      </c>
      <c r="AH24" s="1">
        <f t="shared" si="6"/>
        <v>0</v>
      </c>
      <c r="AI24" s="1">
        <f t="shared" si="7"/>
        <v>0</v>
      </c>
      <c r="AK24" t="s">
        <v>476</v>
      </c>
      <c r="AL24" s="1">
        <v>17221</v>
      </c>
      <c r="AM24">
        <v>287.02</v>
      </c>
      <c r="AO24" t="s">
        <v>38</v>
      </c>
      <c r="AP24" s="1">
        <f t="shared" si="8"/>
        <v>0</v>
      </c>
      <c r="AQ24" s="1">
        <f t="shared" si="9"/>
        <v>17221</v>
      </c>
      <c r="AR24" s="1">
        <f t="shared" si="10"/>
        <v>0</v>
      </c>
      <c r="AS24" s="1">
        <f t="shared" si="11"/>
        <v>0</v>
      </c>
    </row>
    <row r="25" spans="1:45">
      <c r="Q25" t="s">
        <v>381</v>
      </c>
      <c r="R25" s="1">
        <v>15116</v>
      </c>
      <c r="S25">
        <v>251.93</v>
      </c>
      <c r="U25" t="s">
        <v>38</v>
      </c>
      <c r="V25" s="1">
        <f t="shared" si="0"/>
        <v>0</v>
      </c>
      <c r="W25" s="1">
        <f t="shared" si="1"/>
        <v>15116</v>
      </c>
      <c r="X25" s="1">
        <f t="shared" si="2"/>
        <v>0</v>
      </c>
      <c r="Y25" s="1">
        <f t="shared" si="3"/>
        <v>0</v>
      </c>
      <c r="AA25" t="s">
        <v>381</v>
      </c>
      <c r="AB25" s="1">
        <v>15196</v>
      </c>
      <c r="AC25">
        <v>253.27</v>
      </c>
      <c r="AE25" t="s">
        <v>38</v>
      </c>
      <c r="AF25" s="1">
        <f t="shared" si="4"/>
        <v>0</v>
      </c>
      <c r="AG25" s="1">
        <f t="shared" si="5"/>
        <v>15196</v>
      </c>
      <c r="AH25" s="1">
        <f t="shared" si="6"/>
        <v>0</v>
      </c>
      <c r="AI25" s="1">
        <f t="shared" si="7"/>
        <v>0</v>
      </c>
      <c r="AK25" t="s">
        <v>381</v>
      </c>
      <c r="AL25" s="1">
        <v>15330</v>
      </c>
      <c r="AM25">
        <v>255.51</v>
      </c>
      <c r="AO25" t="s">
        <v>38</v>
      </c>
      <c r="AP25" s="1">
        <f t="shared" si="8"/>
        <v>0</v>
      </c>
      <c r="AQ25" s="1">
        <f t="shared" si="9"/>
        <v>15330</v>
      </c>
      <c r="AR25" s="1">
        <f t="shared" si="10"/>
        <v>0</v>
      </c>
      <c r="AS25" s="1">
        <f t="shared" si="11"/>
        <v>0</v>
      </c>
    </row>
    <row r="26" spans="1:45">
      <c r="Q26" t="s">
        <v>377</v>
      </c>
      <c r="R26" s="1">
        <v>37841</v>
      </c>
      <c r="S26" s="1">
        <v>630.67999999999995</v>
      </c>
      <c r="U26" t="s">
        <v>38</v>
      </c>
      <c r="V26" s="1">
        <f t="shared" si="0"/>
        <v>0</v>
      </c>
      <c r="W26" s="1">
        <f t="shared" si="1"/>
        <v>0</v>
      </c>
      <c r="X26" s="1">
        <f t="shared" si="2"/>
        <v>37841</v>
      </c>
      <c r="Y26" s="1">
        <f t="shared" si="3"/>
        <v>0</v>
      </c>
      <c r="AA26" t="s">
        <v>377</v>
      </c>
      <c r="AB26" s="1">
        <v>37384</v>
      </c>
      <c r="AC26" s="1">
        <v>623.07000000000005</v>
      </c>
      <c r="AE26" t="s">
        <v>38</v>
      </c>
      <c r="AF26" s="1">
        <f t="shared" si="4"/>
        <v>0</v>
      </c>
      <c r="AG26" s="1">
        <f t="shared" si="5"/>
        <v>0</v>
      </c>
      <c r="AH26" s="1">
        <f t="shared" si="6"/>
        <v>37384</v>
      </c>
      <c r="AI26" s="1">
        <f t="shared" si="7"/>
        <v>0</v>
      </c>
      <c r="AK26" t="s">
        <v>377</v>
      </c>
      <c r="AL26" s="1">
        <v>37189</v>
      </c>
      <c r="AM26">
        <v>619.80999999999995</v>
      </c>
      <c r="AO26" t="s">
        <v>38</v>
      </c>
      <c r="AP26" s="1">
        <f t="shared" si="8"/>
        <v>0</v>
      </c>
      <c r="AQ26" s="1">
        <f t="shared" si="9"/>
        <v>0</v>
      </c>
      <c r="AR26" s="1">
        <f t="shared" si="10"/>
        <v>37189</v>
      </c>
      <c r="AS26" s="1">
        <f t="shared" si="11"/>
        <v>0</v>
      </c>
    </row>
    <row r="27" spans="1:45">
      <c r="Q27" t="s">
        <v>382</v>
      </c>
      <c r="R27" s="1">
        <v>16389</v>
      </c>
      <c r="S27" s="1">
        <v>273.16000000000003</v>
      </c>
      <c r="U27" t="s">
        <v>38</v>
      </c>
      <c r="V27" s="1">
        <f t="shared" si="0"/>
        <v>0</v>
      </c>
      <c r="W27" s="1">
        <f t="shared" si="1"/>
        <v>16389</v>
      </c>
      <c r="X27" s="1">
        <f t="shared" si="2"/>
        <v>0</v>
      </c>
      <c r="Y27" s="1">
        <f t="shared" si="3"/>
        <v>0</v>
      </c>
      <c r="AA27" t="s">
        <v>382</v>
      </c>
      <c r="AB27" s="1">
        <v>16319</v>
      </c>
      <c r="AC27">
        <v>271.99</v>
      </c>
      <c r="AE27" t="s">
        <v>38</v>
      </c>
      <c r="AF27" s="1">
        <f t="shared" si="4"/>
        <v>0</v>
      </c>
      <c r="AG27" s="1">
        <f t="shared" si="5"/>
        <v>16319</v>
      </c>
      <c r="AH27" s="1">
        <f t="shared" si="6"/>
        <v>0</v>
      </c>
      <c r="AI27" s="1">
        <f t="shared" si="7"/>
        <v>0</v>
      </c>
      <c r="AK27" t="s">
        <v>382</v>
      </c>
      <c r="AL27" s="1">
        <v>16605</v>
      </c>
      <c r="AM27">
        <v>276.74</v>
      </c>
      <c r="AO27" t="s">
        <v>38</v>
      </c>
      <c r="AP27" s="1">
        <f t="shared" si="8"/>
        <v>0</v>
      </c>
      <c r="AQ27" s="1">
        <f t="shared" si="9"/>
        <v>16605</v>
      </c>
      <c r="AR27" s="1">
        <f t="shared" si="10"/>
        <v>0</v>
      </c>
      <c r="AS27" s="1">
        <f t="shared" si="11"/>
        <v>0</v>
      </c>
    </row>
    <row r="28" spans="1:45">
      <c r="Q28" t="s">
        <v>383</v>
      </c>
      <c r="R28" s="1">
        <v>22545</v>
      </c>
      <c r="S28" s="1">
        <v>375.75</v>
      </c>
      <c r="U28" t="s">
        <v>38</v>
      </c>
      <c r="V28" s="1">
        <f t="shared" si="0"/>
        <v>0</v>
      </c>
      <c r="W28" s="1">
        <f t="shared" si="1"/>
        <v>22545</v>
      </c>
      <c r="X28" s="1">
        <f t="shared" si="2"/>
        <v>0</v>
      </c>
      <c r="Y28" s="1">
        <f t="shared" si="3"/>
        <v>0</v>
      </c>
      <c r="AA28" t="s">
        <v>383</v>
      </c>
      <c r="AB28" s="1">
        <v>21807</v>
      </c>
      <c r="AC28" s="1">
        <v>363.45</v>
      </c>
      <c r="AD28" s="1"/>
      <c r="AE28" t="s">
        <v>38</v>
      </c>
      <c r="AF28" s="1">
        <f t="shared" si="4"/>
        <v>0</v>
      </c>
      <c r="AG28" s="1">
        <f t="shared" si="5"/>
        <v>21807</v>
      </c>
      <c r="AH28" s="1">
        <f t="shared" si="6"/>
        <v>0</v>
      </c>
      <c r="AI28" s="1">
        <f t="shared" si="7"/>
        <v>0</v>
      </c>
      <c r="AK28" t="s">
        <v>383</v>
      </c>
      <c r="AL28" s="1">
        <v>21703</v>
      </c>
      <c r="AM28">
        <v>361.71</v>
      </c>
      <c r="AO28" t="s">
        <v>38</v>
      </c>
      <c r="AP28" s="1">
        <f t="shared" si="8"/>
        <v>0</v>
      </c>
      <c r="AQ28" s="1">
        <f t="shared" si="9"/>
        <v>21703</v>
      </c>
      <c r="AR28" s="1">
        <f t="shared" si="10"/>
        <v>0</v>
      </c>
      <c r="AS28" s="1">
        <f t="shared" si="11"/>
        <v>0</v>
      </c>
    </row>
    <row r="29" spans="1:45">
      <c r="Q29" t="s">
        <v>384</v>
      </c>
      <c r="R29" s="1">
        <v>10373</v>
      </c>
      <c r="S29">
        <v>172.88</v>
      </c>
      <c r="U29" t="s">
        <v>38</v>
      </c>
      <c r="V29" s="1">
        <f t="shared" si="0"/>
        <v>10373</v>
      </c>
      <c r="W29" s="1">
        <f t="shared" si="1"/>
        <v>0</v>
      </c>
      <c r="X29" s="1">
        <f t="shared" si="2"/>
        <v>0</v>
      </c>
      <c r="Y29" s="1">
        <f t="shared" si="3"/>
        <v>0</v>
      </c>
      <c r="AA29" t="s">
        <v>384</v>
      </c>
      <c r="AB29" s="1">
        <v>10447</v>
      </c>
      <c r="AC29">
        <v>174.12</v>
      </c>
      <c r="AE29" t="s">
        <v>38</v>
      </c>
      <c r="AF29" s="1">
        <f t="shared" si="4"/>
        <v>10447</v>
      </c>
      <c r="AG29" s="1">
        <f t="shared" si="5"/>
        <v>0</v>
      </c>
      <c r="AH29" s="1">
        <f t="shared" si="6"/>
        <v>0</v>
      </c>
      <c r="AI29" s="1">
        <f t="shared" si="7"/>
        <v>0</v>
      </c>
      <c r="AK29" t="s">
        <v>384</v>
      </c>
      <c r="AL29" s="1">
        <v>10536</v>
      </c>
      <c r="AM29">
        <v>175.6</v>
      </c>
      <c r="AO29" t="s">
        <v>38</v>
      </c>
      <c r="AP29" s="1">
        <f t="shared" si="8"/>
        <v>10536</v>
      </c>
      <c r="AQ29" s="1">
        <f t="shared" si="9"/>
        <v>0</v>
      </c>
      <c r="AR29" s="1">
        <f t="shared" si="10"/>
        <v>0</v>
      </c>
      <c r="AS29" s="1">
        <f t="shared" si="11"/>
        <v>0</v>
      </c>
    </row>
    <row r="30" spans="1:45">
      <c r="Q30" t="s">
        <v>385</v>
      </c>
      <c r="R30" s="1">
        <v>7937</v>
      </c>
      <c r="S30" s="1">
        <v>132.29</v>
      </c>
      <c r="U30" t="s">
        <v>38</v>
      </c>
      <c r="V30" s="1">
        <f t="shared" si="0"/>
        <v>7937</v>
      </c>
      <c r="W30" s="1">
        <f t="shared" si="1"/>
        <v>0</v>
      </c>
      <c r="X30" s="1">
        <f t="shared" si="2"/>
        <v>0</v>
      </c>
      <c r="Y30" s="1">
        <f t="shared" si="3"/>
        <v>0</v>
      </c>
      <c r="AA30" t="s">
        <v>385</v>
      </c>
      <c r="AB30" s="1">
        <v>8460</v>
      </c>
      <c r="AC30">
        <v>140.99</v>
      </c>
      <c r="AE30" t="s">
        <v>38</v>
      </c>
      <c r="AF30" s="1">
        <f t="shared" si="4"/>
        <v>8460</v>
      </c>
      <c r="AG30" s="1">
        <f t="shared" si="5"/>
        <v>0</v>
      </c>
      <c r="AH30" s="1">
        <f t="shared" si="6"/>
        <v>0</v>
      </c>
      <c r="AI30" s="1">
        <f t="shared" si="7"/>
        <v>0</v>
      </c>
      <c r="AK30" t="s">
        <v>385</v>
      </c>
      <c r="AL30" s="1">
        <v>7809</v>
      </c>
      <c r="AM30" s="1">
        <v>130.13999999999999</v>
      </c>
      <c r="AN30" s="1"/>
      <c r="AO30" t="s">
        <v>38</v>
      </c>
      <c r="AP30" s="1">
        <f t="shared" si="8"/>
        <v>7809</v>
      </c>
      <c r="AQ30" s="1">
        <f t="shared" si="9"/>
        <v>0</v>
      </c>
      <c r="AR30" s="1">
        <f t="shared" si="10"/>
        <v>0</v>
      </c>
      <c r="AS30" s="1">
        <f t="shared" si="11"/>
        <v>0</v>
      </c>
    </row>
    <row r="31" spans="1:45">
      <c r="Q31" t="s">
        <v>386</v>
      </c>
      <c r="R31" s="1">
        <v>11001</v>
      </c>
      <c r="S31" s="1">
        <v>183.34</v>
      </c>
      <c r="U31" t="s">
        <v>38</v>
      </c>
      <c r="V31" s="1">
        <f t="shared" si="0"/>
        <v>11001</v>
      </c>
      <c r="W31" s="1">
        <f t="shared" si="1"/>
        <v>0</v>
      </c>
      <c r="X31" s="1">
        <f t="shared" si="2"/>
        <v>0</v>
      </c>
      <c r="Y31" s="1">
        <f t="shared" si="3"/>
        <v>0</v>
      </c>
      <c r="AA31" t="s">
        <v>386</v>
      </c>
      <c r="AB31" s="1">
        <v>11207</v>
      </c>
      <c r="AC31">
        <v>186.79</v>
      </c>
      <c r="AE31" t="s">
        <v>38</v>
      </c>
      <c r="AF31" s="1">
        <f t="shared" si="4"/>
        <v>11207</v>
      </c>
      <c r="AG31" s="1">
        <f t="shared" si="5"/>
        <v>0</v>
      </c>
      <c r="AH31" s="1">
        <f t="shared" si="6"/>
        <v>0</v>
      </c>
      <c r="AI31" s="1">
        <f t="shared" si="7"/>
        <v>0</v>
      </c>
      <c r="AK31" t="s">
        <v>386</v>
      </c>
      <c r="AL31" s="1">
        <v>11926</v>
      </c>
      <c r="AM31">
        <v>198.76</v>
      </c>
      <c r="AO31" t="s">
        <v>38</v>
      </c>
      <c r="AP31" s="1">
        <f t="shared" si="8"/>
        <v>11926</v>
      </c>
      <c r="AQ31" s="1">
        <f t="shared" si="9"/>
        <v>0</v>
      </c>
      <c r="AR31" s="1">
        <f t="shared" si="10"/>
        <v>0</v>
      </c>
      <c r="AS31" s="1">
        <f t="shared" si="11"/>
        <v>0</v>
      </c>
    </row>
    <row r="32" spans="1:45">
      <c r="O32" s="1"/>
      <c r="P32" s="1"/>
      <c r="Q32" t="s">
        <v>387</v>
      </c>
      <c r="R32" s="1">
        <v>9193</v>
      </c>
      <c r="S32">
        <v>153.22</v>
      </c>
      <c r="U32" t="s">
        <v>38</v>
      </c>
      <c r="V32" s="1">
        <f t="shared" si="0"/>
        <v>9193</v>
      </c>
      <c r="W32" s="1">
        <f t="shared" si="1"/>
        <v>0</v>
      </c>
      <c r="X32" s="1">
        <f t="shared" si="2"/>
        <v>0</v>
      </c>
      <c r="Y32" s="1">
        <f t="shared" si="3"/>
        <v>0</v>
      </c>
      <c r="AA32" t="s">
        <v>387</v>
      </c>
      <c r="AB32" s="1">
        <v>9408</v>
      </c>
      <c r="AC32">
        <v>156.80000000000001</v>
      </c>
      <c r="AE32" t="s">
        <v>38</v>
      </c>
      <c r="AF32" s="1">
        <f t="shared" si="4"/>
        <v>9408</v>
      </c>
      <c r="AG32" s="1">
        <f t="shared" si="5"/>
        <v>0</v>
      </c>
      <c r="AH32" s="1">
        <f t="shared" si="6"/>
        <v>0</v>
      </c>
      <c r="AI32" s="1">
        <f t="shared" si="7"/>
        <v>0</v>
      </c>
      <c r="AK32" t="s">
        <v>387</v>
      </c>
      <c r="AL32" s="1">
        <v>9293</v>
      </c>
      <c r="AM32">
        <v>154.88999999999999</v>
      </c>
      <c r="AO32" t="s">
        <v>38</v>
      </c>
      <c r="AP32" s="1">
        <f t="shared" si="8"/>
        <v>9293</v>
      </c>
      <c r="AQ32" s="1">
        <f t="shared" si="9"/>
        <v>0</v>
      </c>
      <c r="AR32" s="1">
        <f t="shared" si="10"/>
        <v>0</v>
      </c>
      <c r="AS32" s="1">
        <f t="shared" si="11"/>
        <v>0</v>
      </c>
    </row>
    <row r="33" spans="1:45">
      <c r="Q33" t="s">
        <v>388</v>
      </c>
      <c r="R33" s="1"/>
      <c r="S33" s="1"/>
      <c r="U33" t="s">
        <v>38</v>
      </c>
      <c r="V33" s="1">
        <f t="shared" si="0"/>
        <v>0</v>
      </c>
      <c r="W33" s="1">
        <f t="shared" si="1"/>
        <v>0</v>
      </c>
      <c r="X33" s="1">
        <f t="shared" si="2"/>
        <v>0</v>
      </c>
      <c r="Y33" s="1">
        <f t="shared" si="3"/>
        <v>0</v>
      </c>
      <c r="AA33" t="s">
        <v>388</v>
      </c>
      <c r="AB33" s="1"/>
      <c r="AC33" s="1"/>
      <c r="AE33" t="s">
        <v>38</v>
      </c>
      <c r="AF33" s="1">
        <f t="shared" si="4"/>
        <v>0</v>
      </c>
      <c r="AG33" s="1">
        <f t="shared" si="5"/>
        <v>0</v>
      </c>
      <c r="AH33" s="1">
        <f t="shared" si="6"/>
        <v>0</v>
      </c>
      <c r="AI33" s="1">
        <f t="shared" si="7"/>
        <v>0</v>
      </c>
      <c r="AK33" t="s">
        <v>388</v>
      </c>
      <c r="AL33" s="1">
        <v>7705</v>
      </c>
      <c r="AM33" s="1">
        <v>128.41</v>
      </c>
      <c r="AO33" t="s">
        <v>38</v>
      </c>
      <c r="AP33" s="1">
        <f t="shared" si="8"/>
        <v>7705</v>
      </c>
      <c r="AQ33" s="1">
        <f t="shared" si="9"/>
        <v>0</v>
      </c>
      <c r="AR33" s="1">
        <f t="shared" si="10"/>
        <v>0</v>
      </c>
      <c r="AS33" s="1">
        <f t="shared" si="11"/>
        <v>0</v>
      </c>
    </row>
    <row r="34" spans="1:45">
      <c r="N34" s="1"/>
      <c r="O34" s="1"/>
      <c r="P34" s="1"/>
      <c r="Q34" t="s">
        <v>389</v>
      </c>
      <c r="R34" s="1">
        <v>9346</v>
      </c>
      <c r="S34">
        <v>155.76</v>
      </c>
      <c r="U34" t="s">
        <v>38</v>
      </c>
      <c r="V34" s="1">
        <f t="shared" si="0"/>
        <v>9346</v>
      </c>
      <c r="W34" s="1">
        <f t="shared" si="1"/>
        <v>0</v>
      </c>
      <c r="X34" s="1">
        <f t="shared" si="2"/>
        <v>0</v>
      </c>
      <c r="Y34" s="1">
        <f t="shared" si="3"/>
        <v>0</v>
      </c>
      <c r="AA34" t="s">
        <v>389</v>
      </c>
      <c r="AB34" s="1">
        <v>9681</v>
      </c>
      <c r="AC34">
        <v>161.36000000000001</v>
      </c>
      <c r="AE34" t="s">
        <v>38</v>
      </c>
      <c r="AF34" s="1">
        <f t="shared" si="4"/>
        <v>9681</v>
      </c>
      <c r="AG34" s="1">
        <f t="shared" si="5"/>
        <v>0</v>
      </c>
      <c r="AH34" s="1">
        <f t="shared" si="6"/>
        <v>0</v>
      </c>
      <c r="AI34" s="1">
        <f t="shared" si="7"/>
        <v>0</v>
      </c>
      <c r="AK34" t="s">
        <v>389</v>
      </c>
      <c r="AL34" s="1">
        <v>9617</v>
      </c>
      <c r="AM34">
        <v>160.28</v>
      </c>
      <c r="AO34" t="s">
        <v>38</v>
      </c>
      <c r="AP34" s="1">
        <f t="shared" si="8"/>
        <v>9617</v>
      </c>
      <c r="AQ34" s="1">
        <f t="shared" si="9"/>
        <v>0</v>
      </c>
      <c r="AR34" s="1">
        <f t="shared" si="10"/>
        <v>0</v>
      </c>
      <c r="AS34" s="1">
        <f t="shared" si="11"/>
        <v>0</v>
      </c>
    </row>
    <row r="35" spans="1:45">
      <c r="Q35" t="s">
        <v>390</v>
      </c>
      <c r="R35" s="1">
        <v>11864</v>
      </c>
      <c r="S35">
        <v>197.73</v>
      </c>
      <c r="U35" t="s">
        <v>38</v>
      </c>
      <c r="V35" s="1">
        <f t="shared" si="0"/>
        <v>11864</v>
      </c>
      <c r="W35" s="1">
        <f t="shared" si="1"/>
        <v>0</v>
      </c>
      <c r="X35" s="1">
        <f t="shared" si="2"/>
        <v>0</v>
      </c>
      <c r="Y35" s="1">
        <f t="shared" si="3"/>
        <v>0</v>
      </c>
      <c r="AA35" t="s">
        <v>390</v>
      </c>
      <c r="AB35" s="1">
        <v>10520</v>
      </c>
      <c r="AC35">
        <v>175.33</v>
      </c>
      <c r="AE35" t="s">
        <v>38</v>
      </c>
      <c r="AF35" s="1">
        <f t="shared" si="4"/>
        <v>10520</v>
      </c>
      <c r="AG35" s="1">
        <f t="shared" si="5"/>
        <v>0</v>
      </c>
      <c r="AH35" s="1">
        <f t="shared" si="6"/>
        <v>0</v>
      </c>
      <c r="AI35" s="1">
        <f t="shared" si="7"/>
        <v>0</v>
      </c>
      <c r="AK35" t="s">
        <v>390</v>
      </c>
      <c r="AL35" s="1">
        <v>10888</v>
      </c>
      <c r="AM35">
        <v>181.46</v>
      </c>
      <c r="AO35" t="s">
        <v>38</v>
      </c>
      <c r="AP35" s="1">
        <f t="shared" si="8"/>
        <v>10888</v>
      </c>
      <c r="AQ35" s="1">
        <f t="shared" si="9"/>
        <v>0</v>
      </c>
      <c r="AR35" s="1">
        <f t="shared" si="10"/>
        <v>0</v>
      </c>
      <c r="AS35" s="1">
        <f t="shared" si="11"/>
        <v>0</v>
      </c>
    </row>
    <row r="36" spans="1:45">
      <c r="O36" s="1"/>
      <c r="P36" s="1"/>
      <c r="Q36" t="s">
        <v>391</v>
      </c>
      <c r="R36" s="1">
        <v>8248</v>
      </c>
      <c r="S36" s="1">
        <v>137.46</v>
      </c>
      <c r="U36" t="s">
        <v>38</v>
      </c>
      <c r="V36" s="1">
        <f t="shared" si="0"/>
        <v>8248</v>
      </c>
      <c r="W36" s="1">
        <f t="shared" si="1"/>
        <v>0</v>
      </c>
      <c r="X36" s="1">
        <f t="shared" si="2"/>
        <v>0</v>
      </c>
      <c r="Y36" s="1">
        <f t="shared" si="3"/>
        <v>0</v>
      </c>
      <c r="AA36" t="s">
        <v>391</v>
      </c>
      <c r="AB36" s="1">
        <v>8254</v>
      </c>
      <c r="AC36">
        <v>137.56</v>
      </c>
      <c r="AE36" t="s">
        <v>38</v>
      </c>
      <c r="AF36" s="1">
        <f t="shared" si="4"/>
        <v>8254</v>
      </c>
      <c r="AG36" s="1">
        <f t="shared" si="5"/>
        <v>0</v>
      </c>
      <c r="AH36" s="1">
        <f t="shared" si="6"/>
        <v>0</v>
      </c>
      <c r="AI36" s="1">
        <f t="shared" si="7"/>
        <v>0</v>
      </c>
      <c r="AK36" t="s">
        <v>391</v>
      </c>
      <c r="AL36" s="1">
        <v>8338</v>
      </c>
      <c r="AM36" s="1">
        <v>138.97</v>
      </c>
      <c r="AN36" s="1"/>
      <c r="AO36" t="s">
        <v>38</v>
      </c>
      <c r="AP36" s="1">
        <f t="shared" si="8"/>
        <v>8338</v>
      </c>
      <c r="AQ36" s="1">
        <f t="shared" si="9"/>
        <v>0</v>
      </c>
      <c r="AR36" s="1">
        <f t="shared" si="10"/>
        <v>0</v>
      </c>
      <c r="AS36" s="1">
        <f t="shared" si="11"/>
        <v>0</v>
      </c>
    </row>
    <row r="37" spans="1:45">
      <c r="Q37" t="s">
        <v>392</v>
      </c>
      <c r="R37" s="1">
        <v>10551</v>
      </c>
      <c r="S37">
        <v>175.85</v>
      </c>
      <c r="U37" t="s">
        <v>38</v>
      </c>
      <c r="V37" s="1">
        <f t="shared" si="0"/>
        <v>10551</v>
      </c>
      <c r="W37" s="1">
        <f t="shared" si="1"/>
        <v>0</v>
      </c>
      <c r="X37" s="1">
        <f t="shared" si="2"/>
        <v>0</v>
      </c>
      <c r="Y37" s="1">
        <f t="shared" si="3"/>
        <v>0</v>
      </c>
      <c r="AA37" t="s">
        <v>392</v>
      </c>
      <c r="AB37" s="1">
        <v>10560</v>
      </c>
      <c r="AC37">
        <v>176.01</v>
      </c>
      <c r="AE37" t="s">
        <v>38</v>
      </c>
      <c r="AF37" s="1">
        <f t="shared" si="4"/>
        <v>10560</v>
      </c>
      <c r="AG37" s="1">
        <f t="shared" si="5"/>
        <v>0</v>
      </c>
      <c r="AH37" s="1">
        <f t="shared" si="6"/>
        <v>0</v>
      </c>
      <c r="AI37" s="1">
        <f t="shared" si="7"/>
        <v>0</v>
      </c>
      <c r="AK37" t="s">
        <v>392</v>
      </c>
      <c r="AL37" s="1">
        <v>10555</v>
      </c>
      <c r="AM37" s="1">
        <v>175.92</v>
      </c>
      <c r="AO37" t="s">
        <v>38</v>
      </c>
      <c r="AP37" s="1">
        <f t="shared" si="8"/>
        <v>10555</v>
      </c>
      <c r="AQ37" s="1">
        <f t="shared" si="9"/>
        <v>0</v>
      </c>
      <c r="AR37" s="1">
        <f t="shared" si="10"/>
        <v>0</v>
      </c>
      <c r="AS37" s="1">
        <f t="shared" si="11"/>
        <v>0</v>
      </c>
    </row>
    <row r="38" spans="1:45">
      <c r="A38" t="s">
        <v>60</v>
      </c>
      <c r="B38">
        <f>COUNTIF(Y38:Y46,"&gt;0")</f>
        <v>0</v>
      </c>
      <c r="C38">
        <f>COUNTIF(X38:X46,"&gt;0")</f>
        <v>0</v>
      </c>
      <c r="D38">
        <f>COUNTIF(W38:W46,"&gt;0")</f>
        <v>3</v>
      </c>
      <c r="E38">
        <f>COUNTIF(V38:V46,"&gt;0")</f>
        <v>5</v>
      </c>
      <c r="G38">
        <f>COUNTIF(AI38:AI46,"&gt;0")</f>
        <v>0</v>
      </c>
      <c r="H38">
        <f>COUNTIF(AH38:AH46,"&gt;0")</f>
        <v>0</v>
      </c>
      <c r="I38">
        <f>COUNTIF(AG38:AG46,"&gt;0")</f>
        <v>4</v>
      </c>
      <c r="J38">
        <f>COUNTIF(AF38:AF46,"&gt;0")</f>
        <v>5</v>
      </c>
      <c r="L38">
        <f>COUNTIF(AS38:AS46,"&gt;0")</f>
        <v>0</v>
      </c>
      <c r="M38">
        <f>COUNTIF(AR38:AR46,"&gt;0")</f>
        <v>0</v>
      </c>
      <c r="N38">
        <f>COUNTIF(AQ38:AQ46,"&gt;0")</f>
        <v>4</v>
      </c>
      <c r="O38">
        <f>COUNTIF(AP38:AP46,"&gt;0")</f>
        <v>5</v>
      </c>
      <c r="Q38" t="s">
        <v>477</v>
      </c>
      <c r="R38" s="1">
        <v>21697</v>
      </c>
      <c r="S38" s="1">
        <v>361.61500000000001</v>
      </c>
      <c r="U38" t="s">
        <v>60</v>
      </c>
      <c r="V38" s="1">
        <f t="shared" si="0"/>
        <v>0</v>
      </c>
      <c r="W38" s="1">
        <f t="shared" si="1"/>
        <v>21697</v>
      </c>
      <c r="X38" s="1">
        <f t="shared" si="2"/>
        <v>0</v>
      </c>
      <c r="Y38" s="1">
        <f t="shared" si="3"/>
        <v>0</v>
      </c>
      <c r="AA38" t="s">
        <v>477</v>
      </c>
      <c r="AB38" s="1">
        <v>21839</v>
      </c>
      <c r="AC38" s="1">
        <v>363.98599999999999</v>
      </c>
      <c r="AE38" t="s">
        <v>60</v>
      </c>
      <c r="AF38" s="1">
        <f t="shared" si="4"/>
        <v>0</v>
      </c>
      <c r="AG38" s="1">
        <f t="shared" si="5"/>
        <v>21839</v>
      </c>
      <c r="AH38" s="1">
        <f t="shared" si="6"/>
        <v>0</v>
      </c>
      <c r="AI38" s="1">
        <f t="shared" si="7"/>
        <v>0</v>
      </c>
      <c r="AK38" t="s">
        <v>477</v>
      </c>
      <c r="AL38" s="1">
        <v>22008</v>
      </c>
      <c r="AM38" s="1">
        <v>366.79700000000003</v>
      </c>
      <c r="AO38" t="s">
        <v>60</v>
      </c>
      <c r="AP38" s="1">
        <f t="shared" si="8"/>
        <v>0</v>
      </c>
      <c r="AQ38" s="1">
        <f t="shared" si="9"/>
        <v>22008</v>
      </c>
      <c r="AR38" s="1">
        <f t="shared" si="10"/>
        <v>0</v>
      </c>
      <c r="AS38" s="1">
        <f t="shared" si="11"/>
        <v>0</v>
      </c>
    </row>
    <row r="39" spans="1:45">
      <c r="Q39" t="s">
        <v>398</v>
      </c>
      <c r="R39" s="1">
        <v>8396</v>
      </c>
      <c r="S39" s="1">
        <v>139.929</v>
      </c>
      <c r="U39" t="s">
        <v>60</v>
      </c>
      <c r="V39" s="1">
        <f t="shared" si="0"/>
        <v>8396</v>
      </c>
      <c r="W39" s="1">
        <f t="shared" si="1"/>
        <v>0</v>
      </c>
      <c r="X39" s="1">
        <f t="shared" si="2"/>
        <v>0</v>
      </c>
      <c r="Y39" s="1">
        <f t="shared" si="3"/>
        <v>0</v>
      </c>
      <c r="AA39" t="s">
        <v>398</v>
      </c>
      <c r="AB39" s="1">
        <v>8474</v>
      </c>
      <c r="AC39">
        <v>141.227</v>
      </c>
      <c r="AE39" t="s">
        <v>60</v>
      </c>
      <c r="AF39" s="1">
        <f t="shared" si="4"/>
        <v>8474</v>
      </c>
      <c r="AG39" s="1">
        <f t="shared" si="5"/>
        <v>0</v>
      </c>
      <c r="AH39" s="1">
        <f t="shared" si="6"/>
        <v>0</v>
      </c>
      <c r="AI39" s="1">
        <f t="shared" si="7"/>
        <v>0</v>
      </c>
      <c r="AK39" t="s">
        <v>398</v>
      </c>
      <c r="AL39" s="1">
        <v>8552</v>
      </c>
      <c r="AM39">
        <v>142.53399999999999</v>
      </c>
      <c r="AO39" t="s">
        <v>60</v>
      </c>
      <c r="AP39" s="1">
        <f t="shared" si="8"/>
        <v>8552</v>
      </c>
      <c r="AQ39" s="1">
        <f t="shared" si="9"/>
        <v>0</v>
      </c>
      <c r="AR39" s="1">
        <f t="shared" si="10"/>
        <v>0</v>
      </c>
      <c r="AS39" s="1">
        <f t="shared" si="11"/>
        <v>0</v>
      </c>
    </row>
    <row r="40" spans="1:45">
      <c r="Q40" t="s">
        <v>402</v>
      </c>
      <c r="R40" s="1">
        <v>8223</v>
      </c>
      <c r="S40" s="1">
        <v>137.05199999999999</v>
      </c>
      <c r="U40" t="s">
        <v>60</v>
      </c>
      <c r="V40" s="1">
        <f t="shared" si="0"/>
        <v>8223</v>
      </c>
      <c r="W40" s="1">
        <f t="shared" si="1"/>
        <v>0</v>
      </c>
      <c r="X40" s="1">
        <f t="shared" si="2"/>
        <v>0</v>
      </c>
      <c r="Y40" s="1">
        <f t="shared" si="3"/>
        <v>0</v>
      </c>
      <c r="AA40" t="s">
        <v>402</v>
      </c>
      <c r="AB40" s="1">
        <v>8279</v>
      </c>
      <c r="AC40">
        <v>137.97999999999999</v>
      </c>
      <c r="AE40" t="s">
        <v>60</v>
      </c>
      <c r="AF40" s="1">
        <f t="shared" si="4"/>
        <v>8279</v>
      </c>
      <c r="AG40" s="1">
        <f t="shared" si="5"/>
        <v>0</v>
      </c>
      <c r="AH40" s="1">
        <f t="shared" si="6"/>
        <v>0</v>
      </c>
      <c r="AI40" s="1">
        <f t="shared" si="7"/>
        <v>0</v>
      </c>
      <c r="AK40" t="s">
        <v>402</v>
      </c>
      <c r="AL40" s="1">
        <v>8346</v>
      </c>
      <c r="AM40">
        <v>139.107</v>
      </c>
      <c r="AO40" t="s">
        <v>60</v>
      </c>
      <c r="AP40" s="1">
        <f t="shared" si="8"/>
        <v>8346</v>
      </c>
      <c r="AQ40" s="1">
        <f t="shared" si="9"/>
        <v>0</v>
      </c>
      <c r="AR40" s="1">
        <f t="shared" si="10"/>
        <v>0</v>
      </c>
      <c r="AS40" s="1">
        <f t="shared" si="11"/>
        <v>0</v>
      </c>
    </row>
    <row r="41" spans="1:45">
      <c r="Q41" t="s">
        <v>399</v>
      </c>
      <c r="R41" s="1"/>
      <c r="S41" s="1"/>
      <c r="U41" t="s">
        <v>60</v>
      </c>
      <c r="V41" s="1">
        <f t="shared" si="0"/>
        <v>0</v>
      </c>
      <c r="W41" s="1">
        <f t="shared" si="1"/>
        <v>0</v>
      </c>
      <c r="X41" s="1">
        <f t="shared" si="2"/>
        <v>0</v>
      </c>
      <c r="Y41" s="1">
        <f t="shared" si="3"/>
        <v>0</v>
      </c>
      <c r="AA41" t="s">
        <v>399</v>
      </c>
      <c r="AB41" s="1">
        <v>7512</v>
      </c>
      <c r="AC41">
        <v>125.19199999999999</v>
      </c>
      <c r="AE41" t="s">
        <v>60</v>
      </c>
      <c r="AF41" s="1">
        <f t="shared" si="4"/>
        <v>7512</v>
      </c>
      <c r="AG41" s="1">
        <f t="shared" si="5"/>
        <v>0</v>
      </c>
      <c r="AH41" s="1">
        <f t="shared" si="6"/>
        <v>0</v>
      </c>
      <c r="AI41" s="1">
        <f t="shared" si="7"/>
        <v>0</v>
      </c>
      <c r="AK41" t="s">
        <v>399</v>
      </c>
      <c r="AL41" s="1">
        <v>7595</v>
      </c>
      <c r="AM41">
        <v>126.58499999999999</v>
      </c>
      <c r="AO41" t="s">
        <v>60</v>
      </c>
      <c r="AP41" s="1">
        <f t="shared" si="8"/>
        <v>7595</v>
      </c>
      <c r="AQ41" s="1">
        <f t="shared" si="9"/>
        <v>0</v>
      </c>
      <c r="AR41" s="1">
        <f t="shared" si="10"/>
        <v>0</v>
      </c>
      <c r="AS41" s="1">
        <f t="shared" si="11"/>
        <v>0</v>
      </c>
    </row>
    <row r="42" spans="1:45">
      <c r="Q42" t="s">
        <v>400</v>
      </c>
      <c r="R42" s="1">
        <v>7985</v>
      </c>
      <c r="S42" s="1">
        <v>133.08199999999999</v>
      </c>
      <c r="U42" t="s">
        <v>60</v>
      </c>
      <c r="V42" s="1">
        <f t="shared" si="0"/>
        <v>7985</v>
      </c>
      <c r="W42" s="1">
        <f t="shared" si="1"/>
        <v>0</v>
      </c>
      <c r="X42" s="1">
        <f t="shared" si="2"/>
        <v>0</v>
      </c>
      <c r="Y42" s="1">
        <f t="shared" si="3"/>
        <v>0</v>
      </c>
      <c r="AA42" t="s">
        <v>400</v>
      </c>
      <c r="AB42" s="1">
        <v>8066</v>
      </c>
      <c r="AC42">
        <v>134.43299999999999</v>
      </c>
      <c r="AE42" t="s">
        <v>60</v>
      </c>
      <c r="AF42" s="1">
        <f t="shared" si="4"/>
        <v>8066</v>
      </c>
      <c r="AG42" s="1">
        <f t="shared" si="5"/>
        <v>0</v>
      </c>
      <c r="AH42" s="1">
        <f t="shared" si="6"/>
        <v>0</v>
      </c>
      <c r="AI42" s="1">
        <f t="shared" si="7"/>
        <v>0</v>
      </c>
      <c r="AK42" t="s">
        <v>400</v>
      </c>
      <c r="AL42" s="1">
        <v>8074</v>
      </c>
      <c r="AM42">
        <v>134.56399999999999</v>
      </c>
      <c r="AO42" t="s">
        <v>60</v>
      </c>
      <c r="AP42" s="1">
        <f t="shared" si="8"/>
        <v>8074</v>
      </c>
      <c r="AQ42" s="1">
        <f t="shared" si="9"/>
        <v>0</v>
      </c>
      <c r="AR42" s="1">
        <f t="shared" si="10"/>
        <v>0</v>
      </c>
      <c r="AS42" s="1">
        <f t="shared" si="11"/>
        <v>0</v>
      </c>
    </row>
    <row r="43" spans="1:45">
      <c r="Q43" t="s">
        <v>394</v>
      </c>
      <c r="R43" s="1">
        <v>15146</v>
      </c>
      <c r="S43" s="1">
        <v>252.42500000000001</v>
      </c>
      <c r="U43" t="s">
        <v>60</v>
      </c>
      <c r="V43" s="1">
        <f t="shared" si="0"/>
        <v>0</v>
      </c>
      <c r="W43" s="1">
        <f t="shared" si="1"/>
        <v>15146</v>
      </c>
      <c r="X43" s="1">
        <f t="shared" si="2"/>
        <v>0</v>
      </c>
      <c r="Y43" s="1">
        <f t="shared" si="3"/>
        <v>0</v>
      </c>
      <c r="AA43" t="s">
        <v>394</v>
      </c>
      <c r="AB43" s="1">
        <v>15283</v>
      </c>
      <c r="AC43">
        <v>254.71600000000001</v>
      </c>
      <c r="AE43" t="s">
        <v>60</v>
      </c>
      <c r="AF43" s="1">
        <f t="shared" si="4"/>
        <v>0</v>
      </c>
      <c r="AG43" s="1">
        <f t="shared" si="5"/>
        <v>15283</v>
      </c>
      <c r="AH43" s="1">
        <f t="shared" si="6"/>
        <v>0</v>
      </c>
      <c r="AI43" s="1">
        <f t="shared" si="7"/>
        <v>0</v>
      </c>
      <c r="AK43" t="s">
        <v>394</v>
      </c>
      <c r="AL43" s="1">
        <v>15428</v>
      </c>
      <c r="AM43">
        <v>257.137</v>
      </c>
      <c r="AO43" t="s">
        <v>60</v>
      </c>
      <c r="AP43" s="1">
        <f t="shared" si="8"/>
        <v>0</v>
      </c>
      <c r="AQ43" s="1">
        <f t="shared" si="9"/>
        <v>15428</v>
      </c>
      <c r="AR43" s="1">
        <f t="shared" si="10"/>
        <v>0</v>
      </c>
      <c r="AS43" s="1">
        <f t="shared" si="11"/>
        <v>0</v>
      </c>
    </row>
    <row r="44" spans="1:45">
      <c r="Q44" t="s">
        <v>395</v>
      </c>
      <c r="R44" s="1">
        <v>14696</v>
      </c>
      <c r="S44" s="1">
        <v>244.93299999999999</v>
      </c>
      <c r="U44" t="s">
        <v>60</v>
      </c>
      <c r="V44" s="1">
        <f t="shared" si="0"/>
        <v>14696</v>
      </c>
      <c r="W44" s="1">
        <f t="shared" si="1"/>
        <v>0</v>
      </c>
      <c r="X44" s="1">
        <f t="shared" si="2"/>
        <v>0</v>
      </c>
      <c r="Y44" s="1">
        <f t="shared" si="3"/>
        <v>0</v>
      </c>
      <c r="AA44" t="s">
        <v>395</v>
      </c>
      <c r="AB44" s="1">
        <v>15404</v>
      </c>
      <c r="AC44">
        <v>256.73500000000001</v>
      </c>
      <c r="AE44" t="s">
        <v>60</v>
      </c>
      <c r="AF44" s="1">
        <f t="shared" si="4"/>
        <v>0</v>
      </c>
      <c r="AG44" s="1">
        <f t="shared" si="5"/>
        <v>15404</v>
      </c>
      <c r="AH44" s="1">
        <f t="shared" si="6"/>
        <v>0</v>
      </c>
      <c r="AI44" s="1">
        <f t="shared" si="7"/>
        <v>0</v>
      </c>
      <c r="AK44" t="s">
        <v>395</v>
      </c>
      <c r="AL44" s="1">
        <v>15536</v>
      </c>
      <c r="AM44">
        <v>258.92599999999999</v>
      </c>
      <c r="AO44" t="s">
        <v>60</v>
      </c>
      <c r="AP44" s="1">
        <f t="shared" si="8"/>
        <v>0</v>
      </c>
      <c r="AQ44" s="1">
        <f t="shared" si="9"/>
        <v>15536</v>
      </c>
      <c r="AR44" s="1">
        <f t="shared" si="10"/>
        <v>0</v>
      </c>
      <c r="AS44" s="1">
        <f t="shared" si="11"/>
        <v>0</v>
      </c>
    </row>
    <row r="45" spans="1:45">
      <c r="Q45" t="s">
        <v>482</v>
      </c>
      <c r="R45" s="1">
        <v>17122</v>
      </c>
      <c r="S45">
        <v>285.36700000000002</v>
      </c>
      <c r="U45" t="s">
        <v>60</v>
      </c>
      <c r="V45" s="1">
        <f t="shared" si="0"/>
        <v>0</v>
      </c>
      <c r="W45" s="1">
        <f t="shared" si="1"/>
        <v>17122</v>
      </c>
      <c r="X45" s="1">
        <f t="shared" si="2"/>
        <v>0</v>
      </c>
      <c r="Y45" s="1">
        <f t="shared" si="3"/>
        <v>0</v>
      </c>
      <c r="AA45" t="s">
        <v>482</v>
      </c>
      <c r="AB45" s="1">
        <v>17273</v>
      </c>
      <c r="AC45">
        <v>287.88299999999998</v>
      </c>
      <c r="AE45" t="s">
        <v>60</v>
      </c>
      <c r="AF45" s="1">
        <f t="shared" si="4"/>
        <v>0</v>
      </c>
      <c r="AG45" s="1">
        <f t="shared" si="5"/>
        <v>17273</v>
      </c>
      <c r="AH45" s="1">
        <f t="shared" si="6"/>
        <v>0</v>
      </c>
      <c r="AI45" s="1">
        <f t="shared" si="7"/>
        <v>0</v>
      </c>
      <c r="AK45" t="s">
        <v>482</v>
      </c>
      <c r="AL45" s="1">
        <v>17439</v>
      </c>
      <c r="AM45">
        <v>290.65300000000002</v>
      </c>
      <c r="AO45" t="s">
        <v>60</v>
      </c>
      <c r="AP45" s="1">
        <f t="shared" si="8"/>
        <v>0</v>
      </c>
      <c r="AQ45" s="1">
        <f t="shared" si="9"/>
        <v>17439</v>
      </c>
      <c r="AR45" s="1">
        <f t="shared" si="10"/>
        <v>0</v>
      </c>
      <c r="AS45" s="1">
        <f t="shared" si="11"/>
        <v>0</v>
      </c>
    </row>
    <row r="46" spans="1:45">
      <c r="Q46" t="s">
        <v>401</v>
      </c>
      <c r="R46" s="1">
        <v>7901</v>
      </c>
      <c r="S46" s="1">
        <v>131.68899999999999</v>
      </c>
      <c r="U46" t="s">
        <v>60</v>
      </c>
      <c r="V46" s="1">
        <f t="shared" si="0"/>
        <v>7901</v>
      </c>
      <c r="W46" s="1">
        <f t="shared" si="1"/>
        <v>0</v>
      </c>
      <c r="X46" s="1">
        <f t="shared" si="2"/>
        <v>0</v>
      </c>
      <c r="Y46" s="1">
        <f t="shared" si="3"/>
        <v>0</v>
      </c>
      <c r="AA46" t="s">
        <v>401</v>
      </c>
      <c r="AB46" s="1">
        <v>8002</v>
      </c>
      <c r="AC46" s="1">
        <v>133.37299999999999</v>
      </c>
      <c r="AE46" t="s">
        <v>60</v>
      </c>
      <c r="AF46" s="1">
        <f t="shared" si="4"/>
        <v>8002</v>
      </c>
      <c r="AG46" s="1">
        <f t="shared" si="5"/>
        <v>0</v>
      </c>
      <c r="AH46" s="1">
        <f t="shared" si="6"/>
        <v>0</v>
      </c>
      <c r="AI46" s="1">
        <f t="shared" si="7"/>
        <v>0</v>
      </c>
      <c r="AK46" t="s">
        <v>401</v>
      </c>
      <c r="AL46" s="1">
        <v>8281</v>
      </c>
      <c r="AM46" s="1">
        <v>138.01400000000001</v>
      </c>
      <c r="AO46" t="s">
        <v>60</v>
      </c>
      <c r="AP46" s="1">
        <f t="shared" si="8"/>
        <v>8281</v>
      </c>
      <c r="AQ46" s="1">
        <f t="shared" si="9"/>
        <v>0</v>
      </c>
      <c r="AR46" s="1">
        <f t="shared" si="10"/>
        <v>0</v>
      </c>
      <c r="AS46" s="1">
        <f t="shared" si="11"/>
        <v>0</v>
      </c>
    </row>
    <row r="47" spans="1:45">
      <c r="A47" t="s">
        <v>142</v>
      </c>
      <c r="B47">
        <f>COUNTIF(Y47:Y58,"&gt;0")</f>
        <v>1</v>
      </c>
      <c r="C47">
        <f>COUNTIF(X47:X58,"&gt;0")</f>
        <v>2</v>
      </c>
      <c r="D47">
        <f>COUNTIF(W47:W58,"&gt;0")</f>
        <v>5</v>
      </c>
      <c r="E47">
        <f>COUNTIF(V47:V58,"&gt;0")</f>
        <v>4</v>
      </c>
      <c r="G47">
        <f>COUNTIF(AI47:AI58,"&gt;0")</f>
        <v>1</v>
      </c>
      <c r="H47">
        <f>COUNTIF(AH47:AH58,"&gt;0")</f>
        <v>2</v>
      </c>
      <c r="I47">
        <f>COUNTIF(AG47:AG58,"&gt;0")</f>
        <v>5</v>
      </c>
      <c r="J47">
        <f>COUNTIF(AF47:AF58,"&gt;0")</f>
        <v>4</v>
      </c>
      <c r="L47">
        <f>COUNTIF(AS47:AS58,"&gt;0")</f>
        <v>1</v>
      </c>
      <c r="M47">
        <f>COUNTIF(AR47:AR58,"&gt;0")</f>
        <v>2</v>
      </c>
      <c r="N47">
        <f>COUNTIF(AQ47:AQ58,"&gt;0")</f>
        <v>5</v>
      </c>
      <c r="O47">
        <f>COUNTIF(AP47:AP58,"&gt;0")</f>
        <v>4</v>
      </c>
      <c r="Q47" t="s">
        <v>406</v>
      </c>
      <c r="R47" s="1">
        <f t="shared" ref="R47:R88" si="15">S47*0.06*1000</f>
        <v>19854.332399999996</v>
      </c>
      <c r="S47" s="1">
        <v>330.90553999999997</v>
      </c>
      <c r="T47" s="1"/>
      <c r="U47" t="s">
        <v>142</v>
      </c>
      <c r="V47" s="1">
        <f t="shared" si="0"/>
        <v>0</v>
      </c>
      <c r="W47" s="1">
        <f t="shared" si="1"/>
        <v>19854.332399999996</v>
      </c>
      <c r="X47" s="1">
        <f t="shared" si="2"/>
        <v>0</v>
      </c>
      <c r="Y47" s="1">
        <f t="shared" si="3"/>
        <v>0</v>
      </c>
      <c r="AA47" t="s">
        <v>406</v>
      </c>
      <c r="AB47" s="1">
        <f t="shared" ref="AB47:AB88" si="16">AC47*0.06*1000</f>
        <v>18916.6086</v>
      </c>
      <c r="AC47" s="1">
        <v>315.27681000000001</v>
      </c>
      <c r="AD47" s="39"/>
      <c r="AE47" t="s">
        <v>142</v>
      </c>
      <c r="AF47" s="1">
        <f t="shared" si="4"/>
        <v>0</v>
      </c>
      <c r="AG47" s="1">
        <f t="shared" si="5"/>
        <v>18916.6086</v>
      </c>
      <c r="AH47" s="1">
        <f t="shared" si="6"/>
        <v>0</v>
      </c>
      <c r="AI47" s="1">
        <f t="shared" si="7"/>
        <v>0</v>
      </c>
      <c r="AK47" t="s">
        <v>406</v>
      </c>
      <c r="AL47" s="1">
        <f t="shared" ref="AL47:AL88" si="17">AM47*0.06*1000</f>
        <v>20863.299599999998</v>
      </c>
      <c r="AM47" s="1">
        <v>347.72165999999999</v>
      </c>
      <c r="AN47" s="39"/>
      <c r="AO47" t="s">
        <v>142</v>
      </c>
      <c r="AP47" s="1">
        <f t="shared" si="8"/>
        <v>0</v>
      </c>
      <c r="AQ47" s="1">
        <f t="shared" si="9"/>
        <v>20863.299599999998</v>
      </c>
      <c r="AR47" s="1">
        <f t="shared" si="10"/>
        <v>0</v>
      </c>
      <c r="AS47" s="1">
        <f t="shared" si="11"/>
        <v>0</v>
      </c>
    </row>
    <row r="48" spans="1:45">
      <c r="Q48" t="s">
        <v>408</v>
      </c>
      <c r="R48" s="1">
        <f t="shared" si="15"/>
        <v>24992.755199999996</v>
      </c>
      <c r="S48" s="1">
        <v>416.54591999999997</v>
      </c>
      <c r="T48" s="1"/>
      <c r="U48" t="s">
        <v>142</v>
      </c>
      <c r="V48" s="1">
        <f t="shared" si="0"/>
        <v>0</v>
      </c>
      <c r="W48" s="1">
        <f t="shared" si="1"/>
        <v>24992.755199999996</v>
      </c>
      <c r="X48" s="1">
        <f t="shared" si="2"/>
        <v>0</v>
      </c>
      <c r="Y48" s="1">
        <f t="shared" si="3"/>
        <v>0</v>
      </c>
      <c r="AA48" t="s">
        <v>408</v>
      </c>
      <c r="AB48" s="1">
        <f t="shared" si="16"/>
        <v>25426.464599999999</v>
      </c>
      <c r="AC48" s="1">
        <v>423.77440999999999</v>
      </c>
      <c r="AD48" s="39"/>
      <c r="AE48" t="s">
        <v>142</v>
      </c>
      <c r="AF48" s="1">
        <f t="shared" si="4"/>
        <v>0</v>
      </c>
      <c r="AG48" s="1">
        <f t="shared" si="5"/>
        <v>25426.464599999999</v>
      </c>
      <c r="AH48" s="1">
        <f t="shared" si="6"/>
        <v>0</v>
      </c>
      <c r="AI48" s="1">
        <f t="shared" si="7"/>
        <v>0</v>
      </c>
      <c r="AK48" t="s">
        <v>408</v>
      </c>
      <c r="AL48" s="1">
        <f t="shared" si="17"/>
        <v>25104.301200000002</v>
      </c>
      <c r="AM48" s="1">
        <v>418.40502000000004</v>
      </c>
      <c r="AN48" s="39"/>
      <c r="AO48" t="s">
        <v>142</v>
      </c>
      <c r="AP48" s="1">
        <f t="shared" si="8"/>
        <v>0</v>
      </c>
      <c r="AQ48" s="1">
        <f t="shared" si="9"/>
        <v>25104.301200000002</v>
      </c>
      <c r="AR48" s="1">
        <f t="shared" si="10"/>
        <v>0</v>
      </c>
      <c r="AS48" s="1">
        <f t="shared" si="11"/>
        <v>0</v>
      </c>
    </row>
    <row r="49" spans="1:45">
      <c r="Q49" t="s">
        <v>407</v>
      </c>
      <c r="R49" s="1">
        <f t="shared" si="15"/>
        <v>20755.122599999999</v>
      </c>
      <c r="S49" s="1">
        <v>345.91871000000003</v>
      </c>
      <c r="T49" s="1"/>
      <c r="U49" t="s">
        <v>142</v>
      </c>
      <c r="V49" s="1">
        <f t="shared" si="0"/>
        <v>0</v>
      </c>
      <c r="W49" s="1">
        <f t="shared" si="1"/>
        <v>20755.122599999999</v>
      </c>
      <c r="X49" s="1">
        <f t="shared" si="2"/>
        <v>0</v>
      </c>
      <c r="Y49" s="1">
        <f t="shared" si="3"/>
        <v>0</v>
      </c>
      <c r="AA49" t="s">
        <v>407</v>
      </c>
      <c r="AB49" s="1">
        <f t="shared" si="16"/>
        <v>19192.504800000002</v>
      </c>
      <c r="AC49" s="1">
        <v>319.87508000000003</v>
      </c>
      <c r="AD49" s="39"/>
      <c r="AE49" t="s">
        <v>142</v>
      </c>
      <c r="AF49" s="1">
        <f t="shared" si="4"/>
        <v>0</v>
      </c>
      <c r="AG49" s="1">
        <f t="shared" si="5"/>
        <v>19192.504800000002</v>
      </c>
      <c r="AH49" s="1">
        <f t="shared" si="6"/>
        <v>0</v>
      </c>
      <c r="AI49" s="1">
        <f t="shared" si="7"/>
        <v>0</v>
      </c>
      <c r="AK49" t="s">
        <v>407</v>
      </c>
      <c r="AL49" s="1">
        <f t="shared" si="17"/>
        <v>18883.827600000001</v>
      </c>
      <c r="AM49" s="1">
        <v>314.73045999999999</v>
      </c>
      <c r="AN49" s="39"/>
      <c r="AO49" t="s">
        <v>142</v>
      </c>
      <c r="AP49" s="1">
        <f t="shared" si="8"/>
        <v>0</v>
      </c>
      <c r="AQ49" s="1">
        <f t="shared" si="9"/>
        <v>18883.827600000001</v>
      </c>
      <c r="AR49" s="1">
        <f t="shared" si="10"/>
        <v>0</v>
      </c>
      <c r="AS49" s="1">
        <f t="shared" si="11"/>
        <v>0</v>
      </c>
    </row>
    <row r="50" spans="1:45">
      <c r="Q50" t="s">
        <v>466</v>
      </c>
      <c r="R50" s="1">
        <f t="shared" si="15"/>
        <v>7522.5216</v>
      </c>
      <c r="S50" s="1">
        <v>125.37536</v>
      </c>
      <c r="T50" s="1"/>
      <c r="U50" t="s">
        <v>142</v>
      </c>
      <c r="V50" s="1">
        <f t="shared" si="0"/>
        <v>7522.5216</v>
      </c>
      <c r="W50" s="1">
        <f t="shared" si="1"/>
        <v>0</v>
      </c>
      <c r="X50" s="1">
        <f t="shared" si="2"/>
        <v>0</v>
      </c>
      <c r="Y50" s="1">
        <f t="shared" si="3"/>
        <v>0</v>
      </c>
      <c r="AA50" t="s">
        <v>466</v>
      </c>
      <c r="AB50" s="1">
        <f t="shared" si="16"/>
        <v>7622.9381999999996</v>
      </c>
      <c r="AC50" s="1">
        <v>127.04897</v>
      </c>
      <c r="AD50" s="39"/>
      <c r="AE50" t="s">
        <v>142</v>
      </c>
      <c r="AF50" s="1">
        <f t="shared" si="4"/>
        <v>7622.9381999999996</v>
      </c>
      <c r="AG50" s="1">
        <f t="shared" si="5"/>
        <v>0</v>
      </c>
      <c r="AH50" s="1">
        <f t="shared" si="6"/>
        <v>0</v>
      </c>
      <c r="AI50" s="1">
        <f t="shared" si="7"/>
        <v>0</v>
      </c>
      <c r="AK50" t="s">
        <v>466</v>
      </c>
      <c r="AL50" s="1">
        <f t="shared" si="17"/>
        <v>7607.8044</v>
      </c>
      <c r="AM50" s="1">
        <v>126.79674</v>
      </c>
      <c r="AN50" s="39"/>
      <c r="AO50" t="s">
        <v>142</v>
      </c>
      <c r="AP50" s="1">
        <f t="shared" si="8"/>
        <v>7607.8044</v>
      </c>
      <c r="AQ50" s="1">
        <f t="shared" si="9"/>
        <v>0</v>
      </c>
      <c r="AR50" s="1">
        <f t="shared" si="10"/>
        <v>0</v>
      </c>
      <c r="AS50" s="1">
        <f t="shared" si="11"/>
        <v>0</v>
      </c>
    </row>
    <row r="51" spans="1:45">
      <c r="Q51" t="s">
        <v>403</v>
      </c>
      <c r="R51" s="1">
        <f t="shared" si="15"/>
        <v>100567.10459999998</v>
      </c>
      <c r="S51" s="1">
        <v>1676.1184099999998</v>
      </c>
      <c r="T51" s="1"/>
      <c r="U51" t="s">
        <v>142</v>
      </c>
      <c r="V51" s="1">
        <f t="shared" si="0"/>
        <v>0</v>
      </c>
      <c r="W51" s="1">
        <f t="shared" si="1"/>
        <v>0</v>
      </c>
      <c r="X51" s="1">
        <f t="shared" si="2"/>
        <v>0</v>
      </c>
      <c r="Y51" s="1">
        <f t="shared" si="3"/>
        <v>100567.10459999998</v>
      </c>
      <c r="AA51" t="s">
        <v>403</v>
      </c>
      <c r="AB51" s="1">
        <f t="shared" si="16"/>
        <v>102477.90839999999</v>
      </c>
      <c r="AC51" s="1">
        <v>1707.9651399999998</v>
      </c>
      <c r="AD51" s="39"/>
      <c r="AE51" t="s">
        <v>142</v>
      </c>
      <c r="AF51" s="1">
        <f t="shared" si="4"/>
        <v>0</v>
      </c>
      <c r="AG51" s="1">
        <f t="shared" si="5"/>
        <v>0</v>
      </c>
      <c r="AH51" s="1">
        <f t="shared" si="6"/>
        <v>0</v>
      </c>
      <c r="AI51" s="1">
        <f t="shared" si="7"/>
        <v>102477.90839999999</v>
      </c>
      <c r="AK51" t="s">
        <v>403</v>
      </c>
      <c r="AL51" s="1">
        <f t="shared" si="17"/>
        <v>103240.26059999999</v>
      </c>
      <c r="AM51" s="1">
        <v>1720.67101</v>
      </c>
      <c r="AN51" s="39"/>
      <c r="AO51" t="s">
        <v>142</v>
      </c>
      <c r="AP51" s="1">
        <f t="shared" si="8"/>
        <v>0</v>
      </c>
      <c r="AQ51" s="1">
        <f t="shared" si="9"/>
        <v>0</v>
      </c>
      <c r="AR51" s="1">
        <f t="shared" si="10"/>
        <v>0</v>
      </c>
      <c r="AS51" s="1">
        <f t="shared" si="11"/>
        <v>103240.26059999999</v>
      </c>
    </row>
    <row r="52" spans="1:45">
      <c r="Q52" t="s">
        <v>479</v>
      </c>
      <c r="R52" s="1">
        <f t="shared" si="15"/>
        <v>15353.258399999999</v>
      </c>
      <c r="S52" s="1">
        <v>255.88764</v>
      </c>
      <c r="T52" s="1"/>
      <c r="U52" t="s">
        <v>142</v>
      </c>
      <c r="V52" s="1">
        <f t="shared" si="0"/>
        <v>0</v>
      </c>
      <c r="W52" s="1">
        <f t="shared" si="1"/>
        <v>15353.258399999999</v>
      </c>
      <c r="X52" s="1">
        <f t="shared" si="2"/>
        <v>0</v>
      </c>
      <c r="Y52" s="1">
        <f t="shared" si="3"/>
        <v>0</v>
      </c>
      <c r="AA52" t="s">
        <v>479</v>
      </c>
      <c r="AB52" s="1">
        <f t="shared" si="16"/>
        <v>15458.8896</v>
      </c>
      <c r="AC52" s="1">
        <v>257.64816000000002</v>
      </c>
      <c r="AD52" s="39"/>
      <c r="AE52" t="s">
        <v>142</v>
      </c>
      <c r="AF52" s="1">
        <f t="shared" si="4"/>
        <v>0</v>
      </c>
      <c r="AG52" s="1">
        <f t="shared" si="5"/>
        <v>15458.8896</v>
      </c>
      <c r="AH52" s="1">
        <f t="shared" si="6"/>
        <v>0</v>
      </c>
      <c r="AI52" s="1">
        <f t="shared" si="7"/>
        <v>0</v>
      </c>
      <c r="AK52" t="s">
        <v>479</v>
      </c>
      <c r="AL52" s="1">
        <f t="shared" si="17"/>
        <v>16396.552199999998</v>
      </c>
      <c r="AM52" s="1">
        <v>273.27587</v>
      </c>
      <c r="AN52" s="39"/>
      <c r="AO52" t="s">
        <v>142</v>
      </c>
      <c r="AP52" s="1">
        <f t="shared" si="8"/>
        <v>0</v>
      </c>
      <c r="AQ52" s="1">
        <f t="shared" si="9"/>
        <v>16396.552199999998</v>
      </c>
      <c r="AR52" s="1">
        <f t="shared" si="10"/>
        <v>0</v>
      </c>
      <c r="AS52" s="1">
        <f t="shared" si="11"/>
        <v>0</v>
      </c>
    </row>
    <row r="53" spans="1:45">
      <c r="Q53" t="s">
        <v>404</v>
      </c>
      <c r="R53" s="1">
        <f t="shared" si="15"/>
        <v>35939.958600000005</v>
      </c>
      <c r="S53" s="1">
        <v>598.99931000000004</v>
      </c>
      <c r="T53" s="1"/>
      <c r="U53" t="s">
        <v>142</v>
      </c>
      <c r="V53" s="1">
        <f t="shared" si="0"/>
        <v>0</v>
      </c>
      <c r="W53" s="1">
        <f t="shared" si="1"/>
        <v>0</v>
      </c>
      <c r="X53" s="1">
        <f t="shared" si="2"/>
        <v>35939.958600000005</v>
      </c>
      <c r="Y53" s="1">
        <f t="shared" si="3"/>
        <v>0</v>
      </c>
      <c r="AA53" t="s">
        <v>404</v>
      </c>
      <c r="AB53" s="1">
        <f t="shared" si="16"/>
        <v>35264.838600000003</v>
      </c>
      <c r="AC53" s="1">
        <v>587.74731000000008</v>
      </c>
      <c r="AD53" s="39"/>
      <c r="AE53" t="s">
        <v>142</v>
      </c>
      <c r="AF53" s="1">
        <f t="shared" si="4"/>
        <v>0</v>
      </c>
      <c r="AG53" s="1">
        <f t="shared" si="5"/>
        <v>0</v>
      </c>
      <c r="AH53" s="1">
        <f t="shared" si="6"/>
        <v>35264.838600000003</v>
      </c>
      <c r="AI53" s="1">
        <f t="shared" si="7"/>
        <v>0</v>
      </c>
      <c r="AK53" t="s">
        <v>404</v>
      </c>
      <c r="AL53" s="1">
        <f t="shared" si="17"/>
        <v>35509.262400000007</v>
      </c>
      <c r="AM53" s="1">
        <v>591.82104000000004</v>
      </c>
      <c r="AN53" s="39"/>
      <c r="AO53" t="s">
        <v>142</v>
      </c>
      <c r="AP53" s="1">
        <f t="shared" si="8"/>
        <v>0</v>
      </c>
      <c r="AQ53" s="1">
        <f t="shared" si="9"/>
        <v>0</v>
      </c>
      <c r="AR53" s="1">
        <f t="shared" si="10"/>
        <v>35509.262400000007</v>
      </c>
      <c r="AS53" s="1">
        <f t="shared" si="11"/>
        <v>0</v>
      </c>
    </row>
    <row r="54" spans="1:45">
      <c r="Q54" t="s">
        <v>410</v>
      </c>
      <c r="R54" s="1">
        <f t="shared" si="15"/>
        <v>20933.120400000003</v>
      </c>
      <c r="S54" s="1">
        <v>348.88534000000004</v>
      </c>
      <c r="T54" s="1"/>
      <c r="U54" t="s">
        <v>142</v>
      </c>
      <c r="V54" s="1">
        <f t="shared" si="0"/>
        <v>0</v>
      </c>
      <c r="W54" s="1">
        <f t="shared" si="1"/>
        <v>20933.120400000003</v>
      </c>
      <c r="X54" s="1">
        <f t="shared" si="2"/>
        <v>0</v>
      </c>
      <c r="Y54" s="1">
        <f t="shared" si="3"/>
        <v>0</v>
      </c>
      <c r="AA54" t="s">
        <v>410</v>
      </c>
      <c r="AB54" s="1">
        <f t="shared" si="16"/>
        <v>20807.146800000002</v>
      </c>
      <c r="AC54" s="1">
        <v>346.78578000000005</v>
      </c>
      <c r="AD54" s="39"/>
      <c r="AE54" t="s">
        <v>142</v>
      </c>
      <c r="AF54" s="1">
        <f t="shared" si="4"/>
        <v>0</v>
      </c>
      <c r="AG54" s="1">
        <f t="shared" si="5"/>
        <v>20807.146800000002</v>
      </c>
      <c r="AH54" s="1">
        <f t="shared" si="6"/>
        <v>0</v>
      </c>
      <c r="AI54" s="1">
        <f t="shared" si="7"/>
        <v>0</v>
      </c>
      <c r="AK54" t="s">
        <v>410</v>
      </c>
      <c r="AL54" s="1">
        <f t="shared" si="17"/>
        <v>20661.440999999999</v>
      </c>
      <c r="AM54" s="1">
        <v>344.35735</v>
      </c>
      <c r="AN54" s="39"/>
      <c r="AO54" t="s">
        <v>142</v>
      </c>
      <c r="AP54" s="1">
        <f t="shared" si="8"/>
        <v>0</v>
      </c>
      <c r="AQ54" s="1">
        <f t="shared" si="9"/>
        <v>20661.440999999999</v>
      </c>
      <c r="AR54" s="1">
        <f t="shared" si="10"/>
        <v>0</v>
      </c>
      <c r="AS54" s="1">
        <f t="shared" si="11"/>
        <v>0</v>
      </c>
    </row>
    <row r="55" spans="1:45">
      <c r="Q55" t="s">
        <v>405</v>
      </c>
      <c r="R55" s="1">
        <f t="shared" si="15"/>
        <v>36865.542000000001</v>
      </c>
      <c r="S55" s="1">
        <v>614.42570000000001</v>
      </c>
      <c r="T55" s="1"/>
      <c r="U55" t="s">
        <v>142</v>
      </c>
      <c r="V55" s="1">
        <f t="shared" si="0"/>
        <v>0</v>
      </c>
      <c r="W55" s="1">
        <f t="shared" si="1"/>
        <v>0</v>
      </c>
      <c r="X55" s="1">
        <f t="shared" si="2"/>
        <v>36865.542000000001</v>
      </c>
      <c r="Y55" s="1">
        <f t="shared" si="3"/>
        <v>0</v>
      </c>
      <c r="AA55" t="s">
        <v>405</v>
      </c>
      <c r="AB55" s="1">
        <f t="shared" si="16"/>
        <v>37371.760200000004</v>
      </c>
      <c r="AC55" s="1">
        <v>622.86267000000009</v>
      </c>
      <c r="AD55" s="39"/>
      <c r="AE55" t="s">
        <v>142</v>
      </c>
      <c r="AF55" s="1">
        <f t="shared" si="4"/>
        <v>0</v>
      </c>
      <c r="AG55" s="1">
        <f t="shared" si="5"/>
        <v>0</v>
      </c>
      <c r="AH55" s="1">
        <f t="shared" si="6"/>
        <v>37371.760200000004</v>
      </c>
      <c r="AI55" s="1">
        <f t="shared" si="7"/>
        <v>0</v>
      </c>
      <c r="AK55" t="s">
        <v>405</v>
      </c>
      <c r="AL55" s="1">
        <f t="shared" si="17"/>
        <v>36704.950199999999</v>
      </c>
      <c r="AM55" s="1">
        <v>611.74917000000005</v>
      </c>
      <c r="AN55" s="39"/>
      <c r="AO55" t="s">
        <v>142</v>
      </c>
      <c r="AP55" s="1">
        <f t="shared" si="8"/>
        <v>0</v>
      </c>
      <c r="AQ55" s="1">
        <f t="shared" si="9"/>
        <v>0</v>
      </c>
      <c r="AR55" s="1">
        <f t="shared" si="10"/>
        <v>36704.950199999999</v>
      </c>
      <c r="AS55" s="1">
        <f t="shared" si="11"/>
        <v>0</v>
      </c>
    </row>
    <row r="56" spans="1:45">
      <c r="Q56" t="s">
        <v>411</v>
      </c>
      <c r="R56" s="1">
        <f t="shared" si="15"/>
        <v>9157.9710000000014</v>
      </c>
      <c r="S56" s="1">
        <v>152.63285000000002</v>
      </c>
      <c r="T56" s="1"/>
      <c r="U56" t="s">
        <v>142</v>
      </c>
      <c r="V56" s="1">
        <f t="shared" si="0"/>
        <v>9157.9710000000014</v>
      </c>
      <c r="W56" s="1">
        <f t="shared" si="1"/>
        <v>0</v>
      </c>
      <c r="X56" s="1">
        <f t="shared" si="2"/>
        <v>0</v>
      </c>
      <c r="Y56" s="1">
        <f t="shared" si="3"/>
        <v>0</v>
      </c>
      <c r="AA56" t="s">
        <v>411</v>
      </c>
      <c r="AB56" s="1">
        <f t="shared" si="16"/>
        <v>8551.4538000000011</v>
      </c>
      <c r="AC56" s="1">
        <v>142.52423000000002</v>
      </c>
      <c r="AD56" s="39"/>
      <c r="AE56" t="s">
        <v>142</v>
      </c>
      <c r="AF56" s="1">
        <f t="shared" si="4"/>
        <v>8551.4538000000011</v>
      </c>
      <c r="AG56" s="1">
        <f t="shared" si="5"/>
        <v>0</v>
      </c>
      <c r="AH56" s="1">
        <f t="shared" si="6"/>
        <v>0</v>
      </c>
      <c r="AI56" s="1">
        <f t="shared" si="7"/>
        <v>0</v>
      </c>
      <c r="AK56" t="s">
        <v>411</v>
      </c>
      <c r="AL56" s="1">
        <f t="shared" si="17"/>
        <v>8925.9822000000004</v>
      </c>
      <c r="AM56" s="1">
        <v>148.76636999999999</v>
      </c>
      <c r="AN56" s="39"/>
      <c r="AO56" t="s">
        <v>142</v>
      </c>
      <c r="AP56" s="1">
        <f t="shared" si="8"/>
        <v>8925.9822000000004</v>
      </c>
      <c r="AQ56" s="1">
        <f t="shared" si="9"/>
        <v>0</v>
      </c>
      <c r="AR56" s="1">
        <f t="shared" si="10"/>
        <v>0</v>
      </c>
      <c r="AS56" s="1">
        <f t="shared" si="11"/>
        <v>0</v>
      </c>
    </row>
    <row r="57" spans="1:45">
      <c r="Q57" t="s">
        <v>412</v>
      </c>
      <c r="R57" s="1">
        <f t="shared" si="15"/>
        <v>12960.4254</v>
      </c>
      <c r="S57" s="1">
        <v>216.00709000000001</v>
      </c>
      <c r="T57" s="1"/>
      <c r="U57" t="s">
        <v>142</v>
      </c>
      <c r="V57" s="1">
        <f t="shared" si="0"/>
        <v>12960.4254</v>
      </c>
      <c r="W57" s="1">
        <f t="shared" si="1"/>
        <v>0</v>
      </c>
      <c r="X57" s="1">
        <f t="shared" si="2"/>
        <v>0</v>
      </c>
      <c r="Y57" s="1">
        <f t="shared" si="3"/>
        <v>0</v>
      </c>
      <c r="AA57" t="s">
        <v>412</v>
      </c>
      <c r="AB57" s="1">
        <f t="shared" si="16"/>
        <v>12926.158799999999</v>
      </c>
      <c r="AC57" s="1">
        <v>215.43598</v>
      </c>
      <c r="AD57" s="39"/>
      <c r="AE57" t="s">
        <v>142</v>
      </c>
      <c r="AF57" s="1">
        <f t="shared" si="4"/>
        <v>12926.158799999999</v>
      </c>
      <c r="AG57" s="1">
        <f t="shared" si="5"/>
        <v>0</v>
      </c>
      <c r="AH57" s="1">
        <f t="shared" si="6"/>
        <v>0</v>
      </c>
      <c r="AI57" s="1">
        <f t="shared" si="7"/>
        <v>0</v>
      </c>
      <c r="AK57" t="s">
        <v>412</v>
      </c>
      <c r="AL57" s="1">
        <f t="shared" si="17"/>
        <v>13207.141800000001</v>
      </c>
      <c r="AM57" s="1">
        <v>220.11903000000001</v>
      </c>
      <c r="AN57" s="39"/>
      <c r="AO57" t="s">
        <v>142</v>
      </c>
      <c r="AP57" s="1">
        <f t="shared" si="8"/>
        <v>13207.141800000001</v>
      </c>
      <c r="AQ57" s="1">
        <f t="shared" si="9"/>
        <v>0</v>
      </c>
      <c r="AR57" s="1">
        <f t="shared" si="10"/>
        <v>0</v>
      </c>
      <c r="AS57" s="1">
        <f t="shared" si="11"/>
        <v>0</v>
      </c>
    </row>
    <row r="58" spans="1:45">
      <c r="Q58" t="s">
        <v>413</v>
      </c>
      <c r="R58" s="1">
        <f t="shared" si="15"/>
        <v>10162.672199999999</v>
      </c>
      <c r="S58" s="1">
        <v>169.37787</v>
      </c>
      <c r="T58" s="1"/>
      <c r="U58" t="s">
        <v>142</v>
      </c>
      <c r="V58" s="1">
        <f t="shared" si="0"/>
        <v>10162.672199999999</v>
      </c>
      <c r="W58" s="1">
        <f t="shared" si="1"/>
        <v>0</v>
      </c>
      <c r="X58" s="1">
        <f t="shared" si="2"/>
        <v>0</v>
      </c>
      <c r="Y58" s="1">
        <f t="shared" si="3"/>
        <v>0</v>
      </c>
      <c r="AA58" t="s">
        <v>413</v>
      </c>
      <c r="AB58" s="1">
        <f t="shared" si="16"/>
        <v>10750.702799999999</v>
      </c>
      <c r="AC58" s="1">
        <v>179.17838</v>
      </c>
      <c r="AD58" s="39"/>
      <c r="AE58" t="s">
        <v>142</v>
      </c>
      <c r="AF58" s="1">
        <f t="shared" si="4"/>
        <v>10750.702799999999</v>
      </c>
      <c r="AG58" s="1">
        <f t="shared" si="5"/>
        <v>0</v>
      </c>
      <c r="AH58" s="1">
        <f t="shared" si="6"/>
        <v>0</v>
      </c>
      <c r="AI58" s="1">
        <f t="shared" si="7"/>
        <v>0</v>
      </c>
      <c r="AK58" t="s">
        <v>413</v>
      </c>
      <c r="AL58" s="1">
        <f t="shared" si="17"/>
        <v>10334.2284</v>
      </c>
      <c r="AM58" s="1">
        <v>172.23714000000001</v>
      </c>
      <c r="AN58" s="39"/>
      <c r="AO58" t="s">
        <v>142</v>
      </c>
      <c r="AP58" s="1">
        <f t="shared" si="8"/>
        <v>10334.2284</v>
      </c>
      <c r="AQ58" s="1">
        <f t="shared" si="9"/>
        <v>0</v>
      </c>
      <c r="AR58" s="1">
        <f t="shared" si="10"/>
        <v>0</v>
      </c>
      <c r="AS58" s="1">
        <f t="shared" si="11"/>
        <v>0</v>
      </c>
    </row>
    <row r="59" spans="1:45">
      <c r="A59" t="s">
        <v>62</v>
      </c>
      <c r="B59">
        <f>COUNTIF(Y59:Y60,"&gt;0")</f>
        <v>0</v>
      </c>
      <c r="C59">
        <f>COUNTIF(X59:X60,"&gt;0")</f>
        <v>0</v>
      </c>
      <c r="D59">
        <f>COUNTIF(W59:W60,"&gt;0")</f>
        <v>0</v>
      </c>
      <c r="E59">
        <f>COUNTIF(V59:V60,"&gt;0")</f>
        <v>0</v>
      </c>
      <c r="G59">
        <f>COUNTIF(AI59:AI60,"&gt;0")</f>
        <v>0</v>
      </c>
      <c r="H59">
        <f>COUNTIF(AH59:AH60,"&gt;0")</f>
        <v>0</v>
      </c>
      <c r="I59">
        <f>COUNTIF(AG59:AG60,"&gt;0")</f>
        <v>0</v>
      </c>
      <c r="J59">
        <f>COUNTIF(AF59:AF60,"&gt;0")</f>
        <v>0</v>
      </c>
      <c r="L59">
        <f>COUNTIF(AS59:AS60,"&gt;0")</f>
        <v>0</v>
      </c>
      <c r="M59">
        <f>COUNTIF(AR59:AR60,"&gt;0")</f>
        <v>0</v>
      </c>
      <c r="N59">
        <f>COUNTIF(AQ59:AQ60,"&gt;0")</f>
        <v>0</v>
      </c>
      <c r="O59">
        <f>COUNTIF(AP59:AP60,"&gt;0")</f>
        <v>0</v>
      </c>
      <c r="Q59" t="s">
        <v>415</v>
      </c>
      <c r="R59" s="1">
        <f t="shared" si="15"/>
        <v>0</v>
      </c>
      <c r="U59" t="s">
        <v>62</v>
      </c>
      <c r="V59" s="1">
        <f t="shared" si="0"/>
        <v>0</v>
      </c>
      <c r="W59" s="1">
        <f t="shared" si="1"/>
        <v>0</v>
      </c>
      <c r="X59" s="1">
        <f t="shared" si="2"/>
        <v>0</v>
      </c>
      <c r="Y59" s="1">
        <f t="shared" si="3"/>
        <v>0</v>
      </c>
      <c r="AA59" t="s">
        <v>415</v>
      </c>
      <c r="AB59" s="1">
        <f t="shared" si="16"/>
        <v>0</v>
      </c>
      <c r="AE59" t="s">
        <v>62</v>
      </c>
      <c r="AF59" s="1">
        <f t="shared" si="4"/>
        <v>0</v>
      </c>
      <c r="AG59" s="1">
        <f t="shared" si="5"/>
        <v>0</v>
      </c>
      <c r="AH59" s="1">
        <f t="shared" si="6"/>
        <v>0</v>
      </c>
      <c r="AI59" s="1">
        <f t="shared" si="7"/>
        <v>0</v>
      </c>
      <c r="AK59" t="s">
        <v>415</v>
      </c>
      <c r="AL59" s="1">
        <f t="shared" si="17"/>
        <v>0</v>
      </c>
      <c r="AO59" t="s">
        <v>62</v>
      </c>
      <c r="AP59" s="1">
        <f t="shared" si="8"/>
        <v>0</v>
      </c>
      <c r="AQ59" s="1">
        <f t="shared" si="9"/>
        <v>0</v>
      </c>
      <c r="AR59" s="1">
        <f t="shared" si="10"/>
        <v>0</v>
      </c>
      <c r="AS59" s="1">
        <f t="shared" si="11"/>
        <v>0</v>
      </c>
    </row>
    <row r="60" spans="1:45">
      <c r="Q60" t="s">
        <v>416</v>
      </c>
      <c r="R60" s="1">
        <f t="shared" si="15"/>
        <v>0</v>
      </c>
      <c r="S60" s="1"/>
      <c r="U60" t="s">
        <v>62</v>
      </c>
      <c r="V60" s="1">
        <f t="shared" si="0"/>
        <v>0</v>
      </c>
      <c r="W60" s="1">
        <f t="shared" si="1"/>
        <v>0</v>
      </c>
      <c r="X60" s="1">
        <f t="shared" si="2"/>
        <v>0</v>
      </c>
      <c r="Y60" s="1">
        <f t="shared" si="3"/>
        <v>0</v>
      </c>
      <c r="AA60" t="s">
        <v>416</v>
      </c>
      <c r="AB60" s="1">
        <f t="shared" si="16"/>
        <v>0</v>
      </c>
      <c r="AE60" t="s">
        <v>62</v>
      </c>
      <c r="AF60" s="1">
        <f t="shared" si="4"/>
        <v>0</v>
      </c>
      <c r="AG60" s="1">
        <f t="shared" si="5"/>
        <v>0</v>
      </c>
      <c r="AH60" s="1">
        <f t="shared" si="6"/>
        <v>0</v>
      </c>
      <c r="AI60" s="1">
        <f t="shared" si="7"/>
        <v>0</v>
      </c>
      <c r="AK60" t="s">
        <v>416</v>
      </c>
      <c r="AL60" s="1">
        <f t="shared" si="17"/>
        <v>0</v>
      </c>
      <c r="AO60" t="s">
        <v>62</v>
      </c>
      <c r="AP60" s="1">
        <f t="shared" si="8"/>
        <v>0</v>
      </c>
      <c r="AQ60" s="1">
        <f t="shared" si="9"/>
        <v>0</v>
      </c>
      <c r="AR60" s="1">
        <f t="shared" si="10"/>
        <v>0</v>
      </c>
      <c r="AS60" s="1">
        <f t="shared" si="11"/>
        <v>0</v>
      </c>
    </row>
    <row r="61" spans="1:45">
      <c r="A61" t="s">
        <v>63</v>
      </c>
      <c r="B61">
        <f>COUNTIF(Y61:Y78,"&gt;0")</f>
        <v>3</v>
      </c>
      <c r="C61">
        <f>COUNTIF(X61:X78,"&gt;0")</f>
        <v>2</v>
      </c>
      <c r="D61">
        <f>COUNTIF(W61:W78,"&gt;0")</f>
        <v>5</v>
      </c>
      <c r="E61">
        <f>COUNTIF(V61:V78,"&gt;0")</f>
        <v>8</v>
      </c>
      <c r="G61">
        <f>COUNTIF(AI61:AI78,"&gt;0")</f>
        <v>3</v>
      </c>
      <c r="H61">
        <f>COUNTIF(AH61:AH78,"&gt;0")</f>
        <v>2</v>
      </c>
      <c r="I61">
        <f>COUNTIF(AG61:AG78,"&gt;0")</f>
        <v>5</v>
      </c>
      <c r="J61">
        <f>COUNTIF(AF61:AF78,"&gt;0")</f>
        <v>8</v>
      </c>
      <c r="L61">
        <f>COUNTIF(AS61:AS78,"&gt;0")</f>
        <v>3</v>
      </c>
      <c r="M61">
        <f>COUNTIF(AR61:AR78,"&gt;0")</f>
        <v>2</v>
      </c>
      <c r="N61">
        <f>COUNTIF(AQ61:AQ78,"&gt;0")</f>
        <v>5</v>
      </c>
      <c r="O61">
        <f>COUNTIF(AP61:AP78,"&gt;0")</f>
        <v>8</v>
      </c>
      <c r="Q61" t="s">
        <v>418</v>
      </c>
      <c r="R61" s="1">
        <f t="shared" si="15"/>
        <v>168681.60000000001</v>
      </c>
      <c r="S61" s="1">
        <v>2811.36</v>
      </c>
      <c r="U61" t="s">
        <v>63</v>
      </c>
      <c r="V61" s="1">
        <f t="shared" si="0"/>
        <v>0</v>
      </c>
      <c r="W61" s="1">
        <f t="shared" si="1"/>
        <v>0</v>
      </c>
      <c r="X61" s="1">
        <f t="shared" si="2"/>
        <v>0</v>
      </c>
      <c r="Y61" s="1">
        <f t="shared" si="3"/>
        <v>168681.60000000001</v>
      </c>
      <c r="AA61" t="s">
        <v>418</v>
      </c>
      <c r="AB61" s="1">
        <f t="shared" si="16"/>
        <v>171612.59999999998</v>
      </c>
      <c r="AC61" s="1">
        <v>2860.21</v>
      </c>
      <c r="AE61" t="s">
        <v>63</v>
      </c>
      <c r="AF61" s="1">
        <f t="shared" si="4"/>
        <v>0</v>
      </c>
      <c r="AG61" s="1">
        <f t="shared" si="5"/>
        <v>0</v>
      </c>
      <c r="AH61" s="1">
        <f t="shared" si="6"/>
        <v>0</v>
      </c>
      <c r="AI61" s="1">
        <f t="shared" si="7"/>
        <v>171612.59999999998</v>
      </c>
      <c r="AK61" t="s">
        <v>418</v>
      </c>
      <c r="AL61" s="1">
        <f t="shared" si="17"/>
        <v>173377.80000000002</v>
      </c>
      <c r="AM61" s="1">
        <v>2889.63</v>
      </c>
      <c r="AO61" t="s">
        <v>63</v>
      </c>
      <c r="AP61" s="1">
        <f t="shared" si="8"/>
        <v>0</v>
      </c>
      <c r="AQ61" s="1">
        <f t="shared" si="9"/>
        <v>0</v>
      </c>
      <c r="AR61" s="1">
        <f t="shared" si="10"/>
        <v>0</v>
      </c>
      <c r="AS61" s="1">
        <f t="shared" si="11"/>
        <v>173377.80000000002</v>
      </c>
    </row>
    <row r="62" spans="1:45">
      <c r="Q62" t="s">
        <v>423</v>
      </c>
      <c r="R62" s="1">
        <f t="shared" si="15"/>
        <v>21570</v>
      </c>
      <c r="S62" s="1">
        <v>359.5</v>
      </c>
      <c r="U62" t="s">
        <v>63</v>
      </c>
      <c r="V62" s="1">
        <f t="shared" si="0"/>
        <v>0</v>
      </c>
      <c r="W62" s="1">
        <f t="shared" si="1"/>
        <v>21570</v>
      </c>
      <c r="X62" s="1">
        <f t="shared" si="2"/>
        <v>0</v>
      </c>
      <c r="Y62" s="1">
        <f t="shared" si="3"/>
        <v>0</v>
      </c>
      <c r="AA62" t="s">
        <v>423</v>
      </c>
      <c r="AB62" s="1">
        <f t="shared" si="16"/>
        <v>22115.399999999998</v>
      </c>
      <c r="AC62" s="1">
        <v>368.59</v>
      </c>
      <c r="AD62" s="1"/>
      <c r="AE62" t="s">
        <v>63</v>
      </c>
      <c r="AF62" s="1">
        <f t="shared" si="4"/>
        <v>0</v>
      </c>
      <c r="AG62" s="1">
        <f t="shared" si="5"/>
        <v>22115.399999999998</v>
      </c>
      <c r="AH62" s="1">
        <f t="shared" si="6"/>
        <v>0</v>
      </c>
      <c r="AI62" s="1">
        <f t="shared" si="7"/>
        <v>0</v>
      </c>
      <c r="AK62" t="s">
        <v>423</v>
      </c>
      <c r="AL62" s="1">
        <f t="shared" si="17"/>
        <v>23930.399999999998</v>
      </c>
      <c r="AM62" s="1">
        <v>398.84</v>
      </c>
      <c r="AO62" t="s">
        <v>63</v>
      </c>
      <c r="AP62" s="1">
        <f t="shared" si="8"/>
        <v>0</v>
      </c>
      <c r="AQ62" s="1">
        <f t="shared" si="9"/>
        <v>23930.399999999998</v>
      </c>
      <c r="AR62" s="1">
        <f t="shared" si="10"/>
        <v>0</v>
      </c>
      <c r="AS62" s="1">
        <f t="shared" si="11"/>
        <v>0</v>
      </c>
    </row>
    <row r="63" spans="1:45">
      <c r="Q63" t="s">
        <v>417</v>
      </c>
      <c r="R63" s="1">
        <f t="shared" si="15"/>
        <v>109929</v>
      </c>
      <c r="S63" s="13">
        <v>1832.15</v>
      </c>
      <c r="U63" t="s">
        <v>63</v>
      </c>
      <c r="V63" s="1">
        <f t="shared" si="0"/>
        <v>0</v>
      </c>
      <c r="W63" s="1">
        <f t="shared" si="1"/>
        <v>0</v>
      </c>
      <c r="X63" s="1">
        <f t="shared" si="2"/>
        <v>0</v>
      </c>
      <c r="Y63" s="1">
        <f t="shared" si="3"/>
        <v>109929</v>
      </c>
      <c r="AA63" t="s">
        <v>417</v>
      </c>
      <c r="AB63" s="1">
        <f t="shared" si="16"/>
        <v>110913.59999999999</v>
      </c>
      <c r="AC63" s="1">
        <v>1848.56</v>
      </c>
      <c r="AD63" s="1"/>
      <c r="AE63" t="s">
        <v>63</v>
      </c>
      <c r="AF63" s="1">
        <f t="shared" si="4"/>
        <v>0</v>
      </c>
      <c r="AG63" s="1">
        <f t="shared" si="5"/>
        <v>0</v>
      </c>
      <c r="AH63" s="1">
        <f t="shared" si="6"/>
        <v>0</v>
      </c>
      <c r="AI63" s="1">
        <f t="shared" si="7"/>
        <v>110913.59999999999</v>
      </c>
      <c r="AK63" t="s">
        <v>417</v>
      </c>
      <c r="AL63" s="1">
        <f t="shared" si="17"/>
        <v>113149.2</v>
      </c>
      <c r="AM63" s="1">
        <v>1885.82</v>
      </c>
      <c r="AO63" t="s">
        <v>63</v>
      </c>
      <c r="AP63" s="1">
        <f t="shared" si="8"/>
        <v>0</v>
      </c>
      <c r="AQ63" s="1">
        <f t="shared" si="9"/>
        <v>0</v>
      </c>
      <c r="AR63" s="1">
        <f t="shared" si="10"/>
        <v>0</v>
      </c>
      <c r="AS63" s="1">
        <f t="shared" si="11"/>
        <v>113149.2</v>
      </c>
    </row>
    <row r="64" spans="1:45">
      <c r="Q64" t="s">
        <v>420</v>
      </c>
      <c r="R64" s="1">
        <f t="shared" si="15"/>
        <v>51073.799999999996</v>
      </c>
      <c r="S64" s="1">
        <v>851.23</v>
      </c>
      <c r="U64" t="s">
        <v>63</v>
      </c>
      <c r="V64" s="1">
        <f t="shared" si="0"/>
        <v>0</v>
      </c>
      <c r="W64" s="1">
        <f t="shared" si="1"/>
        <v>0</v>
      </c>
      <c r="X64" s="1">
        <f t="shared" si="2"/>
        <v>51073.799999999996</v>
      </c>
      <c r="Y64" s="1">
        <f t="shared" si="3"/>
        <v>0</v>
      </c>
      <c r="AA64" t="s">
        <v>420</v>
      </c>
      <c r="AB64" s="1">
        <f t="shared" si="16"/>
        <v>51291</v>
      </c>
      <c r="AC64" s="1">
        <v>854.85</v>
      </c>
      <c r="AD64" s="1"/>
      <c r="AE64" t="s">
        <v>63</v>
      </c>
      <c r="AF64" s="1">
        <f t="shared" si="4"/>
        <v>0</v>
      </c>
      <c r="AG64" s="1">
        <f t="shared" si="5"/>
        <v>0</v>
      </c>
      <c r="AH64" s="1">
        <f t="shared" si="6"/>
        <v>51291</v>
      </c>
      <c r="AI64" s="1">
        <f t="shared" si="7"/>
        <v>0</v>
      </c>
      <c r="AK64" t="s">
        <v>420</v>
      </c>
      <c r="AL64" s="1">
        <f t="shared" si="17"/>
        <v>52336.2</v>
      </c>
      <c r="AM64" s="1">
        <v>872.27</v>
      </c>
      <c r="AO64" t="s">
        <v>63</v>
      </c>
      <c r="AP64" s="1">
        <f t="shared" si="8"/>
        <v>0</v>
      </c>
      <c r="AQ64" s="1">
        <f t="shared" si="9"/>
        <v>0</v>
      </c>
      <c r="AR64" s="1">
        <f t="shared" si="10"/>
        <v>52336.2</v>
      </c>
      <c r="AS64" s="1">
        <f t="shared" si="11"/>
        <v>0</v>
      </c>
    </row>
    <row r="65" spans="1:45">
      <c r="Q65" t="s">
        <v>424</v>
      </c>
      <c r="R65" s="1">
        <f t="shared" si="15"/>
        <v>23665.199999999997</v>
      </c>
      <c r="S65" s="1">
        <v>394.42</v>
      </c>
      <c r="U65" t="s">
        <v>63</v>
      </c>
      <c r="V65" s="1">
        <f t="shared" si="0"/>
        <v>0</v>
      </c>
      <c r="W65" s="1">
        <f t="shared" si="1"/>
        <v>23665.199999999997</v>
      </c>
      <c r="X65" s="1">
        <f t="shared" si="2"/>
        <v>0</v>
      </c>
      <c r="Y65" s="1">
        <f t="shared" si="3"/>
        <v>0</v>
      </c>
      <c r="AA65" t="s">
        <v>424</v>
      </c>
      <c r="AB65" s="1">
        <f t="shared" si="16"/>
        <v>23736</v>
      </c>
      <c r="AC65" s="1">
        <v>395.6</v>
      </c>
      <c r="AD65" s="1"/>
      <c r="AE65" t="s">
        <v>63</v>
      </c>
      <c r="AF65" s="1">
        <f t="shared" si="4"/>
        <v>0</v>
      </c>
      <c r="AG65" s="1">
        <f t="shared" si="5"/>
        <v>23736</v>
      </c>
      <c r="AH65" s="1">
        <f t="shared" si="6"/>
        <v>0</v>
      </c>
      <c r="AI65" s="1">
        <f t="shared" si="7"/>
        <v>0</v>
      </c>
      <c r="AK65" t="s">
        <v>424</v>
      </c>
      <c r="AL65" s="1">
        <f t="shared" si="17"/>
        <v>23953.200000000001</v>
      </c>
      <c r="AM65" s="1">
        <v>399.22</v>
      </c>
      <c r="AO65" t="s">
        <v>63</v>
      </c>
      <c r="AP65" s="1">
        <f t="shared" si="8"/>
        <v>0</v>
      </c>
      <c r="AQ65" s="1">
        <f t="shared" si="9"/>
        <v>23953.200000000001</v>
      </c>
      <c r="AR65" s="1">
        <f t="shared" si="10"/>
        <v>0</v>
      </c>
      <c r="AS65" s="1">
        <f t="shared" si="11"/>
        <v>0</v>
      </c>
    </row>
    <row r="66" spans="1:45">
      <c r="Q66" t="s">
        <v>421</v>
      </c>
      <c r="R66" s="1">
        <f t="shared" si="15"/>
        <v>51169.200000000004</v>
      </c>
      <c r="S66" s="1">
        <v>852.82</v>
      </c>
      <c r="U66" t="s">
        <v>63</v>
      </c>
      <c r="V66" s="1">
        <f t="shared" si="0"/>
        <v>0</v>
      </c>
      <c r="W66" s="1">
        <f t="shared" si="1"/>
        <v>0</v>
      </c>
      <c r="X66" s="1">
        <f t="shared" si="2"/>
        <v>51169.200000000004</v>
      </c>
      <c r="Y66" s="1">
        <f t="shared" si="3"/>
        <v>0</v>
      </c>
      <c r="AA66" t="s">
        <v>421</v>
      </c>
      <c r="AB66" s="1">
        <f t="shared" si="16"/>
        <v>51147.6</v>
      </c>
      <c r="AC66" s="1">
        <v>852.46</v>
      </c>
      <c r="AD66" s="1"/>
      <c r="AE66" t="s">
        <v>63</v>
      </c>
      <c r="AF66" s="1">
        <f t="shared" si="4"/>
        <v>0</v>
      </c>
      <c r="AG66" s="1">
        <f t="shared" si="5"/>
        <v>0</v>
      </c>
      <c r="AH66" s="1">
        <f t="shared" si="6"/>
        <v>51147.6</v>
      </c>
      <c r="AI66" s="1">
        <f t="shared" si="7"/>
        <v>0</v>
      </c>
      <c r="AK66" t="s">
        <v>421</v>
      </c>
      <c r="AL66" s="1">
        <f t="shared" si="17"/>
        <v>51864</v>
      </c>
      <c r="AM66" s="1">
        <v>864.4</v>
      </c>
      <c r="AO66" t="s">
        <v>63</v>
      </c>
      <c r="AP66" s="1">
        <f t="shared" si="8"/>
        <v>0</v>
      </c>
      <c r="AQ66" s="1">
        <f t="shared" si="9"/>
        <v>0</v>
      </c>
      <c r="AR66" s="1">
        <f t="shared" si="10"/>
        <v>51864</v>
      </c>
      <c r="AS66" s="1">
        <f t="shared" si="11"/>
        <v>0</v>
      </c>
    </row>
    <row r="67" spans="1:45">
      <c r="Q67" t="s">
        <v>422</v>
      </c>
      <c r="R67" s="1">
        <f t="shared" si="15"/>
        <v>29252.400000000001</v>
      </c>
      <c r="S67" s="1">
        <v>487.54</v>
      </c>
      <c r="U67" t="s">
        <v>63</v>
      </c>
      <c r="V67" s="1">
        <f t="shared" si="0"/>
        <v>0</v>
      </c>
      <c r="W67" s="1">
        <f t="shared" si="1"/>
        <v>29252.400000000001</v>
      </c>
      <c r="X67" s="1">
        <f t="shared" si="2"/>
        <v>0</v>
      </c>
      <c r="Y67" s="1">
        <f t="shared" si="3"/>
        <v>0</v>
      </c>
      <c r="AA67" t="s">
        <v>422</v>
      </c>
      <c r="AB67" s="1">
        <f t="shared" si="16"/>
        <v>29476.799999999996</v>
      </c>
      <c r="AC67" s="1">
        <v>491.28</v>
      </c>
      <c r="AD67" s="1"/>
      <c r="AE67" t="s">
        <v>63</v>
      </c>
      <c r="AF67" s="1">
        <f t="shared" si="4"/>
        <v>0</v>
      </c>
      <c r="AG67" s="1">
        <f t="shared" si="5"/>
        <v>29476.799999999996</v>
      </c>
      <c r="AH67" s="1">
        <f t="shared" si="6"/>
        <v>0</v>
      </c>
      <c r="AI67" s="1">
        <f t="shared" si="7"/>
        <v>0</v>
      </c>
      <c r="AK67" t="s">
        <v>422</v>
      </c>
      <c r="AL67" s="1">
        <f t="shared" si="17"/>
        <v>29028</v>
      </c>
      <c r="AM67" s="1">
        <v>483.8</v>
      </c>
      <c r="AO67" t="s">
        <v>63</v>
      </c>
      <c r="AP67" s="1">
        <f t="shared" si="8"/>
        <v>0</v>
      </c>
      <c r="AQ67" s="1">
        <f t="shared" si="9"/>
        <v>29028</v>
      </c>
      <c r="AR67" s="1">
        <f t="shared" si="10"/>
        <v>0</v>
      </c>
      <c r="AS67" s="1">
        <f t="shared" si="11"/>
        <v>0</v>
      </c>
    </row>
    <row r="68" spans="1:45">
      <c r="Q68" t="s">
        <v>419</v>
      </c>
      <c r="R68" s="1">
        <f t="shared" si="15"/>
        <v>108049.79999999999</v>
      </c>
      <c r="S68" s="1">
        <v>1800.83</v>
      </c>
      <c r="U68" t="s">
        <v>63</v>
      </c>
      <c r="V68" s="1">
        <f t="shared" si="0"/>
        <v>0</v>
      </c>
      <c r="W68" s="1">
        <f t="shared" si="1"/>
        <v>0</v>
      </c>
      <c r="X68" s="1">
        <f t="shared" si="2"/>
        <v>0</v>
      </c>
      <c r="Y68" s="1">
        <f t="shared" si="3"/>
        <v>108049.79999999999</v>
      </c>
      <c r="AA68" t="s">
        <v>419</v>
      </c>
      <c r="AB68" s="1">
        <f t="shared" si="16"/>
        <v>109072.8</v>
      </c>
      <c r="AC68" s="1">
        <v>1817.88</v>
      </c>
      <c r="AD68" s="1"/>
      <c r="AE68" t="s">
        <v>63</v>
      </c>
      <c r="AF68" s="1">
        <f t="shared" si="4"/>
        <v>0</v>
      </c>
      <c r="AG68" s="1">
        <f t="shared" si="5"/>
        <v>0</v>
      </c>
      <c r="AH68" s="1">
        <f t="shared" si="6"/>
        <v>0</v>
      </c>
      <c r="AI68" s="1">
        <f t="shared" si="7"/>
        <v>109072.8</v>
      </c>
      <c r="AK68" t="s">
        <v>419</v>
      </c>
      <c r="AL68" s="1">
        <f t="shared" si="17"/>
        <v>111201.59999999999</v>
      </c>
      <c r="AM68" s="1">
        <v>1853.36</v>
      </c>
      <c r="AO68" t="s">
        <v>63</v>
      </c>
      <c r="AP68" s="1">
        <f t="shared" si="8"/>
        <v>0</v>
      </c>
      <c r="AQ68" s="1">
        <f t="shared" si="9"/>
        <v>0</v>
      </c>
      <c r="AR68" s="1">
        <f t="shared" si="10"/>
        <v>0</v>
      </c>
      <c r="AS68" s="1">
        <f t="shared" si="11"/>
        <v>111201.59999999999</v>
      </c>
    </row>
    <row r="69" spans="1:45">
      <c r="Q69" t="s">
        <v>425</v>
      </c>
      <c r="R69" s="1">
        <f t="shared" si="15"/>
        <v>20167.2</v>
      </c>
      <c r="S69" s="1">
        <v>336.12</v>
      </c>
      <c r="U69" t="s">
        <v>63</v>
      </c>
      <c r="V69" s="1">
        <f t="shared" ref="V69:V99" si="18">IF($S69&lt;250,R69,0)</f>
        <v>0</v>
      </c>
      <c r="W69" s="1">
        <f t="shared" ref="W69:W99" si="19">IF(AND($S69&lt;500,$S69&gt;250),R69,0)</f>
        <v>20167.2</v>
      </c>
      <c r="X69" s="1">
        <f t="shared" ref="X69:X99" si="20">IF(AND($S69&lt;1000,$S69&gt;500),R69,0)</f>
        <v>0</v>
      </c>
      <c r="Y69" s="1">
        <f t="shared" ref="Y69:Y99" si="21">IF($S69&gt;1000,R69,0)</f>
        <v>0</v>
      </c>
      <c r="AA69" t="s">
        <v>425</v>
      </c>
      <c r="AB69" s="1">
        <f t="shared" si="16"/>
        <v>20241</v>
      </c>
      <c r="AC69" s="1">
        <v>337.35</v>
      </c>
      <c r="AD69" s="1"/>
      <c r="AE69" t="s">
        <v>63</v>
      </c>
      <c r="AF69" s="1">
        <f t="shared" ref="AF69:AF99" si="22">IF($AC69&lt;250,AB69,0)</f>
        <v>0</v>
      </c>
      <c r="AG69" s="1">
        <f t="shared" ref="AG69:AG99" si="23">IF(AND($AC69&lt;500,$AC69&gt;250),AB69,0)</f>
        <v>20241</v>
      </c>
      <c r="AH69" s="1">
        <f t="shared" ref="AH69:AH99" si="24">IF(AND($AC69&lt;1000,$AC69&gt;500),AB69,0)</f>
        <v>0</v>
      </c>
      <c r="AI69" s="1">
        <f t="shared" ref="AI69:AI99" si="25">IF($AC69&gt;1000,AB69,0)</f>
        <v>0</v>
      </c>
      <c r="AK69" t="s">
        <v>425</v>
      </c>
      <c r="AL69" s="1">
        <f t="shared" si="17"/>
        <v>23273.399999999998</v>
      </c>
      <c r="AM69" s="1">
        <v>387.89</v>
      </c>
      <c r="AO69" t="s">
        <v>63</v>
      </c>
      <c r="AP69" s="1">
        <f t="shared" ref="AP69:AP99" si="26">IF($AM69&lt;250,AL69,0)</f>
        <v>0</v>
      </c>
      <c r="AQ69" s="1">
        <f t="shared" ref="AQ69:AQ99" si="27">IF(AND($AM69&lt;500,$AM69&gt;250),AL69,0)</f>
        <v>23273.399999999998</v>
      </c>
      <c r="AR69" s="1">
        <f t="shared" ref="AR69:AR99" si="28">IF(AND($AM69&lt;1000,$AM69&gt;500),AL69,0)</f>
        <v>0</v>
      </c>
      <c r="AS69" s="1">
        <f t="shared" ref="AS69:AS99" si="29">IF($AM69&gt;1000,AL69,0)</f>
        <v>0</v>
      </c>
    </row>
    <row r="70" spans="1:45">
      <c r="Q70" t="s">
        <v>426</v>
      </c>
      <c r="R70" s="1">
        <f t="shared" si="15"/>
        <v>22431.599999999999</v>
      </c>
      <c r="S70" s="1">
        <v>373.86</v>
      </c>
      <c r="U70" t="s">
        <v>63</v>
      </c>
      <c r="V70" s="1">
        <f t="shared" si="18"/>
        <v>0</v>
      </c>
      <c r="W70" s="1">
        <f t="shared" si="19"/>
        <v>22431.599999999999</v>
      </c>
      <c r="X70" s="1">
        <f t="shared" si="20"/>
        <v>0</v>
      </c>
      <c r="Y70" s="1">
        <f t="shared" si="21"/>
        <v>0</v>
      </c>
      <c r="AA70" t="s">
        <v>426</v>
      </c>
      <c r="AB70" s="1">
        <f t="shared" si="16"/>
        <v>22503</v>
      </c>
      <c r="AC70" s="1">
        <v>375.05</v>
      </c>
      <c r="AD70" s="1"/>
      <c r="AE70" t="s">
        <v>63</v>
      </c>
      <c r="AF70" s="1">
        <f t="shared" si="22"/>
        <v>0</v>
      </c>
      <c r="AG70" s="1">
        <f t="shared" si="23"/>
        <v>22503</v>
      </c>
      <c r="AH70" s="1">
        <f t="shared" si="24"/>
        <v>0</v>
      </c>
      <c r="AI70" s="1">
        <f t="shared" si="25"/>
        <v>0</v>
      </c>
      <c r="AK70" t="s">
        <v>426</v>
      </c>
      <c r="AL70" s="1">
        <f t="shared" si="17"/>
        <v>22774.799999999999</v>
      </c>
      <c r="AM70" s="1">
        <v>379.58</v>
      </c>
      <c r="AO70" t="s">
        <v>63</v>
      </c>
      <c r="AP70" s="1">
        <f t="shared" si="26"/>
        <v>0</v>
      </c>
      <c r="AQ70" s="1">
        <f t="shared" si="27"/>
        <v>22774.799999999999</v>
      </c>
      <c r="AR70" s="1">
        <f t="shared" si="28"/>
        <v>0</v>
      </c>
      <c r="AS70" s="1">
        <f t="shared" si="29"/>
        <v>0</v>
      </c>
    </row>
    <row r="71" spans="1:45">
      <c r="Q71" t="s">
        <v>428</v>
      </c>
      <c r="R71" s="1">
        <f t="shared" si="15"/>
        <v>7774.8000000000011</v>
      </c>
      <c r="S71" s="1">
        <v>129.58000000000001</v>
      </c>
      <c r="U71" t="s">
        <v>63</v>
      </c>
      <c r="V71" s="1">
        <f t="shared" si="18"/>
        <v>7774.8000000000011</v>
      </c>
      <c r="W71" s="1">
        <f t="shared" si="19"/>
        <v>0</v>
      </c>
      <c r="X71" s="1">
        <f t="shared" si="20"/>
        <v>0</v>
      </c>
      <c r="Y71" s="1">
        <f t="shared" si="21"/>
        <v>0</v>
      </c>
      <c r="AA71" t="s">
        <v>428</v>
      </c>
      <c r="AB71" s="1">
        <f t="shared" si="16"/>
        <v>7790.4</v>
      </c>
      <c r="AC71" s="1">
        <v>129.84</v>
      </c>
      <c r="AD71" s="1"/>
      <c r="AE71" t="s">
        <v>63</v>
      </c>
      <c r="AF71" s="1">
        <f t="shared" si="22"/>
        <v>7790.4</v>
      </c>
      <c r="AG71" s="1">
        <f t="shared" si="23"/>
        <v>0</v>
      </c>
      <c r="AH71" s="1">
        <f t="shared" si="24"/>
        <v>0</v>
      </c>
      <c r="AI71" s="1">
        <f t="shared" si="25"/>
        <v>0</v>
      </c>
      <c r="AK71" t="s">
        <v>428</v>
      </c>
      <c r="AL71" s="1">
        <f t="shared" si="17"/>
        <v>7873.7999999999993</v>
      </c>
      <c r="AM71" s="1">
        <v>131.22999999999999</v>
      </c>
      <c r="AO71" t="s">
        <v>63</v>
      </c>
      <c r="AP71" s="1">
        <f t="shared" si="26"/>
        <v>7873.7999999999993</v>
      </c>
      <c r="AQ71" s="1">
        <f t="shared" si="27"/>
        <v>0</v>
      </c>
      <c r="AR71" s="1">
        <f t="shared" si="28"/>
        <v>0</v>
      </c>
      <c r="AS71" s="1">
        <f t="shared" si="29"/>
        <v>0</v>
      </c>
    </row>
    <row r="72" spans="1:45">
      <c r="Q72" t="s">
        <v>429</v>
      </c>
      <c r="R72" s="1">
        <f t="shared" si="15"/>
        <v>7859.9999999999991</v>
      </c>
      <c r="S72" s="1">
        <v>131</v>
      </c>
      <c r="U72" t="s">
        <v>63</v>
      </c>
      <c r="V72" s="1">
        <f t="shared" si="18"/>
        <v>7859.9999999999991</v>
      </c>
      <c r="W72" s="1">
        <f t="shared" si="19"/>
        <v>0</v>
      </c>
      <c r="X72" s="1">
        <f t="shared" si="20"/>
        <v>0</v>
      </c>
      <c r="Y72" s="1">
        <f t="shared" si="21"/>
        <v>0</v>
      </c>
      <c r="AA72" t="s">
        <v>429</v>
      </c>
      <c r="AB72" s="1">
        <f t="shared" si="16"/>
        <v>8007.6</v>
      </c>
      <c r="AC72" s="1">
        <v>133.46</v>
      </c>
      <c r="AD72" s="1"/>
      <c r="AE72" t="s">
        <v>63</v>
      </c>
      <c r="AF72" s="1">
        <f t="shared" si="22"/>
        <v>8007.6</v>
      </c>
      <c r="AG72" s="1">
        <f t="shared" si="23"/>
        <v>0</v>
      </c>
      <c r="AH72" s="1">
        <f t="shared" si="24"/>
        <v>0</v>
      </c>
      <c r="AI72" s="1">
        <f t="shared" si="25"/>
        <v>0</v>
      </c>
      <c r="AK72" t="s">
        <v>429</v>
      </c>
      <c r="AL72" s="1">
        <f t="shared" si="17"/>
        <v>8146.7999999999993</v>
      </c>
      <c r="AM72" s="1">
        <v>135.78</v>
      </c>
      <c r="AO72" t="s">
        <v>63</v>
      </c>
      <c r="AP72" s="1">
        <f t="shared" si="26"/>
        <v>8146.7999999999993</v>
      </c>
      <c r="AQ72" s="1">
        <f t="shared" si="27"/>
        <v>0</v>
      </c>
      <c r="AR72" s="1">
        <f t="shared" si="28"/>
        <v>0</v>
      </c>
      <c r="AS72" s="1">
        <f t="shared" si="29"/>
        <v>0</v>
      </c>
    </row>
    <row r="73" spans="1:45">
      <c r="Q73" t="s">
        <v>430</v>
      </c>
      <c r="R73" s="1">
        <f t="shared" si="15"/>
        <v>10154.400000000001</v>
      </c>
      <c r="S73" s="1">
        <v>169.24</v>
      </c>
      <c r="U73" t="s">
        <v>63</v>
      </c>
      <c r="V73" s="1">
        <f t="shared" si="18"/>
        <v>10154.400000000001</v>
      </c>
      <c r="W73" s="1">
        <f t="shared" si="19"/>
        <v>0</v>
      </c>
      <c r="X73" s="1">
        <f t="shared" si="20"/>
        <v>0</v>
      </c>
      <c r="Y73" s="1">
        <f t="shared" si="21"/>
        <v>0</v>
      </c>
      <c r="AA73" t="s">
        <v>430</v>
      </c>
      <c r="AB73" s="1">
        <f t="shared" si="16"/>
        <v>10167</v>
      </c>
      <c r="AC73" s="1">
        <v>169.45</v>
      </c>
      <c r="AD73" s="1"/>
      <c r="AE73" t="s">
        <v>63</v>
      </c>
      <c r="AF73" s="1">
        <f t="shared" si="22"/>
        <v>10167</v>
      </c>
      <c r="AG73" s="1">
        <f t="shared" si="23"/>
        <v>0</v>
      </c>
      <c r="AH73" s="1">
        <f t="shared" si="24"/>
        <v>0</v>
      </c>
      <c r="AI73" s="1">
        <f t="shared" si="25"/>
        <v>0</v>
      </c>
      <c r="AK73" t="s">
        <v>430</v>
      </c>
      <c r="AL73" s="1">
        <f t="shared" si="17"/>
        <v>10471.799999999999</v>
      </c>
      <c r="AM73" s="1">
        <v>174.53</v>
      </c>
      <c r="AO73" t="s">
        <v>63</v>
      </c>
      <c r="AP73" s="1">
        <f t="shared" si="26"/>
        <v>10471.799999999999</v>
      </c>
      <c r="AQ73" s="1">
        <f t="shared" si="27"/>
        <v>0</v>
      </c>
      <c r="AR73" s="1">
        <f t="shared" si="28"/>
        <v>0</v>
      </c>
      <c r="AS73" s="1">
        <f t="shared" si="29"/>
        <v>0</v>
      </c>
    </row>
    <row r="74" spans="1:45">
      <c r="Q74" t="s">
        <v>431</v>
      </c>
      <c r="R74" s="1">
        <f t="shared" si="15"/>
        <v>8995.8000000000011</v>
      </c>
      <c r="S74" s="1">
        <v>149.93</v>
      </c>
      <c r="U74" t="s">
        <v>63</v>
      </c>
      <c r="V74" s="1">
        <f t="shared" si="18"/>
        <v>8995.8000000000011</v>
      </c>
      <c r="W74" s="1">
        <f t="shared" si="19"/>
        <v>0</v>
      </c>
      <c r="X74" s="1">
        <f t="shared" si="20"/>
        <v>0</v>
      </c>
      <c r="Y74" s="1">
        <f t="shared" si="21"/>
        <v>0</v>
      </c>
      <c r="AA74" t="s">
        <v>431</v>
      </c>
      <c r="AB74" s="1">
        <f t="shared" si="16"/>
        <v>9141.6</v>
      </c>
      <c r="AC74" s="1">
        <v>152.36000000000001</v>
      </c>
      <c r="AD74" s="1"/>
      <c r="AE74" t="s">
        <v>63</v>
      </c>
      <c r="AF74" s="1">
        <f t="shared" si="22"/>
        <v>9141.6</v>
      </c>
      <c r="AG74" s="1">
        <f t="shared" si="23"/>
        <v>0</v>
      </c>
      <c r="AH74" s="1">
        <f t="shared" si="24"/>
        <v>0</v>
      </c>
      <c r="AI74" s="1">
        <f t="shared" si="25"/>
        <v>0</v>
      </c>
      <c r="AK74" t="s">
        <v>431</v>
      </c>
      <c r="AL74" s="1">
        <f t="shared" si="17"/>
        <v>9337.7999999999993</v>
      </c>
      <c r="AM74" s="1">
        <v>155.63</v>
      </c>
      <c r="AO74" t="s">
        <v>63</v>
      </c>
      <c r="AP74" s="1">
        <f t="shared" si="26"/>
        <v>9337.7999999999993</v>
      </c>
      <c r="AQ74" s="1">
        <f t="shared" si="27"/>
        <v>0</v>
      </c>
      <c r="AR74" s="1">
        <f t="shared" si="28"/>
        <v>0</v>
      </c>
      <c r="AS74" s="1">
        <f t="shared" si="29"/>
        <v>0</v>
      </c>
    </row>
    <row r="75" spans="1:45">
      <c r="Q75" t="s">
        <v>432</v>
      </c>
      <c r="R75" s="1">
        <f t="shared" si="15"/>
        <v>11139.6</v>
      </c>
      <c r="S75" s="1">
        <v>185.66</v>
      </c>
      <c r="U75" t="s">
        <v>63</v>
      </c>
      <c r="V75" s="1">
        <f t="shared" si="18"/>
        <v>11139.6</v>
      </c>
      <c r="W75" s="1">
        <f t="shared" si="19"/>
        <v>0</v>
      </c>
      <c r="X75" s="1">
        <f t="shared" si="20"/>
        <v>0</v>
      </c>
      <c r="Y75" s="1">
        <f t="shared" si="21"/>
        <v>0</v>
      </c>
      <c r="AA75" t="s">
        <v>432</v>
      </c>
      <c r="AB75" s="1">
        <f t="shared" si="16"/>
        <v>10982.399999999998</v>
      </c>
      <c r="AC75" s="1">
        <v>183.04</v>
      </c>
      <c r="AD75" s="1"/>
      <c r="AE75" t="s">
        <v>63</v>
      </c>
      <c r="AF75" s="1">
        <f t="shared" si="22"/>
        <v>10982.399999999998</v>
      </c>
      <c r="AG75" s="1">
        <f t="shared" si="23"/>
        <v>0</v>
      </c>
      <c r="AH75" s="1">
        <f t="shared" si="24"/>
        <v>0</v>
      </c>
      <c r="AI75" s="1">
        <f t="shared" si="25"/>
        <v>0</v>
      </c>
      <c r="AK75" t="s">
        <v>432</v>
      </c>
      <c r="AL75" s="1">
        <f t="shared" si="17"/>
        <v>11881.8</v>
      </c>
      <c r="AM75" s="1">
        <v>198.03</v>
      </c>
      <c r="AO75" t="s">
        <v>63</v>
      </c>
      <c r="AP75" s="1">
        <f t="shared" si="26"/>
        <v>11881.8</v>
      </c>
      <c r="AQ75" s="1">
        <f t="shared" si="27"/>
        <v>0</v>
      </c>
      <c r="AR75" s="1">
        <f t="shared" si="28"/>
        <v>0</v>
      </c>
      <c r="AS75" s="1">
        <f t="shared" si="29"/>
        <v>0</v>
      </c>
    </row>
    <row r="76" spans="1:45">
      <c r="Q76" t="s">
        <v>433</v>
      </c>
      <c r="R76" s="1">
        <f t="shared" si="15"/>
        <v>11218.199999999999</v>
      </c>
      <c r="S76" s="1">
        <v>186.97</v>
      </c>
      <c r="U76" t="s">
        <v>63</v>
      </c>
      <c r="V76" s="1">
        <f t="shared" si="18"/>
        <v>11218.199999999999</v>
      </c>
      <c r="W76" s="1">
        <f t="shared" si="19"/>
        <v>0</v>
      </c>
      <c r="X76" s="1">
        <f t="shared" si="20"/>
        <v>0</v>
      </c>
      <c r="Y76" s="1">
        <f t="shared" si="21"/>
        <v>0</v>
      </c>
      <c r="AA76" t="s">
        <v>433</v>
      </c>
      <c r="AB76" s="1">
        <f t="shared" si="16"/>
        <v>11362.199999999999</v>
      </c>
      <c r="AC76" s="1">
        <v>189.37</v>
      </c>
      <c r="AD76" s="1"/>
      <c r="AE76" t="s">
        <v>63</v>
      </c>
      <c r="AF76" s="1">
        <f t="shared" si="22"/>
        <v>11362.199999999999</v>
      </c>
      <c r="AG76" s="1">
        <f t="shared" si="23"/>
        <v>0</v>
      </c>
      <c r="AH76" s="1">
        <f t="shared" si="24"/>
        <v>0</v>
      </c>
      <c r="AI76" s="1">
        <f t="shared" si="25"/>
        <v>0</v>
      </c>
      <c r="AK76" t="s">
        <v>433</v>
      </c>
      <c r="AL76" s="1">
        <f t="shared" si="17"/>
        <v>11612.4</v>
      </c>
      <c r="AM76" s="1">
        <v>193.54</v>
      </c>
      <c r="AO76" t="s">
        <v>63</v>
      </c>
      <c r="AP76" s="1">
        <f t="shared" si="26"/>
        <v>11612.4</v>
      </c>
      <c r="AQ76" s="1">
        <f t="shared" si="27"/>
        <v>0</v>
      </c>
      <c r="AR76" s="1">
        <f t="shared" si="28"/>
        <v>0</v>
      </c>
      <c r="AS76" s="1">
        <f t="shared" si="29"/>
        <v>0</v>
      </c>
    </row>
    <row r="77" spans="1:45">
      <c r="Q77" t="s">
        <v>434</v>
      </c>
      <c r="R77" s="1">
        <f t="shared" si="15"/>
        <v>10989</v>
      </c>
      <c r="S77" s="1">
        <v>183.15</v>
      </c>
      <c r="U77" t="s">
        <v>63</v>
      </c>
      <c r="V77" s="1">
        <f t="shared" si="18"/>
        <v>10989</v>
      </c>
      <c r="W77" s="1">
        <f t="shared" si="19"/>
        <v>0</v>
      </c>
      <c r="X77" s="1">
        <f t="shared" si="20"/>
        <v>0</v>
      </c>
      <c r="Y77" s="1">
        <f t="shared" si="21"/>
        <v>0</v>
      </c>
      <c r="AA77" t="s">
        <v>434</v>
      </c>
      <c r="AB77" s="1">
        <f t="shared" si="16"/>
        <v>11205.599999999999</v>
      </c>
      <c r="AC77" s="1">
        <v>186.76</v>
      </c>
      <c r="AD77" s="1"/>
      <c r="AE77" t="s">
        <v>63</v>
      </c>
      <c r="AF77" s="1">
        <f t="shared" si="22"/>
        <v>11205.599999999999</v>
      </c>
      <c r="AG77" s="1">
        <f t="shared" si="23"/>
        <v>0</v>
      </c>
      <c r="AH77" s="1">
        <f t="shared" si="24"/>
        <v>0</v>
      </c>
      <c r="AI77" s="1">
        <f t="shared" si="25"/>
        <v>0</v>
      </c>
      <c r="AK77" t="s">
        <v>434</v>
      </c>
      <c r="AL77" s="1">
        <f t="shared" si="17"/>
        <v>11439</v>
      </c>
      <c r="AM77" s="1">
        <v>190.65</v>
      </c>
      <c r="AO77" t="s">
        <v>63</v>
      </c>
      <c r="AP77" s="1">
        <f t="shared" si="26"/>
        <v>11439</v>
      </c>
      <c r="AQ77" s="1">
        <f t="shared" si="27"/>
        <v>0</v>
      </c>
      <c r="AR77" s="1">
        <f t="shared" si="28"/>
        <v>0</v>
      </c>
      <c r="AS77" s="1">
        <f t="shared" si="29"/>
        <v>0</v>
      </c>
    </row>
    <row r="78" spans="1:45">
      <c r="Q78" t="s">
        <v>435</v>
      </c>
      <c r="R78" s="1">
        <f t="shared" si="15"/>
        <v>11974.199999999999</v>
      </c>
      <c r="S78" s="1">
        <v>199.57</v>
      </c>
      <c r="U78" t="s">
        <v>63</v>
      </c>
      <c r="V78" s="1">
        <f t="shared" si="18"/>
        <v>11974.199999999999</v>
      </c>
      <c r="W78" s="1">
        <f t="shared" si="19"/>
        <v>0</v>
      </c>
      <c r="X78" s="1">
        <f t="shared" si="20"/>
        <v>0</v>
      </c>
      <c r="Y78" s="1">
        <f t="shared" si="21"/>
        <v>0</v>
      </c>
      <c r="AA78" t="s">
        <v>435</v>
      </c>
      <c r="AB78" s="1">
        <f t="shared" si="16"/>
        <v>12412.2</v>
      </c>
      <c r="AC78" s="1">
        <v>206.87</v>
      </c>
      <c r="AD78" s="1"/>
      <c r="AE78" t="s">
        <v>63</v>
      </c>
      <c r="AF78" s="1">
        <f t="shared" si="22"/>
        <v>12412.2</v>
      </c>
      <c r="AG78" s="1">
        <f t="shared" si="23"/>
        <v>0</v>
      </c>
      <c r="AH78" s="1">
        <f t="shared" si="24"/>
        <v>0</v>
      </c>
      <c r="AI78" s="1">
        <f t="shared" si="25"/>
        <v>0</v>
      </c>
      <c r="AK78" t="s">
        <v>435</v>
      </c>
      <c r="AL78" s="1">
        <f t="shared" si="17"/>
        <v>11906.4</v>
      </c>
      <c r="AM78" s="1">
        <v>198.44</v>
      </c>
      <c r="AO78" t="s">
        <v>63</v>
      </c>
      <c r="AP78" s="1">
        <f t="shared" si="26"/>
        <v>11906.4</v>
      </c>
      <c r="AQ78" s="1">
        <f t="shared" si="27"/>
        <v>0</v>
      </c>
      <c r="AR78" s="1">
        <f t="shared" si="28"/>
        <v>0</v>
      </c>
      <c r="AS78" s="1">
        <f t="shared" si="29"/>
        <v>0</v>
      </c>
    </row>
    <row r="79" spans="1:45">
      <c r="A79" t="s">
        <v>64</v>
      </c>
      <c r="B79">
        <f>COUNTIF(Y79:Y85,"&gt;0")</f>
        <v>0</v>
      </c>
      <c r="C79">
        <f>COUNTIF(X79:X85,"&gt;0")</f>
        <v>0</v>
      </c>
      <c r="D79">
        <f>COUNTIF(W79:W85,"&gt;0")</f>
        <v>0</v>
      </c>
      <c r="E79">
        <f>COUNTIF(V79:V85,"&gt;0")</f>
        <v>0</v>
      </c>
      <c r="G79">
        <f>COUNTIF(AI79:AI85,"&gt;0")</f>
        <v>0</v>
      </c>
      <c r="H79">
        <f>COUNTIF(AH79:AH85,"&gt;0")</f>
        <v>0</v>
      </c>
      <c r="I79">
        <f>COUNTIF(AG79:AG85,"&gt;0")</f>
        <v>0</v>
      </c>
      <c r="J79">
        <f>COUNTIF(AF79:AF85,"&gt;0")</f>
        <v>0</v>
      </c>
      <c r="L79">
        <f>COUNTIF(AS79:AS85,"&gt;0")</f>
        <v>0</v>
      </c>
      <c r="M79">
        <f>COUNTIF(AR79:AR85,"&gt;0")</f>
        <v>0</v>
      </c>
      <c r="N79">
        <f>COUNTIF(AQ79:AQ85,"&gt;0")</f>
        <v>0</v>
      </c>
      <c r="O79">
        <f>COUNTIF(AP79:AP85,"&gt;0")</f>
        <v>0</v>
      </c>
      <c r="Q79" t="s">
        <v>436</v>
      </c>
      <c r="R79" s="1">
        <f t="shared" si="15"/>
        <v>0</v>
      </c>
      <c r="S79" s="1"/>
      <c r="U79" t="s">
        <v>64</v>
      </c>
      <c r="V79" s="1">
        <f t="shared" si="18"/>
        <v>0</v>
      </c>
      <c r="W79" s="1">
        <f t="shared" si="19"/>
        <v>0</v>
      </c>
      <c r="X79" s="1">
        <f t="shared" si="20"/>
        <v>0</v>
      </c>
      <c r="Y79" s="1">
        <f t="shared" si="21"/>
        <v>0</v>
      </c>
      <c r="AA79" t="s">
        <v>436</v>
      </c>
      <c r="AB79" s="1">
        <f t="shared" si="16"/>
        <v>0</v>
      </c>
      <c r="AE79" t="s">
        <v>64</v>
      </c>
      <c r="AF79" s="1">
        <f t="shared" si="22"/>
        <v>0</v>
      </c>
      <c r="AG79" s="1">
        <f t="shared" si="23"/>
        <v>0</v>
      </c>
      <c r="AH79" s="1">
        <f t="shared" si="24"/>
        <v>0</v>
      </c>
      <c r="AI79" s="1">
        <f t="shared" si="25"/>
        <v>0</v>
      </c>
      <c r="AK79" t="s">
        <v>436</v>
      </c>
      <c r="AL79" s="1">
        <f t="shared" si="17"/>
        <v>0</v>
      </c>
      <c r="AO79" t="s">
        <v>64</v>
      </c>
      <c r="AP79" s="1">
        <f t="shared" si="26"/>
        <v>0</v>
      </c>
      <c r="AQ79" s="1">
        <f t="shared" si="27"/>
        <v>0</v>
      </c>
      <c r="AR79" s="1">
        <f t="shared" si="28"/>
        <v>0</v>
      </c>
      <c r="AS79" s="1">
        <f t="shared" si="29"/>
        <v>0</v>
      </c>
    </row>
    <row r="80" spans="1:45">
      <c r="Q80" t="s">
        <v>437</v>
      </c>
      <c r="R80" s="1">
        <f t="shared" si="15"/>
        <v>0</v>
      </c>
      <c r="S80" s="1"/>
      <c r="U80" t="s">
        <v>64</v>
      </c>
      <c r="V80" s="1">
        <f t="shared" si="18"/>
        <v>0</v>
      </c>
      <c r="W80" s="1">
        <f t="shared" si="19"/>
        <v>0</v>
      </c>
      <c r="X80" s="1">
        <f t="shared" si="20"/>
        <v>0</v>
      </c>
      <c r="Y80" s="1">
        <f t="shared" si="21"/>
        <v>0</v>
      </c>
      <c r="AA80" t="s">
        <v>437</v>
      </c>
      <c r="AB80" s="1">
        <f t="shared" si="16"/>
        <v>0</v>
      </c>
      <c r="AE80" t="s">
        <v>64</v>
      </c>
      <c r="AF80" s="1">
        <f t="shared" si="22"/>
        <v>0</v>
      </c>
      <c r="AG80" s="1">
        <f t="shared" si="23"/>
        <v>0</v>
      </c>
      <c r="AH80" s="1">
        <f t="shared" si="24"/>
        <v>0</v>
      </c>
      <c r="AI80" s="1">
        <f t="shared" si="25"/>
        <v>0</v>
      </c>
      <c r="AK80" t="s">
        <v>437</v>
      </c>
      <c r="AL80" s="1">
        <f t="shared" si="17"/>
        <v>0</v>
      </c>
      <c r="AO80" t="s">
        <v>64</v>
      </c>
      <c r="AP80" s="1">
        <f t="shared" si="26"/>
        <v>0</v>
      </c>
      <c r="AQ80" s="1">
        <f t="shared" si="27"/>
        <v>0</v>
      </c>
      <c r="AR80" s="1">
        <f t="shared" si="28"/>
        <v>0</v>
      </c>
      <c r="AS80" s="1">
        <f t="shared" si="29"/>
        <v>0</v>
      </c>
    </row>
    <row r="81" spans="1:45">
      <c r="Q81" t="s">
        <v>439</v>
      </c>
      <c r="R81" s="1">
        <f t="shared" si="15"/>
        <v>0</v>
      </c>
      <c r="S81" s="1"/>
      <c r="U81" t="s">
        <v>64</v>
      </c>
      <c r="V81" s="1">
        <f t="shared" si="18"/>
        <v>0</v>
      </c>
      <c r="W81" s="1">
        <f t="shared" si="19"/>
        <v>0</v>
      </c>
      <c r="X81" s="1">
        <f t="shared" si="20"/>
        <v>0</v>
      </c>
      <c r="Y81" s="1">
        <f t="shared" si="21"/>
        <v>0</v>
      </c>
      <c r="AA81" t="s">
        <v>439</v>
      </c>
      <c r="AB81" s="1">
        <f t="shared" si="16"/>
        <v>0</v>
      </c>
      <c r="AE81" t="s">
        <v>64</v>
      </c>
      <c r="AF81" s="1">
        <f t="shared" si="22"/>
        <v>0</v>
      </c>
      <c r="AG81" s="1">
        <f t="shared" si="23"/>
        <v>0</v>
      </c>
      <c r="AH81" s="1">
        <f t="shared" si="24"/>
        <v>0</v>
      </c>
      <c r="AI81" s="1">
        <f t="shared" si="25"/>
        <v>0</v>
      </c>
      <c r="AK81" t="s">
        <v>439</v>
      </c>
      <c r="AL81" s="1">
        <f t="shared" si="17"/>
        <v>0</v>
      </c>
      <c r="AO81" t="s">
        <v>64</v>
      </c>
      <c r="AP81" s="1">
        <f t="shared" si="26"/>
        <v>0</v>
      </c>
      <c r="AQ81" s="1">
        <f t="shared" si="27"/>
        <v>0</v>
      </c>
      <c r="AR81" s="1">
        <f t="shared" si="28"/>
        <v>0</v>
      </c>
      <c r="AS81" s="1">
        <f t="shared" si="29"/>
        <v>0</v>
      </c>
    </row>
    <row r="82" spans="1:45">
      <c r="Q82" t="s">
        <v>483</v>
      </c>
      <c r="R82" s="1">
        <f t="shared" si="15"/>
        <v>0</v>
      </c>
      <c r="S82" s="1"/>
      <c r="U82" t="s">
        <v>64</v>
      </c>
      <c r="V82" s="1">
        <f t="shared" si="18"/>
        <v>0</v>
      </c>
      <c r="W82" s="1">
        <f t="shared" si="19"/>
        <v>0</v>
      </c>
      <c r="X82" s="1">
        <f t="shared" si="20"/>
        <v>0</v>
      </c>
      <c r="Y82" s="1">
        <f t="shared" si="21"/>
        <v>0</v>
      </c>
      <c r="AA82" t="s">
        <v>483</v>
      </c>
      <c r="AB82" s="1">
        <f t="shared" si="16"/>
        <v>0</v>
      </c>
      <c r="AE82" t="s">
        <v>64</v>
      </c>
      <c r="AF82" s="1">
        <f t="shared" si="22"/>
        <v>0</v>
      </c>
      <c r="AG82" s="1">
        <f t="shared" si="23"/>
        <v>0</v>
      </c>
      <c r="AH82" s="1">
        <f t="shared" si="24"/>
        <v>0</v>
      </c>
      <c r="AI82" s="1">
        <f t="shared" si="25"/>
        <v>0</v>
      </c>
      <c r="AK82" t="s">
        <v>483</v>
      </c>
      <c r="AL82" s="1">
        <f t="shared" si="17"/>
        <v>0</v>
      </c>
      <c r="AO82" t="s">
        <v>64</v>
      </c>
      <c r="AP82" s="1">
        <f t="shared" si="26"/>
        <v>0</v>
      </c>
      <c r="AQ82" s="1">
        <f t="shared" si="27"/>
        <v>0</v>
      </c>
      <c r="AR82" s="1">
        <f t="shared" si="28"/>
        <v>0</v>
      </c>
      <c r="AS82" s="1">
        <f t="shared" si="29"/>
        <v>0</v>
      </c>
    </row>
    <row r="83" spans="1:45">
      <c r="Q83" t="s">
        <v>468</v>
      </c>
      <c r="R83" s="1">
        <f t="shared" si="15"/>
        <v>0</v>
      </c>
      <c r="S83" s="1"/>
      <c r="U83" t="s">
        <v>64</v>
      </c>
      <c r="V83" s="1">
        <f t="shared" si="18"/>
        <v>0</v>
      </c>
      <c r="W83" s="1">
        <f t="shared" si="19"/>
        <v>0</v>
      </c>
      <c r="X83" s="1">
        <f t="shared" si="20"/>
        <v>0</v>
      </c>
      <c r="Y83" s="1">
        <f t="shared" si="21"/>
        <v>0</v>
      </c>
      <c r="AA83" t="s">
        <v>468</v>
      </c>
      <c r="AB83" s="1">
        <f t="shared" si="16"/>
        <v>0</v>
      </c>
      <c r="AE83" t="s">
        <v>64</v>
      </c>
      <c r="AF83" s="1">
        <f t="shared" si="22"/>
        <v>0</v>
      </c>
      <c r="AG83" s="1">
        <f t="shared" si="23"/>
        <v>0</v>
      </c>
      <c r="AH83" s="1">
        <f t="shared" si="24"/>
        <v>0</v>
      </c>
      <c r="AI83" s="1">
        <f t="shared" si="25"/>
        <v>0</v>
      </c>
      <c r="AK83" t="s">
        <v>468</v>
      </c>
      <c r="AL83" s="1">
        <f t="shared" si="17"/>
        <v>0</v>
      </c>
      <c r="AO83" t="s">
        <v>64</v>
      </c>
      <c r="AP83" s="1">
        <f t="shared" si="26"/>
        <v>0</v>
      </c>
      <c r="AQ83" s="1">
        <f t="shared" si="27"/>
        <v>0</v>
      </c>
      <c r="AR83" s="1">
        <f t="shared" si="28"/>
        <v>0</v>
      </c>
      <c r="AS83" s="1">
        <f t="shared" si="29"/>
        <v>0</v>
      </c>
    </row>
    <row r="84" spans="1:45">
      <c r="Q84" t="s">
        <v>440</v>
      </c>
      <c r="R84" s="1">
        <f t="shared" si="15"/>
        <v>0</v>
      </c>
      <c r="S84" s="1"/>
      <c r="U84" t="s">
        <v>64</v>
      </c>
      <c r="V84" s="1">
        <f t="shared" si="18"/>
        <v>0</v>
      </c>
      <c r="W84" s="1">
        <f t="shared" si="19"/>
        <v>0</v>
      </c>
      <c r="X84" s="1">
        <f t="shared" si="20"/>
        <v>0</v>
      </c>
      <c r="Y84" s="1">
        <f t="shared" si="21"/>
        <v>0</v>
      </c>
      <c r="AA84" t="s">
        <v>440</v>
      </c>
      <c r="AB84" s="1">
        <f t="shared" si="16"/>
        <v>0</v>
      </c>
      <c r="AE84" t="s">
        <v>64</v>
      </c>
      <c r="AF84" s="1">
        <f t="shared" si="22"/>
        <v>0</v>
      </c>
      <c r="AG84" s="1">
        <f t="shared" si="23"/>
        <v>0</v>
      </c>
      <c r="AH84" s="1">
        <f t="shared" si="24"/>
        <v>0</v>
      </c>
      <c r="AI84" s="1">
        <f t="shared" si="25"/>
        <v>0</v>
      </c>
      <c r="AK84" t="s">
        <v>440</v>
      </c>
      <c r="AL84" s="1">
        <f t="shared" si="17"/>
        <v>0</v>
      </c>
      <c r="AO84" t="s">
        <v>64</v>
      </c>
      <c r="AP84" s="1">
        <f t="shared" si="26"/>
        <v>0</v>
      </c>
      <c r="AQ84" s="1">
        <f t="shared" si="27"/>
        <v>0</v>
      </c>
      <c r="AR84" s="1">
        <f t="shared" si="28"/>
        <v>0</v>
      </c>
      <c r="AS84" s="1">
        <f t="shared" si="29"/>
        <v>0</v>
      </c>
    </row>
    <row r="85" spans="1:45">
      <c r="Q85" t="s">
        <v>441</v>
      </c>
      <c r="R85" s="1">
        <f t="shared" si="15"/>
        <v>0</v>
      </c>
      <c r="S85" s="1"/>
      <c r="U85" t="s">
        <v>64</v>
      </c>
      <c r="V85" s="1">
        <f t="shared" si="18"/>
        <v>0</v>
      </c>
      <c r="W85" s="1">
        <f t="shared" si="19"/>
        <v>0</v>
      </c>
      <c r="X85" s="1">
        <f t="shared" si="20"/>
        <v>0</v>
      </c>
      <c r="Y85" s="1">
        <f t="shared" si="21"/>
        <v>0</v>
      </c>
      <c r="AA85" t="s">
        <v>441</v>
      </c>
      <c r="AB85" s="1">
        <f t="shared" si="16"/>
        <v>0</v>
      </c>
      <c r="AE85" t="s">
        <v>64</v>
      </c>
      <c r="AF85" s="1">
        <f t="shared" si="22"/>
        <v>0</v>
      </c>
      <c r="AG85" s="1">
        <f t="shared" si="23"/>
        <v>0</v>
      </c>
      <c r="AH85" s="1">
        <f t="shared" si="24"/>
        <v>0</v>
      </c>
      <c r="AI85" s="1">
        <f t="shared" si="25"/>
        <v>0</v>
      </c>
      <c r="AK85" t="s">
        <v>441</v>
      </c>
      <c r="AL85" s="1">
        <f t="shared" si="17"/>
        <v>0</v>
      </c>
      <c r="AO85" t="s">
        <v>64</v>
      </c>
      <c r="AP85" s="1">
        <f t="shared" si="26"/>
        <v>0</v>
      </c>
      <c r="AQ85" s="1">
        <f t="shared" si="27"/>
        <v>0</v>
      </c>
      <c r="AR85" s="1">
        <f t="shared" si="28"/>
        <v>0</v>
      </c>
      <c r="AS85" s="1">
        <f t="shared" si="29"/>
        <v>0</v>
      </c>
    </row>
    <row r="86" spans="1:45">
      <c r="A86" t="s">
        <v>65</v>
      </c>
      <c r="B86">
        <f>COUNTIF(Y86:Y88,"&gt;0")</f>
        <v>0</v>
      </c>
      <c r="C86">
        <f>COUNTIF(X86:X88,"&gt;0")</f>
        <v>1</v>
      </c>
      <c r="D86">
        <f>COUNTIF(W86:W88,"&gt;0")</f>
        <v>0</v>
      </c>
      <c r="E86">
        <f>COUNTIF(V86:V88,"&gt;0")</f>
        <v>2</v>
      </c>
      <c r="G86">
        <f>COUNTIF(AI86:AI88,"&gt;0")</f>
        <v>0</v>
      </c>
      <c r="H86">
        <f>COUNTIF(AH86:AH88,"&gt;0")</f>
        <v>1</v>
      </c>
      <c r="I86">
        <f>COUNTIF(AG86:AG88,"&gt;0")</f>
        <v>0</v>
      </c>
      <c r="J86">
        <f>COUNTIF(AF86:AF88,"&gt;0")</f>
        <v>2</v>
      </c>
      <c r="L86">
        <f>COUNTIF(AS86:AS88,"&gt;0")</f>
        <v>0</v>
      </c>
      <c r="M86">
        <f>COUNTIF(AR86:AR88,"&gt;0")</f>
        <v>1</v>
      </c>
      <c r="N86">
        <f>COUNTIF(AQ86:AQ88,"&gt;0")</f>
        <v>0</v>
      </c>
      <c r="O86">
        <f>COUNTIF(AP86:AP88,"&gt;0")</f>
        <v>2</v>
      </c>
      <c r="Q86" t="s">
        <v>442</v>
      </c>
      <c r="R86" s="1">
        <f t="shared" si="15"/>
        <v>39956.400000000001</v>
      </c>
      <c r="S86" s="1">
        <v>665.94</v>
      </c>
      <c r="U86" t="s">
        <v>65</v>
      </c>
      <c r="V86" s="1">
        <f t="shared" si="18"/>
        <v>0</v>
      </c>
      <c r="W86" s="1">
        <f t="shared" si="19"/>
        <v>0</v>
      </c>
      <c r="X86" s="1">
        <f t="shared" si="20"/>
        <v>39956.400000000001</v>
      </c>
      <c r="Y86" s="1">
        <f t="shared" si="21"/>
        <v>0</v>
      </c>
      <c r="AA86" t="s">
        <v>442</v>
      </c>
      <c r="AB86" s="1">
        <f t="shared" si="16"/>
        <v>40966.799999999996</v>
      </c>
      <c r="AC86">
        <v>682.78</v>
      </c>
      <c r="AE86" t="s">
        <v>65</v>
      </c>
      <c r="AF86" s="1">
        <f t="shared" si="22"/>
        <v>0</v>
      </c>
      <c r="AG86" s="1">
        <f t="shared" si="23"/>
        <v>0</v>
      </c>
      <c r="AH86" s="1">
        <f t="shared" si="24"/>
        <v>40966.799999999996</v>
      </c>
      <c r="AI86" s="1">
        <f t="shared" si="25"/>
        <v>0</v>
      </c>
      <c r="AK86" t="s">
        <v>442</v>
      </c>
      <c r="AL86" s="1">
        <f t="shared" si="17"/>
        <v>43292.999999999993</v>
      </c>
      <c r="AM86">
        <v>721.55</v>
      </c>
      <c r="AO86" t="s">
        <v>65</v>
      </c>
      <c r="AP86" s="1">
        <f t="shared" si="26"/>
        <v>0</v>
      </c>
      <c r="AQ86" s="1">
        <f t="shared" si="27"/>
        <v>0</v>
      </c>
      <c r="AR86" s="1">
        <f t="shared" si="28"/>
        <v>43292.999999999993</v>
      </c>
      <c r="AS86" s="1">
        <f t="shared" si="29"/>
        <v>0</v>
      </c>
    </row>
    <row r="87" spans="1:45">
      <c r="Q87" t="s">
        <v>444</v>
      </c>
      <c r="R87" s="1">
        <f t="shared" si="15"/>
        <v>8731.7999999999993</v>
      </c>
      <c r="S87" s="1">
        <v>145.53</v>
      </c>
      <c r="U87" t="s">
        <v>65</v>
      </c>
      <c r="V87" s="1">
        <f t="shared" si="18"/>
        <v>8731.7999999999993</v>
      </c>
      <c r="W87" s="1">
        <f t="shared" si="19"/>
        <v>0</v>
      </c>
      <c r="X87" s="1">
        <f t="shared" si="20"/>
        <v>0</v>
      </c>
      <c r="Y87" s="1">
        <f t="shared" si="21"/>
        <v>0</v>
      </c>
      <c r="AA87" t="s">
        <v>444</v>
      </c>
      <c r="AB87" s="1">
        <f t="shared" si="16"/>
        <v>9130.1999999999989</v>
      </c>
      <c r="AC87">
        <v>152.16999999999999</v>
      </c>
      <c r="AE87" t="s">
        <v>65</v>
      </c>
      <c r="AF87" s="1">
        <f t="shared" si="22"/>
        <v>9130.1999999999989</v>
      </c>
      <c r="AG87" s="1">
        <f t="shared" si="23"/>
        <v>0</v>
      </c>
      <c r="AH87" s="1">
        <f t="shared" si="24"/>
        <v>0</v>
      </c>
      <c r="AI87" s="1">
        <f t="shared" si="25"/>
        <v>0</v>
      </c>
      <c r="AK87" t="s">
        <v>444</v>
      </c>
      <c r="AL87" s="1">
        <f t="shared" si="17"/>
        <v>9479.4</v>
      </c>
      <c r="AM87">
        <v>157.99</v>
      </c>
      <c r="AO87" t="s">
        <v>65</v>
      </c>
      <c r="AP87" s="1">
        <f t="shared" si="26"/>
        <v>9479.4</v>
      </c>
      <c r="AQ87" s="1">
        <f t="shared" si="27"/>
        <v>0</v>
      </c>
      <c r="AR87" s="1">
        <f t="shared" si="28"/>
        <v>0</v>
      </c>
      <c r="AS87" s="1">
        <f t="shared" si="29"/>
        <v>0</v>
      </c>
    </row>
    <row r="88" spans="1:45">
      <c r="Q88" t="s">
        <v>445</v>
      </c>
      <c r="R88" s="1">
        <f t="shared" si="15"/>
        <v>9025.1999999999989</v>
      </c>
      <c r="S88" s="1">
        <v>150.41999999999999</v>
      </c>
      <c r="U88" t="s">
        <v>65</v>
      </c>
      <c r="V88" s="1">
        <f t="shared" si="18"/>
        <v>9025.1999999999989</v>
      </c>
      <c r="W88" s="1">
        <f t="shared" si="19"/>
        <v>0</v>
      </c>
      <c r="X88" s="1">
        <f t="shared" si="20"/>
        <v>0</v>
      </c>
      <c r="Y88" s="1">
        <f t="shared" si="21"/>
        <v>0</v>
      </c>
      <c r="AA88" t="s">
        <v>445</v>
      </c>
      <c r="AB88" s="1">
        <f t="shared" si="16"/>
        <v>9388.7999999999993</v>
      </c>
      <c r="AC88">
        <v>156.47999999999999</v>
      </c>
      <c r="AE88" t="s">
        <v>65</v>
      </c>
      <c r="AF88" s="1">
        <f t="shared" si="22"/>
        <v>9388.7999999999993</v>
      </c>
      <c r="AG88" s="1">
        <f t="shared" si="23"/>
        <v>0</v>
      </c>
      <c r="AH88" s="1">
        <f t="shared" si="24"/>
        <v>0</v>
      </c>
      <c r="AI88" s="1">
        <f t="shared" si="25"/>
        <v>0</v>
      </c>
      <c r="AK88" t="s">
        <v>445</v>
      </c>
      <c r="AL88" s="1">
        <f t="shared" si="17"/>
        <v>9103.7999999999993</v>
      </c>
      <c r="AM88">
        <v>151.72999999999999</v>
      </c>
      <c r="AO88" t="s">
        <v>65</v>
      </c>
      <c r="AP88" s="1">
        <f t="shared" si="26"/>
        <v>9103.7999999999993</v>
      </c>
      <c r="AQ88" s="1">
        <f t="shared" si="27"/>
        <v>0</v>
      </c>
      <c r="AR88" s="1">
        <f t="shared" si="28"/>
        <v>0</v>
      </c>
      <c r="AS88" s="1">
        <f t="shared" si="29"/>
        <v>0</v>
      </c>
    </row>
    <row r="89" spans="1:45">
      <c r="A89" t="s">
        <v>66</v>
      </c>
      <c r="B89">
        <f>COUNTIF(Y89:Y99,"&gt;0")</f>
        <v>0</v>
      </c>
      <c r="C89">
        <f>COUNTIF(X89:X99,"&gt;0")</f>
        <v>4</v>
      </c>
      <c r="D89">
        <f>COUNTIF(W89:W99,"&gt;0")</f>
        <v>1</v>
      </c>
      <c r="E89">
        <f>COUNTIF(V89:V99,"&gt;0")</f>
        <v>3</v>
      </c>
      <c r="G89">
        <f>COUNTIF(AI89:AI99,"&gt;0")</f>
        <v>0</v>
      </c>
      <c r="H89">
        <f>COUNTIF(AH89:AH99,"&gt;0")</f>
        <v>3</v>
      </c>
      <c r="I89">
        <f>COUNTIF(AG89:AG99,"&gt;0")</f>
        <v>2</v>
      </c>
      <c r="J89">
        <f>COUNTIF(AF89:AF99,"&gt;0")</f>
        <v>4</v>
      </c>
      <c r="L89">
        <f>COUNTIF(AS89:AS99,"&gt;0")</f>
        <v>0</v>
      </c>
      <c r="M89">
        <f>COUNTIF(AR89:AR99,"&gt;0")</f>
        <v>4</v>
      </c>
      <c r="N89">
        <f>COUNTIF(AQ89:AQ99,"&gt;0")</f>
        <v>1</v>
      </c>
      <c r="O89">
        <f>COUNTIF(AP89:AP99,"&gt;0")</f>
        <v>4</v>
      </c>
      <c r="P89" s="1"/>
      <c r="Q89" t="s">
        <v>378</v>
      </c>
      <c r="R89" s="1">
        <v>31194</v>
      </c>
      <c r="S89" s="1">
        <v>519.9</v>
      </c>
      <c r="U89" t="s">
        <v>66</v>
      </c>
      <c r="V89" s="1">
        <f t="shared" si="18"/>
        <v>0</v>
      </c>
      <c r="W89" s="1">
        <f t="shared" si="19"/>
        <v>0</v>
      </c>
      <c r="X89" s="1">
        <f t="shared" si="20"/>
        <v>31194</v>
      </c>
      <c r="Y89" s="1">
        <f t="shared" si="21"/>
        <v>0</v>
      </c>
      <c r="AA89" t="s">
        <v>378</v>
      </c>
      <c r="AB89" s="1">
        <v>31936</v>
      </c>
      <c r="AC89">
        <v>532.26</v>
      </c>
      <c r="AE89" t="s">
        <v>66</v>
      </c>
      <c r="AF89" s="1">
        <f t="shared" si="22"/>
        <v>0</v>
      </c>
      <c r="AG89" s="1">
        <f t="shared" si="23"/>
        <v>0</v>
      </c>
      <c r="AH89" s="1">
        <f t="shared" si="24"/>
        <v>31936</v>
      </c>
      <c r="AI89" s="1">
        <f t="shared" si="25"/>
        <v>0</v>
      </c>
      <c r="AK89" t="s">
        <v>378</v>
      </c>
      <c r="AL89" s="1">
        <v>32949</v>
      </c>
      <c r="AM89">
        <v>549.15</v>
      </c>
      <c r="AO89" t="s">
        <v>66</v>
      </c>
      <c r="AP89" s="1">
        <f t="shared" si="26"/>
        <v>0</v>
      </c>
      <c r="AQ89" s="1">
        <f t="shared" si="27"/>
        <v>0</v>
      </c>
      <c r="AR89" s="1">
        <f t="shared" si="28"/>
        <v>32949</v>
      </c>
      <c r="AS89" s="1">
        <f t="shared" si="29"/>
        <v>0</v>
      </c>
    </row>
    <row r="90" spans="1:45">
      <c r="Q90" t="s">
        <v>447</v>
      </c>
      <c r="R90" s="1">
        <v>30344</v>
      </c>
      <c r="S90">
        <v>505.73</v>
      </c>
      <c r="U90" t="s">
        <v>66</v>
      </c>
      <c r="V90" s="1">
        <f t="shared" si="18"/>
        <v>0</v>
      </c>
      <c r="W90" s="1">
        <f t="shared" si="19"/>
        <v>0</v>
      </c>
      <c r="X90" s="1">
        <f t="shared" si="20"/>
        <v>30344</v>
      </c>
      <c r="Y90" s="1">
        <f t="shared" si="21"/>
        <v>0</v>
      </c>
      <c r="AA90" t="s">
        <v>447</v>
      </c>
      <c r="AB90" s="1">
        <v>29229</v>
      </c>
      <c r="AC90">
        <v>487.15</v>
      </c>
      <c r="AE90" t="s">
        <v>66</v>
      </c>
      <c r="AF90" s="1">
        <f t="shared" si="22"/>
        <v>0</v>
      </c>
      <c r="AG90" s="1">
        <f t="shared" si="23"/>
        <v>29229</v>
      </c>
      <c r="AH90" s="1">
        <f t="shared" si="24"/>
        <v>0</v>
      </c>
      <c r="AI90" s="1">
        <f t="shared" si="25"/>
        <v>0</v>
      </c>
      <c r="AK90" t="s">
        <v>447</v>
      </c>
      <c r="AL90" s="1">
        <v>30466</v>
      </c>
      <c r="AM90">
        <v>507.76</v>
      </c>
      <c r="AO90" t="s">
        <v>66</v>
      </c>
      <c r="AP90" s="1">
        <f t="shared" si="26"/>
        <v>0</v>
      </c>
      <c r="AQ90" s="1">
        <f t="shared" si="27"/>
        <v>0</v>
      </c>
      <c r="AR90" s="1">
        <f t="shared" si="28"/>
        <v>30466</v>
      </c>
      <c r="AS90" s="1">
        <f t="shared" si="29"/>
        <v>0</v>
      </c>
    </row>
    <row r="91" spans="1:45">
      <c r="A91" s="9" t="s">
        <v>450</v>
      </c>
      <c r="B91" s="9">
        <v>2014</v>
      </c>
      <c r="C91" s="9">
        <v>2015</v>
      </c>
      <c r="D91" s="9">
        <v>2016</v>
      </c>
      <c r="Q91" t="s">
        <v>455</v>
      </c>
      <c r="R91" s="1">
        <v>14064</v>
      </c>
      <c r="S91">
        <v>234.4</v>
      </c>
      <c r="U91" t="s">
        <v>66</v>
      </c>
      <c r="V91" s="1">
        <f t="shared" si="18"/>
        <v>14064</v>
      </c>
      <c r="W91" s="1">
        <f t="shared" si="19"/>
        <v>0</v>
      </c>
      <c r="X91" s="1">
        <f t="shared" si="20"/>
        <v>0</v>
      </c>
      <c r="Y91" s="1">
        <f t="shared" si="21"/>
        <v>0</v>
      </c>
      <c r="AA91" t="s">
        <v>455</v>
      </c>
      <c r="AB91" s="1">
        <v>13952</v>
      </c>
      <c r="AC91" s="1">
        <v>232.53</v>
      </c>
      <c r="AE91" t="s">
        <v>66</v>
      </c>
      <c r="AF91" s="1">
        <f t="shared" si="22"/>
        <v>13952</v>
      </c>
      <c r="AG91" s="1">
        <f t="shared" si="23"/>
        <v>0</v>
      </c>
      <c r="AH91" s="1">
        <f t="shared" si="24"/>
        <v>0</v>
      </c>
      <c r="AI91" s="1">
        <f t="shared" si="25"/>
        <v>0</v>
      </c>
      <c r="AK91" t="s">
        <v>455</v>
      </c>
      <c r="AL91" s="1">
        <v>14524</v>
      </c>
      <c r="AM91" s="1">
        <v>242.06</v>
      </c>
      <c r="AO91" t="s">
        <v>66</v>
      </c>
      <c r="AP91" s="1">
        <f t="shared" si="26"/>
        <v>14524</v>
      </c>
      <c r="AQ91" s="1">
        <f t="shared" si="27"/>
        <v>0</v>
      </c>
      <c r="AR91" s="1">
        <f t="shared" si="28"/>
        <v>0</v>
      </c>
      <c r="AS91" s="1">
        <f t="shared" si="29"/>
        <v>0</v>
      </c>
    </row>
    <row r="92" spans="1:45">
      <c r="A92" t="s">
        <v>57</v>
      </c>
      <c r="B92" s="1">
        <f>SUMIF(U$4:$U$99,$A92,V$4:V$99)</f>
        <v>100812</v>
      </c>
      <c r="C92" s="1">
        <f>SUMIF($AE$4:$AE$99,$A92,$AF$4:$AF$99)</f>
        <v>99838</v>
      </c>
      <c r="D92" s="1">
        <f>SUMIF($AO$4:$AO$99,$A92,$AP$4:$AP$99)</f>
        <v>100782</v>
      </c>
      <c r="Q92" t="s">
        <v>449</v>
      </c>
      <c r="R92" s="1">
        <v>21828</v>
      </c>
      <c r="S92" s="1">
        <v>363.8</v>
      </c>
      <c r="U92" t="s">
        <v>66</v>
      </c>
      <c r="V92" s="1">
        <f t="shared" si="18"/>
        <v>0</v>
      </c>
      <c r="W92" s="1">
        <f t="shared" si="19"/>
        <v>21828</v>
      </c>
      <c r="X92" s="1">
        <f t="shared" si="20"/>
        <v>0</v>
      </c>
      <c r="Y92" s="1">
        <f t="shared" si="21"/>
        <v>0</v>
      </c>
      <c r="AA92" t="s">
        <v>449</v>
      </c>
      <c r="AB92" s="1">
        <v>21947</v>
      </c>
      <c r="AC92">
        <v>365.79</v>
      </c>
      <c r="AE92" t="s">
        <v>66</v>
      </c>
      <c r="AF92" s="1">
        <f t="shared" si="22"/>
        <v>0</v>
      </c>
      <c r="AG92" s="1">
        <f t="shared" si="23"/>
        <v>21947</v>
      </c>
      <c r="AH92" s="1">
        <f t="shared" si="24"/>
        <v>0</v>
      </c>
      <c r="AI92" s="1">
        <f t="shared" si="25"/>
        <v>0</v>
      </c>
      <c r="AK92" t="s">
        <v>449</v>
      </c>
      <c r="AL92" s="1">
        <v>21808</v>
      </c>
      <c r="AM92">
        <v>363.46</v>
      </c>
      <c r="AO92" t="s">
        <v>66</v>
      </c>
      <c r="AP92" s="1">
        <f t="shared" si="26"/>
        <v>0</v>
      </c>
      <c r="AQ92" s="1">
        <f t="shared" si="27"/>
        <v>21808</v>
      </c>
      <c r="AR92" s="1">
        <f t="shared" si="28"/>
        <v>0</v>
      </c>
      <c r="AS92" s="1">
        <f t="shared" si="29"/>
        <v>0</v>
      </c>
    </row>
    <row r="93" spans="1:45">
      <c r="A93" t="s">
        <v>58</v>
      </c>
      <c r="B93" s="1">
        <f>SUMIF(U$4:$U$99,$A93,V$4:V$99)</f>
        <v>20941.2</v>
      </c>
      <c r="C93" s="1">
        <f t="shared" ref="C93:C101" si="30">SUMIF($AE$4:$AE$99,$A93,$AF$4:$AF$99)</f>
        <v>11973</v>
      </c>
      <c r="D93" s="1">
        <f t="shared" ref="D93:D101" si="31">SUMIF($AO$4:$AO$99,$A93,$AP$4:$AP$99)</f>
        <v>11776.199999999999</v>
      </c>
      <c r="Q93" t="s">
        <v>451</v>
      </c>
      <c r="R93" s="1">
        <v>30782</v>
      </c>
      <c r="S93" s="1">
        <v>513.04</v>
      </c>
      <c r="U93" t="s">
        <v>66</v>
      </c>
      <c r="V93" s="1">
        <f t="shared" si="18"/>
        <v>0</v>
      </c>
      <c r="W93" s="1">
        <f t="shared" si="19"/>
        <v>0</v>
      </c>
      <c r="X93" s="1">
        <f t="shared" si="20"/>
        <v>30782</v>
      </c>
      <c r="Y93" s="1">
        <f t="shared" si="21"/>
        <v>0</v>
      </c>
      <c r="AA93" t="s">
        <v>451</v>
      </c>
      <c r="AB93" s="1">
        <v>32839</v>
      </c>
      <c r="AC93">
        <v>547.30999999999995</v>
      </c>
      <c r="AE93" t="s">
        <v>66</v>
      </c>
      <c r="AF93" s="1">
        <f t="shared" si="22"/>
        <v>0</v>
      </c>
      <c r="AG93" s="1">
        <f t="shared" si="23"/>
        <v>0</v>
      </c>
      <c r="AH93" s="1">
        <f t="shared" si="24"/>
        <v>32839</v>
      </c>
      <c r="AI93" s="1">
        <f t="shared" si="25"/>
        <v>0</v>
      </c>
      <c r="AK93" t="s">
        <v>451</v>
      </c>
      <c r="AL93" s="1">
        <v>32491</v>
      </c>
      <c r="AM93">
        <v>541.51</v>
      </c>
      <c r="AO93" t="s">
        <v>66</v>
      </c>
      <c r="AP93" s="1">
        <f t="shared" si="26"/>
        <v>0</v>
      </c>
      <c r="AQ93" s="1">
        <f t="shared" si="27"/>
        <v>0</v>
      </c>
      <c r="AR93" s="1">
        <f t="shared" si="28"/>
        <v>32491</v>
      </c>
      <c r="AS93" s="1">
        <f t="shared" si="29"/>
        <v>0</v>
      </c>
    </row>
    <row r="94" spans="1:45">
      <c r="A94" t="s">
        <v>38</v>
      </c>
      <c r="B94" s="1">
        <f>SUMIF(U$4:$U$99,$A94,V$4:V$99)</f>
        <v>93122</v>
      </c>
      <c r="C94" s="1">
        <f t="shared" si="30"/>
        <v>92593</v>
      </c>
      <c r="D94" s="1">
        <f t="shared" si="31"/>
        <v>101664</v>
      </c>
      <c r="Q94" t="s">
        <v>446</v>
      </c>
      <c r="R94" s="1">
        <v>48283</v>
      </c>
      <c r="S94" s="1">
        <v>804.72</v>
      </c>
      <c r="U94" t="s">
        <v>66</v>
      </c>
      <c r="V94" s="1">
        <f t="shared" si="18"/>
        <v>0</v>
      </c>
      <c r="W94" s="1">
        <f t="shared" si="19"/>
        <v>0</v>
      </c>
      <c r="X94" s="1">
        <f t="shared" si="20"/>
        <v>48283</v>
      </c>
      <c r="Y94" s="1">
        <f t="shared" si="21"/>
        <v>0</v>
      </c>
      <c r="AA94" t="s">
        <v>446</v>
      </c>
      <c r="AB94" s="1">
        <v>47286</v>
      </c>
      <c r="AC94">
        <v>788.1</v>
      </c>
      <c r="AE94" t="s">
        <v>66</v>
      </c>
      <c r="AF94" s="1">
        <f t="shared" si="22"/>
        <v>0</v>
      </c>
      <c r="AG94" s="1">
        <f t="shared" si="23"/>
        <v>0</v>
      </c>
      <c r="AH94" s="1">
        <f t="shared" si="24"/>
        <v>47286</v>
      </c>
      <c r="AI94" s="1">
        <f t="shared" si="25"/>
        <v>0</v>
      </c>
      <c r="AK94" t="s">
        <v>446</v>
      </c>
      <c r="AL94" s="1">
        <v>44508</v>
      </c>
      <c r="AM94">
        <v>741.8</v>
      </c>
      <c r="AO94" t="s">
        <v>66</v>
      </c>
      <c r="AP94" s="1">
        <f t="shared" si="26"/>
        <v>0</v>
      </c>
      <c r="AQ94" s="1">
        <f t="shared" si="27"/>
        <v>0</v>
      </c>
      <c r="AR94" s="1">
        <f t="shared" si="28"/>
        <v>44508</v>
      </c>
      <c r="AS94" s="1">
        <f t="shared" si="29"/>
        <v>0</v>
      </c>
    </row>
    <row r="95" spans="1:45">
      <c r="A95" t="s">
        <v>60</v>
      </c>
      <c r="B95" s="1">
        <f>SUMIF(U$4:$U$99,$A95,V$4:V$99)</f>
        <v>47201</v>
      </c>
      <c r="C95" s="1">
        <f t="shared" si="30"/>
        <v>40333</v>
      </c>
      <c r="D95" s="1">
        <f t="shared" si="31"/>
        <v>40848</v>
      </c>
      <c r="Q95" t="s">
        <v>484</v>
      </c>
      <c r="R95" s="1"/>
      <c r="U95" t="s">
        <v>66</v>
      </c>
      <c r="V95" s="1">
        <f t="shared" si="18"/>
        <v>0</v>
      </c>
      <c r="W95" s="1">
        <f t="shared" si="19"/>
        <v>0</v>
      </c>
      <c r="X95" s="1">
        <f t="shared" si="20"/>
        <v>0</v>
      </c>
      <c r="Y95" s="1">
        <f t="shared" si="21"/>
        <v>0</v>
      </c>
      <c r="AA95" t="s">
        <v>484</v>
      </c>
      <c r="AE95" t="s">
        <v>66</v>
      </c>
      <c r="AF95" s="1">
        <f t="shared" si="22"/>
        <v>0</v>
      </c>
      <c r="AG95" s="1">
        <f t="shared" si="23"/>
        <v>0</v>
      </c>
      <c r="AH95" s="1">
        <f t="shared" si="24"/>
        <v>0</v>
      </c>
      <c r="AI95" s="1">
        <f t="shared" si="25"/>
        <v>0</v>
      </c>
      <c r="AK95" t="s">
        <v>484</v>
      </c>
      <c r="AO95" t="s">
        <v>66</v>
      </c>
      <c r="AP95" s="1">
        <f t="shared" si="26"/>
        <v>0</v>
      </c>
      <c r="AQ95" s="1">
        <f t="shared" si="27"/>
        <v>0</v>
      </c>
      <c r="AR95" s="1">
        <f t="shared" si="28"/>
        <v>0</v>
      </c>
      <c r="AS95" s="1">
        <f t="shared" si="29"/>
        <v>0</v>
      </c>
    </row>
    <row r="96" spans="1:45">
      <c r="A96" t="s">
        <v>142</v>
      </c>
      <c r="B96" s="1">
        <f>SUMIF(U$4:$U$99,$A96,V$4:V$99)</f>
        <v>39803.590199999999</v>
      </c>
      <c r="C96" s="1">
        <f t="shared" si="30"/>
        <v>39851.253599999996</v>
      </c>
      <c r="D96" s="1">
        <f t="shared" si="31"/>
        <v>40075.156799999997</v>
      </c>
      <c r="Q96" t="s">
        <v>485</v>
      </c>
      <c r="R96" s="1"/>
      <c r="U96" t="s">
        <v>66</v>
      </c>
      <c r="V96" s="1">
        <f t="shared" si="18"/>
        <v>0</v>
      </c>
      <c r="W96" s="1">
        <f t="shared" si="19"/>
        <v>0</v>
      </c>
      <c r="X96" s="1">
        <f t="shared" si="20"/>
        <v>0</v>
      </c>
      <c r="Y96" s="1">
        <f t="shared" si="21"/>
        <v>0</v>
      </c>
      <c r="AA96" t="s">
        <v>485</v>
      </c>
      <c r="AE96" t="s">
        <v>66</v>
      </c>
      <c r="AF96" s="1">
        <f t="shared" si="22"/>
        <v>0</v>
      </c>
      <c r="AG96" s="1">
        <f t="shared" si="23"/>
        <v>0</v>
      </c>
      <c r="AH96" s="1">
        <f t="shared" si="24"/>
        <v>0</v>
      </c>
      <c r="AI96" s="1">
        <f t="shared" si="25"/>
        <v>0</v>
      </c>
      <c r="AK96" t="s">
        <v>485</v>
      </c>
      <c r="AO96" t="s">
        <v>66</v>
      </c>
      <c r="AP96" s="1">
        <f t="shared" si="26"/>
        <v>0</v>
      </c>
      <c r="AQ96" s="1">
        <f t="shared" si="27"/>
        <v>0</v>
      </c>
      <c r="AR96" s="1">
        <f t="shared" si="28"/>
        <v>0</v>
      </c>
      <c r="AS96" s="1">
        <f t="shared" si="29"/>
        <v>0</v>
      </c>
    </row>
    <row r="97" spans="1:45">
      <c r="A97" t="s">
        <v>62</v>
      </c>
      <c r="B97" s="1">
        <f>SUMIF(U$4:$U$99,$A97,V$4:V$99)</f>
        <v>0</v>
      </c>
      <c r="C97" s="1">
        <f t="shared" si="30"/>
        <v>0</v>
      </c>
      <c r="D97" s="1">
        <f t="shared" si="31"/>
        <v>0</v>
      </c>
      <c r="Q97" t="s">
        <v>454</v>
      </c>
      <c r="R97" s="1"/>
      <c r="U97" t="s">
        <v>66</v>
      </c>
      <c r="V97" s="1">
        <f t="shared" si="18"/>
        <v>0</v>
      </c>
      <c r="W97" s="1">
        <f t="shared" si="19"/>
        <v>0</v>
      </c>
      <c r="X97" s="1">
        <f t="shared" si="20"/>
        <v>0</v>
      </c>
      <c r="Y97" s="1">
        <f t="shared" si="21"/>
        <v>0</v>
      </c>
      <c r="AA97" t="s">
        <v>454</v>
      </c>
      <c r="AB97" s="1">
        <v>9524</v>
      </c>
      <c r="AC97">
        <v>158.74</v>
      </c>
      <c r="AE97" t="s">
        <v>66</v>
      </c>
      <c r="AF97" s="1">
        <f t="shared" si="22"/>
        <v>9524</v>
      </c>
      <c r="AG97" s="1">
        <f t="shared" si="23"/>
        <v>0</v>
      </c>
      <c r="AH97" s="1">
        <f t="shared" si="24"/>
        <v>0</v>
      </c>
      <c r="AI97" s="1">
        <f t="shared" si="25"/>
        <v>0</v>
      </c>
      <c r="AK97" t="s">
        <v>454</v>
      </c>
      <c r="AL97" s="1">
        <v>9358</v>
      </c>
      <c r="AM97">
        <v>155.97</v>
      </c>
      <c r="AO97" t="s">
        <v>66</v>
      </c>
      <c r="AP97" s="1">
        <f t="shared" si="26"/>
        <v>9358</v>
      </c>
      <c r="AQ97" s="1">
        <f t="shared" si="27"/>
        <v>0</v>
      </c>
      <c r="AR97" s="1">
        <f t="shared" si="28"/>
        <v>0</v>
      </c>
      <c r="AS97" s="1">
        <f t="shared" si="29"/>
        <v>0</v>
      </c>
    </row>
    <row r="98" spans="1:45">
      <c r="A98" t="s">
        <v>63</v>
      </c>
      <c r="B98" s="1">
        <f>SUMIF(U$4:$U$99,$A98,V$4:V$99)</f>
        <v>80105.999999999985</v>
      </c>
      <c r="C98" s="1">
        <f t="shared" si="30"/>
        <v>81068.999999999985</v>
      </c>
      <c r="D98" s="1">
        <f t="shared" si="31"/>
        <v>82669.799999999988</v>
      </c>
      <c r="Q98" t="s">
        <v>452</v>
      </c>
      <c r="R98" s="1">
        <v>9076</v>
      </c>
      <c r="S98">
        <v>151.27000000000001</v>
      </c>
      <c r="U98" t="s">
        <v>66</v>
      </c>
      <c r="V98" s="1">
        <f t="shared" si="18"/>
        <v>9076</v>
      </c>
      <c r="W98" s="1">
        <f t="shared" si="19"/>
        <v>0</v>
      </c>
      <c r="X98" s="1">
        <f t="shared" si="20"/>
        <v>0</v>
      </c>
      <c r="Y98" s="1">
        <f t="shared" si="21"/>
        <v>0</v>
      </c>
      <c r="AA98" t="s">
        <v>452</v>
      </c>
      <c r="AB98" s="1">
        <v>8956</v>
      </c>
      <c r="AC98">
        <v>149.26</v>
      </c>
      <c r="AE98" t="s">
        <v>66</v>
      </c>
      <c r="AF98" s="1">
        <f t="shared" si="22"/>
        <v>8956</v>
      </c>
      <c r="AG98" s="1">
        <f t="shared" si="23"/>
        <v>0</v>
      </c>
      <c r="AH98" s="1">
        <f t="shared" si="24"/>
        <v>0</v>
      </c>
      <c r="AI98" s="1">
        <f t="shared" si="25"/>
        <v>0</v>
      </c>
      <c r="AK98" t="s">
        <v>452</v>
      </c>
      <c r="AL98" s="1">
        <v>8684</v>
      </c>
      <c r="AM98">
        <v>144.74</v>
      </c>
      <c r="AO98" t="s">
        <v>66</v>
      </c>
      <c r="AP98" s="1">
        <f t="shared" si="26"/>
        <v>8684</v>
      </c>
      <c r="AQ98" s="1">
        <f t="shared" si="27"/>
        <v>0</v>
      </c>
      <c r="AR98" s="1">
        <f t="shared" si="28"/>
        <v>0</v>
      </c>
      <c r="AS98" s="1">
        <f t="shared" si="29"/>
        <v>0</v>
      </c>
    </row>
    <row r="99" spans="1:45">
      <c r="A99" t="s">
        <v>64</v>
      </c>
      <c r="B99" s="1">
        <f>SUMIF(U$4:$U$99,$A99,V$4:V$99)</f>
        <v>0</v>
      </c>
      <c r="C99" s="1">
        <f t="shared" si="30"/>
        <v>0</v>
      </c>
      <c r="D99" s="1">
        <f t="shared" si="31"/>
        <v>0</v>
      </c>
      <c r="Q99" t="s">
        <v>486</v>
      </c>
      <c r="R99" s="1">
        <v>10162</v>
      </c>
      <c r="S99">
        <v>169.36</v>
      </c>
      <c r="U99" t="s">
        <v>66</v>
      </c>
      <c r="V99" s="1">
        <f t="shared" si="18"/>
        <v>10162</v>
      </c>
      <c r="W99" s="1">
        <f t="shared" si="19"/>
        <v>0</v>
      </c>
      <c r="X99" s="1">
        <f t="shared" si="20"/>
        <v>0</v>
      </c>
      <c r="Y99" s="1">
        <f t="shared" si="21"/>
        <v>0</v>
      </c>
      <c r="AA99" t="s">
        <v>486</v>
      </c>
      <c r="AB99" s="1">
        <v>10172</v>
      </c>
      <c r="AC99">
        <v>169.53</v>
      </c>
      <c r="AE99" t="s">
        <v>66</v>
      </c>
      <c r="AF99" s="1">
        <f t="shared" si="22"/>
        <v>10172</v>
      </c>
      <c r="AG99" s="1">
        <f t="shared" si="23"/>
        <v>0</v>
      </c>
      <c r="AH99" s="1">
        <f t="shared" si="24"/>
        <v>0</v>
      </c>
      <c r="AI99" s="1">
        <f t="shared" si="25"/>
        <v>0</v>
      </c>
      <c r="AK99" t="s">
        <v>486</v>
      </c>
      <c r="AL99" s="1">
        <v>10668</v>
      </c>
      <c r="AM99">
        <v>177.8</v>
      </c>
      <c r="AO99" t="s">
        <v>66</v>
      </c>
      <c r="AP99" s="1">
        <f t="shared" si="26"/>
        <v>10668</v>
      </c>
      <c r="AQ99" s="1">
        <f t="shared" si="27"/>
        <v>0</v>
      </c>
      <c r="AR99" s="1">
        <f t="shared" si="28"/>
        <v>0</v>
      </c>
      <c r="AS99" s="1">
        <f t="shared" si="29"/>
        <v>0</v>
      </c>
    </row>
    <row r="100" spans="1:45">
      <c r="A100" t="s">
        <v>65</v>
      </c>
      <c r="B100" s="1">
        <f>SUMIF(U$4:$U$99,$A100,V$4:V$99)</f>
        <v>17757</v>
      </c>
      <c r="C100" s="1">
        <f t="shared" si="30"/>
        <v>18519</v>
      </c>
      <c r="D100" s="1">
        <f t="shared" si="31"/>
        <v>18583.199999999997</v>
      </c>
      <c r="AB100" s="1"/>
      <c r="AC100" s="1"/>
      <c r="AL100" s="1"/>
      <c r="AM100" s="1"/>
    </row>
    <row r="101" spans="1:45">
      <c r="A101" t="s">
        <v>66</v>
      </c>
      <c r="B101" s="1">
        <f>SUMIF(U$4:$U$99,$A101,V$4:V$99)</f>
        <v>33302</v>
      </c>
      <c r="C101" s="1">
        <f t="shared" si="30"/>
        <v>42604</v>
      </c>
      <c r="D101" s="1">
        <f t="shared" si="31"/>
        <v>43234</v>
      </c>
    </row>
    <row r="102" spans="1:45">
      <c r="A102" t="s">
        <v>456</v>
      </c>
      <c r="B102" s="1">
        <f>SUM(B92:B101)</f>
        <v>433044.79019999999</v>
      </c>
      <c r="C102" s="1">
        <f>SUM(C92:C101)</f>
        <v>426780.2536</v>
      </c>
      <c r="D102" s="1">
        <f>SUM(D92:D101)</f>
        <v>439632.35680000001</v>
      </c>
    </row>
    <row r="103" spans="1:45">
      <c r="A103" t="s">
        <v>457</v>
      </c>
      <c r="B103" s="1">
        <f>SUM(V$4:V$99)</f>
        <v>433044.79019999999</v>
      </c>
      <c r="C103" s="1">
        <f>SUM(AF$4:AF$99)</f>
        <v>426780.25359999994</v>
      </c>
      <c r="D103" s="1">
        <f>SUM(AP$4:AP$99)</f>
        <v>439632.35680000007</v>
      </c>
    </row>
    <row r="105" spans="1:45">
      <c r="A105" s="9" t="s">
        <v>458</v>
      </c>
      <c r="B105" s="9">
        <v>2014</v>
      </c>
      <c r="C105" s="9">
        <v>2015</v>
      </c>
      <c r="D105" s="9">
        <v>2016</v>
      </c>
    </row>
    <row r="106" spans="1:45">
      <c r="A106" t="s">
        <v>57</v>
      </c>
      <c r="B106" s="1">
        <f>SUMIF(U$4:$U$99,$A106,W$4:W$99)</f>
        <v>55446</v>
      </c>
      <c r="C106" s="1">
        <f>SUMIF($AE$4:$AE$99,$A106,$AG$4:$AG$99)</f>
        <v>56251</v>
      </c>
      <c r="D106" s="1">
        <f>SUMIF($AO$4:$AO$99,$A106,$AQ$4:$AQ$99)</f>
        <v>55351</v>
      </c>
    </row>
    <row r="107" spans="1:45">
      <c r="A107" t="s">
        <v>58</v>
      </c>
      <c r="B107" s="1">
        <f>SUMIF(U$4:$U$99,$A107,W$4:W$99)</f>
        <v>28486.799999999999</v>
      </c>
      <c r="C107" s="1">
        <f t="shared" ref="C107:C115" si="32">SUMIF($AE$4:$AE$99,$A107,$AG$4:$AG$99)</f>
        <v>27258.6</v>
      </c>
      <c r="D107" s="1">
        <f t="shared" ref="D107:D115" si="33">SUMIF($AO$4:$AO$99,$A107,$AQ$4:$AQ$99)</f>
        <v>24743.999999999996</v>
      </c>
    </row>
    <row r="108" spans="1:45">
      <c r="A108" t="s">
        <v>38</v>
      </c>
      <c r="B108" s="1">
        <f>SUMIF(U$4:$U$99,$A108,W$4:W$99)</f>
        <v>93324</v>
      </c>
      <c r="C108" s="1">
        <f t="shared" si="32"/>
        <v>93682</v>
      </c>
      <c r="D108" s="1">
        <f t="shared" si="33"/>
        <v>93539</v>
      </c>
    </row>
    <row r="109" spans="1:45">
      <c r="A109" t="s">
        <v>60</v>
      </c>
      <c r="B109" s="1">
        <f>SUMIF(U$4:$U$99,$A109,W$4:W$99)</f>
        <v>53965</v>
      </c>
      <c r="C109" s="1">
        <f t="shared" si="32"/>
        <v>69799</v>
      </c>
      <c r="D109" s="1">
        <f t="shared" si="33"/>
        <v>70411</v>
      </c>
    </row>
    <row r="110" spans="1:45">
      <c r="A110" t="s">
        <v>142</v>
      </c>
      <c r="B110" s="1">
        <f>SUMIF(U$4:$U$99,$A110,W$4:W$99)</f>
        <v>101888.58899999999</v>
      </c>
      <c r="C110" s="1">
        <f t="shared" si="32"/>
        <v>99801.614400000006</v>
      </c>
      <c r="D110" s="1">
        <f t="shared" si="33"/>
        <v>101909.4216</v>
      </c>
    </row>
    <row r="111" spans="1:45">
      <c r="A111" t="s">
        <v>62</v>
      </c>
      <c r="B111" s="1">
        <f>SUMIF(U$4:$U$99,$A111,W$4:W$99)</f>
        <v>0</v>
      </c>
      <c r="C111" s="1">
        <f t="shared" si="32"/>
        <v>0</v>
      </c>
      <c r="D111" s="1">
        <f t="shared" si="33"/>
        <v>0</v>
      </c>
    </row>
    <row r="112" spans="1:45">
      <c r="A112" t="s">
        <v>63</v>
      </c>
      <c r="B112" s="1">
        <f>SUMIF(U$4:$U$99,$A112,W$4:W$99)</f>
        <v>117086.39999999999</v>
      </c>
      <c r="C112" s="1">
        <f t="shared" si="32"/>
        <v>118072.19999999998</v>
      </c>
      <c r="D112" s="1">
        <f t="shared" si="33"/>
        <v>122959.8</v>
      </c>
    </row>
    <row r="113" spans="1:4">
      <c r="A113" t="s">
        <v>64</v>
      </c>
      <c r="B113" s="1">
        <f>SUMIF(U$4:$U$99,$A113,W$4:W$99)</f>
        <v>0</v>
      </c>
      <c r="C113" s="1">
        <f t="shared" si="32"/>
        <v>0</v>
      </c>
      <c r="D113" s="1">
        <f t="shared" si="33"/>
        <v>0</v>
      </c>
    </row>
    <row r="114" spans="1:4">
      <c r="A114" t="s">
        <v>65</v>
      </c>
      <c r="B114" s="1">
        <f>SUMIF(U$4:$U$99,$A114,W$4:W$99)</f>
        <v>0</v>
      </c>
      <c r="C114" s="1">
        <f t="shared" si="32"/>
        <v>0</v>
      </c>
      <c r="D114" s="1">
        <f t="shared" si="33"/>
        <v>0</v>
      </c>
    </row>
    <row r="115" spans="1:4">
      <c r="A115" t="s">
        <v>66</v>
      </c>
      <c r="B115" s="1">
        <f>SUMIF(U$4:$U$99,$A115,W$4:W$99)</f>
        <v>21828</v>
      </c>
      <c r="C115" s="1">
        <f t="shared" si="32"/>
        <v>51176</v>
      </c>
      <c r="D115" s="1">
        <f t="shared" si="33"/>
        <v>21808</v>
      </c>
    </row>
    <row r="116" spans="1:4">
      <c r="A116" t="s">
        <v>456</v>
      </c>
      <c r="B116" s="1">
        <f>SUM(B106:B115)</f>
        <v>472024.78899999999</v>
      </c>
      <c r="C116" s="1">
        <f>SUM(C106:C115)</f>
        <v>516040.41440000001</v>
      </c>
      <c r="D116" s="1">
        <f>SUM(D106:D115)</f>
        <v>490722.22159999999</v>
      </c>
    </row>
    <row r="117" spans="1:4">
      <c r="A117" t="s">
        <v>457</v>
      </c>
      <c r="B117" s="1">
        <f>SUM(W$4:W$99)</f>
        <v>472024.78899999999</v>
      </c>
      <c r="C117" s="1">
        <f>SUM(AG$4:AG$99)</f>
        <v>516040.41440000001</v>
      </c>
      <c r="D117" s="1">
        <f>SUM(AQ$4:AQ$99)</f>
        <v>490722.22160000005</v>
      </c>
    </row>
    <row r="119" spans="1:4">
      <c r="A119" s="9" t="s">
        <v>459</v>
      </c>
      <c r="B119" s="9">
        <v>2014</v>
      </c>
      <c r="C119" s="9">
        <v>2015</v>
      </c>
      <c r="D119" s="9">
        <v>2016</v>
      </c>
    </row>
    <row r="120" spans="1:4">
      <c r="A120" t="s">
        <v>57</v>
      </c>
      <c r="B120" s="1">
        <f>SUMIF(U$4:$U$99,$A120,X$4:X$99)</f>
        <v>0</v>
      </c>
      <c r="C120" s="1">
        <f>SUMIF($AE$4:$AE$99,$A120,$AH$4:$AH$99)</f>
        <v>0</v>
      </c>
      <c r="D120" s="1">
        <f>SUMIF($AO$4:$AO$99,$A120,$AR$4:$AR$99)</f>
        <v>0</v>
      </c>
    </row>
    <row r="121" spans="1:4">
      <c r="A121" t="s">
        <v>58</v>
      </c>
      <c r="B121" s="1">
        <f>SUMIF(U$4:$U$99,$A121,X$4:X$99)</f>
        <v>56284.799999999996</v>
      </c>
      <c r="C121" s="1">
        <f t="shared" ref="C121:C129" si="34">SUMIF($AE$4:$AE$99,$A121,$AH$4:$AH$99)</f>
        <v>0</v>
      </c>
      <c r="D121" s="1">
        <f t="shared" ref="D121:D129" si="35">SUMIF($AO$4:$AO$99,$A121,$AR$4:$AR$99)</f>
        <v>56480.4</v>
      </c>
    </row>
    <row r="122" spans="1:4">
      <c r="A122" t="s">
        <v>38</v>
      </c>
      <c r="B122" s="1">
        <f>SUMIF(U$4:$U$99,$A122,X$4:X$99)</f>
        <v>96824</v>
      </c>
      <c r="C122" s="1">
        <f t="shared" si="34"/>
        <v>97001</v>
      </c>
      <c r="D122" s="1">
        <f t="shared" si="35"/>
        <v>37189</v>
      </c>
    </row>
    <row r="123" spans="1:4">
      <c r="A123" t="s">
        <v>60</v>
      </c>
      <c r="B123" s="1">
        <f>SUMIF(U$4:$U$99,$A123,X$4:X$99)</f>
        <v>0</v>
      </c>
      <c r="C123" s="1">
        <f t="shared" si="34"/>
        <v>0</v>
      </c>
      <c r="D123" s="1">
        <f t="shared" si="35"/>
        <v>0</v>
      </c>
    </row>
    <row r="124" spans="1:4">
      <c r="A124" t="s">
        <v>142</v>
      </c>
      <c r="B124" s="1">
        <f>SUMIF(U$4:$U$99,$A124,X$4:X$99)</f>
        <v>72805.500599999999</v>
      </c>
      <c r="C124" s="1">
        <f t="shared" si="34"/>
        <v>72636.598800000007</v>
      </c>
      <c r="D124" s="1">
        <f t="shared" si="35"/>
        <v>72214.212599999999</v>
      </c>
    </row>
    <row r="125" spans="1:4">
      <c r="A125" t="s">
        <v>62</v>
      </c>
      <c r="B125" s="1">
        <f>SUMIF(U$4:$U$99,$A125,X$4:X$99)</f>
        <v>0</v>
      </c>
      <c r="C125" s="1">
        <f t="shared" si="34"/>
        <v>0</v>
      </c>
      <c r="D125" s="1">
        <f t="shared" si="35"/>
        <v>0</v>
      </c>
    </row>
    <row r="126" spans="1:4">
      <c r="A126" t="s">
        <v>63</v>
      </c>
      <c r="B126" s="1">
        <f>SUMIF(U$4:$U$99,$A126,X$4:X$99)</f>
        <v>102243</v>
      </c>
      <c r="C126" s="1">
        <f t="shared" si="34"/>
        <v>102438.6</v>
      </c>
      <c r="D126" s="1">
        <f t="shared" si="35"/>
        <v>104200.2</v>
      </c>
    </row>
    <row r="127" spans="1:4">
      <c r="A127" t="s">
        <v>64</v>
      </c>
      <c r="B127" s="1">
        <f>SUMIF(U$4:$U$99,$A127,X$4:X$99)</f>
        <v>0</v>
      </c>
      <c r="C127" s="1">
        <f t="shared" si="34"/>
        <v>0</v>
      </c>
      <c r="D127" s="1">
        <f t="shared" si="35"/>
        <v>0</v>
      </c>
    </row>
    <row r="128" spans="1:4">
      <c r="A128" t="s">
        <v>65</v>
      </c>
      <c r="B128" s="1">
        <f>SUMIF(U$4:$U$99,$A128,X$4:X$99)</f>
        <v>39956.400000000001</v>
      </c>
      <c r="C128" s="1">
        <f t="shared" si="34"/>
        <v>40966.799999999996</v>
      </c>
      <c r="D128" s="1">
        <f t="shared" si="35"/>
        <v>43292.999999999993</v>
      </c>
    </row>
    <row r="129" spans="1:4">
      <c r="A129" t="s">
        <v>66</v>
      </c>
      <c r="B129" s="1">
        <f>SUMIF(U$4:$U$99,$A129,X$4:X$99)</f>
        <v>140603</v>
      </c>
      <c r="C129" s="1">
        <f t="shared" si="34"/>
        <v>112061</v>
      </c>
      <c r="D129" s="1">
        <f t="shared" si="35"/>
        <v>140414</v>
      </c>
    </row>
    <row r="130" spans="1:4">
      <c r="A130" t="s">
        <v>456</v>
      </c>
      <c r="B130" s="1">
        <f>SUM(B120:B129)</f>
        <v>508716.70059999998</v>
      </c>
      <c r="C130" s="1">
        <f>SUM(C120:C129)</f>
        <v>425103.9988</v>
      </c>
      <c r="D130" s="1">
        <f>SUM(D120:D129)</f>
        <v>453790.8126</v>
      </c>
    </row>
    <row r="131" spans="1:4">
      <c r="A131" t="s">
        <v>457</v>
      </c>
      <c r="B131" s="1">
        <f>SUM(X$4:X$99)</f>
        <v>508716.70060000004</v>
      </c>
      <c r="C131" s="1">
        <f>SUM(AH$4:AH$99)</f>
        <v>425103.9988</v>
      </c>
      <c r="D131" s="1">
        <f>SUM(AR$4:AR$99)</f>
        <v>453790.8126</v>
      </c>
    </row>
    <row r="133" spans="1:4">
      <c r="A133" s="9" t="s">
        <v>460</v>
      </c>
      <c r="B133" s="9">
        <v>2014</v>
      </c>
      <c r="C133" s="9">
        <v>2015</v>
      </c>
      <c r="D133" s="9">
        <v>2016</v>
      </c>
    </row>
    <row r="134" spans="1:4">
      <c r="A134" t="s">
        <v>57</v>
      </c>
      <c r="B134" s="1">
        <f>SUMIF(U$4:$U$99,$A134,Y$4:Y$99)</f>
        <v>0</v>
      </c>
      <c r="C134" s="1">
        <f>SUMIF($AE$4:$AE$99,$A134,$AI$4:$AI$99)</f>
        <v>0</v>
      </c>
      <c r="D134" s="1">
        <f>SUMIF($AO$4:$AO$99,$A134,$AS$4:$AS$99)</f>
        <v>0</v>
      </c>
    </row>
    <row r="135" spans="1:4">
      <c r="A135" t="s">
        <v>58</v>
      </c>
      <c r="B135" s="1">
        <f>SUMIF(U$4:$U$99,$A135,Y$4:Y$99)</f>
        <v>0</v>
      </c>
      <c r="C135" s="1">
        <f t="shared" ref="C135:C143" si="36">SUMIF($AE$4:$AE$99,$A135,$AI$4:$AI$99)</f>
        <v>60302.400000000001</v>
      </c>
      <c r="D135" s="1">
        <f t="shared" ref="D135:D143" si="37">SUMIF($AO$4:$AO$99,$A135,$AS$4:$AS$99)</f>
        <v>0</v>
      </c>
    </row>
    <row r="136" spans="1:4">
      <c r="A136" t="s">
        <v>38</v>
      </c>
      <c r="B136" s="1">
        <f>SUMIF(U$4:$U$99,$A136,Y$4:Y$99)</f>
        <v>0</v>
      </c>
      <c r="C136" s="1">
        <f t="shared" si="36"/>
        <v>0</v>
      </c>
      <c r="D136" s="1">
        <f t="shared" si="37"/>
        <v>60077</v>
      </c>
    </row>
    <row r="137" spans="1:4">
      <c r="A137" t="s">
        <v>60</v>
      </c>
      <c r="B137" s="1">
        <f>SUMIF(U$4:$U$99,$A137,Y$4:Y$99)</f>
        <v>0</v>
      </c>
      <c r="C137" s="1">
        <f t="shared" si="36"/>
        <v>0</v>
      </c>
      <c r="D137" s="1">
        <f t="shared" si="37"/>
        <v>0</v>
      </c>
    </row>
    <row r="138" spans="1:4">
      <c r="A138" t="s">
        <v>142</v>
      </c>
      <c r="B138" s="1">
        <f>SUMIF(U$4:$U$99,$A138,Y$4:Y$99)</f>
        <v>100567.10459999998</v>
      </c>
      <c r="C138" s="1">
        <f t="shared" si="36"/>
        <v>102477.90839999999</v>
      </c>
      <c r="D138" s="1">
        <f t="shared" si="37"/>
        <v>103240.26059999999</v>
      </c>
    </row>
    <row r="139" spans="1:4">
      <c r="A139" t="s">
        <v>62</v>
      </c>
      <c r="B139" s="1">
        <f>SUMIF(U$4:$U$99,$A139,Y$4:Y$99)</f>
        <v>0</v>
      </c>
      <c r="C139" s="1">
        <f t="shared" si="36"/>
        <v>0</v>
      </c>
      <c r="D139" s="1">
        <f t="shared" si="37"/>
        <v>0</v>
      </c>
    </row>
    <row r="140" spans="1:4">
      <c r="A140" t="s">
        <v>63</v>
      </c>
      <c r="B140" s="1">
        <f>SUMIF(U$4:$U$99,$A140,Y$4:Y$99)</f>
        <v>386660.39999999997</v>
      </c>
      <c r="C140" s="1">
        <f t="shared" si="36"/>
        <v>391598.99999999994</v>
      </c>
      <c r="D140" s="1">
        <f t="shared" si="37"/>
        <v>397728.6</v>
      </c>
    </row>
    <row r="141" spans="1:4">
      <c r="A141" t="s">
        <v>64</v>
      </c>
      <c r="B141" s="1">
        <f>SUMIF(U$4:$U$99,$A141,Y$4:Y$99)</f>
        <v>0</v>
      </c>
      <c r="C141" s="1">
        <f t="shared" si="36"/>
        <v>0</v>
      </c>
      <c r="D141" s="1">
        <f t="shared" si="37"/>
        <v>0</v>
      </c>
    </row>
    <row r="142" spans="1:4">
      <c r="A142" t="s">
        <v>65</v>
      </c>
      <c r="B142" s="1">
        <f>SUMIF(U$4:$U$99,$A142,Y$4:Y$99)</f>
        <v>0</v>
      </c>
      <c r="C142" s="1">
        <f t="shared" si="36"/>
        <v>0</v>
      </c>
      <c r="D142" s="1">
        <f t="shared" si="37"/>
        <v>0</v>
      </c>
    </row>
    <row r="143" spans="1:4">
      <c r="A143" t="s">
        <v>66</v>
      </c>
      <c r="B143" s="1">
        <f>SUMIF(U$4:$U$99,$A143,Y$4:Y$99)</f>
        <v>0</v>
      </c>
      <c r="C143" s="1">
        <f t="shared" si="36"/>
        <v>0</v>
      </c>
      <c r="D143" s="1">
        <f t="shared" si="37"/>
        <v>0</v>
      </c>
    </row>
    <row r="144" spans="1:4">
      <c r="A144" t="s">
        <v>456</v>
      </c>
      <c r="B144" s="1">
        <f>SUM(B134:B143)</f>
        <v>487227.50459999993</v>
      </c>
      <c r="C144" s="1">
        <f>SUM(C134:C143)</f>
        <v>554379.30839999998</v>
      </c>
      <c r="D144" s="1">
        <f>SUM(D134:D143)</f>
        <v>561045.86060000001</v>
      </c>
    </row>
    <row r="145" spans="1:4">
      <c r="A145" t="s">
        <v>457</v>
      </c>
      <c r="B145" s="1">
        <f>SUM(Y$4:Y$99)</f>
        <v>487227.50459999999</v>
      </c>
      <c r="C145" s="1">
        <f>SUM(AI$4:AI$99)</f>
        <v>554379.30839999998</v>
      </c>
      <c r="D145" s="1">
        <f>SUM(AS$4:AS$99)</f>
        <v>561045.86060000001</v>
      </c>
    </row>
  </sheetData>
  <mergeCells count="6">
    <mergeCell ref="AA1:AI1"/>
    <mergeCell ref="AK1:AS1"/>
    <mergeCell ref="B2:E2"/>
    <mergeCell ref="G2:J2"/>
    <mergeCell ref="L2:O2"/>
    <mergeCell ref="Q1:Y1"/>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E16EA-664E-4EFC-A3EE-DE10A6846AAD}">
  <dimension ref="A1:AH153"/>
  <sheetViews>
    <sheetView topLeftCell="D84" workbookViewId="0">
      <selection activeCell="O96" sqref="O96"/>
    </sheetView>
  </sheetViews>
  <sheetFormatPr defaultRowHeight="14.45"/>
  <cols>
    <col min="7" max="7" width="24.42578125" bestFit="1" customWidth="1"/>
    <col min="10" max="12" width="12.28515625" customWidth="1"/>
  </cols>
  <sheetData>
    <row r="1" spans="1:34">
      <c r="A1" s="2" t="s">
        <v>487</v>
      </c>
      <c r="J1" t="s">
        <v>488</v>
      </c>
      <c r="K1" t="s">
        <v>341</v>
      </c>
      <c r="O1" t="s">
        <v>343</v>
      </c>
      <c r="P1" t="s">
        <v>344</v>
      </c>
      <c r="Q1" t="s">
        <v>345</v>
      </c>
      <c r="R1" t="s">
        <v>346</v>
      </c>
      <c r="T1" t="s">
        <v>347</v>
      </c>
      <c r="Y1" t="s">
        <v>348</v>
      </c>
      <c r="AE1" t="s">
        <v>343</v>
      </c>
      <c r="AF1" t="s">
        <v>344</v>
      </c>
      <c r="AG1" t="s">
        <v>345</v>
      </c>
      <c r="AH1" t="s">
        <v>346</v>
      </c>
    </row>
    <row r="2" spans="1:34" ht="29.1">
      <c r="B2" t="s">
        <v>346</v>
      </c>
      <c r="C2" t="s">
        <v>345</v>
      </c>
      <c r="D2" t="s">
        <v>344</v>
      </c>
      <c r="E2" t="s">
        <v>343</v>
      </c>
      <c r="H2" t="s">
        <v>349</v>
      </c>
      <c r="I2" t="s">
        <v>350</v>
      </c>
      <c r="J2" s="3" t="s">
        <v>347</v>
      </c>
      <c r="K2" s="3" t="s">
        <v>347</v>
      </c>
      <c r="L2" s="3"/>
      <c r="O2" t="s">
        <v>351</v>
      </c>
      <c r="P2" t="s">
        <v>352</v>
      </c>
      <c r="Q2" t="s">
        <v>353</v>
      </c>
      <c r="R2" t="s">
        <v>354</v>
      </c>
      <c r="T2" t="s">
        <v>351</v>
      </c>
      <c r="U2" t="s">
        <v>352</v>
      </c>
      <c r="V2" t="s">
        <v>353</v>
      </c>
      <c r="W2" t="s">
        <v>354</v>
      </c>
      <c r="Y2" t="s">
        <v>351</v>
      </c>
      <c r="Z2" t="s">
        <v>352</v>
      </c>
      <c r="AA2" t="s">
        <v>353</v>
      </c>
      <c r="AB2" t="s">
        <v>354</v>
      </c>
      <c r="AE2" t="s">
        <v>351</v>
      </c>
      <c r="AF2" t="s">
        <v>352</v>
      </c>
      <c r="AG2" t="s">
        <v>353</v>
      </c>
      <c r="AH2" t="s">
        <v>354</v>
      </c>
    </row>
    <row r="3" spans="1:34">
      <c r="A3" t="s">
        <v>57</v>
      </c>
      <c r="B3">
        <v>0</v>
      </c>
      <c r="C3">
        <v>0</v>
      </c>
      <c r="D3">
        <v>3</v>
      </c>
      <c r="E3">
        <v>11</v>
      </c>
      <c r="G3" t="s">
        <v>355</v>
      </c>
      <c r="H3" s="1">
        <f>I3*0.06*1000</f>
        <v>16079.999999999998</v>
      </c>
      <c r="I3">
        <v>268</v>
      </c>
      <c r="J3" s="1">
        <v>1659</v>
      </c>
      <c r="K3" s="1">
        <f>J3*Inflation!$H$5/Inflation!$C$5</f>
        <v>1790.116824849008</v>
      </c>
      <c r="N3" t="s">
        <v>57</v>
      </c>
      <c r="O3" s="1">
        <f>IF($I3&lt;250,H3,0)</f>
        <v>0</v>
      </c>
      <c r="P3" s="1">
        <f>IF(AND($I3&lt;500,$I3&gt;250),H3,0)</f>
        <v>16079.999999999998</v>
      </c>
      <c r="Q3" s="1">
        <f>IF(AND($I3&lt;1000,$I3&gt;500),H3,0)</f>
        <v>0</v>
      </c>
      <c r="R3" s="1">
        <f>IF($I3&gt;1000,H3,0)</f>
        <v>0</v>
      </c>
      <c r="T3" s="1">
        <f>IF($I3&lt;250,J3,0)</f>
        <v>0</v>
      </c>
      <c r="U3" s="1">
        <f>IF(AND($I3&lt;500,$I3&gt;250),J3,0)</f>
        <v>1659</v>
      </c>
      <c r="V3" s="1">
        <f>IF(AND($I3&lt;1000,$I3&gt;500),J3,0)</f>
        <v>0</v>
      </c>
      <c r="W3" s="1">
        <f>IF($I3&gt;1000,J3,0)</f>
        <v>0</v>
      </c>
      <c r="X3" s="1">
        <f>SUM(T3:W3)</f>
        <v>1659</v>
      </c>
      <c r="Y3" s="6">
        <f>IF(T3,T3*1000/(O3*365),0)</f>
        <v>0</v>
      </c>
      <c r="Z3" s="6">
        <f t="shared" ref="Z3:AB3" si="0">IF(U3,U3*1000/(P3*365),0)</f>
        <v>0.28266203230423231</v>
      </c>
      <c r="AA3" s="6">
        <f t="shared" si="0"/>
        <v>0</v>
      </c>
      <c r="AB3" s="6">
        <f t="shared" si="0"/>
        <v>0</v>
      </c>
      <c r="AD3" t="s">
        <v>57</v>
      </c>
      <c r="AE3" s="1">
        <f>IF($I3&lt;250,I3,0)</f>
        <v>0</v>
      </c>
      <c r="AF3" s="1">
        <f>IF(AND($I3&lt;500,$I3&gt;250),I3,0)</f>
        <v>268</v>
      </c>
      <c r="AG3" s="1">
        <f>IF(AND($I3&lt;1000,$I3&gt;500),I3,0)</f>
        <v>0</v>
      </c>
      <c r="AH3" s="1">
        <f>IF($I3&gt;1000,I3,0)</f>
        <v>0</v>
      </c>
    </row>
    <row r="4" spans="1:34">
      <c r="G4" t="s">
        <v>356</v>
      </c>
      <c r="H4" s="1">
        <f t="shared" ref="H4:H93" si="1">I4*0.06*1000</f>
        <v>19259.999999999996</v>
      </c>
      <c r="I4" s="1">
        <v>321</v>
      </c>
      <c r="J4" s="1">
        <v>2169</v>
      </c>
      <c r="K4" s="1">
        <f>J4*Inflation!$H$5/Inflation!$C$5</f>
        <v>2340.4239861949959</v>
      </c>
      <c r="L4" s="1"/>
      <c r="M4" s="1"/>
      <c r="N4" t="s">
        <v>57</v>
      </c>
      <c r="O4" s="1">
        <f t="shared" ref="O4:O67" si="2">IF($I4&lt;250,H4,0)</f>
        <v>0</v>
      </c>
      <c r="P4" s="1">
        <f t="shared" ref="P4:P67" si="3">IF(AND($I4&lt;500,$I4&gt;250),H4,0)</f>
        <v>19259.999999999996</v>
      </c>
      <c r="Q4" s="1">
        <f t="shared" ref="Q4:Q67" si="4">IF(AND($I4&lt;1000,$I4&gt;500),H4,0)</f>
        <v>0</v>
      </c>
      <c r="R4" s="1">
        <f t="shared" ref="R4:R67" si="5">IF($I4&gt;1000,H4,0)</f>
        <v>0</v>
      </c>
      <c r="T4" s="1">
        <f t="shared" ref="T4:T67" si="6">IF($I4&lt;250,J4,0)</f>
        <v>0</v>
      </c>
      <c r="U4" s="1">
        <f t="shared" ref="U4:U67" si="7">IF(AND($I4&lt;500,$I4&gt;250),J4,0)</f>
        <v>2169</v>
      </c>
      <c r="V4" s="1">
        <f t="shared" ref="V4:V67" si="8">IF(AND($I4&lt;1000,$I4&gt;500),J4,0)</f>
        <v>0</v>
      </c>
      <c r="W4" s="1">
        <f t="shared" ref="W4:W67" si="9">IF($I4&gt;1000,J4,0)</f>
        <v>0</v>
      </c>
      <c r="X4" s="1">
        <f t="shared" ref="X4:X67" si="10">SUM(T4:W4)</f>
        <v>2169</v>
      </c>
      <c r="Y4" s="6">
        <f t="shared" ref="Y4:Y67" si="11">IF(T4,T4*1000/(O4*365),0)</f>
        <v>0</v>
      </c>
      <c r="Z4" s="6">
        <f t="shared" ref="Z4:Z67" si="12">IF(U4,U4*1000/(P4*365),0)</f>
        <v>0.30853923953399059</v>
      </c>
      <c r="AA4" s="6">
        <f t="shared" ref="AA4:AA67" si="13">IF(V4,V4*1000/(Q4*365),0)</f>
        <v>0</v>
      </c>
      <c r="AB4" s="6">
        <f t="shared" ref="AB4:AB67" si="14">IF(W4,W4*1000/(R4*365),0)</f>
        <v>0</v>
      </c>
      <c r="AD4" t="s">
        <v>57</v>
      </c>
      <c r="AE4" s="1">
        <f t="shared" ref="AE4:AE67" si="15">IF($I4&lt;250,I4,0)</f>
        <v>0</v>
      </c>
      <c r="AF4" s="1">
        <f t="shared" ref="AF4:AF67" si="16">IF(AND($I4&lt;500,$I4&gt;250),I4,0)</f>
        <v>321</v>
      </c>
      <c r="AG4" s="1">
        <f t="shared" ref="AG4:AG67" si="17">IF(AND($I4&lt;1000,$I4&gt;500),I4,0)</f>
        <v>0</v>
      </c>
      <c r="AH4" s="1">
        <f t="shared" ref="AH4:AH67" si="18">IF($I4&gt;1000,I4,0)</f>
        <v>0</v>
      </c>
    </row>
    <row r="5" spans="1:34">
      <c r="G5" t="s">
        <v>357</v>
      </c>
      <c r="H5" s="1">
        <f t="shared" si="1"/>
        <v>18240</v>
      </c>
      <c r="I5" s="1">
        <v>304</v>
      </c>
      <c r="J5" s="1">
        <v>2344</v>
      </c>
      <c r="K5" s="1">
        <f>J5*Inflation!$H$5/Inflation!$C$5</f>
        <v>2529.2548748921486</v>
      </c>
      <c r="L5" s="1"/>
      <c r="M5" s="1"/>
      <c r="N5" t="s">
        <v>57</v>
      </c>
      <c r="O5" s="1">
        <f t="shared" si="2"/>
        <v>0</v>
      </c>
      <c r="P5" s="1">
        <f t="shared" si="3"/>
        <v>18240</v>
      </c>
      <c r="Q5" s="1">
        <f t="shared" si="4"/>
        <v>0</v>
      </c>
      <c r="R5" s="1">
        <f t="shared" si="5"/>
        <v>0</v>
      </c>
      <c r="T5" s="1">
        <f t="shared" si="6"/>
        <v>0</v>
      </c>
      <c r="U5" s="1">
        <f t="shared" si="7"/>
        <v>2344</v>
      </c>
      <c r="V5" s="1">
        <f t="shared" si="8"/>
        <v>0</v>
      </c>
      <c r="W5" s="1">
        <f t="shared" si="9"/>
        <v>0</v>
      </c>
      <c r="X5" s="1">
        <f t="shared" si="10"/>
        <v>2344</v>
      </c>
      <c r="Y5" s="6">
        <f t="shared" si="11"/>
        <v>0</v>
      </c>
      <c r="Z5" s="6">
        <f t="shared" si="12"/>
        <v>0.35207882720499878</v>
      </c>
      <c r="AA5" s="6">
        <f t="shared" si="13"/>
        <v>0</v>
      </c>
      <c r="AB5" s="6">
        <f t="shared" si="14"/>
        <v>0</v>
      </c>
      <c r="AD5" t="s">
        <v>57</v>
      </c>
      <c r="AE5" s="1">
        <f t="shared" si="15"/>
        <v>0</v>
      </c>
      <c r="AF5" s="1">
        <f t="shared" si="16"/>
        <v>304</v>
      </c>
      <c r="AG5" s="1">
        <f t="shared" si="17"/>
        <v>0</v>
      </c>
      <c r="AH5" s="1">
        <f t="shared" si="18"/>
        <v>0</v>
      </c>
    </row>
    <row r="6" spans="1:34">
      <c r="G6" t="s">
        <v>359</v>
      </c>
      <c r="H6" s="1">
        <f t="shared" si="1"/>
        <v>11797.2</v>
      </c>
      <c r="I6" s="1">
        <v>196.62</v>
      </c>
      <c r="J6" s="1">
        <v>1421</v>
      </c>
      <c r="K6" s="1">
        <f>J6*Inflation!$H$5/Inflation!$C$5</f>
        <v>1533.3068162208801</v>
      </c>
      <c r="L6" s="1"/>
      <c r="M6" s="1"/>
      <c r="N6" t="s">
        <v>57</v>
      </c>
      <c r="O6" s="1">
        <f t="shared" si="2"/>
        <v>11797.2</v>
      </c>
      <c r="P6" s="1">
        <f t="shared" si="3"/>
        <v>0</v>
      </c>
      <c r="Q6" s="1">
        <f t="shared" si="4"/>
        <v>0</v>
      </c>
      <c r="R6" s="1">
        <f t="shared" si="5"/>
        <v>0</v>
      </c>
      <c r="T6" s="1">
        <f t="shared" si="6"/>
        <v>1421</v>
      </c>
      <c r="U6" s="1">
        <f t="shared" si="7"/>
        <v>0</v>
      </c>
      <c r="V6" s="1">
        <f t="shared" si="8"/>
        <v>0</v>
      </c>
      <c r="W6" s="1">
        <f t="shared" si="9"/>
        <v>0</v>
      </c>
      <c r="X6" s="1">
        <f t="shared" si="10"/>
        <v>1421</v>
      </c>
      <c r="Y6" s="6">
        <f t="shared" si="11"/>
        <v>0.33000633073369162</v>
      </c>
      <c r="Z6" s="6">
        <f t="shared" si="12"/>
        <v>0</v>
      </c>
      <c r="AA6" s="6">
        <f t="shared" si="13"/>
        <v>0</v>
      </c>
      <c r="AB6" s="6">
        <f t="shared" si="14"/>
        <v>0</v>
      </c>
      <c r="AD6" t="s">
        <v>57</v>
      </c>
      <c r="AE6" s="1">
        <f t="shared" si="15"/>
        <v>196.62</v>
      </c>
      <c r="AF6" s="1">
        <f t="shared" si="16"/>
        <v>0</v>
      </c>
      <c r="AG6" s="1">
        <f t="shared" si="17"/>
        <v>0</v>
      </c>
      <c r="AH6" s="1">
        <f t="shared" si="18"/>
        <v>0</v>
      </c>
    </row>
    <row r="7" spans="1:34">
      <c r="G7" t="s">
        <v>360</v>
      </c>
      <c r="H7" s="1">
        <f t="shared" si="1"/>
        <v>13089</v>
      </c>
      <c r="I7" s="1">
        <v>218.15</v>
      </c>
      <c r="J7" s="1">
        <v>1717</v>
      </c>
      <c r="K7" s="1">
        <f>J7*Inflation!$H$5/Inflation!$C$5</f>
        <v>1852.7007765314927</v>
      </c>
      <c r="L7" s="1"/>
      <c r="M7" s="1"/>
      <c r="N7" t="s">
        <v>57</v>
      </c>
      <c r="O7" s="1">
        <f t="shared" si="2"/>
        <v>13089</v>
      </c>
      <c r="P7" s="1">
        <f t="shared" si="3"/>
        <v>0</v>
      </c>
      <c r="Q7" s="1">
        <f t="shared" si="4"/>
        <v>0</v>
      </c>
      <c r="R7" s="1">
        <f t="shared" si="5"/>
        <v>0</v>
      </c>
      <c r="T7" s="1">
        <f t="shared" si="6"/>
        <v>1717</v>
      </c>
      <c r="U7" s="1">
        <f t="shared" si="7"/>
        <v>0</v>
      </c>
      <c r="V7" s="1">
        <f t="shared" si="8"/>
        <v>0</v>
      </c>
      <c r="W7" s="1">
        <f t="shared" si="9"/>
        <v>0</v>
      </c>
      <c r="X7" s="1">
        <f t="shared" si="10"/>
        <v>1717</v>
      </c>
      <c r="Y7" s="6">
        <f t="shared" si="11"/>
        <v>0.35939411636038626</v>
      </c>
      <c r="Z7" s="6">
        <f t="shared" si="12"/>
        <v>0</v>
      </c>
      <c r="AA7" s="6">
        <f t="shared" si="13"/>
        <v>0</v>
      </c>
      <c r="AB7" s="6">
        <f t="shared" si="14"/>
        <v>0</v>
      </c>
      <c r="AD7" t="s">
        <v>57</v>
      </c>
      <c r="AE7" s="1">
        <f t="shared" si="15"/>
        <v>218.15</v>
      </c>
      <c r="AF7" s="1">
        <f t="shared" si="16"/>
        <v>0</v>
      </c>
      <c r="AG7" s="1">
        <f t="shared" si="17"/>
        <v>0</v>
      </c>
      <c r="AH7" s="1">
        <f t="shared" si="18"/>
        <v>0</v>
      </c>
    </row>
    <row r="8" spans="1:34">
      <c r="G8" t="s">
        <v>361</v>
      </c>
      <c r="H8" s="1">
        <f t="shared" si="1"/>
        <v>8452.1999999999989</v>
      </c>
      <c r="I8" s="1">
        <v>140.87</v>
      </c>
      <c r="J8" s="1">
        <v>1774</v>
      </c>
      <c r="K8" s="1">
        <f>J8*Inflation!$H$5/Inflation!$C$5</f>
        <v>1914.2056945642796</v>
      </c>
      <c r="L8" s="1"/>
      <c r="M8" s="1"/>
      <c r="N8" t="s">
        <v>57</v>
      </c>
      <c r="O8" s="1">
        <f t="shared" si="2"/>
        <v>8452.1999999999989</v>
      </c>
      <c r="P8" s="1">
        <f t="shared" si="3"/>
        <v>0</v>
      </c>
      <c r="Q8" s="1">
        <f t="shared" si="4"/>
        <v>0</v>
      </c>
      <c r="R8" s="1">
        <f t="shared" si="5"/>
        <v>0</v>
      </c>
      <c r="T8" s="1">
        <f t="shared" si="6"/>
        <v>1774</v>
      </c>
      <c r="U8" s="1">
        <f t="shared" si="7"/>
        <v>0</v>
      </c>
      <c r="V8" s="1">
        <f t="shared" si="8"/>
        <v>0</v>
      </c>
      <c r="W8" s="1">
        <f t="shared" si="9"/>
        <v>0</v>
      </c>
      <c r="X8" s="1">
        <f t="shared" si="10"/>
        <v>1774</v>
      </c>
      <c r="Y8" s="6">
        <f t="shared" si="11"/>
        <v>0.57503063966810308</v>
      </c>
      <c r="Z8" s="6">
        <f t="shared" si="12"/>
        <v>0</v>
      </c>
      <c r="AA8" s="6">
        <f t="shared" si="13"/>
        <v>0</v>
      </c>
      <c r="AB8" s="6">
        <f t="shared" si="14"/>
        <v>0</v>
      </c>
      <c r="AD8" t="s">
        <v>57</v>
      </c>
      <c r="AE8" s="1">
        <f t="shared" si="15"/>
        <v>140.87</v>
      </c>
      <c r="AF8" s="1">
        <f t="shared" si="16"/>
        <v>0</v>
      </c>
      <c r="AG8" s="1">
        <f t="shared" si="17"/>
        <v>0</v>
      </c>
      <c r="AH8" s="1">
        <f t="shared" si="18"/>
        <v>0</v>
      </c>
    </row>
    <row r="9" spans="1:34">
      <c r="G9" t="s">
        <v>363</v>
      </c>
      <c r="H9" s="1">
        <f t="shared" si="1"/>
        <v>8364</v>
      </c>
      <c r="I9" s="1">
        <v>139.4</v>
      </c>
      <c r="J9" s="1">
        <v>1016</v>
      </c>
      <c r="K9" s="1">
        <f>J9*Inflation!$H$5/Inflation!$C$5</f>
        <v>1096.2981880931839</v>
      </c>
      <c r="L9" s="1"/>
      <c r="M9" s="1"/>
      <c r="N9" t="s">
        <v>57</v>
      </c>
      <c r="O9" s="1">
        <f t="shared" si="2"/>
        <v>8364</v>
      </c>
      <c r="P9" s="1">
        <f t="shared" si="3"/>
        <v>0</v>
      </c>
      <c r="Q9" s="1">
        <f t="shared" si="4"/>
        <v>0</v>
      </c>
      <c r="R9" s="1">
        <f t="shared" si="5"/>
        <v>0</v>
      </c>
      <c r="T9" s="1">
        <f t="shared" si="6"/>
        <v>1016</v>
      </c>
      <c r="U9" s="1">
        <f t="shared" si="7"/>
        <v>0</v>
      </c>
      <c r="V9" s="1">
        <f t="shared" si="8"/>
        <v>0</v>
      </c>
      <c r="W9" s="1">
        <f t="shared" si="9"/>
        <v>0</v>
      </c>
      <c r="X9" s="1">
        <f t="shared" si="10"/>
        <v>1016</v>
      </c>
      <c r="Y9" s="6">
        <f t="shared" si="11"/>
        <v>0.33280268338541563</v>
      </c>
      <c r="Z9" s="6">
        <f t="shared" si="12"/>
        <v>0</v>
      </c>
      <c r="AA9" s="6">
        <f t="shared" si="13"/>
        <v>0</v>
      </c>
      <c r="AB9" s="6">
        <f t="shared" si="14"/>
        <v>0</v>
      </c>
      <c r="AD9" t="s">
        <v>57</v>
      </c>
      <c r="AE9" s="1">
        <f t="shared" si="15"/>
        <v>139.4</v>
      </c>
      <c r="AF9" s="1">
        <f t="shared" si="16"/>
        <v>0</v>
      </c>
      <c r="AG9" s="1">
        <f t="shared" si="17"/>
        <v>0</v>
      </c>
      <c r="AH9" s="1">
        <f t="shared" si="18"/>
        <v>0</v>
      </c>
    </row>
    <row r="10" spans="1:34">
      <c r="G10" t="s">
        <v>462</v>
      </c>
      <c r="H10" s="1">
        <f t="shared" si="1"/>
        <v>7620.5999999999995</v>
      </c>
      <c r="I10" s="1">
        <v>127.01</v>
      </c>
      <c r="J10" s="1">
        <v>1252</v>
      </c>
      <c r="K10" s="1">
        <f>J10*Inflation!$H$5/Inflation!$C$5</f>
        <v>1350.9501294219156</v>
      </c>
      <c r="L10" s="1"/>
      <c r="M10" s="1"/>
      <c r="N10" t="s">
        <v>57</v>
      </c>
      <c r="O10" s="1">
        <f t="shared" si="2"/>
        <v>7620.5999999999995</v>
      </c>
      <c r="P10" s="1">
        <f t="shared" si="3"/>
        <v>0</v>
      </c>
      <c r="Q10" s="1">
        <f t="shared" si="4"/>
        <v>0</v>
      </c>
      <c r="R10" s="1">
        <f t="shared" si="5"/>
        <v>0</v>
      </c>
      <c r="T10" s="1">
        <f t="shared" si="6"/>
        <v>1252</v>
      </c>
      <c r="U10" s="1">
        <f t="shared" si="7"/>
        <v>0</v>
      </c>
      <c r="V10" s="1">
        <f t="shared" si="8"/>
        <v>0</v>
      </c>
      <c r="W10" s="1">
        <f t="shared" si="9"/>
        <v>0</v>
      </c>
      <c r="X10" s="1">
        <f t="shared" si="10"/>
        <v>1252</v>
      </c>
      <c r="Y10" s="6">
        <f t="shared" si="11"/>
        <v>0.45011376877166759</v>
      </c>
      <c r="Z10" s="6">
        <f t="shared" si="12"/>
        <v>0</v>
      </c>
      <c r="AA10" s="6">
        <f t="shared" si="13"/>
        <v>0</v>
      </c>
      <c r="AB10" s="6">
        <f t="shared" si="14"/>
        <v>0</v>
      </c>
      <c r="AD10" t="s">
        <v>57</v>
      </c>
      <c r="AE10" s="1">
        <f t="shared" si="15"/>
        <v>127.01</v>
      </c>
      <c r="AF10" s="1">
        <f t="shared" si="16"/>
        <v>0</v>
      </c>
      <c r="AG10" s="1">
        <f t="shared" si="17"/>
        <v>0</v>
      </c>
      <c r="AH10" s="1">
        <f t="shared" si="18"/>
        <v>0</v>
      </c>
    </row>
    <row r="11" spans="1:34">
      <c r="G11" t="s">
        <v>365</v>
      </c>
      <c r="H11" s="1">
        <f t="shared" si="1"/>
        <v>7901.9999999999991</v>
      </c>
      <c r="I11" s="1">
        <v>131.69999999999999</v>
      </c>
      <c r="J11" s="1">
        <v>2240</v>
      </c>
      <c r="K11" s="1">
        <f>J11*Inflation!$H$5/Inflation!$C$5</f>
        <v>2417.0353753235549</v>
      </c>
      <c r="L11" s="1"/>
      <c r="M11" s="1"/>
      <c r="N11" t="s">
        <v>57</v>
      </c>
      <c r="O11" s="1">
        <f t="shared" si="2"/>
        <v>7901.9999999999991</v>
      </c>
      <c r="P11" s="1">
        <f t="shared" si="3"/>
        <v>0</v>
      </c>
      <c r="Q11" s="1">
        <f t="shared" si="4"/>
        <v>0</v>
      </c>
      <c r="R11" s="1">
        <f t="shared" si="5"/>
        <v>0</v>
      </c>
      <c r="T11" s="1">
        <f t="shared" si="6"/>
        <v>2240</v>
      </c>
      <c r="U11" s="1">
        <f t="shared" si="7"/>
        <v>0</v>
      </c>
      <c r="V11" s="1">
        <f t="shared" si="8"/>
        <v>0</v>
      </c>
      <c r="W11" s="1">
        <f t="shared" si="9"/>
        <v>0</v>
      </c>
      <c r="X11" s="1">
        <f t="shared" si="10"/>
        <v>2240</v>
      </c>
      <c r="Y11" s="6">
        <f t="shared" si="11"/>
        <v>0.77663709204883113</v>
      </c>
      <c r="Z11" s="6">
        <f t="shared" si="12"/>
        <v>0</v>
      </c>
      <c r="AA11" s="6">
        <f t="shared" si="13"/>
        <v>0</v>
      </c>
      <c r="AB11" s="6">
        <f t="shared" si="14"/>
        <v>0</v>
      </c>
      <c r="AD11" t="s">
        <v>57</v>
      </c>
      <c r="AE11" s="1">
        <f t="shared" si="15"/>
        <v>131.69999999999999</v>
      </c>
      <c r="AF11" s="1">
        <f t="shared" si="16"/>
        <v>0</v>
      </c>
      <c r="AG11" s="1">
        <f t="shared" si="17"/>
        <v>0</v>
      </c>
      <c r="AH11" s="1">
        <f t="shared" si="18"/>
        <v>0</v>
      </c>
    </row>
    <row r="12" spans="1:34">
      <c r="G12" t="s">
        <v>366</v>
      </c>
      <c r="H12" s="1">
        <f t="shared" si="1"/>
        <v>8053.2000000000007</v>
      </c>
      <c r="I12" s="1">
        <v>134.22</v>
      </c>
      <c r="J12" s="1">
        <v>1055</v>
      </c>
      <c r="K12" s="1">
        <f>J12*Inflation!$H$5/Inflation!$C$5</f>
        <v>1138.3805004314065</v>
      </c>
      <c r="L12" s="1"/>
      <c r="M12" s="1"/>
      <c r="N12" t="s">
        <v>57</v>
      </c>
      <c r="O12" s="1">
        <f t="shared" si="2"/>
        <v>8053.2000000000007</v>
      </c>
      <c r="P12" s="1">
        <f t="shared" si="3"/>
        <v>0</v>
      </c>
      <c r="Q12" s="1">
        <f t="shared" si="4"/>
        <v>0</v>
      </c>
      <c r="R12" s="1">
        <f t="shared" si="5"/>
        <v>0</v>
      </c>
      <c r="T12" s="1">
        <f t="shared" si="6"/>
        <v>1055</v>
      </c>
      <c r="U12" s="1">
        <f t="shared" si="7"/>
        <v>0</v>
      </c>
      <c r="V12" s="1">
        <f t="shared" si="8"/>
        <v>0</v>
      </c>
      <c r="W12" s="1">
        <f t="shared" si="9"/>
        <v>0</v>
      </c>
      <c r="X12" s="1">
        <f t="shared" si="10"/>
        <v>1055</v>
      </c>
      <c r="Y12" s="6">
        <f t="shared" si="11"/>
        <v>0.35891458785378594</v>
      </c>
      <c r="Z12" s="6">
        <f t="shared" si="12"/>
        <v>0</v>
      </c>
      <c r="AA12" s="6">
        <f t="shared" si="13"/>
        <v>0</v>
      </c>
      <c r="AB12" s="6">
        <f t="shared" si="14"/>
        <v>0</v>
      </c>
      <c r="AD12" t="s">
        <v>57</v>
      </c>
      <c r="AE12" s="1">
        <f t="shared" si="15"/>
        <v>134.22</v>
      </c>
      <c r="AF12" s="1">
        <f t="shared" si="16"/>
        <v>0</v>
      </c>
      <c r="AG12" s="1">
        <f t="shared" si="17"/>
        <v>0</v>
      </c>
      <c r="AH12" s="1">
        <f t="shared" si="18"/>
        <v>0</v>
      </c>
    </row>
    <row r="13" spans="1:34">
      <c r="G13" t="s">
        <v>367</v>
      </c>
      <c r="H13" s="1">
        <f t="shared" si="1"/>
        <v>11537.4</v>
      </c>
      <c r="I13" s="1">
        <v>192.29</v>
      </c>
      <c r="J13" s="1">
        <v>1685</v>
      </c>
      <c r="K13" s="1">
        <f>J13*Inflation!$H$5/Inflation!$C$5</f>
        <v>1818.1716997411563</v>
      </c>
      <c r="L13" s="1"/>
      <c r="M13" s="1"/>
      <c r="N13" t="s">
        <v>57</v>
      </c>
      <c r="O13" s="1">
        <f t="shared" si="2"/>
        <v>11537.4</v>
      </c>
      <c r="P13" s="1">
        <f t="shared" si="3"/>
        <v>0</v>
      </c>
      <c r="Q13" s="1">
        <f t="shared" si="4"/>
        <v>0</v>
      </c>
      <c r="R13" s="1">
        <f t="shared" si="5"/>
        <v>0</v>
      </c>
      <c r="T13" s="1">
        <f t="shared" si="6"/>
        <v>1685</v>
      </c>
      <c r="U13" s="1">
        <f t="shared" si="7"/>
        <v>0</v>
      </c>
      <c r="V13" s="1">
        <f t="shared" si="8"/>
        <v>0</v>
      </c>
      <c r="W13" s="1">
        <f t="shared" si="9"/>
        <v>0</v>
      </c>
      <c r="X13" s="1">
        <f t="shared" si="10"/>
        <v>1685</v>
      </c>
      <c r="Y13" s="6">
        <f t="shared" si="11"/>
        <v>0.40012813598942426</v>
      </c>
      <c r="Z13" s="6">
        <f t="shared" si="12"/>
        <v>0</v>
      </c>
      <c r="AA13" s="6">
        <f t="shared" si="13"/>
        <v>0</v>
      </c>
      <c r="AB13" s="6">
        <f t="shared" si="14"/>
        <v>0</v>
      </c>
      <c r="AD13" t="s">
        <v>57</v>
      </c>
      <c r="AE13" s="1">
        <f t="shared" si="15"/>
        <v>192.29</v>
      </c>
      <c r="AF13" s="1">
        <f t="shared" si="16"/>
        <v>0</v>
      </c>
      <c r="AG13" s="1">
        <f t="shared" si="17"/>
        <v>0</v>
      </c>
      <c r="AH13" s="1">
        <f t="shared" si="18"/>
        <v>0</v>
      </c>
    </row>
    <row r="14" spans="1:34">
      <c r="G14" t="s">
        <v>368</v>
      </c>
      <c r="H14" s="1">
        <f t="shared" si="1"/>
        <v>11090.4</v>
      </c>
      <c r="I14" s="1">
        <v>184.84</v>
      </c>
      <c r="J14" s="1">
        <v>1339</v>
      </c>
      <c r="K14" s="1">
        <f>J14*Inflation!$H$5/Inflation!$C$5</f>
        <v>1444.8260569456429</v>
      </c>
      <c r="L14" s="1"/>
      <c r="M14" s="1"/>
      <c r="N14" t="s">
        <v>57</v>
      </c>
      <c r="O14" s="1">
        <f t="shared" si="2"/>
        <v>11090.4</v>
      </c>
      <c r="P14" s="1">
        <f t="shared" si="3"/>
        <v>0</v>
      </c>
      <c r="Q14" s="1">
        <f t="shared" si="4"/>
        <v>0</v>
      </c>
      <c r="R14" s="1">
        <f t="shared" si="5"/>
        <v>0</v>
      </c>
      <c r="T14" s="1">
        <f t="shared" si="6"/>
        <v>1339</v>
      </c>
      <c r="U14" s="1">
        <f t="shared" si="7"/>
        <v>0</v>
      </c>
      <c r="V14" s="1">
        <f t="shared" si="8"/>
        <v>0</v>
      </c>
      <c r="W14" s="1">
        <f t="shared" si="9"/>
        <v>0</v>
      </c>
      <c r="X14" s="1">
        <f t="shared" si="10"/>
        <v>1339</v>
      </c>
      <c r="Y14" s="6">
        <f t="shared" si="11"/>
        <v>0.33078095926972262</v>
      </c>
      <c r="Z14" s="6">
        <f t="shared" si="12"/>
        <v>0</v>
      </c>
      <c r="AA14" s="6">
        <f t="shared" si="13"/>
        <v>0</v>
      </c>
      <c r="AB14" s="6">
        <f t="shared" si="14"/>
        <v>0</v>
      </c>
      <c r="AD14" t="s">
        <v>57</v>
      </c>
      <c r="AE14" s="1">
        <f t="shared" si="15"/>
        <v>184.84</v>
      </c>
      <c r="AF14" s="1">
        <f t="shared" si="16"/>
        <v>0</v>
      </c>
      <c r="AG14" s="1">
        <f t="shared" si="17"/>
        <v>0</v>
      </c>
      <c r="AH14" s="1">
        <f t="shared" si="18"/>
        <v>0</v>
      </c>
    </row>
    <row r="15" spans="1:34">
      <c r="G15" t="s">
        <v>369</v>
      </c>
      <c r="H15" s="1">
        <f t="shared" si="1"/>
        <v>8546.4</v>
      </c>
      <c r="I15" s="1">
        <v>142.44</v>
      </c>
      <c r="J15" s="1">
        <v>1893</v>
      </c>
      <c r="K15" s="1">
        <f>J15*Inflation!$H$5/Inflation!$C$5</f>
        <v>2042.6106988783433</v>
      </c>
      <c r="L15" s="1"/>
      <c r="M15" s="1"/>
      <c r="N15" t="s">
        <v>57</v>
      </c>
      <c r="O15" s="1">
        <f t="shared" si="2"/>
        <v>8546.4</v>
      </c>
      <c r="P15" s="1">
        <f t="shared" si="3"/>
        <v>0</v>
      </c>
      <c r="Q15" s="1">
        <f t="shared" si="4"/>
        <v>0</v>
      </c>
      <c r="R15" s="1">
        <f t="shared" si="5"/>
        <v>0</v>
      </c>
      <c r="T15" s="1">
        <f t="shared" si="6"/>
        <v>1893</v>
      </c>
      <c r="U15" s="1">
        <f t="shared" si="7"/>
        <v>0</v>
      </c>
      <c r="V15" s="1">
        <f t="shared" si="8"/>
        <v>0</v>
      </c>
      <c r="W15" s="1">
        <f t="shared" si="9"/>
        <v>0</v>
      </c>
      <c r="X15" s="1">
        <f t="shared" si="10"/>
        <v>1893</v>
      </c>
      <c r="Y15" s="6">
        <f t="shared" si="11"/>
        <v>0.60684046731524544</v>
      </c>
      <c r="Z15" s="6">
        <f t="shared" si="12"/>
        <v>0</v>
      </c>
      <c r="AA15" s="6">
        <f t="shared" si="13"/>
        <v>0</v>
      </c>
      <c r="AB15" s="6">
        <f t="shared" si="14"/>
        <v>0</v>
      </c>
      <c r="AD15" t="s">
        <v>57</v>
      </c>
      <c r="AE15" s="1">
        <f t="shared" si="15"/>
        <v>142.44</v>
      </c>
      <c r="AF15" s="1">
        <f t="shared" si="16"/>
        <v>0</v>
      </c>
      <c r="AG15" s="1">
        <f t="shared" si="17"/>
        <v>0</v>
      </c>
      <c r="AH15" s="1">
        <f t="shared" si="18"/>
        <v>0</v>
      </c>
    </row>
    <row r="16" spans="1:34">
      <c r="G16" t="s">
        <v>370</v>
      </c>
      <c r="H16" s="1">
        <f t="shared" si="1"/>
        <v>7852.2</v>
      </c>
      <c r="I16" s="1">
        <v>130.87</v>
      </c>
      <c r="J16" s="1">
        <v>1438</v>
      </c>
      <c r="K16" s="1">
        <f>J16*Inflation!$H$5/Inflation!$C$5</f>
        <v>1551.6503882657464</v>
      </c>
      <c r="L16" s="1"/>
      <c r="M16" s="1"/>
      <c r="N16" t="s">
        <v>57</v>
      </c>
      <c r="O16" s="1">
        <f t="shared" si="2"/>
        <v>7852.2</v>
      </c>
      <c r="P16" s="1">
        <f t="shared" si="3"/>
        <v>0</v>
      </c>
      <c r="Q16" s="1">
        <f t="shared" si="4"/>
        <v>0</v>
      </c>
      <c r="R16" s="1">
        <f t="shared" si="5"/>
        <v>0</v>
      </c>
      <c r="T16" s="1">
        <f t="shared" si="6"/>
        <v>1438</v>
      </c>
      <c r="U16" s="1">
        <f t="shared" si="7"/>
        <v>0</v>
      </c>
      <c r="V16" s="1">
        <f t="shared" si="8"/>
        <v>0</v>
      </c>
      <c r="W16" s="1">
        <f t="shared" si="9"/>
        <v>0</v>
      </c>
      <c r="X16" s="1">
        <f t="shared" si="10"/>
        <v>1438</v>
      </c>
      <c r="Y16" s="6">
        <f t="shared" si="11"/>
        <v>0.5017353133385879</v>
      </c>
      <c r="Z16" s="6">
        <f t="shared" si="12"/>
        <v>0</v>
      </c>
      <c r="AA16" s="6">
        <f t="shared" si="13"/>
        <v>0</v>
      </c>
      <c r="AB16" s="6">
        <f t="shared" si="14"/>
        <v>0</v>
      </c>
      <c r="AD16" t="s">
        <v>57</v>
      </c>
      <c r="AE16" s="1">
        <f t="shared" si="15"/>
        <v>130.87</v>
      </c>
      <c r="AF16" s="1">
        <f t="shared" si="16"/>
        <v>0</v>
      </c>
      <c r="AG16" s="1">
        <f t="shared" si="17"/>
        <v>0</v>
      </c>
      <c r="AH16" s="1">
        <f t="shared" si="18"/>
        <v>0</v>
      </c>
    </row>
    <row r="17" spans="1:34">
      <c r="A17" t="s">
        <v>58</v>
      </c>
      <c r="B17">
        <v>0</v>
      </c>
      <c r="C17">
        <v>1</v>
      </c>
      <c r="D17">
        <v>1</v>
      </c>
      <c r="G17" t="s">
        <v>372</v>
      </c>
      <c r="H17" s="1">
        <f t="shared" si="1"/>
        <v>57720</v>
      </c>
      <c r="I17" s="1">
        <v>962</v>
      </c>
      <c r="J17" s="1">
        <v>4754</v>
      </c>
      <c r="K17" s="1">
        <f>J17*Inflation!$H$5/Inflation!$C$5</f>
        <v>5129.7259706643663</v>
      </c>
      <c r="L17" s="1"/>
      <c r="M17" s="1"/>
      <c r="N17" t="s">
        <v>58</v>
      </c>
      <c r="O17" s="1">
        <f t="shared" si="2"/>
        <v>0</v>
      </c>
      <c r="P17" s="1">
        <f t="shared" si="3"/>
        <v>0</v>
      </c>
      <c r="Q17" s="1">
        <f t="shared" si="4"/>
        <v>57720</v>
      </c>
      <c r="R17" s="1">
        <f t="shared" si="5"/>
        <v>0</v>
      </c>
      <c r="T17" s="1">
        <f t="shared" si="6"/>
        <v>0</v>
      </c>
      <c r="U17" s="1">
        <f t="shared" si="7"/>
        <v>0</v>
      </c>
      <c r="V17" s="1">
        <f t="shared" si="8"/>
        <v>4754</v>
      </c>
      <c r="W17" s="1">
        <f t="shared" si="9"/>
        <v>0</v>
      </c>
      <c r="X17" s="1">
        <f t="shared" si="10"/>
        <v>4754</v>
      </c>
      <c r="Y17" s="6">
        <f t="shared" si="11"/>
        <v>0</v>
      </c>
      <c r="Z17" s="6">
        <f t="shared" si="12"/>
        <v>0</v>
      </c>
      <c r="AA17" s="6">
        <f t="shared" si="13"/>
        <v>0.22565241743323936</v>
      </c>
      <c r="AB17" s="6">
        <f t="shared" si="14"/>
        <v>0</v>
      </c>
      <c r="AD17" t="s">
        <v>58</v>
      </c>
      <c r="AE17" s="1">
        <f t="shared" si="15"/>
        <v>0</v>
      </c>
      <c r="AF17" s="1">
        <f t="shared" si="16"/>
        <v>0</v>
      </c>
      <c r="AG17" s="1">
        <f t="shared" si="17"/>
        <v>962</v>
      </c>
      <c r="AH17" s="1">
        <f t="shared" si="18"/>
        <v>0</v>
      </c>
    </row>
    <row r="18" spans="1:34">
      <c r="G18" t="s">
        <v>371</v>
      </c>
      <c r="H18" s="1">
        <f t="shared" si="1"/>
        <v>29700</v>
      </c>
      <c r="I18" s="1">
        <v>495</v>
      </c>
      <c r="J18" s="1">
        <v>2982</v>
      </c>
      <c r="K18" s="1">
        <f>J18*Inflation!$H$5/Inflation!$C$5</f>
        <v>3217.6783433994829</v>
      </c>
      <c r="L18" s="1"/>
      <c r="M18" s="1"/>
      <c r="N18" t="s">
        <v>58</v>
      </c>
      <c r="O18" s="1">
        <f t="shared" si="2"/>
        <v>0</v>
      </c>
      <c r="P18" s="1">
        <f t="shared" si="3"/>
        <v>29700</v>
      </c>
      <c r="Q18" s="1">
        <f t="shared" si="4"/>
        <v>0</v>
      </c>
      <c r="R18" s="1">
        <f t="shared" si="5"/>
        <v>0</v>
      </c>
      <c r="T18" s="1">
        <f t="shared" si="6"/>
        <v>0</v>
      </c>
      <c r="U18" s="1">
        <f t="shared" si="7"/>
        <v>2982</v>
      </c>
      <c r="V18" s="1">
        <f t="shared" si="8"/>
        <v>0</v>
      </c>
      <c r="W18" s="1">
        <f t="shared" si="9"/>
        <v>0</v>
      </c>
      <c r="X18" s="1">
        <f t="shared" si="10"/>
        <v>2982</v>
      </c>
      <c r="Y18" s="6">
        <f t="shared" si="11"/>
        <v>0</v>
      </c>
      <c r="Z18" s="6">
        <f t="shared" si="12"/>
        <v>0.27507956275079565</v>
      </c>
      <c r="AA18" s="6">
        <f t="shared" si="13"/>
        <v>0</v>
      </c>
      <c r="AB18" s="6">
        <f t="shared" si="14"/>
        <v>0</v>
      </c>
      <c r="AD18" t="s">
        <v>58</v>
      </c>
      <c r="AE18" s="1">
        <f t="shared" si="15"/>
        <v>0</v>
      </c>
      <c r="AF18" s="1">
        <f t="shared" si="16"/>
        <v>495</v>
      </c>
      <c r="AG18" s="1">
        <f t="shared" si="17"/>
        <v>0</v>
      </c>
      <c r="AH18" s="1">
        <f t="shared" si="18"/>
        <v>0</v>
      </c>
    </row>
    <row r="19" spans="1:34">
      <c r="G19" t="s">
        <v>373</v>
      </c>
      <c r="H19" s="1">
        <f t="shared" si="1"/>
        <v>13808.433425899508</v>
      </c>
      <c r="I19" s="1">
        <v>230.14055709832516</v>
      </c>
      <c r="J19" s="1">
        <v>1474</v>
      </c>
      <c r="K19" s="1">
        <f>J19*Inflation!$H$5/Inflation!$C$5</f>
        <v>1590.4955996548749</v>
      </c>
      <c r="L19" s="1"/>
      <c r="M19" s="1"/>
      <c r="N19" t="s">
        <v>58</v>
      </c>
      <c r="O19" s="1">
        <f t="shared" si="2"/>
        <v>13808.433425899508</v>
      </c>
      <c r="P19" s="1">
        <f t="shared" si="3"/>
        <v>0</v>
      </c>
      <c r="Q19" s="1">
        <f t="shared" si="4"/>
        <v>0</v>
      </c>
      <c r="R19" s="1">
        <f t="shared" si="5"/>
        <v>0</v>
      </c>
      <c r="T19" s="1">
        <f t="shared" si="6"/>
        <v>1474</v>
      </c>
      <c r="U19" s="1">
        <f t="shared" si="7"/>
        <v>0</v>
      </c>
      <c r="V19" s="1">
        <f t="shared" si="8"/>
        <v>0</v>
      </c>
      <c r="W19" s="1">
        <f t="shared" si="9"/>
        <v>0</v>
      </c>
      <c r="X19" s="1">
        <f t="shared" si="10"/>
        <v>1474</v>
      </c>
      <c r="Y19" s="6">
        <f t="shared" si="11"/>
        <v>0.29245577972727166</v>
      </c>
      <c r="Z19" s="6">
        <f t="shared" si="12"/>
        <v>0</v>
      </c>
      <c r="AA19" s="6">
        <f t="shared" si="13"/>
        <v>0</v>
      </c>
      <c r="AB19" s="6">
        <f t="shared" si="14"/>
        <v>0</v>
      </c>
      <c r="AD19" t="s">
        <v>58</v>
      </c>
      <c r="AE19" s="1">
        <f t="shared" si="15"/>
        <v>230.14055709832516</v>
      </c>
      <c r="AF19" s="1">
        <f t="shared" si="16"/>
        <v>0</v>
      </c>
      <c r="AG19" s="1">
        <f t="shared" si="17"/>
        <v>0</v>
      </c>
      <c r="AH19" s="1">
        <f t="shared" si="18"/>
        <v>0</v>
      </c>
    </row>
    <row r="20" spans="1:34">
      <c r="A20" t="s">
        <v>38</v>
      </c>
      <c r="B20">
        <v>1</v>
      </c>
      <c r="C20">
        <v>1</v>
      </c>
      <c r="D20">
        <v>6</v>
      </c>
      <c r="E20">
        <v>9</v>
      </c>
      <c r="G20" t="s">
        <v>378</v>
      </c>
      <c r="H20" s="1">
        <f t="shared" si="1"/>
        <v>15059.999999999998</v>
      </c>
      <c r="I20" s="1">
        <v>251</v>
      </c>
      <c r="J20" s="1">
        <v>1316</v>
      </c>
      <c r="K20" s="1">
        <f>J20*Inflation!$H$5/Inflation!$C$5</f>
        <v>1420.0082830025888</v>
      </c>
      <c r="L20" s="1"/>
      <c r="M20" s="1"/>
      <c r="N20" t="s">
        <v>38</v>
      </c>
      <c r="O20" s="1">
        <f t="shared" si="2"/>
        <v>0</v>
      </c>
      <c r="P20" s="1">
        <f t="shared" si="3"/>
        <v>15059.999999999998</v>
      </c>
      <c r="Q20" s="1">
        <f t="shared" si="4"/>
        <v>0</v>
      </c>
      <c r="R20" s="1">
        <f t="shared" si="5"/>
        <v>0</v>
      </c>
      <c r="T20" s="1">
        <f t="shared" si="6"/>
        <v>0</v>
      </c>
      <c r="U20" s="1">
        <f t="shared" si="7"/>
        <v>1316</v>
      </c>
      <c r="V20" s="1">
        <f t="shared" si="8"/>
        <v>0</v>
      </c>
      <c r="W20" s="1">
        <f t="shared" si="9"/>
        <v>0</v>
      </c>
      <c r="X20" s="1">
        <f t="shared" si="10"/>
        <v>1316</v>
      </c>
      <c r="Y20" s="6">
        <f t="shared" si="11"/>
        <v>0</v>
      </c>
      <c r="Z20" s="6">
        <f t="shared" si="12"/>
        <v>0.23940766613909661</v>
      </c>
      <c r="AA20" s="6">
        <f t="shared" si="13"/>
        <v>0</v>
      </c>
      <c r="AB20" s="6">
        <f t="shared" si="14"/>
        <v>0</v>
      </c>
      <c r="AD20" t="s">
        <v>38</v>
      </c>
      <c r="AE20" s="1">
        <f t="shared" si="15"/>
        <v>0</v>
      </c>
      <c r="AF20" s="1">
        <f t="shared" si="16"/>
        <v>251</v>
      </c>
      <c r="AG20" s="1">
        <f t="shared" si="17"/>
        <v>0</v>
      </c>
      <c r="AH20" s="1">
        <f t="shared" si="18"/>
        <v>0</v>
      </c>
    </row>
    <row r="21" spans="1:34">
      <c r="G21" t="s">
        <v>379</v>
      </c>
      <c r="H21" s="1">
        <f t="shared" si="1"/>
        <v>22500</v>
      </c>
      <c r="I21" s="1">
        <v>375</v>
      </c>
      <c r="J21" s="1">
        <v>1157</v>
      </c>
      <c r="K21" s="1">
        <f>J21*Inflation!$H$5/Inflation!$C$5</f>
        <v>1248.4419327006042</v>
      </c>
      <c r="L21" s="1"/>
      <c r="M21" s="1"/>
      <c r="N21" t="s">
        <v>38</v>
      </c>
      <c r="O21" s="1">
        <f t="shared" si="2"/>
        <v>0</v>
      </c>
      <c r="P21" s="1">
        <f t="shared" si="3"/>
        <v>22500</v>
      </c>
      <c r="Q21" s="1">
        <f t="shared" si="4"/>
        <v>0</v>
      </c>
      <c r="R21" s="1">
        <f t="shared" si="5"/>
        <v>0</v>
      </c>
      <c r="T21" s="1">
        <f t="shared" si="6"/>
        <v>0</v>
      </c>
      <c r="U21" s="1">
        <f t="shared" si="7"/>
        <v>1157</v>
      </c>
      <c r="V21" s="1">
        <f t="shared" si="8"/>
        <v>0</v>
      </c>
      <c r="W21" s="1">
        <f t="shared" si="9"/>
        <v>0</v>
      </c>
      <c r="X21" s="1">
        <f t="shared" si="10"/>
        <v>1157</v>
      </c>
      <c r="Y21" s="6">
        <f t="shared" si="11"/>
        <v>0</v>
      </c>
      <c r="Z21" s="6">
        <f t="shared" si="12"/>
        <v>0.14088280060882802</v>
      </c>
      <c r="AA21" s="6">
        <f t="shared" si="13"/>
        <v>0</v>
      </c>
      <c r="AB21" s="6">
        <f t="shared" si="14"/>
        <v>0</v>
      </c>
      <c r="AD21" t="s">
        <v>38</v>
      </c>
      <c r="AE21" s="1">
        <f t="shared" si="15"/>
        <v>0</v>
      </c>
      <c r="AF21" s="1">
        <f t="shared" si="16"/>
        <v>375</v>
      </c>
      <c r="AG21" s="1">
        <f t="shared" si="17"/>
        <v>0</v>
      </c>
      <c r="AH21" s="1">
        <f t="shared" si="18"/>
        <v>0</v>
      </c>
    </row>
    <row r="22" spans="1:34">
      <c r="G22" t="s">
        <v>376</v>
      </c>
      <c r="H22" s="1">
        <f t="shared" si="1"/>
        <v>62460</v>
      </c>
      <c r="I22" s="1">
        <v>1041</v>
      </c>
      <c r="J22" s="1">
        <v>5142</v>
      </c>
      <c r="K22" s="1">
        <f>J22*Inflation!$H$5/Inflation!$C$5</f>
        <v>5548.3910267471965</v>
      </c>
      <c r="L22" s="1"/>
      <c r="M22" s="1"/>
      <c r="N22" t="s">
        <v>38</v>
      </c>
      <c r="O22" s="1">
        <f t="shared" si="2"/>
        <v>0</v>
      </c>
      <c r="P22" s="1">
        <f t="shared" si="3"/>
        <v>0</v>
      </c>
      <c r="Q22" s="1">
        <f t="shared" si="4"/>
        <v>0</v>
      </c>
      <c r="R22" s="1">
        <f t="shared" si="5"/>
        <v>62460</v>
      </c>
      <c r="T22" s="1">
        <f t="shared" si="6"/>
        <v>0</v>
      </c>
      <c r="U22" s="1">
        <f t="shared" si="7"/>
        <v>0</v>
      </c>
      <c r="V22" s="1">
        <f t="shared" si="8"/>
        <v>0</v>
      </c>
      <c r="W22" s="1">
        <f t="shared" si="9"/>
        <v>5142</v>
      </c>
      <c r="X22" s="1">
        <f t="shared" si="10"/>
        <v>5142</v>
      </c>
      <c r="Y22" s="6">
        <f t="shared" si="11"/>
        <v>0</v>
      </c>
      <c r="Z22" s="6">
        <f t="shared" si="12"/>
        <v>0</v>
      </c>
      <c r="AA22" s="6">
        <f t="shared" si="13"/>
        <v>0</v>
      </c>
      <c r="AB22" s="6">
        <f t="shared" si="14"/>
        <v>0.22554708986354005</v>
      </c>
      <c r="AD22" t="s">
        <v>38</v>
      </c>
      <c r="AE22" s="1">
        <f t="shared" si="15"/>
        <v>0</v>
      </c>
      <c r="AF22" s="1">
        <f t="shared" si="16"/>
        <v>0</v>
      </c>
      <c r="AG22" s="1">
        <f t="shared" si="17"/>
        <v>0</v>
      </c>
      <c r="AH22" s="1">
        <f t="shared" si="18"/>
        <v>1041</v>
      </c>
    </row>
    <row r="23" spans="1:34">
      <c r="G23" t="s">
        <v>476</v>
      </c>
      <c r="H23" s="1">
        <f t="shared" si="1"/>
        <v>17939.999999999996</v>
      </c>
      <c r="I23" s="1">
        <v>299</v>
      </c>
      <c r="J23" s="1">
        <v>4171</v>
      </c>
      <c r="K23" s="1">
        <f>J23*Inflation!$H$5/Inflation!$C$5</f>
        <v>4500.649352890423</v>
      </c>
      <c r="L23" s="1"/>
      <c r="M23" s="1"/>
      <c r="N23" t="s">
        <v>38</v>
      </c>
      <c r="O23" s="1">
        <f t="shared" si="2"/>
        <v>0</v>
      </c>
      <c r="P23" s="1">
        <f t="shared" si="3"/>
        <v>17939.999999999996</v>
      </c>
      <c r="Q23" s="1">
        <f t="shared" si="4"/>
        <v>0</v>
      </c>
      <c r="R23" s="1">
        <f t="shared" si="5"/>
        <v>0</v>
      </c>
      <c r="T23" s="1">
        <f t="shared" si="6"/>
        <v>0</v>
      </c>
      <c r="U23" s="1">
        <f t="shared" si="7"/>
        <v>4171</v>
      </c>
      <c r="V23" s="1">
        <f t="shared" si="8"/>
        <v>0</v>
      </c>
      <c r="W23" s="1">
        <f t="shared" si="9"/>
        <v>0</v>
      </c>
      <c r="X23" s="1">
        <f t="shared" si="10"/>
        <v>4171</v>
      </c>
      <c r="Y23" s="6">
        <f t="shared" si="11"/>
        <v>0</v>
      </c>
      <c r="Z23" s="6">
        <f t="shared" si="12"/>
        <v>0.63697866556711114</v>
      </c>
      <c r="AA23" s="6">
        <f t="shared" si="13"/>
        <v>0</v>
      </c>
      <c r="AB23" s="6">
        <f t="shared" si="14"/>
        <v>0</v>
      </c>
      <c r="AD23" t="s">
        <v>38</v>
      </c>
      <c r="AE23" s="1">
        <f t="shared" si="15"/>
        <v>0</v>
      </c>
      <c r="AF23" s="1">
        <f t="shared" si="16"/>
        <v>299</v>
      </c>
      <c r="AG23" s="1">
        <f t="shared" si="17"/>
        <v>0</v>
      </c>
      <c r="AH23" s="1">
        <f t="shared" si="18"/>
        <v>0</v>
      </c>
    </row>
    <row r="24" spans="1:34">
      <c r="G24" t="s">
        <v>381</v>
      </c>
      <c r="H24" s="1">
        <f t="shared" si="1"/>
        <v>15420</v>
      </c>
      <c r="I24" s="1">
        <v>257</v>
      </c>
      <c r="J24" s="1">
        <v>2048</v>
      </c>
      <c r="K24" s="1">
        <f>J24*Inflation!$H$5/Inflation!$C$5</f>
        <v>2209.8609145815358</v>
      </c>
      <c r="L24" s="1"/>
      <c r="M24" s="1"/>
      <c r="N24" t="s">
        <v>38</v>
      </c>
      <c r="O24" s="1">
        <f t="shared" si="2"/>
        <v>0</v>
      </c>
      <c r="P24" s="1">
        <f t="shared" si="3"/>
        <v>15420</v>
      </c>
      <c r="Q24" s="1">
        <f t="shared" si="4"/>
        <v>0</v>
      </c>
      <c r="R24" s="1">
        <f t="shared" si="5"/>
        <v>0</v>
      </c>
      <c r="T24" s="1">
        <f t="shared" si="6"/>
        <v>0</v>
      </c>
      <c r="U24" s="1">
        <f t="shared" si="7"/>
        <v>2048</v>
      </c>
      <c r="V24" s="1">
        <f t="shared" si="8"/>
        <v>0</v>
      </c>
      <c r="W24" s="1">
        <f t="shared" si="9"/>
        <v>0</v>
      </c>
      <c r="X24" s="1">
        <f t="shared" si="10"/>
        <v>2048</v>
      </c>
      <c r="Y24" s="6">
        <f t="shared" si="11"/>
        <v>0</v>
      </c>
      <c r="Z24" s="6">
        <f t="shared" si="12"/>
        <v>0.36387541531190593</v>
      </c>
      <c r="AA24" s="6">
        <f t="shared" si="13"/>
        <v>0</v>
      </c>
      <c r="AB24" s="6">
        <f t="shared" si="14"/>
        <v>0</v>
      </c>
      <c r="AD24" t="s">
        <v>38</v>
      </c>
      <c r="AE24" s="1">
        <f t="shared" si="15"/>
        <v>0</v>
      </c>
      <c r="AF24" s="1">
        <f t="shared" si="16"/>
        <v>257</v>
      </c>
      <c r="AG24" s="1">
        <f t="shared" si="17"/>
        <v>0</v>
      </c>
      <c r="AH24" s="1">
        <f t="shared" si="18"/>
        <v>0</v>
      </c>
    </row>
    <row r="25" spans="1:34">
      <c r="G25" t="s">
        <v>377</v>
      </c>
      <c r="H25" s="1">
        <f t="shared" si="1"/>
        <v>38580</v>
      </c>
      <c r="I25" s="1">
        <v>643</v>
      </c>
      <c r="J25" s="1">
        <v>7662</v>
      </c>
      <c r="K25" s="1">
        <f>J25*Inflation!$H$5/Inflation!$C$5</f>
        <v>8267.5558239861948</v>
      </c>
      <c r="L25" s="1"/>
      <c r="M25" s="1"/>
      <c r="N25" t="s">
        <v>38</v>
      </c>
      <c r="O25" s="1">
        <f t="shared" si="2"/>
        <v>0</v>
      </c>
      <c r="P25" s="1">
        <f t="shared" si="3"/>
        <v>0</v>
      </c>
      <c r="Q25" s="1">
        <f t="shared" si="4"/>
        <v>38580</v>
      </c>
      <c r="R25" s="1">
        <f t="shared" si="5"/>
        <v>0</v>
      </c>
      <c r="T25" s="1">
        <f t="shared" si="6"/>
        <v>0</v>
      </c>
      <c r="U25" s="1">
        <f t="shared" si="7"/>
        <v>0</v>
      </c>
      <c r="V25" s="1">
        <f t="shared" si="8"/>
        <v>7662</v>
      </c>
      <c r="W25" s="1">
        <f t="shared" si="9"/>
        <v>0</v>
      </c>
      <c r="X25" s="1">
        <f t="shared" si="10"/>
        <v>7662</v>
      </c>
      <c r="Y25" s="6">
        <f t="shared" si="11"/>
        <v>0</v>
      </c>
      <c r="Z25" s="6">
        <f t="shared" si="12"/>
        <v>0</v>
      </c>
      <c r="AA25" s="6">
        <f t="shared" si="13"/>
        <v>0.54411044121093333</v>
      </c>
      <c r="AB25" s="6">
        <f t="shared" si="14"/>
        <v>0</v>
      </c>
      <c r="AD25" t="s">
        <v>38</v>
      </c>
      <c r="AE25" s="1">
        <f t="shared" si="15"/>
        <v>0</v>
      </c>
      <c r="AF25" s="1">
        <f t="shared" si="16"/>
        <v>0</v>
      </c>
      <c r="AG25" s="1">
        <f t="shared" si="17"/>
        <v>643</v>
      </c>
      <c r="AH25" s="1">
        <f t="shared" si="18"/>
        <v>0</v>
      </c>
    </row>
    <row r="26" spans="1:34">
      <c r="G26" t="s">
        <v>382</v>
      </c>
      <c r="H26" s="1">
        <f t="shared" si="1"/>
        <v>16980</v>
      </c>
      <c r="I26" s="1">
        <v>283</v>
      </c>
      <c r="J26" s="1">
        <v>1141</v>
      </c>
      <c r="K26" s="1">
        <f>J26*Inflation!$H$5/Inflation!$C$5</f>
        <v>1231.1773943054359</v>
      </c>
      <c r="L26" s="1"/>
      <c r="M26" s="1"/>
      <c r="N26" t="s">
        <v>38</v>
      </c>
      <c r="O26" s="1">
        <f t="shared" si="2"/>
        <v>0</v>
      </c>
      <c r="P26" s="1">
        <f t="shared" si="3"/>
        <v>16980</v>
      </c>
      <c r="Q26" s="1">
        <f t="shared" si="4"/>
        <v>0</v>
      </c>
      <c r="R26" s="1">
        <f t="shared" si="5"/>
        <v>0</v>
      </c>
      <c r="T26" s="1">
        <f t="shared" si="6"/>
        <v>0</v>
      </c>
      <c r="U26" s="1">
        <f t="shared" si="7"/>
        <v>1141</v>
      </c>
      <c r="V26" s="1">
        <f t="shared" si="8"/>
        <v>0</v>
      </c>
      <c r="W26" s="1">
        <f t="shared" si="9"/>
        <v>0</v>
      </c>
      <c r="X26" s="1">
        <f t="shared" si="10"/>
        <v>1141</v>
      </c>
      <c r="Y26" s="6">
        <f t="shared" si="11"/>
        <v>0</v>
      </c>
      <c r="Z26" s="6">
        <f t="shared" si="12"/>
        <v>0.18410055343111154</v>
      </c>
      <c r="AA26" s="6">
        <f t="shared" si="13"/>
        <v>0</v>
      </c>
      <c r="AB26" s="6">
        <f t="shared" si="14"/>
        <v>0</v>
      </c>
      <c r="AD26" t="s">
        <v>38</v>
      </c>
      <c r="AE26" s="1">
        <f t="shared" si="15"/>
        <v>0</v>
      </c>
      <c r="AF26" s="1">
        <f t="shared" si="16"/>
        <v>283</v>
      </c>
      <c r="AG26" s="1">
        <f t="shared" si="17"/>
        <v>0</v>
      </c>
      <c r="AH26" s="1">
        <f t="shared" si="18"/>
        <v>0</v>
      </c>
    </row>
    <row r="27" spans="1:34">
      <c r="G27" t="s">
        <v>383</v>
      </c>
      <c r="H27" s="1">
        <f t="shared" si="1"/>
        <v>21779.999999999996</v>
      </c>
      <c r="I27" s="1">
        <v>363</v>
      </c>
      <c r="J27" s="1">
        <v>2337</v>
      </c>
      <c r="K27" s="1">
        <f>J27*Inflation!$H$5/Inflation!$C$5</f>
        <v>2521.7016393442627</v>
      </c>
      <c r="L27" s="1"/>
      <c r="M27" s="1"/>
      <c r="N27" t="s">
        <v>38</v>
      </c>
      <c r="O27" s="1">
        <f t="shared" si="2"/>
        <v>0</v>
      </c>
      <c r="P27" s="1">
        <f t="shared" si="3"/>
        <v>21779.999999999996</v>
      </c>
      <c r="Q27" s="1">
        <f t="shared" si="4"/>
        <v>0</v>
      </c>
      <c r="R27" s="1">
        <f t="shared" si="5"/>
        <v>0</v>
      </c>
      <c r="T27" s="1">
        <f t="shared" si="6"/>
        <v>0</v>
      </c>
      <c r="U27" s="1">
        <f t="shared" si="7"/>
        <v>2337</v>
      </c>
      <c r="V27" s="1">
        <f t="shared" si="8"/>
        <v>0</v>
      </c>
      <c r="W27" s="1">
        <f t="shared" si="9"/>
        <v>0</v>
      </c>
      <c r="X27" s="1">
        <f t="shared" si="10"/>
        <v>2337</v>
      </c>
      <c r="Y27" s="6">
        <f t="shared" si="11"/>
        <v>0</v>
      </c>
      <c r="Z27" s="6">
        <f t="shared" si="12"/>
        <v>0.29397335748518816</v>
      </c>
      <c r="AA27" s="6">
        <f t="shared" si="13"/>
        <v>0</v>
      </c>
      <c r="AB27" s="6">
        <f t="shared" si="14"/>
        <v>0</v>
      </c>
      <c r="AD27" t="s">
        <v>38</v>
      </c>
      <c r="AE27" s="1">
        <f t="shared" si="15"/>
        <v>0</v>
      </c>
      <c r="AF27" s="1">
        <f t="shared" si="16"/>
        <v>363</v>
      </c>
      <c r="AG27" s="1">
        <f t="shared" si="17"/>
        <v>0</v>
      </c>
      <c r="AH27" s="1">
        <f t="shared" si="18"/>
        <v>0</v>
      </c>
    </row>
    <row r="28" spans="1:34">
      <c r="G28" t="s">
        <v>384</v>
      </c>
      <c r="H28" s="1">
        <f t="shared" si="1"/>
        <v>10680</v>
      </c>
      <c r="I28" s="1">
        <v>178</v>
      </c>
      <c r="J28" s="1">
        <v>1728</v>
      </c>
      <c r="K28" s="1">
        <f>J28*Inflation!$H$5/Inflation!$C$5</f>
        <v>1864.5701466781709</v>
      </c>
      <c r="L28" s="1"/>
      <c r="M28" s="1"/>
      <c r="N28" t="s">
        <v>38</v>
      </c>
      <c r="O28" s="1">
        <f t="shared" si="2"/>
        <v>10680</v>
      </c>
      <c r="P28" s="1">
        <f t="shared" si="3"/>
        <v>0</v>
      </c>
      <c r="Q28" s="1">
        <f t="shared" si="4"/>
        <v>0</v>
      </c>
      <c r="R28" s="1">
        <f t="shared" si="5"/>
        <v>0</v>
      </c>
      <c r="T28" s="1">
        <f t="shared" si="6"/>
        <v>1728</v>
      </c>
      <c r="U28" s="1">
        <f t="shared" si="7"/>
        <v>0</v>
      </c>
      <c r="V28" s="1">
        <f t="shared" si="8"/>
        <v>0</v>
      </c>
      <c r="W28" s="1">
        <f t="shared" si="9"/>
        <v>0</v>
      </c>
      <c r="X28" s="1">
        <f t="shared" si="10"/>
        <v>1728</v>
      </c>
      <c r="Y28" s="6">
        <f t="shared" si="11"/>
        <v>0.44328151454517467</v>
      </c>
      <c r="Z28" s="6">
        <f t="shared" si="12"/>
        <v>0</v>
      </c>
      <c r="AA28" s="6">
        <f t="shared" si="13"/>
        <v>0</v>
      </c>
      <c r="AB28" s="6">
        <f t="shared" si="14"/>
        <v>0</v>
      </c>
      <c r="AD28" t="s">
        <v>38</v>
      </c>
      <c r="AE28" s="1">
        <f t="shared" si="15"/>
        <v>178</v>
      </c>
      <c r="AF28" s="1">
        <f t="shared" si="16"/>
        <v>0</v>
      </c>
      <c r="AG28" s="1">
        <f t="shared" si="17"/>
        <v>0</v>
      </c>
      <c r="AH28" s="1">
        <f t="shared" si="18"/>
        <v>0</v>
      </c>
    </row>
    <row r="29" spans="1:34">
      <c r="G29" t="s">
        <v>385</v>
      </c>
      <c r="H29" s="1">
        <f t="shared" si="1"/>
        <v>8580</v>
      </c>
      <c r="I29" s="1">
        <v>143</v>
      </c>
      <c r="J29" s="1">
        <v>1297</v>
      </c>
      <c r="K29" s="1">
        <f>J29*Inflation!$H$5/Inflation!$C$5</f>
        <v>1399.5066436583263</v>
      </c>
      <c r="L29" s="1"/>
      <c r="M29" s="1"/>
      <c r="N29" t="s">
        <v>38</v>
      </c>
      <c r="O29" s="1">
        <f t="shared" si="2"/>
        <v>8580</v>
      </c>
      <c r="P29" s="1">
        <f t="shared" si="3"/>
        <v>0</v>
      </c>
      <c r="Q29" s="1">
        <f t="shared" si="4"/>
        <v>0</v>
      </c>
      <c r="R29" s="1">
        <f t="shared" si="5"/>
        <v>0</v>
      </c>
      <c r="T29" s="1">
        <f t="shared" si="6"/>
        <v>1297</v>
      </c>
      <c r="U29" s="1">
        <f t="shared" si="7"/>
        <v>0</v>
      </c>
      <c r="V29" s="1">
        <f t="shared" si="8"/>
        <v>0</v>
      </c>
      <c r="W29" s="1">
        <f t="shared" si="9"/>
        <v>0</v>
      </c>
      <c r="X29" s="1">
        <f t="shared" si="10"/>
        <v>1297</v>
      </c>
      <c r="Y29" s="6">
        <f t="shared" si="11"/>
        <v>0.4141520579876744</v>
      </c>
      <c r="Z29" s="6">
        <f t="shared" si="12"/>
        <v>0</v>
      </c>
      <c r="AA29" s="6">
        <f t="shared" si="13"/>
        <v>0</v>
      </c>
      <c r="AB29" s="6">
        <f t="shared" si="14"/>
        <v>0</v>
      </c>
      <c r="AD29" t="s">
        <v>38</v>
      </c>
      <c r="AE29" s="1">
        <f t="shared" si="15"/>
        <v>143</v>
      </c>
      <c r="AF29" s="1">
        <f t="shared" si="16"/>
        <v>0</v>
      </c>
      <c r="AG29" s="1">
        <f t="shared" si="17"/>
        <v>0</v>
      </c>
      <c r="AH29" s="1">
        <f t="shared" si="18"/>
        <v>0</v>
      </c>
    </row>
    <row r="30" spans="1:34">
      <c r="G30" t="s">
        <v>386</v>
      </c>
      <c r="H30" s="1">
        <f t="shared" si="1"/>
        <v>11340</v>
      </c>
      <c r="I30" s="1">
        <v>189</v>
      </c>
      <c r="J30" s="1">
        <v>1233</v>
      </c>
      <c r="K30" s="1">
        <f>J30*Inflation!$H$5/Inflation!$C$5</f>
        <v>1330.4484900776531</v>
      </c>
      <c r="L30" s="1"/>
      <c r="M30" s="1"/>
      <c r="N30" t="s">
        <v>38</v>
      </c>
      <c r="O30" s="1">
        <f t="shared" si="2"/>
        <v>11340</v>
      </c>
      <c r="P30" s="1">
        <f t="shared" si="3"/>
        <v>0</v>
      </c>
      <c r="Q30" s="1">
        <f t="shared" si="4"/>
        <v>0</v>
      </c>
      <c r="R30" s="1">
        <f t="shared" si="5"/>
        <v>0</v>
      </c>
      <c r="T30" s="1">
        <f t="shared" si="6"/>
        <v>1233</v>
      </c>
      <c r="U30" s="1">
        <f t="shared" si="7"/>
        <v>0</v>
      </c>
      <c r="V30" s="1">
        <f t="shared" si="8"/>
        <v>0</v>
      </c>
      <c r="W30" s="1">
        <f t="shared" si="9"/>
        <v>0</v>
      </c>
      <c r="X30" s="1">
        <f t="shared" si="10"/>
        <v>1233</v>
      </c>
      <c r="Y30" s="6">
        <f t="shared" si="11"/>
        <v>0.2978908458360513</v>
      </c>
      <c r="Z30" s="6">
        <f t="shared" si="12"/>
        <v>0</v>
      </c>
      <c r="AA30" s="6">
        <f t="shared" si="13"/>
        <v>0</v>
      </c>
      <c r="AB30" s="6">
        <f t="shared" si="14"/>
        <v>0</v>
      </c>
      <c r="AD30" t="s">
        <v>38</v>
      </c>
      <c r="AE30" s="1">
        <f t="shared" si="15"/>
        <v>189</v>
      </c>
      <c r="AF30" s="1">
        <f t="shared" si="16"/>
        <v>0</v>
      </c>
      <c r="AG30" s="1">
        <f t="shared" si="17"/>
        <v>0</v>
      </c>
      <c r="AH30" s="1">
        <f t="shared" si="18"/>
        <v>0</v>
      </c>
    </row>
    <row r="31" spans="1:34">
      <c r="G31" t="s">
        <v>387</v>
      </c>
      <c r="H31" s="1">
        <f t="shared" si="1"/>
        <v>10139.999999999998</v>
      </c>
      <c r="I31" s="1">
        <v>169</v>
      </c>
      <c r="J31" s="1">
        <v>1781</v>
      </c>
      <c r="K31" s="1">
        <f>J31*Inflation!$H$5/Inflation!$C$5</f>
        <v>1921.7589301121657</v>
      </c>
      <c r="L31" s="1"/>
      <c r="M31" s="1"/>
      <c r="N31" t="s">
        <v>38</v>
      </c>
      <c r="O31" s="1">
        <f t="shared" si="2"/>
        <v>10139.999999999998</v>
      </c>
      <c r="P31" s="1">
        <f t="shared" si="3"/>
        <v>0</v>
      </c>
      <c r="Q31" s="1">
        <f t="shared" si="4"/>
        <v>0</v>
      </c>
      <c r="R31" s="1">
        <f t="shared" si="5"/>
        <v>0</v>
      </c>
      <c r="T31" s="1">
        <f t="shared" si="6"/>
        <v>1781</v>
      </c>
      <c r="U31" s="1">
        <f t="shared" si="7"/>
        <v>0</v>
      </c>
      <c r="V31" s="1">
        <f t="shared" si="8"/>
        <v>0</v>
      </c>
      <c r="W31" s="1">
        <f t="shared" si="9"/>
        <v>0</v>
      </c>
      <c r="X31" s="1">
        <f t="shared" si="10"/>
        <v>1781</v>
      </c>
      <c r="Y31" s="6">
        <f t="shared" si="11"/>
        <v>0.48120828942746757</v>
      </c>
      <c r="Z31" s="6">
        <f t="shared" si="12"/>
        <v>0</v>
      </c>
      <c r="AA31" s="6">
        <f t="shared" si="13"/>
        <v>0</v>
      </c>
      <c r="AB31" s="6">
        <f t="shared" si="14"/>
        <v>0</v>
      </c>
      <c r="AD31" t="s">
        <v>38</v>
      </c>
      <c r="AE31" s="1">
        <f t="shared" si="15"/>
        <v>169</v>
      </c>
      <c r="AF31" s="1">
        <f t="shared" si="16"/>
        <v>0</v>
      </c>
      <c r="AG31" s="1">
        <f t="shared" si="17"/>
        <v>0</v>
      </c>
      <c r="AH31" s="1">
        <f t="shared" si="18"/>
        <v>0</v>
      </c>
    </row>
    <row r="32" spans="1:34">
      <c r="G32" t="s">
        <v>388</v>
      </c>
      <c r="H32" s="1">
        <f t="shared" si="1"/>
        <v>7739.9999999999991</v>
      </c>
      <c r="I32" s="1">
        <v>129</v>
      </c>
      <c r="J32" s="1">
        <v>871</v>
      </c>
      <c r="K32" s="1">
        <f>J32*Inflation!$H$5/Inflation!$C$5</f>
        <v>939.83830888697162</v>
      </c>
      <c r="L32" s="1"/>
      <c r="M32" s="1"/>
      <c r="N32" t="s">
        <v>38</v>
      </c>
      <c r="O32" s="1">
        <f t="shared" si="2"/>
        <v>7739.9999999999991</v>
      </c>
      <c r="P32" s="1">
        <f t="shared" si="3"/>
        <v>0</v>
      </c>
      <c r="Q32" s="1">
        <f t="shared" si="4"/>
        <v>0</v>
      </c>
      <c r="R32" s="1">
        <f t="shared" si="5"/>
        <v>0</v>
      </c>
      <c r="T32" s="1">
        <f t="shared" si="6"/>
        <v>871</v>
      </c>
      <c r="U32" s="1">
        <f t="shared" si="7"/>
        <v>0</v>
      </c>
      <c r="V32" s="1">
        <f t="shared" si="8"/>
        <v>0</v>
      </c>
      <c r="W32" s="1">
        <f t="shared" si="9"/>
        <v>0</v>
      </c>
      <c r="X32" s="1">
        <f t="shared" si="10"/>
        <v>871</v>
      </c>
      <c r="Y32" s="6">
        <f t="shared" si="11"/>
        <v>0.30830767052493724</v>
      </c>
      <c r="Z32" s="6">
        <f t="shared" si="12"/>
        <v>0</v>
      </c>
      <c r="AA32" s="6">
        <f t="shared" si="13"/>
        <v>0</v>
      </c>
      <c r="AB32" s="6">
        <f t="shared" si="14"/>
        <v>0</v>
      </c>
      <c r="AD32" t="s">
        <v>38</v>
      </c>
      <c r="AE32" s="1">
        <f t="shared" si="15"/>
        <v>129</v>
      </c>
      <c r="AF32" s="1">
        <f t="shared" si="16"/>
        <v>0</v>
      </c>
      <c r="AG32" s="1">
        <f t="shared" si="17"/>
        <v>0</v>
      </c>
      <c r="AH32" s="1">
        <f t="shared" si="18"/>
        <v>0</v>
      </c>
    </row>
    <row r="33" spans="1:34">
      <c r="G33" t="s">
        <v>389</v>
      </c>
      <c r="H33" s="1">
        <f t="shared" si="1"/>
        <v>9240</v>
      </c>
      <c r="I33" s="1">
        <v>154</v>
      </c>
      <c r="J33" s="1">
        <v>1427</v>
      </c>
      <c r="K33" s="1">
        <f>J33*Inflation!$H$5/Inflation!$C$5</f>
        <v>1539.7810181190682</v>
      </c>
      <c r="L33" s="1"/>
      <c r="M33" s="1"/>
      <c r="N33" t="s">
        <v>38</v>
      </c>
      <c r="O33" s="1">
        <f t="shared" si="2"/>
        <v>9240</v>
      </c>
      <c r="P33" s="1">
        <f t="shared" si="3"/>
        <v>0</v>
      </c>
      <c r="Q33" s="1">
        <f t="shared" si="4"/>
        <v>0</v>
      </c>
      <c r="R33" s="1">
        <f t="shared" si="5"/>
        <v>0</v>
      </c>
      <c r="T33" s="1">
        <f t="shared" si="6"/>
        <v>1427</v>
      </c>
      <c r="U33" s="1">
        <f t="shared" si="7"/>
        <v>0</v>
      </c>
      <c r="V33" s="1">
        <f t="shared" si="8"/>
        <v>0</v>
      </c>
      <c r="W33" s="1">
        <f t="shared" si="9"/>
        <v>0</v>
      </c>
      <c r="X33" s="1">
        <f t="shared" si="10"/>
        <v>1427</v>
      </c>
      <c r="Y33" s="6">
        <f t="shared" si="11"/>
        <v>0.42311569708829982</v>
      </c>
      <c r="Z33" s="6">
        <f t="shared" si="12"/>
        <v>0</v>
      </c>
      <c r="AA33" s="6">
        <f t="shared" si="13"/>
        <v>0</v>
      </c>
      <c r="AB33" s="6">
        <f t="shared" si="14"/>
        <v>0</v>
      </c>
      <c r="AD33" t="s">
        <v>38</v>
      </c>
      <c r="AE33" s="1">
        <f t="shared" si="15"/>
        <v>154</v>
      </c>
      <c r="AF33" s="1">
        <f t="shared" si="16"/>
        <v>0</v>
      </c>
      <c r="AG33" s="1">
        <f t="shared" si="17"/>
        <v>0</v>
      </c>
      <c r="AH33" s="1">
        <f t="shared" si="18"/>
        <v>0</v>
      </c>
    </row>
    <row r="34" spans="1:34">
      <c r="G34" t="s">
        <v>390</v>
      </c>
      <c r="H34" s="1">
        <f t="shared" si="1"/>
        <v>10920</v>
      </c>
      <c r="I34" s="1">
        <v>182</v>
      </c>
      <c r="J34" s="1">
        <v>1099</v>
      </c>
      <c r="K34" s="1">
        <f>J34*Inflation!$H$5/Inflation!$C$5</f>
        <v>1185.8579810181191</v>
      </c>
      <c r="L34" s="1"/>
      <c r="M34" s="1"/>
      <c r="N34" t="s">
        <v>38</v>
      </c>
      <c r="O34" s="1">
        <f t="shared" si="2"/>
        <v>10920</v>
      </c>
      <c r="P34" s="1">
        <f t="shared" si="3"/>
        <v>0</v>
      </c>
      <c r="Q34" s="1">
        <f t="shared" si="4"/>
        <v>0</v>
      </c>
      <c r="R34" s="1">
        <f t="shared" si="5"/>
        <v>0</v>
      </c>
      <c r="T34" s="1">
        <f t="shared" si="6"/>
        <v>1099</v>
      </c>
      <c r="U34" s="1">
        <f t="shared" si="7"/>
        <v>0</v>
      </c>
      <c r="V34" s="1">
        <f t="shared" si="8"/>
        <v>0</v>
      </c>
      <c r="W34" s="1">
        <f t="shared" si="9"/>
        <v>0</v>
      </c>
      <c r="X34" s="1">
        <f t="shared" si="10"/>
        <v>1099</v>
      </c>
      <c r="Y34" s="6">
        <f t="shared" si="11"/>
        <v>0.27572883737267301</v>
      </c>
      <c r="Z34" s="6">
        <f t="shared" si="12"/>
        <v>0</v>
      </c>
      <c r="AA34" s="6">
        <f t="shared" si="13"/>
        <v>0</v>
      </c>
      <c r="AB34" s="6">
        <f t="shared" si="14"/>
        <v>0</v>
      </c>
      <c r="AD34" t="s">
        <v>38</v>
      </c>
      <c r="AE34" s="1">
        <f t="shared" si="15"/>
        <v>182</v>
      </c>
      <c r="AF34" s="1">
        <f t="shared" si="16"/>
        <v>0</v>
      </c>
      <c r="AG34" s="1">
        <f t="shared" si="17"/>
        <v>0</v>
      </c>
      <c r="AH34" s="1">
        <f t="shared" si="18"/>
        <v>0</v>
      </c>
    </row>
    <row r="35" spans="1:34">
      <c r="G35" t="s">
        <v>391</v>
      </c>
      <c r="H35" s="1">
        <f t="shared" si="1"/>
        <v>8700</v>
      </c>
      <c r="I35" s="1">
        <v>145</v>
      </c>
      <c r="J35" s="1">
        <v>1088</v>
      </c>
      <c r="K35" s="1">
        <f>J35*Inflation!$H$5/Inflation!$C$5</f>
        <v>1173.9886108714411</v>
      </c>
      <c r="L35" s="1"/>
      <c r="M35" s="1"/>
      <c r="N35" t="s">
        <v>38</v>
      </c>
      <c r="O35" s="1">
        <f t="shared" si="2"/>
        <v>8700</v>
      </c>
      <c r="P35" s="1">
        <f t="shared" si="3"/>
        <v>0</v>
      </c>
      <c r="Q35" s="1">
        <f t="shared" si="4"/>
        <v>0</v>
      </c>
      <c r="R35" s="1">
        <f t="shared" si="5"/>
        <v>0</v>
      </c>
      <c r="T35" s="1">
        <f t="shared" si="6"/>
        <v>1088</v>
      </c>
      <c r="U35" s="1">
        <f t="shared" si="7"/>
        <v>0</v>
      </c>
      <c r="V35" s="1">
        <f t="shared" si="8"/>
        <v>0</v>
      </c>
      <c r="W35" s="1">
        <f t="shared" si="9"/>
        <v>0</v>
      </c>
      <c r="X35" s="1">
        <f t="shared" si="10"/>
        <v>1088</v>
      </c>
      <c r="Y35" s="6">
        <f t="shared" si="11"/>
        <v>0.34262320894347348</v>
      </c>
      <c r="Z35" s="6">
        <f t="shared" si="12"/>
        <v>0</v>
      </c>
      <c r="AA35" s="6">
        <f t="shared" si="13"/>
        <v>0</v>
      </c>
      <c r="AB35" s="6">
        <f t="shared" si="14"/>
        <v>0</v>
      </c>
      <c r="AD35" t="s">
        <v>38</v>
      </c>
      <c r="AE35" s="1">
        <f t="shared" si="15"/>
        <v>145</v>
      </c>
      <c r="AF35" s="1">
        <f t="shared" si="16"/>
        <v>0</v>
      </c>
      <c r="AG35" s="1">
        <f t="shared" si="17"/>
        <v>0</v>
      </c>
      <c r="AH35" s="1">
        <f t="shared" si="18"/>
        <v>0</v>
      </c>
    </row>
    <row r="36" spans="1:34">
      <c r="G36" t="s">
        <v>392</v>
      </c>
      <c r="H36" s="1">
        <f t="shared" si="1"/>
        <v>11219.999999999998</v>
      </c>
      <c r="I36" s="1">
        <v>187</v>
      </c>
      <c r="J36" s="1">
        <v>1377</v>
      </c>
      <c r="K36" s="1">
        <f>J36*Inflation!$H$5/Inflation!$C$5</f>
        <v>1485.8293356341674</v>
      </c>
      <c r="L36" s="1"/>
      <c r="M36" s="1"/>
      <c r="N36" t="s">
        <v>38</v>
      </c>
      <c r="O36" s="1">
        <f t="shared" si="2"/>
        <v>11219.999999999998</v>
      </c>
      <c r="P36" s="1">
        <f t="shared" si="3"/>
        <v>0</v>
      </c>
      <c r="Q36" s="1">
        <f t="shared" si="4"/>
        <v>0</v>
      </c>
      <c r="R36" s="1">
        <f t="shared" si="5"/>
        <v>0</v>
      </c>
      <c r="T36" s="1">
        <f t="shared" si="6"/>
        <v>1377</v>
      </c>
      <c r="U36" s="1">
        <f t="shared" si="7"/>
        <v>0</v>
      </c>
      <c r="V36" s="1">
        <f t="shared" si="8"/>
        <v>0</v>
      </c>
      <c r="W36" s="1">
        <f t="shared" si="9"/>
        <v>0</v>
      </c>
      <c r="X36" s="1">
        <f t="shared" si="10"/>
        <v>1377</v>
      </c>
      <c r="Y36" s="6">
        <f t="shared" si="11"/>
        <v>0.33623910336239105</v>
      </c>
      <c r="Z36" s="6">
        <f t="shared" si="12"/>
        <v>0</v>
      </c>
      <c r="AA36" s="6">
        <f t="shared" si="13"/>
        <v>0</v>
      </c>
      <c r="AB36" s="6">
        <f t="shared" si="14"/>
        <v>0</v>
      </c>
      <c r="AD36" t="s">
        <v>38</v>
      </c>
      <c r="AE36" s="1">
        <f t="shared" si="15"/>
        <v>187</v>
      </c>
      <c r="AF36" s="1">
        <f t="shared" si="16"/>
        <v>0</v>
      </c>
      <c r="AG36" s="1">
        <f t="shared" si="17"/>
        <v>0</v>
      </c>
      <c r="AH36" s="1">
        <f t="shared" si="18"/>
        <v>0</v>
      </c>
    </row>
    <row r="37" spans="1:34">
      <c r="A37" t="s">
        <v>60</v>
      </c>
      <c r="B37">
        <v>0</v>
      </c>
      <c r="C37">
        <v>0</v>
      </c>
      <c r="D37">
        <v>2</v>
      </c>
      <c r="E37">
        <v>7</v>
      </c>
      <c r="G37" t="s">
        <v>477</v>
      </c>
      <c r="H37" s="1">
        <f t="shared" si="1"/>
        <v>21540</v>
      </c>
      <c r="I37" s="1">
        <v>359</v>
      </c>
      <c r="J37" s="1">
        <v>2554</v>
      </c>
      <c r="K37" s="1">
        <f>J37*Inflation!$H$5/Inflation!$C$5</f>
        <v>2755.8519413287318</v>
      </c>
      <c r="L37" s="1"/>
      <c r="M37" s="1"/>
      <c r="N37" t="s">
        <v>60</v>
      </c>
      <c r="O37" s="1">
        <f t="shared" si="2"/>
        <v>0</v>
      </c>
      <c r="P37" s="1">
        <f t="shared" si="3"/>
        <v>21540</v>
      </c>
      <c r="Q37" s="1">
        <f t="shared" si="4"/>
        <v>0</v>
      </c>
      <c r="R37" s="1">
        <f t="shared" si="5"/>
        <v>0</v>
      </c>
      <c r="T37" s="1">
        <f t="shared" si="6"/>
        <v>0</v>
      </c>
      <c r="U37" s="1">
        <f t="shared" si="7"/>
        <v>2554</v>
      </c>
      <c r="V37" s="1">
        <f t="shared" si="8"/>
        <v>0</v>
      </c>
      <c r="W37" s="1">
        <f t="shared" si="9"/>
        <v>0</v>
      </c>
      <c r="X37" s="1">
        <f t="shared" si="10"/>
        <v>2554</v>
      </c>
      <c r="Y37" s="6">
        <f t="shared" si="11"/>
        <v>0</v>
      </c>
      <c r="Z37" s="6">
        <f t="shared" si="12"/>
        <v>0.32484959489194998</v>
      </c>
      <c r="AA37" s="6">
        <f t="shared" si="13"/>
        <v>0</v>
      </c>
      <c r="AB37" s="6">
        <f t="shared" si="14"/>
        <v>0</v>
      </c>
      <c r="AD37" t="s">
        <v>60</v>
      </c>
      <c r="AE37" s="1">
        <f t="shared" si="15"/>
        <v>0</v>
      </c>
      <c r="AF37" s="1">
        <f t="shared" si="16"/>
        <v>359</v>
      </c>
      <c r="AG37" s="1">
        <f t="shared" si="17"/>
        <v>0</v>
      </c>
      <c r="AH37" s="1">
        <f t="shared" si="18"/>
        <v>0</v>
      </c>
    </row>
    <row r="38" spans="1:34">
      <c r="G38" t="s">
        <v>396</v>
      </c>
      <c r="H38" s="1">
        <f t="shared" si="1"/>
        <v>16379.999999999998</v>
      </c>
      <c r="I38" s="1">
        <v>273</v>
      </c>
      <c r="J38" s="1">
        <v>0</v>
      </c>
      <c r="K38" s="1">
        <f>J38*Inflation!$H$5/Inflation!$C$5</f>
        <v>0</v>
      </c>
      <c r="L38" s="1"/>
      <c r="M38" s="1"/>
      <c r="N38" t="s">
        <v>60</v>
      </c>
      <c r="O38" s="1">
        <f t="shared" si="2"/>
        <v>0</v>
      </c>
      <c r="P38" s="1">
        <f t="shared" si="3"/>
        <v>16379.999999999998</v>
      </c>
      <c r="Q38" s="1">
        <f t="shared" si="4"/>
        <v>0</v>
      </c>
      <c r="R38" s="1">
        <f t="shared" si="5"/>
        <v>0</v>
      </c>
      <c r="T38" s="1">
        <f t="shared" si="6"/>
        <v>0</v>
      </c>
      <c r="U38" s="1">
        <f t="shared" si="7"/>
        <v>0</v>
      </c>
      <c r="V38" s="1">
        <f t="shared" si="8"/>
        <v>0</v>
      </c>
      <c r="W38" s="1">
        <f t="shared" si="9"/>
        <v>0</v>
      </c>
      <c r="X38" s="1">
        <f t="shared" si="10"/>
        <v>0</v>
      </c>
      <c r="Y38" s="6">
        <f t="shared" si="11"/>
        <v>0</v>
      </c>
      <c r="Z38" s="6">
        <f t="shared" si="12"/>
        <v>0</v>
      </c>
      <c r="AA38" s="6">
        <f t="shared" si="13"/>
        <v>0</v>
      </c>
      <c r="AB38" s="6">
        <f t="shared" si="14"/>
        <v>0</v>
      </c>
      <c r="AD38" t="s">
        <v>60</v>
      </c>
      <c r="AE38" s="1">
        <f t="shared" si="15"/>
        <v>0</v>
      </c>
      <c r="AF38" s="1">
        <f t="shared" si="16"/>
        <v>273</v>
      </c>
      <c r="AG38" s="1">
        <f t="shared" si="17"/>
        <v>0</v>
      </c>
      <c r="AH38" s="1">
        <f t="shared" si="18"/>
        <v>0</v>
      </c>
    </row>
    <row r="39" spans="1:34">
      <c r="G39" t="s">
        <v>398</v>
      </c>
      <c r="H39" s="1">
        <f t="shared" si="1"/>
        <v>8315.4</v>
      </c>
      <c r="I39" s="1">
        <v>138.59</v>
      </c>
      <c r="J39" s="1">
        <v>318</v>
      </c>
      <c r="K39" s="1">
        <f>J39*Inflation!$H$5/Inflation!$C$5</f>
        <v>343.13270060396894</v>
      </c>
      <c r="L39" s="1"/>
      <c r="M39" s="1"/>
      <c r="N39" t="s">
        <v>60</v>
      </c>
      <c r="O39" s="1">
        <f t="shared" si="2"/>
        <v>8315.4</v>
      </c>
      <c r="P39" s="1">
        <f t="shared" si="3"/>
        <v>0</v>
      </c>
      <c r="Q39" s="1">
        <f t="shared" si="4"/>
        <v>0</v>
      </c>
      <c r="R39" s="1">
        <f t="shared" si="5"/>
        <v>0</v>
      </c>
      <c r="T39" s="1">
        <f t="shared" si="6"/>
        <v>318</v>
      </c>
      <c r="U39" s="1">
        <f t="shared" si="7"/>
        <v>0</v>
      </c>
      <c r="V39" s="1">
        <f t="shared" si="8"/>
        <v>0</v>
      </c>
      <c r="W39" s="1">
        <f t="shared" si="9"/>
        <v>0</v>
      </c>
      <c r="X39" s="1">
        <f t="shared" si="10"/>
        <v>318</v>
      </c>
      <c r="Y39" s="6">
        <f t="shared" si="11"/>
        <v>0.10477341760015499</v>
      </c>
      <c r="Z39" s="6">
        <f t="shared" si="12"/>
        <v>0</v>
      </c>
      <c r="AA39" s="6">
        <f t="shared" si="13"/>
        <v>0</v>
      </c>
      <c r="AB39" s="6">
        <f t="shared" si="14"/>
        <v>0</v>
      </c>
      <c r="AD39" t="s">
        <v>60</v>
      </c>
      <c r="AE39" s="1">
        <f t="shared" si="15"/>
        <v>138.59</v>
      </c>
      <c r="AF39" s="1">
        <f t="shared" si="16"/>
        <v>0</v>
      </c>
      <c r="AG39" s="1">
        <f t="shared" si="17"/>
        <v>0</v>
      </c>
      <c r="AH39" s="1">
        <f t="shared" si="18"/>
        <v>0</v>
      </c>
    </row>
    <row r="40" spans="1:34">
      <c r="G40" t="s">
        <v>402</v>
      </c>
      <c r="H40" s="1">
        <f t="shared" si="1"/>
        <v>8151.84</v>
      </c>
      <c r="I40" s="1">
        <v>135.864</v>
      </c>
      <c r="J40" s="1">
        <v>4365</v>
      </c>
      <c r="K40" s="1">
        <f>J40*Inflation!$H$5/Inflation!$C$5</f>
        <v>4709.9818809318385</v>
      </c>
      <c r="L40" s="1"/>
      <c r="M40" s="1"/>
      <c r="N40" t="s">
        <v>60</v>
      </c>
      <c r="O40" s="1">
        <f t="shared" si="2"/>
        <v>8151.84</v>
      </c>
      <c r="P40" s="1">
        <f t="shared" si="3"/>
        <v>0</v>
      </c>
      <c r="Q40" s="1">
        <f t="shared" si="4"/>
        <v>0</v>
      </c>
      <c r="R40" s="1">
        <f t="shared" si="5"/>
        <v>0</v>
      </c>
      <c r="T40" s="1">
        <f t="shared" si="6"/>
        <v>4365</v>
      </c>
      <c r="U40" s="1">
        <f t="shared" si="7"/>
        <v>0</v>
      </c>
      <c r="V40" s="1">
        <f t="shared" si="8"/>
        <v>0</v>
      </c>
      <c r="W40" s="1">
        <f t="shared" si="9"/>
        <v>0</v>
      </c>
      <c r="X40" s="1">
        <f t="shared" si="10"/>
        <v>4365</v>
      </c>
      <c r="Y40" s="6">
        <f t="shared" si="11"/>
        <v>1.4670189932075508</v>
      </c>
      <c r="Z40" s="6">
        <f t="shared" si="12"/>
        <v>0</v>
      </c>
      <c r="AA40" s="6">
        <f t="shared" si="13"/>
        <v>0</v>
      </c>
      <c r="AB40" s="6">
        <f t="shared" si="14"/>
        <v>0</v>
      </c>
      <c r="AD40" t="s">
        <v>60</v>
      </c>
      <c r="AE40" s="1">
        <f t="shared" si="15"/>
        <v>135.864</v>
      </c>
      <c r="AF40" s="1">
        <f t="shared" si="16"/>
        <v>0</v>
      </c>
      <c r="AG40" s="1">
        <f t="shared" si="17"/>
        <v>0</v>
      </c>
      <c r="AH40" s="1">
        <f t="shared" si="18"/>
        <v>0</v>
      </c>
    </row>
    <row r="41" spans="1:34">
      <c r="G41" t="s">
        <v>399</v>
      </c>
      <c r="H41" s="1">
        <f t="shared" si="1"/>
        <v>7542.66</v>
      </c>
      <c r="I41" s="1">
        <v>125.711</v>
      </c>
      <c r="J41" s="1">
        <v>971</v>
      </c>
      <c r="K41" s="1">
        <f>J41*Inflation!$H$5/Inflation!$C$5</f>
        <v>1047.7416738567731</v>
      </c>
      <c r="L41" s="1"/>
      <c r="M41" s="1"/>
      <c r="N41" t="s">
        <v>60</v>
      </c>
      <c r="O41" s="1">
        <f t="shared" si="2"/>
        <v>7542.66</v>
      </c>
      <c r="P41" s="1">
        <f t="shared" si="3"/>
        <v>0</v>
      </c>
      <c r="Q41" s="1">
        <f t="shared" si="4"/>
        <v>0</v>
      </c>
      <c r="R41" s="1">
        <f t="shared" si="5"/>
        <v>0</v>
      </c>
      <c r="T41" s="1">
        <f t="shared" si="6"/>
        <v>971</v>
      </c>
      <c r="U41" s="1">
        <f t="shared" si="7"/>
        <v>0</v>
      </c>
      <c r="V41" s="1">
        <f t="shared" si="8"/>
        <v>0</v>
      </c>
      <c r="W41" s="1">
        <f t="shared" si="9"/>
        <v>0</v>
      </c>
      <c r="X41" s="1">
        <f t="shared" si="10"/>
        <v>971</v>
      </c>
      <c r="Y41" s="6">
        <f t="shared" si="11"/>
        <v>0.35269705549537428</v>
      </c>
      <c r="Z41" s="6">
        <f t="shared" si="12"/>
        <v>0</v>
      </c>
      <c r="AA41" s="6">
        <f t="shared" si="13"/>
        <v>0</v>
      </c>
      <c r="AB41" s="6">
        <f t="shared" si="14"/>
        <v>0</v>
      </c>
      <c r="AD41" t="s">
        <v>60</v>
      </c>
      <c r="AE41" s="1">
        <f t="shared" si="15"/>
        <v>125.711</v>
      </c>
      <c r="AF41" s="1">
        <f t="shared" si="16"/>
        <v>0</v>
      </c>
      <c r="AG41" s="1">
        <f t="shared" si="17"/>
        <v>0</v>
      </c>
      <c r="AH41" s="1">
        <f t="shared" si="18"/>
        <v>0</v>
      </c>
    </row>
    <row r="42" spans="1:34">
      <c r="G42" t="s">
        <v>400</v>
      </c>
      <c r="H42" s="1">
        <f t="shared" si="1"/>
        <v>8113.0799999999981</v>
      </c>
      <c r="I42" s="1">
        <v>135.21799999999999</v>
      </c>
      <c r="J42" s="1">
        <v>457</v>
      </c>
      <c r="K42" s="1">
        <f>J42*Inflation!$H$5/Inflation!$C$5</f>
        <v>493.11837791199315</v>
      </c>
      <c r="L42" s="1"/>
      <c r="M42" s="1"/>
      <c r="N42" t="s">
        <v>60</v>
      </c>
      <c r="O42" s="1">
        <f t="shared" si="2"/>
        <v>8113.0799999999981</v>
      </c>
      <c r="P42" s="1">
        <f t="shared" si="3"/>
        <v>0</v>
      </c>
      <c r="Q42" s="1">
        <f t="shared" si="4"/>
        <v>0</v>
      </c>
      <c r="R42" s="1">
        <f t="shared" si="5"/>
        <v>0</v>
      </c>
      <c r="T42" s="1">
        <f t="shared" si="6"/>
        <v>457</v>
      </c>
      <c r="U42" s="1">
        <f t="shared" si="7"/>
        <v>0</v>
      </c>
      <c r="V42" s="1">
        <f t="shared" si="8"/>
        <v>0</v>
      </c>
      <c r="W42" s="1">
        <f t="shared" si="9"/>
        <v>0</v>
      </c>
      <c r="X42" s="1">
        <f t="shared" si="10"/>
        <v>457</v>
      </c>
      <c r="Y42" s="6">
        <f t="shared" si="11"/>
        <v>0.15432545895277111</v>
      </c>
      <c r="Z42" s="6">
        <f t="shared" si="12"/>
        <v>0</v>
      </c>
      <c r="AA42" s="6">
        <f t="shared" si="13"/>
        <v>0</v>
      </c>
      <c r="AB42" s="6">
        <f t="shared" si="14"/>
        <v>0</v>
      </c>
      <c r="AD42" t="s">
        <v>60</v>
      </c>
      <c r="AE42" s="1">
        <f t="shared" si="15"/>
        <v>135.21799999999999</v>
      </c>
      <c r="AF42" s="1">
        <f t="shared" si="16"/>
        <v>0</v>
      </c>
      <c r="AG42" s="1">
        <f t="shared" si="17"/>
        <v>0</v>
      </c>
      <c r="AH42" s="1">
        <f t="shared" si="18"/>
        <v>0</v>
      </c>
    </row>
    <row r="43" spans="1:34">
      <c r="G43" t="s">
        <v>394</v>
      </c>
      <c r="H43" s="1">
        <f t="shared" si="1"/>
        <v>14885.04</v>
      </c>
      <c r="I43" s="1">
        <v>248.084</v>
      </c>
      <c r="J43" s="1">
        <v>777</v>
      </c>
      <c r="K43" s="1">
        <f>J43*Inflation!$H$5/Inflation!$C$5</f>
        <v>838.4091458153581</v>
      </c>
      <c r="L43" s="1"/>
      <c r="M43" s="1"/>
      <c r="N43" t="s">
        <v>60</v>
      </c>
      <c r="O43" s="1">
        <f t="shared" si="2"/>
        <v>14885.04</v>
      </c>
      <c r="P43" s="1">
        <f t="shared" si="3"/>
        <v>0</v>
      </c>
      <c r="Q43" s="1">
        <f t="shared" si="4"/>
        <v>0</v>
      </c>
      <c r="R43" s="1">
        <f t="shared" si="5"/>
        <v>0</v>
      </c>
      <c r="T43" s="1">
        <f t="shared" si="6"/>
        <v>777</v>
      </c>
      <c r="U43" s="1">
        <f t="shared" si="7"/>
        <v>0</v>
      </c>
      <c r="V43" s="1">
        <f t="shared" si="8"/>
        <v>0</v>
      </c>
      <c r="W43" s="1">
        <f t="shared" si="9"/>
        <v>0</v>
      </c>
      <c r="X43" s="1">
        <f t="shared" si="10"/>
        <v>777</v>
      </c>
      <c r="Y43" s="6">
        <f t="shared" si="11"/>
        <v>0.14301386649197254</v>
      </c>
      <c r="Z43" s="6">
        <f t="shared" si="12"/>
        <v>0</v>
      </c>
      <c r="AA43" s="6">
        <f t="shared" si="13"/>
        <v>0</v>
      </c>
      <c r="AB43" s="6">
        <f t="shared" si="14"/>
        <v>0</v>
      </c>
      <c r="AD43" t="s">
        <v>60</v>
      </c>
      <c r="AE43" s="1">
        <f t="shared" si="15"/>
        <v>248.084</v>
      </c>
      <c r="AF43" s="1">
        <f t="shared" si="16"/>
        <v>0</v>
      </c>
      <c r="AG43" s="1">
        <f t="shared" si="17"/>
        <v>0</v>
      </c>
      <c r="AH43" s="1">
        <f t="shared" si="18"/>
        <v>0</v>
      </c>
    </row>
    <row r="44" spans="1:34">
      <c r="G44" t="s">
        <v>395</v>
      </c>
      <c r="H44" s="1">
        <f t="shared" si="1"/>
        <v>14459.159999999998</v>
      </c>
      <c r="I44" s="1">
        <v>240.98599999999999</v>
      </c>
      <c r="J44" s="1">
        <v>1047</v>
      </c>
      <c r="K44" s="1">
        <f>J44*Inflation!$H$5/Inflation!$C$5</f>
        <v>1129.7482312338225</v>
      </c>
      <c r="L44" s="1"/>
      <c r="M44" s="1"/>
      <c r="N44" t="s">
        <v>60</v>
      </c>
      <c r="O44" s="1">
        <f t="shared" si="2"/>
        <v>14459.159999999998</v>
      </c>
      <c r="P44" s="1">
        <f t="shared" si="3"/>
        <v>0</v>
      </c>
      <c r="Q44" s="1">
        <f t="shared" si="4"/>
        <v>0</v>
      </c>
      <c r="R44" s="1">
        <f t="shared" si="5"/>
        <v>0</v>
      </c>
      <c r="T44" s="1">
        <f t="shared" si="6"/>
        <v>1047</v>
      </c>
      <c r="U44" s="1">
        <f t="shared" si="7"/>
        <v>0</v>
      </c>
      <c r="V44" s="1">
        <f t="shared" si="8"/>
        <v>0</v>
      </c>
      <c r="W44" s="1">
        <f t="shared" si="9"/>
        <v>0</v>
      </c>
      <c r="X44" s="1">
        <f t="shared" si="10"/>
        <v>1047</v>
      </c>
      <c r="Y44" s="6">
        <f t="shared" si="11"/>
        <v>0.19838587792685963</v>
      </c>
      <c r="Z44" s="6">
        <f t="shared" si="12"/>
        <v>0</v>
      </c>
      <c r="AA44" s="6">
        <f t="shared" si="13"/>
        <v>0</v>
      </c>
      <c r="AB44" s="6">
        <f t="shared" si="14"/>
        <v>0</v>
      </c>
      <c r="AD44" t="s">
        <v>60</v>
      </c>
      <c r="AE44" s="1">
        <f t="shared" si="15"/>
        <v>240.98599999999999</v>
      </c>
      <c r="AF44" s="1">
        <f t="shared" si="16"/>
        <v>0</v>
      </c>
      <c r="AG44" s="1">
        <f t="shared" si="17"/>
        <v>0</v>
      </c>
      <c r="AH44" s="1">
        <f t="shared" si="18"/>
        <v>0</v>
      </c>
    </row>
    <row r="45" spans="1:34">
      <c r="G45" t="s">
        <v>401</v>
      </c>
      <c r="H45" s="1">
        <f t="shared" si="1"/>
        <v>8054.1</v>
      </c>
      <c r="I45" s="1">
        <v>134.23500000000001</v>
      </c>
      <c r="J45" s="1">
        <v>1917</v>
      </c>
      <c r="K45" s="1">
        <f>J45*Inflation!$H$5/Inflation!$C$5</f>
        <v>2068.5075064710959</v>
      </c>
      <c r="L45" s="1"/>
      <c r="M45" s="1"/>
      <c r="N45" t="s">
        <v>60</v>
      </c>
      <c r="O45" s="1">
        <f t="shared" si="2"/>
        <v>8054.1</v>
      </c>
      <c r="P45" s="1">
        <f t="shared" si="3"/>
        <v>0</v>
      </c>
      <c r="Q45" s="1">
        <f t="shared" si="4"/>
        <v>0</v>
      </c>
      <c r="R45" s="1">
        <f t="shared" si="5"/>
        <v>0</v>
      </c>
      <c r="T45" s="1">
        <f t="shared" si="6"/>
        <v>1917</v>
      </c>
      <c r="U45" s="1">
        <f t="shared" si="7"/>
        <v>0</v>
      </c>
      <c r="V45" s="1">
        <f t="shared" si="8"/>
        <v>0</v>
      </c>
      <c r="W45" s="1">
        <f t="shared" si="9"/>
        <v>0</v>
      </c>
      <c r="X45" s="1">
        <f t="shared" si="10"/>
        <v>1917</v>
      </c>
      <c r="Y45" s="6">
        <f t="shared" si="11"/>
        <v>0.65209704306136596</v>
      </c>
      <c r="Z45" s="6">
        <f t="shared" si="12"/>
        <v>0</v>
      </c>
      <c r="AA45" s="6">
        <f t="shared" si="13"/>
        <v>0</v>
      </c>
      <c r="AB45" s="6">
        <f t="shared" si="14"/>
        <v>0</v>
      </c>
      <c r="AD45" t="s">
        <v>60</v>
      </c>
      <c r="AE45" s="1">
        <f t="shared" si="15"/>
        <v>134.23500000000001</v>
      </c>
      <c r="AF45" s="1">
        <f t="shared" si="16"/>
        <v>0</v>
      </c>
      <c r="AG45" s="1">
        <f t="shared" si="17"/>
        <v>0</v>
      </c>
      <c r="AH45" s="1">
        <f t="shared" si="18"/>
        <v>0</v>
      </c>
    </row>
    <row r="46" spans="1:34">
      <c r="A46" t="s">
        <v>142</v>
      </c>
      <c r="B46">
        <v>1</v>
      </c>
      <c r="C46">
        <v>2</v>
      </c>
      <c r="D46">
        <v>5</v>
      </c>
      <c r="E46">
        <v>4</v>
      </c>
      <c r="G46" t="s">
        <v>406</v>
      </c>
      <c r="H46" s="1">
        <f t="shared" si="1"/>
        <v>17520</v>
      </c>
      <c r="I46" s="1">
        <v>292</v>
      </c>
      <c r="J46" s="1">
        <v>986</v>
      </c>
      <c r="K46" s="1">
        <f>J46*Inflation!$H$5/Inflation!$C$5</f>
        <v>1063.9271786022434</v>
      </c>
      <c r="L46" s="1"/>
      <c r="M46" s="1"/>
      <c r="N46" t="s">
        <v>142</v>
      </c>
      <c r="O46" s="1">
        <f t="shared" si="2"/>
        <v>0</v>
      </c>
      <c r="P46" s="1">
        <f t="shared" si="3"/>
        <v>17520</v>
      </c>
      <c r="Q46" s="1">
        <f t="shared" si="4"/>
        <v>0</v>
      </c>
      <c r="R46" s="1">
        <f t="shared" si="5"/>
        <v>0</v>
      </c>
      <c r="T46" s="1">
        <f t="shared" si="6"/>
        <v>0</v>
      </c>
      <c r="U46" s="1">
        <f t="shared" si="7"/>
        <v>986</v>
      </c>
      <c r="V46" s="1">
        <f t="shared" si="8"/>
        <v>0</v>
      </c>
      <c r="W46" s="1">
        <f t="shared" si="9"/>
        <v>0</v>
      </c>
      <c r="X46" s="1">
        <f t="shared" si="10"/>
        <v>986</v>
      </c>
      <c r="Y46" s="6">
        <f t="shared" si="11"/>
        <v>0</v>
      </c>
      <c r="Z46" s="6">
        <f t="shared" si="12"/>
        <v>0.15418777756927504</v>
      </c>
      <c r="AA46" s="6">
        <f t="shared" si="13"/>
        <v>0</v>
      </c>
      <c r="AB46" s="6">
        <f t="shared" si="14"/>
        <v>0</v>
      </c>
      <c r="AD46" t="s">
        <v>142</v>
      </c>
      <c r="AE46" s="1">
        <f t="shared" si="15"/>
        <v>0</v>
      </c>
      <c r="AF46" s="1">
        <f t="shared" si="16"/>
        <v>292</v>
      </c>
      <c r="AG46" s="1">
        <f t="shared" si="17"/>
        <v>0</v>
      </c>
      <c r="AH46" s="1">
        <f t="shared" si="18"/>
        <v>0</v>
      </c>
    </row>
    <row r="47" spans="1:34">
      <c r="G47" t="s">
        <v>408</v>
      </c>
      <c r="H47" s="1">
        <f t="shared" si="1"/>
        <v>25259.999999999996</v>
      </c>
      <c r="I47" s="1">
        <v>421</v>
      </c>
      <c r="J47" s="1">
        <v>1557</v>
      </c>
      <c r="K47" s="1">
        <f>J47*Inflation!$H$5/Inflation!$C$5</f>
        <v>1680.0553925798104</v>
      </c>
      <c r="L47" s="1"/>
      <c r="M47" s="1"/>
      <c r="N47" t="s">
        <v>142</v>
      </c>
      <c r="O47" s="1">
        <f t="shared" si="2"/>
        <v>0</v>
      </c>
      <c r="P47" s="1">
        <f t="shared" si="3"/>
        <v>25259.999999999996</v>
      </c>
      <c r="Q47" s="1">
        <f t="shared" si="4"/>
        <v>0</v>
      </c>
      <c r="R47" s="1">
        <f t="shared" si="5"/>
        <v>0</v>
      </c>
      <c r="T47" s="1">
        <f t="shared" si="6"/>
        <v>0</v>
      </c>
      <c r="U47" s="1">
        <f t="shared" si="7"/>
        <v>1557</v>
      </c>
      <c r="V47" s="1">
        <f t="shared" si="8"/>
        <v>0</v>
      </c>
      <c r="W47" s="1">
        <f t="shared" si="9"/>
        <v>0</v>
      </c>
      <c r="X47" s="1">
        <f t="shared" si="10"/>
        <v>1557</v>
      </c>
      <c r="Y47" s="6">
        <f t="shared" si="11"/>
        <v>0</v>
      </c>
      <c r="Z47" s="6">
        <f t="shared" si="12"/>
        <v>0.16887384895714708</v>
      </c>
      <c r="AA47" s="6">
        <f t="shared" si="13"/>
        <v>0</v>
      </c>
      <c r="AB47" s="6">
        <f t="shared" si="14"/>
        <v>0</v>
      </c>
      <c r="AD47" t="s">
        <v>142</v>
      </c>
      <c r="AE47" s="1">
        <f t="shared" si="15"/>
        <v>0</v>
      </c>
      <c r="AF47" s="1">
        <f t="shared" si="16"/>
        <v>421</v>
      </c>
      <c r="AG47" s="1">
        <f t="shared" si="17"/>
        <v>0</v>
      </c>
      <c r="AH47" s="1">
        <f t="shared" si="18"/>
        <v>0</v>
      </c>
    </row>
    <row r="48" spans="1:34">
      <c r="G48" t="s">
        <v>407</v>
      </c>
      <c r="H48" s="1">
        <f t="shared" si="1"/>
        <v>23340</v>
      </c>
      <c r="I48" s="1">
        <v>389</v>
      </c>
      <c r="J48" s="1">
        <v>1646</v>
      </c>
      <c r="K48" s="1">
        <f>J48*Inflation!$H$5/Inflation!$C$5</f>
        <v>1776.0893874029337</v>
      </c>
      <c r="L48" s="1"/>
      <c r="M48" s="1"/>
      <c r="N48" t="s">
        <v>142</v>
      </c>
      <c r="O48" s="1">
        <f t="shared" si="2"/>
        <v>0</v>
      </c>
      <c r="P48" s="1">
        <f t="shared" si="3"/>
        <v>23340</v>
      </c>
      <c r="Q48" s="1">
        <f t="shared" si="4"/>
        <v>0</v>
      </c>
      <c r="R48" s="1">
        <f t="shared" si="5"/>
        <v>0</v>
      </c>
      <c r="T48" s="1">
        <f t="shared" si="6"/>
        <v>0</v>
      </c>
      <c r="U48" s="1">
        <f t="shared" si="7"/>
        <v>1646</v>
      </c>
      <c r="V48" s="1">
        <f t="shared" si="8"/>
        <v>0</v>
      </c>
      <c r="W48" s="1">
        <f t="shared" si="9"/>
        <v>0</v>
      </c>
      <c r="X48" s="1">
        <f t="shared" si="10"/>
        <v>1646</v>
      </c>
      <c r="Y48" s="6">
        <f t="shared" si="11"/>
        <v>0</v>
      </c>
      <c r="Z48" s="6">
        <f t="shared" si="12"/>
        <v>0.19321289807608785</v>
      </c>
      <c r="AA48" s="6">
        <f t="shared" si="13"/>
        <v>0</v>
      </c>
      <c r="AB48" s="6">
        <f t="shared" si="14"/>
        <v>0</v>
      </c>
      <c r="AD48" t="s">
        <v>142</v>
      </c>
      <c r="AE48" s="1">
        <f t="shared" si="15"/>
        <v>0</v>
      </c>
      <c r="AF48" s="1">
        <f t="shared" si="16"/>
        <v>389</v>
      </c>
      <c r="AG48" s="1">
        <f t="shared" si="17"/>
        <v>0</v>
      </c>
      <c r="AH48" s="1">
        <f t="shared" si="18"/>
        <v>0</v>
      </c>
    </row>
    <row r="49" spans="1:34">
      <c r="G49" t="s">
        <v>403</v>
      </c>
      <c r="H49" s="1">
        <f t="shared" si="1"/>
        <v>98640</v>
      </c>
      <c r="I49" s="1">
        <v>1644</v>
      </c>
      <c r="J49" s="1">
        <v>2433</v>
      </c>
      <c r="K49" s="1">
        <f>J49*Inflation!$H$5/Inflation!$C$5</f>
        <v>2625.2888697152721</v>
      </c>
      <c r="L49" s="1"/>
      <c r="M49" s="1"/>
      <c r="N49" t="s">
        <v>142</v>
      </c>
      <c r="O49" s="1">
        <f t="shared" si="2"/>
        <v>0</v>
      </c>
      <c r="P49" s="1">
        <f t="shared" si="3"/>
        <v>0</v>
      </c>
      <c r="Q49" s="1">
        <f t="shared" si="4"/>
        <v>0</v>
      </c>
      <c r="R49" s="1">
        <f t="shared" si="5"/>
        <v>98640</v>
      </c>
      <c r="T49" s="1">
        <f t="shared" si="6"/>
        <v>0</v>
      </c>
      <c r="U49" s="1">
        <f t="shared" si="7"/>
        <v>0</v>
      </c>
      <c r="V49" s="1">
        <f t="shared" si="8"/>
        <v>0</v>
      </c>
      <c r="W49" s="1">
        <f t="shared" si="9"/>
        <v>2433</v>
      </c>
      <c r="X49" s="1">
        <f t="shared" si="10"/>
        <v>2433</v>
      </c>
      <c r="Y49" s="6">
        <f t="shared" si="11"/>
        <v>0</v>
      </c>
      <c r="Z49" s="6">
        <f t="shared" si="12"/>
        <v>0</v>
      </c>
      <c r="AA49" s="6">
        <f t="shared" si="13"/>
        <v>0</v>
      </c>
      <c r="AB49" s="6">
        <f t="shared" si="14"/>
        <v>6.7576575675765763E-2</v>
      </c>
      <c r="AD49" t="s">
        <v>142</v>
      </c>
      <c r="AE49" s="1">
        <f t="shared" si="15"/>
        <v>0</v>
      </c>
      <c r="AF49" s="1">
        <f t="shared" si="16"/>
        <v>0</v>
      </c>
      <c r="AG49" s="1">
        <f t="shared" si="17"/>
        <v>0</v>
      </c>
      <c r="AH49" s="1">
        <f t="shared" si="18"/>
        <v>1644</v>
      </c>
    </row>
    <row r="50" spans="1:34">
      <c r="G50" t="s">
        <v>479</v>
      </c>
      <c r="H50" s="1">
        <f t="shared" si="1"/>
        <v>15600</v>
      </c>
      <c r="I50" s="1">
        <v>260</v>
      </c>
      <c r="J50" s="1">
        <v>1596</v>
      </c>
      <c r="K50" s="1">
        <f>J50*Inflation!$H$5/Inflation!$C$5</f>
        <v>1722.137704918033</v>
      </c>
      <c r="L50" s="1"/>
      <c r="M50" s="1"/>
      <c r="N50" t="s">
        <v>142</v>
      </c>
      <c r="O50" s="1">
        <f t="shared" si="2"/>
        <v>0</v>
      </c>
      <c r="P50" s="1">
        <f t="shared" si="3"/>
        <v>15600</v>
      </c>
      <c r="Q50" s="1">
        <f t="shared" si="4"/>
        <v>0</v>
      </c>
      <c r="R50" s="1">
        <f t="shared" si="5"/>
        <v>0</v>
      </c>
      <c r="T50" s="1">
        <f t="shared" si="6"/>
        <v>0</v>
      </c>
      <c r="U50" s="1">
        <f t="shared" si="7"/>
        <v>1596</v>
      </c>
      <c r="V50" s="1">
        <f t="shared" si="8"/>
        <v>0</v>
      </c>
      <c r="W50" s="1">
        <f t="shared" si="9"/>
        <v>0</v>
      </c>
      <c r="X50" s="1">
        <f t="shared" si="10"/>
        <v>1596</v>
      </c>
      <c r="Y50" s="6">
        <f t="shared" si="11"/>
        <v>0</v>
      </c>
      <c r="Z50" s="6">
        <f t="shared" si="12"/>
        <v>0.28029504741833511</v>
      </c>
      <c r="AA50" s="6">
        <f t="shared" si="13"/>
        <v>0</v>
      </c>
      <c r="AB50" s="6">
        <f t="shared" si="14"/>
        <v>0</v>
      </c>
      <c r="AD50" t="s">
        <v>142</v>
      </c>
      <c r="AE50" s="1">
        <f t="shared" si="15"/>
        <v>0</v>
      </c>
      <c r="AF50" s="1">
        <f t="shared" si="16"/>
        <v>260</v>
      </c>
      <c r="AG50" s="1">
        <f t="shared" si="17"/>
        <v>0</v>
      </c>
      <c r="AH50" s="1">
        <f t="shared" si="18"/>
        <v>0</v>
      </c>
    </row>
    <row r="51" spans="1:34">
      <c r="G51" t="s">
        <v>404</v>
      </c>
      <c r="H51" s="1">
        <f t="shared" si="1"/>
        <v>37260</v>
      </c>
      <c r="I51" s="1">
        <v>621</v>
      </c>
      <c r="J51" s="1">
        <v>1454</v>
      </c>
      <c r="K51" s="1">
        <f>J51*Inflation!$H$5/Inflation!$C$5</f>
        <v>1568.9149266609147</v>
      </c>
      <c r="L51" s="1"/>
      <c r="M51" s="1"/>
      <c r="N51" t="s">
        <v>142</v>
      </c>
      <c r="O51" s="1">
        <f t="shared" si="2"/>
        <v>0</v>
      </c>
      <c r="P51" s="1">
        <f t="shared" si="3"/>
        <v>0</v>
      </c>
      <c r="Q51" s="1">
        <f t="shared" si="4"/>
        <v>37260</v>
      </c>
      <c r="R51" s="1">
        <f t="shared" si="5"/>
        <v>0</v>
      </c>
      <c r="T51" s="1">
        <f t="shared" si="6"/>
        <v>0</v>
      </c>
      <c r="U51" s="1">
        <f t="shared" si="7"/>
        <v>0</v>
      </c>
      <c r="V51" s="1">
        <f t="shared" si="8"/>
        <v>1454</v>
      </c>
      <c r="W51" s="1">
        <f t="shared" si="9"/>
        <v>0</v>
      </c>
      <c r="X51" s="1">
        <f t="shared" si="10"/>
        <v>1454</v>
      </c>
      <c r="Y51" s="6">
        <f t="shared" si="11"/>
        <v>0</v>
      </c>
      <c r="Z51" s="6">
        <f t="shared" si="12"/>
        <v>0</v>
      </c>
      <c r="AA51" s="6">
        <f t="shared" si="13"/>
        <v>0.10691255082757961</v>
      </c>
      <c r="AB51" s="6">
        <f t="shared" si="14"/>
        <v>0</v>
      </c>
      <c r="AD51" t="s">
        <v>142</v>
      </c>
      <c r="AE51" s="1">
        <f t="shared" si="15"/>
        <v>0</v>
      </c>
      <c r="AF51" s="1">
        <f t="shared" si="16"/>
        <v>0</v>
      </c>
      <c r="AG51" s="1">
        <f t="shared" si="17"/>
        <v>621</v>
      </c>
      <c r="AH51" s="1">
        <f t="shared" si="18"/>
        <v>0</v>
      </c>
    </row>
    <row r="52" spans="1:34">
      <c r="G52" t="s">
        <v>410</v>
      </c>
      <c r="H52" s="1">
        <f t="shared" si="1"/>
        <v>20759.999999999996</v>
      </c>
      <c r="I52" s="1">
        <v>346</v>
      </c>
      <c r="J52" s="1">
        <v>2508</v>
      </c>
      <c r="K52" s="1">
        <f>J52*Inflation!$H$5/Inflation!$C$5</f>
        <v>2706.216393442623</v>
      </c>
      <c r="L52" s="1"/>
      <c r="M52" s="1"/>
      <c r="N52" t="s">
        <v>142</v>
      </c>
      <c r="O52" s="1">
        <f t="shared" si="2"/>
        <v>0</v>
      </c>
      <c r="P52" s="1">
        <f t="shared" si="3"/>
        <v>20759.999999999996</v>
      </c>
      <c r="Q52" s="1">
        <f t="shared" si="4"/>
        <v>0</v>
      </c>
      <c r="R52" s="1">
        <f t="shared" si="5"/>
        <v>0</v>
      </c>
      <c r="T52" s="1">
        <f t="shared" si="6"/>
        <v>0</v>
      </c>
      <c r="U52" s="1">
        <f t="shared" si="7"/>
        <v>2508</v>
      </c>
      <c r="V52" s="1">
        <f t="shared" si="8"/>
        <v>0</v>
      </c>
      <c r="W52" s="1">
        <f t="shared" si="9"/>
        <v>0</v>
      </c>
      <c r="X52" s="1">
        <f t="shared" si="10"/>
        <v>2508</v>
      </c>
      <c r="Y52" s="6">
        <f t="shared" si="11"/>
        <v>0</v>
      </c>
      <c r="Z52" s="6">
        <f t="shared" si="12"/>
        <v>0.33098424261620085</v>
      </c>
      <c r="AA52" s="6">
        <f t="shared" si="13"/>
        <v>0</v>
      </c>
      <c r="AB52" s="6">
        <f t="shared" si="14"/>
        <v>0</v>
      </c>
      <c r="AD52" t="s">
        <v>142</v>
      </c>
      <c r="AE52" s="1">
        <f t="shared" si="15"/>
        <v>0</v>
      </c>
      <c r="AF52" s="1">
        <f t="shared" si="16"/>
        <v>346</v>
      </c>
      <c r="AG52" s="1">
        <f t="shared" si="17"/>
        <v>0</v>
      </c>
      <c r="AH52" s="1">
        <f t="shared" si="18"/>
        <v>0</v>
      </c>
    </row>
    <row r="53" spans="1:34">
      <c r="G53" t="s">
        <v>405</v>
      </c>
      <c r="H53" s="1">
        <f t="shared" si="1"/>
        <v>36120</v>
      </c>
      <c r="I53" s="1">
        <v>602</v>
      </c>
      <c r="J53" s="1">
        <v>2263</v>
      </c>
      <c r="K53" s="1">
        <f>J53*Inflation!$H$5/Inflation!$C$5</f>
        <v>2441.8531492666093</v>
      </c>
      <c r="L53" s="1"/>
      <c r="M53" s="1"/>
      <c r="N53" t="s">
        <v>142</v>
      </c>
      <c r="O53" s="1">
        <f t="shared" si="2"/>
        <v>0</v>
      </c>
      <c r="P53" s="1">
        <f t="shared" si="3"/>
        <v>0</v>
      </c>
      <c r="Q53" s="1">
        <f t="shared" si="4"/>
        <v>36120</v>
      </c>
      <c r="R53" s="1">
        <f t="shared" si="5"/>
        <v>0</v>
      </c>
      <c r="T53" s="1">
        <f t="shared" si="6"/>
        <v>0</v>
      </c>
      <c r="U53" s="1">
        <f t="shared" si="7"/>
        <v>0</v>
      </c>
      <c r="V53" s="1">
        <f t="shared" si="8"/>
        <v>2263</v>
      </c>
      <c r="W53" s="1">
        <f t="shared" si="9"/>
        <v>0</v>
      </c>
      <c r="X53" s="1">
        <f t="shared" si="10"/>
        <v>2263</v>
      </c>
      <c r="Y53" s="6">
        <f t="shared" si="11"/>
        <v>0</v>
      </c>
      <c r="Z53" s="6">
        <f t="shared" si="12"/>
        <v>0</v>
      </c>
      <c r="AA53" s="6">
        <f t="shared" si="13"/>
        <v>0.1716500553709856</v>
      </c>
      <c r="AB53" s="6">
        <f t="shared" si="14"/>
        <v>0</v>
      </c>
      <c r="AD53" t="s">
        <v>142</v>
      </c>
      <c r="AE53" s="1">
        <f t="shared" si="15"/>
        <v>0</v>
      </c>
      <c r="AF53" s="1">
        <f t="shared" si="16"/>
        <v>0</v>
      </c>
      <c r="AG53" s="1">
        <f t="shared" si="17"/>
        <v>602</v>
      </c>
      <c r="AH53" s="1">
        <f t="shared" si="18"/>
        <v>0</v>
      </c>
    </row>
    <row r="54" spans="1:34">
      <c r="G54" t="s">
        <v>411</v>
      </c>
      <c r="H54" s="1">
        <f t="shared" si="1"/>
        <v>9046.6799999999985</v>
      </c>
      <c r="I54" s="1">
        <v>150.77799999999999</v>
      </c>
      <c r="J54" s="1">
        <v>1276</v>
      </c>
      <c r="K54" s="1">
        <f>J54*Inflation!$H$5/Inflation!$C$5</f>
        <v>1376.8469370146679</v>
      </c>
      <c r="L54" s="1"/>
      <c r="M54" s="1"/>
      <c r="N54" t="s">
        <v>142</v>
      </c>
      <c r="O54" s="1">
        <f t="shared" si="2"/>
        <v>9046.6799999999985</v>
      </c>
      <c r="P54" s="1">
        <f t="shared" si="3"/>
        <v>0</v>
      </c>
      <c r="Q54" s="1">
        <f t="shared" si="4"/>
        <v>0</v>
      </c>
      <c r="R54" s="1">
        <f t="shared" si="5"/>
        <v>0</v>
      </c>
      <c r="T54" s="1">
        <f t="shared" si="6"/>
        <v>1276</v>
      </c>
      <c r="U54" s="1">
        <f t="shared" si="7"/>
        <v>0</v>
      </c>
      <c r="V54" s="1">
        <f t="shared" si="8"/>
        <v>0</v>
      </c>
      <c r="W54" s="1">
        <f t="shared" si="9"/>
        <v>0</v>
      </c>
      <c r="X54" s="1">
        <f t="shared" si="10"/>
        <v>1276</v>
      </c>
      <c r="Y54" s="6">
        <f t="shared" si="11"/>
        <v>0.3864279946852221</v>
      </c>
      <c r="Z54" s="6">
        <f t="shared" si="12"/>
        <v>0</v>
      </c>
      <c r="AA54" s="6">
        <f t="shared" si="13"/>
        <v>0</v>
      </c>
      <c r="AB54" s="6">
        <f t="shared" si="14"/>
        <v>0</v>
      </c>
      <c r="AD54" t="s">
        <v>142</v>
      </c>
      <c r="AE54" s="1">
        <f t="shared" si="15"/>
        <v>150.77799999999999</v>
      </c>
      <c r="AF54" s="1">
        <f t="shared" si="16"/>
        <v>0</v>
      </c>
      <c r="AG54" s="1">
        <f t="shared" si="17"/>
        <v>0</v>
      </c>
      <c r="AH54" s="1">
        <f t="shared" si="18"/>
        <v>0</v>
      </c>
    </row>
    <row r="55" spans="1:34">
      <c r="G55" t="s">
        <v>412</v>
      </c>
      <c r="H55" s="1">
        <f t="shared" si="1"/>
        <v>13073.28</v>
      </c>
      <c r="I55" s="1">
        <v>217.88800000000001</v>
      </c>
      <c r="J55" s="1">
        <v>759</v>
      </c>
      <c r="K55" s="1">
        <f>J55*Inflation!$H$5/Inflation!$C$5</f>
        <v>818.98654012079396</v>
      </c>
      <c r="L55" s="1"/>
      <c r="M55" s="1"/>
      <c r="N55" t="s">
        <v>142</v>
      </c>
      <c r="O55" s="1">
        <f t="shared" si="2"/>
        <v>13073.28</v>
      </c>
      <c r="P55" s="1">
        <f t="shared" si="3"/>
        <v>0</v>
      </c>
      <c r="Q55" s="1">
        <f t="shared" si="4"/>
        <v>0</v>
      </c>
      <c r="R55" s="1">
        <f t="shared" si="5"/>
        <v>0</v>
      </c>
      <c r="T55" s="1">
        <f t="shared" si="6"/>
        <v>759</v>
      </c>
      <c r="U55" s="1">
        <f t="shared" si="7"/>
        <v>0</v>
      </c>
      <c r="V55" s="1">
        <f t="shared" si="8"/>
        <v>0</v>
      </c>
      <c r="W55" s="1">
        <f t="shared" si="9"/>
        <v>0</v>
      </c>
      <c r="X55" s="1">
        <f t="shared" si="10"/>
        <v>759</v>
      </c>
      <c r="Y55" s="6">
        <f t="shared" si="11"/>
        <v>0.15906123442583042</v>
      </c>
      <c r="Z55" s="6">
        <f t="shared" si="12"/>
        <v>0</v>
      </c>
      <c r="AA55" s="6">
        <f t="shared" si="13"/>
        <v>0</v>
      </c>
      <c r="AB55" s="6">
        <f t="shared" si="14"/>
        <v>0</v>
      </c>
      <c r="AD55" t="s">
        <v>142</v>
      </c>
      <c r="AE55" s="1">
        <f t="shared" si="15"/>
        <v>217.88800000000001</v>
      </c>
      <c r="AF55" s="1">
        <f t="shared" si="16"/>
        <v>0</v>
      </c>
      <c r="AG55" s="1">
        <f t="shared" si="17"/>
        <v>0</v>
      </c>
      <c r="AH55" s="1">
        <f t="shared" si="18"/>
        <v>0</v>
      </c>
    </row>
    <row r="56" spans="1:34">
      <c r="G56" t="s">
        <v>413</v>
      </c>
      <c r="H56" s="1">
        <f t="shared" si="1"/>
        <v>10355.460000000001</v>
      </c>
      <c r="I56" s="1">
        <v>172.59100000000001</v>
      </c>
      <c r="J56" s="1">
        <v>736</v>
      </c>
      <c r="K56" s="1">
        <f>J56*Inflation!$H$5/Inflation!$C$5</f>
        <v>794.16876617773949</v>
      </c>
      <c r="L56" s="1"/>
      <c r="M56" s="1"/>
      <c r="N56" t="s">
        <v>142</v>
      </c>
      <c r="O56" s="1">
        <f t="shared" si="2"/>
        <v>10355.460000000001</v>
      </c>
      <c r="P56" s="1">
        <f t="shared" si="3"/>
        <v>0</v>
      </c>
      <c r="Q56" s="1">
        <f t="shared" si="4"/>
        <v>0</v>
      </c>
      <c r="R56" s="1">
        <f t="shared" si="5"/>
        <v>0</v>
      </c>
      <c r="T56" s="1">
        <f t="shared" si="6"/>
        <v>736</v>
      </c>
      <c r="U56" s="1">
        <f t="shared" si="7"/>
        <v>0</v>
      </c>
      <c r="V56" s="1">
        <f t="shared" si="8"/>
        <v>0</v>
      </c>
      <c r="W56" s="1">
        <f t="shared" si="9"/>
        <v>0</v>
      </c>
      <c r="X56" s="1">
        <f t="shared" si="10"/>
        <v>736</v>
      </c>
      <c r="Y56" s="6">
        <f t="shared" si="11"/>
        <v>0.19472223891206991</v>
      </c>
      <c r="Z56" s="6">
        <f t="shared" si="12"/>
        <v>0</v>
      </c>
      <c r="AA56" s="6">
        <f t="shared" si="13"/>
        <v>0</v>
      </c>
      <c r="AB56" s="6">
        <f t="shared" si="14"/>
        <v>0</v>
      </c>
      <c r="AD56" t="s">
        <v>142</v>
      </c>
      <c r="AE56" s="1">
        <f t="shared" si="15"/>
        <v>172.59100000000001</v>
      </c>
      <c r="AF56" s="1">
        <f t="shared" si="16"/>
        <v>0</v>
      </c>
      <c r="AG56" s="1">
        <f t="shared" si="17"/>
        <v>0</v>
      </c>
      <c r="AH56" s="1">
        <f t="shared" si="18"/>
        <v>0</v>
      </c>
    </row>
    <row r="57" spans="1:34">
      <c r="G57" t="s">
        <v>489</v>
      </c>
      <c r="H57" s="1">
        <f t="shared" si="1"/>
        <v>7808.8799999999992</v>
      </c>
      <c r="I57" s="1">
        <v>130.148</v>
      </c>
      <c r="J57" s="1">
        <v>928</v>
      </c>
      <c r="K57" s="1">
        <f>J57*Inflation!$H$5/Inflation!$C$5</f>
        <v>1001.3432269197584</v>
      </c>
      <c r="L57" s="1"/>
      <c r="M57" s="1"/>
      <c r="N57" t="s">
        <v>142</v>
      </c>
      <c r="O57" s="1">
        <f t="shared" si="2"/>
        <v>7808.8799999999992</v>
      </c>
      <c r="P57" s="1">
        <f t="shared" si="3"/>
        <v>0</v>
      </c>
      <c r="Q57" s="1">
        <f t="shared" si="4"/>
        <v>0</v>
      </c>
      <c r="R57" s="1">
        <f t="shared" si="5"/>
        <v>0</v>
      </c>
      <c r="T57" s="1">
        <f t="shared" si="6"/>
        <v>928</v>
      </c>
      <c r="U57" s="1">
        <f t="shared" si="7"/>
        <v>0</v>
      </c>
      <c r="V57" s="1">
        <f t="shared" si="8"/>
        <v>0</v>
      </c>
      <c r="W57" s="1">
        <f t="shared" si="9"/>
        <v>0</v>
      </c>
      <c r="X57" s="1">
        <f t="shared" si="10"/>
        <v>928</v>
      </c>
      <c r="Y57" s="6">
        <f t="shared" si="11"/>
        <v>0.32558648018981695</v>
      </c>
      <c r="Z57" s="6">
        <f t="shared" si="12"/>
        <v>0</v>
      </c>
      <c r="AA57" s="6">
        <f t="shared" si="13"/>
        <v>0</v>
      </c>
      <c r="AB57" s="6">
        <f t="shared" si="14"/>
        <v>0</v>
      </c>
      <c r="AD57" t="s">
        <v>142</v>
      </c>
      <c r="AE57" s="1">
        <f t="shared" si="15"/>
        <v>130.148</v>
      </c>
      <c r="AF57" s="1">
        <f t="shared" si="16"/>
        <v>0</v>
      </c>
      <c r="AG57" s="1">
        <f t="shared" si="17"/>
        <v>0</v>
      </c>
      <c r="AH57" s="1">
        <f t="shared" si="18"/>
        <v>0</v>
      </c>
    </row>
    <row r="58" spans="1:34">
      <c r="A58" t="s">
        <v>62</v>
      </c>
      <c r="B58">
        <v>0</v>
      </c>
      <c r="C58">
        <v>0</v>
      </c>
      <c r="D58">
        <v>0</v>
      </c>
      <c r="E58">
        <v>2</v>
      </c>
      <c r="G58" t="s">
        <v>415</v>
      </c>
      <c r="H58" s="1">
        <f t="shared" si="1"/>
        <v>8879.9999999999982</v>
      </c>
      <c r="I58">
        <v>148</v>
      </c>
      <c r="J58" s="1">
        <v>2703</v>
      </c>
      <c r="K58" s="1">
        <f>J58*Inflation!$H$5/Inflation!$C$5</f>
        <v>2916.6279551337361</v>
      </c>
      <c r="N58" t="s">
        <v>62</v>
      </c>
      <c r="O58" s="1">
        <f t="shared" si="2"/>
        <v>8879.9999999999982</v>
      </c>
      <c r="P58" s="1">
        <f t="shared" si="3"/>
        <v>0</v>
      </c>
      <c r="Q58" s="1">
        <f t="shared" si="4"/>
        <v>0</v>
      </c>
      <c r="R58" s="1">
        <f t="shared" si="5"/>
        <v>0</v>
      </c>
      <c r="T58" s="1">
        <f t="shared" si="6"/>
        <v>2703</v>
      </c>
      <c r="U58" s="1">
        <f t="shared" si="7"/>
        <v>0</v>
      </c>
      <c r="V58" s="1">
        <f t="shared" si="8"/>
        <v>0</v>
      </c>
      <c r="W58" s="1">
        <f t="shared" si="9"/>
        <v>0</v>
      </c>
      <c r="X58" s="1">
        <f t="shared" si="10"/>
        <v>2703</v>
      </c>
      <c r="Y58" s="6">
        <f t="shared" si="11"/>
        <v>0.83395038874490945</v>
      </c>
      <c r="Z58" s="6">
        <f t="shared" si="12"/>
        <v>0</v>
      </c>
      <c r="AA58" s="6">
        <f t="shared" si="13"/>
        <v>0</v>
      </c>
      <c r="AB58" s="6">
        <f t="shared" si="14"/>
        <v>0</v>
      </c>
      <c r="AD58" t="s">
        <v>62</v>
      </c>
      <c r="AE58" s="1">
        <f t="shared" si="15"/>
        <v>148</v>
      </c>
      <c r="AF58" s="1">
        <f t="shared" si="16"/>
        <v>0</v>
      </c>
      <c r="AG58" s="1">
        <f t="shared" si="17"/>
        <v>0</v>
      </c>
      <c r="AH58" s="1">
        <f t="shared" si="18"/>
        <v>0</v>
      </c>
    </row>
    <row r="59" spans="1:34">
      <c r="G59" t="s">
        <v>416</v>
      </c>
      <c r="H59" s="1">
        <f t="shared" si="1"/>
        <v>8100</v>
      </c>
      <c r="I59" s="1">
        <v>135</v>
      </c>
      <c r="J59" s="1">
        <v>913</v>
      </c>
      <c r="K59" s="1">
        <f>J59*Inflation!$H$5/Inflation!$C$5</f>
        <v>985.15772217428821</v>
      </c>
      <c r="N59" t="s">
        <v>62</v>
      </c>
      <c r="O59" s="1">
        <f t="shared" si="2"/>
        <v>8100</v>
      </c>
      <c r="P59" s="1">
        <f t="shared" si="3"/>
        <v>0</v>
      </c>
      <c r="Q59" s="1">
        <f t="shared" si="4"/>
        <v>0</v>
      </c>
      <c r="R59" s="1">
        <f t="shared" si="5"/>
        <v>0</v>
      </c>
      <c r="T59" s="1">
        <f t="shared" si="6"/>
        <v>913</v>
      </c>
      <c r="U59" s="1">
        <f t="shared" si="7"/>
        <v>0</v>
      </c>
      <c r="V59" s="1">
        <f t="shared" si="8"/>
        <v>0</v>
      </c>
      <c r="W59" s="1">
        <f t="shared" si="9"/>
        <v>0</v>
      </c>
      <c r="X59" s="1">
        <f t="shared" si="10"/>
        <v>913</v>
      </c>
      <c r="Y59" s="6">
        <f t="shared" si="11"/>
        <v>0.30881109419922204</v>
      </c>
      <c r="Z59" s="6">
        <f t="shared" si="12"/>
        <v>0</v>
      </c>
      <c r="AA59" s="6">
        <f t="shared" si="13"/>
        <v>0</v>
      </c>
      <c r="AB59" s="6">
        <f t="shared" si="14"/>
        <v>0</v>
      </c>
      <c r="AD59" t="s">
        <v>62</v>
      </c>
      <c r="AE59" s="1">
        <f t="shared" si="15"/>
        <v>135</v>
      </c>
      <c r="AF59" s="1">
        <f t="shared" si="16"/>
        <v>0</v>
      </c>
      <c r="AG59" s="1">
        <f t="shared" si="17"/>
        <v>0</v>
      </c>
      <c r="AH59" s="1">
        <f t="shared" si="18"/>
        <v>0</v>
      </c>
    </row>
    <row r="60" spans="1:34">
      <c r="A60" t="s">
        <v>63</v>
      </c>
      <c r="B60">
        <v>3</v>
      </c>
      <c r="C60">
        <v>2</v>
      </c>
      <c r="D60">
        <v>5</v>
      </c>
      <c r="E60">
        <v>8</v>
      </c>
      <c r="G60" t="s">
        <v>418</v>
      </c>
      <c r="H60" s="1">
        <f t="shared" si="1"/>
        <v>224340</v>
      </c>
      <c r="I60" s="1">
        <v>3739</v>
      </c>
      <c r="J60" s="1">
        <v>10527</v>
      </c>
      <c r="K60" s="1">
        <f>J60*Inflation!$H$5/Inflation!$C$5</f>
        <v>11358.987230371011</v>
      </c>
      <c r="L60" s="1"/>
      <c r="M60" s="1"/>
      <c r="N60" t="s">
        <v>63</v>
      </c>
      <c r="O60" s="1">
        <f t="shared" si="2"/>
        <v>0</v>
      </c>
      <c r="P60" s="1">
        <f t="shared" si="3"/>
        <v>0</v>
      </c>
      <c r="Q60" s="1">
        <f t="shared" si="4"/>
        <v>0</v>
      </c>
      <c r="R60" s="1">
        <f t="shared" si="5"/>
        <v>224340</v>
      </c>
      <c r="T60" s="1">
        <f t="shared" si="6"/>
        <v>0</v>
      </c>
      <c r="U60" s="1">
        <f t="shared" si="7"/>
        <v>0</v>
      </c>
      <c r="V60" s="1">
        <f t="shared" si="8"/>
        <v>0</v>
      </c>
      <c r="W60" s="1">
        <f t="shared" si="9"/>
        <v>10527</v>
      </c>
      <c r="X60" s="1">
        <f t="shared" si="10"/>
        <v>10527</v>
      </c>
      <c r="Y60" s="6">
        <f t="shared" si="11"/>
        <v>0</v>
      </c>
      <c r="Z60" s="6">
        <f t="shared" si="12"/>
        <v>0</v>
      </c>
      <c r="AA60" s="6">
        <f t="shared" si="13"/>
        <v>0</v>
      </c>
      <c r="AB60" s="6">
        <f t="shared" si="14"/>
        <v>0.12855975702242559</v>
      </c>
      <c r="AD60" t="s">
        <v>63</v>
      </c>
      <c r="AE60" s="1">
        <f t="shared" si="15"/>
        <v>0</v>
      </c>
      <c r="AF60" s="1">
        <f t="shared" si="16"/>
        <v>0</v>
      </c>
      <c r="AG60" s="1">
        <f t="shared" si="17"/>
        <v>0</v>
      </c>
      <c r="AH60" s="1">
        <f t="shared" si="18"/>
        <v>3739</v>
      </c>
    </row>
    <row r="61" spans="1:34">
      <c r="G61" t="s">
        <v>423</v>
      </c>
      <c r="H61" s="1">
        <f t="shared" si="1"/>
        <v>21960</v>
      </c>
      <c r="I61" s="1">
        <v>366</v>
      </c>
      <c r="J61" s="1">
        <v>3929</v>
      </c>
      <c r="K61" s="1">
        <f>J61*Inflation!$H$5/Inflation!$C$5</f>
        <v>4239.5232096635036</v>
      </c>
      <c r="L61" s="1"/>
      <c r="M61" s="1"/>
      <c r="N61" t="s">
        <v>63</v>
      </c>
      <c r="O61" s="1">
        <f t="shared" si="2"/>
        <v>0</v>
      </c>
      <c r="P61" s="1">
        <f t="shared" si="3"/>
        <v>21960</v>
      </c>
      <c r="Q61" s="1">
        <f t="shared" si="4"/>
        <v>0</v>
      </c>
      <c r="R61" s="1">
        <f t="shared" si="5"/>
        <v>0</v>
      </c>
      <c r="T61" s="1">
        <f t="shared" si="6"/>
        <v>0</v>
      </c>
      <c r="U61" s="1">
        <f t="shared" si="7"/>
        <v>3929</v>
      </c>
      <c r="V61" s="1">
        <f t="shared" si="8"/>
        <v>0</v>
      </c>
      <c r="W61" s="1">
        <f t="shared" si="9"/>
        <v>0</v>
      </c>
      <c r="X61" s="1">
        <f t="shared" si="10"/>
        <v>3929</v>
      </c>
      <c r="Y61" s="6">
        <f t="shared" si="11"/>
        <v>0</v>
      </c>
      <c r="Z61" s="6">
        <f t="shared" si="12"/>
        <v>0.49018140080345335</v>
      </c>
      <c r="AA61" s="6">
        <f t="shared" si="13"/>
        <v>0</v>
      </c>
      <c r="AB61" s="6">
        <f t="shared" si="14"/>
        <v>0</v>
      </c>
      <c r="AD61" t="s">
        <v>63</v>
      </c>
      <c r="AE61" s="1">
        <f t="shared" si="15"/>
        <v>0</v>
      </c>
      <c r="AF61" s="1">
        <f t="shared" si="16"/>
        <v>366</v>
      </c>
      <c r="AG61" s="1">
        <f t="shared" si="17"/>
        <v>0</v>
      </c>
      <c r="AH61" s="1">
        <f t="shared" si="18"/>
        <v>0</v>
      </c>
    </row>
    <row r="62" spans="1:34">
      <c r="G62" t="s">
        <v>417</v>
      </c>
      <c r="H62" s="1">
        <f t="shared" si="1"/>
        <v>110399.99999999999</v>
      </c>
      <c r="I62" s="1">
        <v>1840</v>
      </c>
      <c r="J62" s="1">
        <v>10416</v>
      </c>
      <c r="K62" s="1">
        <f>J62*Inflation!$H$5/Inflation!$C$5</f>
        <v>11239.21449525453</v>
      </c>
      <c r="L62" s="1"/>
      <c r="M62" s="1"/>
      <c r="N62" t="s">
        <v>63</v>
      </c>
      <c r="O62" s="1">
        <f t="shared" si="2"/>
        <v>0</v>
      </c>
      <c r="P62" s="1">
        <f t="shared" si="3"/>
        <v>0</v>
      </c>
      <c r="Q62" s="1">
        <f t="shared" si="4"/>
        <v>0</v>
      </c>
      <c r="R62" s="1">
        <f t="shared" si="5"/>
        <v>110399.99999999999</v>
      </c>
      <c r="T62" s="1">
        <f t="shared" si="6"/>
        <v>0</v>
      </c>
      <c r="U62" s="1">
        <f t="shared" si="7"/>
        <v>0</v>
      </c>
      <c r="V62" s="1">
        <f t="shared" si="8"/>
        <v>0</v>
      </c>
      <c r="W62" s="1">
        <f t="shared" si="9"/>
        <v>10416</v>
      </c>
      <c r="X62" s="1">
        <f t="shared" si="10"/>
        <v>10416</v>
      </c>
      <c r="Y62" s="6">
        <f t="shared" si="11"/>
        <v>0</v>
      </c>
      <c r="Z62" s="6">
        <f t="shared" si="12"/>
        <v>0</v>
      </c>
      <c r="AA62" s="6">
        <f t="shared" si="13"/>
        <v>0</v>
      </c>
      <c r="AB62" s="6">
        <f t="shared" si="14"/>
        <v>0.25848719475878507</v>
      </c>
      <c r="AD62" t="s">
        <v>63</v>
      </c>
      <c r="AE62" s="1">
        <f t="shared" si="15"/>
        <v>0</v>
      </c>
      <c r="AF62" s="1">
        <f t="shared" si="16"/>
        <v>0</v>
      </c>
      <c r="AG62" s="1">
        <f t="shared" si="17"/>
        <v>0</v>
      </c>
      <c r="AH62" s="1">
        <f t="shared" si="18"/>
        <v>1840</v>
      </c>
    </row>
    <row r="63" spans="1:34">
      <c r="G63" t="s">
        <v>420</v>
      </c>
      <c r="H63" s="1">
        <f t="shared" si="1"/>
        <v>53220</v>
      </c>
      <c r="I63" s="1">
        <v>887</v>
      </c>
      <c r="J63" s="1">
        <v>9450</v>
      </c>
      <c r="K63" s="1">
        <f>J63*Inflation!$H$5/Inflation!$C$5</f>
        <v>10196.867989646247</v>
      </c>
      <c r="L63" s="1"/>
      <c r="M63" s="1"/>
      <c r="N63" t="s">
        <v>63</v>
      </c>
      <c r="O63" s="1">
        <f t="shared" si="2"/>
        <v>0</v>
      </c>
      <c r="P63" s="1">
        <f t="shared" si="3"/>
        <v>0</v>
      </c>
      <c r="Q63" s="1">
        <f t="shared" si="4"/>
        <v>53220</v>
      </c>
      <c r="R63" s="1">
        <f t="shared" si="5"/>
        <v>0</v>
      </c>
      <c r="T63" s="1">
        <f t="shared" si="6"/>
        <v>0</v>
      </c>
      <c r="U63" s="1">
        <f t="shared" si="7"/>
        <v>0</v>
      </c>
      <c r="V63" s="1">
        <f t="shared" si="8"/>
        <v>9450</v>
      </c>
      <c r="W63" s="1">
        <f t="shared" si="9"/>
        <v>0</v>
      </c>
      <c r="X63" s="1">
        <f t="shared" si="10"/>
        <v>9450</v>
      </c>
      <c r="Y63" s="6">
        <f t="shared" si="11"/>
        <v>0</v>
      </c>
      <c r="Z63" s="6">
        <f t="shared" si="12"/>
        <v>0</v>
      </c>
      <c r="AA63" s="6">
        <f t="shared" si="13"/>
        <v>0.48647897329770967</v>
      </c>
      <c r="AB63" s="6">
        <f t="shared" si="14"/>
        <v>0</v>
      </c>
      <c r="AD63" t="s">
        <v>63</v>
      </c>
      <c r="AE63" s="1">
        <f t="shared" si="15"/>
        <v>0</v>
      </c>
      <c r="AF63" s="1">
        <f t="shared" si="16"/>
        <v>0</v>
      </c>
      <c r="AG63" s="1">
        <f t="shared" si="17"/>
        <v>887</v>
      </c>
      <c r="AH63" s="1">
        <f t="shared" si="18"/>
        <v>0</v>
      </c>
    </row>
    <row r="64" spans="1:34">
      <c r="G64" t="s">
        <v>424</v>
      </c>
      <c r="H64" s="1">
        <f t="shared" si="1"/>
        <v>23460</v>
      </c>
      <c r="I64" s="1">
        <v>391</v>
      </c>
      <c r="J64" s="1">
        <v>3168</v>
      </c>
      <c r="K64" s="1">
        <f>J64*Inflation!$H$5/Inflation!$C$5</f>
        <v>3418.3786022433137</v>
      </c>
      <c r="L64" s="1"/>
      <c r="M64" s="1"/>
      <c r="N64" t="s">
        <v>63</v>
      </c>
      <c r="O64" s="1">
        <f t="shared" si="2"/>
        <v>0</v>
      </c>
      <c r="P64" s="1">
        <f t="shared" si="3"/>
        <v>23460</v>
      </c>
      <c r="Q64" s="1">
        <f t="shared" si="4"/>
        <v>0</v>
      </c>
      <c r="R64" s="1">
        <f t="shared" si="5"/>
        <v>0</v>
      </c>
      <c r="T64" s="1">
        <f t="shared" si="6"/>
        <v>0</v>
      </c>
      <c r="U64" s="1">
        <f t="shared" si="7"/>
        <v>3168</v>
      </c>
      <c r="V64" s="1">
        <f t="shared" si="8"/>
        <v>0</v>
      </c>
      <c r="W64" s="1">
        <f t="shared" si="9"/>
        <v>0</v>
      </c>
      <c r="X64" s="1">
        <f t="shared" si="10"/>
        <v>3168</v>
      </c>
      <c r="Y64" s="6">
        <f t="shared" si="11"/>
        <v>0</v>
      </c>
      <c r="Z64" s="6">
        <f t="shared" si="12"/>
        <v>0.36996811827768628</v>
      </c>
      <c r="AA64" s="6">
        <f t="shared" si="13"/>
        <v>0</v>
      </c>
      <c r="AB64" s="6">
        <f t="shared" si="14"/>
        <v>0</v>
      </c>
      <c r="AD64" t="s">
        <v>63</v>
      </c>
      <c r="AE64" s="1">
        <f t="shared" si="15"/>
        <v>0</v>
      </c>
      <c r="AF64" s="1">
        <f t="shared" si="16"/>
        <v>391</v>
      </c>
      <c r="AG64" s="1">
        <f t="shared" si="17"/>
        <v>0</v>
      </c>
      <c r="AH64" s="1">
        <f t="shared" si="18"/>
        <v>0</v>
      </c>
    </row>
    <row r="65" spans="1:34">
      <c r="G65" t="s">
        <v>421</v>
      </c>
      <c r="H65" s="1">
        <f t="shared" si="1"/>
        <v>51419.999999999993</v>
      </c>
      <c r="I65" s="1">
        <v>857</v>
      </c>
      <c r="J65" s="1">
        <v>2932</v>
      </c>
      <c r="K65" s="1">
        <f>J65*Inflation!$H$5/Inflation!$C$5</f>
        <v>3163.7266609145813</v>
      </c>
      <c r="L65" s="1"/>
      <c r="M65" s="1"/>
      <c r="N65" t="s">
        <v>63</v>
      </c>
      <c r="O65" s="1">
        <f t="shared" si="2"/>
        <v>0</v>
      </c>
      <c r="P65" s="1">
        <f t="shared" si="3"/>
        <v>0</v>
      </c>
      <c r="Q65" s="1">
        <f t="shared" si="4"/>
        <v>51419.999999999993</v>
      </c>
      <c r="R65" s="1">
        <f t="shared" si="5"/>
        <v>0</v>
      </c>
      <c r="T65" s="1">
        <f t="shared" si="6"/>
        <v>0</v>
      </c>
      <c r="U65" s="1">
        <f t="shared" si="7"/>
        <v>0</v>
      </c>
      <c r="V65" s="1">
        <f t="shared" si="8"/>
        <v>2932</v>
      </c>
      <c r="W65" s="1">
        <f t="shared" si="9"/>
        <v>0</v>
      </c>
      <c r="X65" s="1">
        <f t="shared" si="10"/>
        <v>2932</v>
      </c>
      <c r="Y65" s="6">
        <f t="shared" si="11"/>
        <v>0</v>
      </c>
      <c r="Z65" s="6">
        <f t="shared" si="12"/>
        <v>0</v>
      </c>
      <c r="AA65" s="6">
        <f t="shared" si="13"/>
        <v>0.15622086177224365</v>
      </c>
      <c r="AB65" s="6">
        <f t="shared" si="14"/>
        <v>0</v>
      </c>
      <c r="AD65" t="s">
        <v>63</v>
      </c>
      <c r="AE65" s="1">
        <f t="shared" si="15"/>
        <v>0</v>
      </c>
      <c r="AF65" s="1">
        <f t="shared" si="16"/>
        <v>0</v>
      </c>
      <c r="AG65" s="1">
        <f t="shared" si="17"/>
        <v>857</v>
      </c>
      <c r="AH65" s="1">
        <f t="shared" si="18"/>
        <v>0</v>
      </c>
    </row>
    <row r="66" spans="1:34">
      <c r="G66" t="s">
        <v>422</v>
      </c>
      <c r="H66" s="1">
        <f t="shared" si="1"/>
        <v>29880</v>
      </c>
      <c r="I66" s="1">
        <v>498</v>
      </c>
      <c r="J66" s="1">
        <v>3234</v>
      </c>
      <c r="K66" s="1">
        <f>J66*Inflation!$H$5/Inflation!$C$5</f>
        <v>3489.5948231233824</v>
      </c>
      <c r="L66" s="1"/>
      <c r="M66" s="1"/>
      <c r="N66" t="s">
        <v>63</v>
      </c>
      <c r="O66" s="1">
        <f t="shared" si="2"/>
        <v>0</v>
      </c>
      <c r="P66" s="1">
        <f t="shared" si="3"/>
        <v>29880</v>
      </c>
      <c r="Q66" s="1">
        <f t="shared" si="4"/>
        <v>0</v>
      </c>
      <c r="R66" s="1">
        <f t="shared" si="5"/>
        <v>0</v>
      </c>
      <c r="T66" s="1">
        <f t="shared" si="6"/>
        <v>0</v>
      </c>
      <c r="U66" s="1">
        <f t="shared" si="7"/>
        <v>3234</v>
      </c>
      <c r="V66" s="1">
        <f t="shared" si="8"/>
        <v>0</v>
      </c>
      <c r="W66" s="1">
        <f t="shared" si="9"/>
        <v>0</v>
      </c>
      <c r="X66" s="1">
        <f t="shared" si="10"/>
        <v>3234</v>
      </c>
      <c r="Y66" s="6">
        <f t="shared" si="11"/>
        <v>0</v>
      </c>
      <c r="Z66" s="6">
        <f t="shared" si="12"/>
        <v>0.29652858007371952</v>
      </c>
      <c r="AA66" s="6">
        <f t="shared" si="13"/>
        <v>0</v>
      </c>
      <c r="AB66" s="6">
        <f t="shared" si="14"/>
        <v>0</v>
      </c>
      <c r="AD66" t="s">
        <v>63</v>
      </c>
      <c r="AE66" s="1">
        <f t="shared" si="15"/>
        <v>0</v>
      </c>
      <c r="AF66" s="1">
        <f t="shared" si="16"/>
        <v>498</v>
      </c>
      <c r="AG66" s="1">
        <f t="shared" si="17"/>
        <v>0</v>
      </c>
      <c r="AH66" s="1">
        <f t="shared" si="18"/>
        <v>0</v>
      </c>
    </row>
    <row r="67" spans="1:34">
      <c r="G67" t="s">
        <v>419</v>
      </c>
      <c r="H67" s="1">
        <f t="shared" si="1"/>
        <v>118199.99999999999</v>
      </c>
      <c r="I67" s="1">
        <v>1970</v>
      </c>
      <c r="J67" s="1">
        <v>8889</v>
      </c>
      <c r="K67" s="1">
        <f>J67*Inflation!$H$5/Inflation!$C$5</f>
        <v>9591.5301121656594</v>
      </c>
      <c r="L67" s="1"/>
      <c r="M67" s="1"/>
      <c r="N67" t="s">
        <v>63</v>
      </c>
      <c r="O67" s="1">
        <f t="shared" si="2"/>
        <v>0</v>
      </c>
      <c r="P67" s="1">
        <f t="shared" si="3"/>
        <v>0</v>
      </c>
      <c r="Q67" s="1">
        <f t="shared" si="4"/>
        <v>0</v>
      </c>
      <c r="R67" s="1">
        <f t="shared" si="5"/>
        <v>118199.99999999999</v>
      </c>
      <c r="T67" s="1">
        <f t="shared" si="6"/>
        <v>0</v>
      </c>
      <c r="U67" s="1">
        <f t="shared" si="7"/>
        <v>0</v>
      </c>
      <c r="V67" s="1">
        <f t="shared" si="8"/>
        <v>0</v>
      </c>
      <c r="W67" s="1">
        <f t="shared" si="9"/>
        <v>8889</v>
      </c>
      <c r="X67" s="1">
        <f t="shared" si="10"/>
        <v>8889</v>
      </c>
      <c r="Y67" s="6">
        <f t="shared" si="11"/>
        <v>0</v>
      </c>
      <c r="Z67" s="6">
        <f t="shared" si="12"/>
        <v>0</v>
      </c>
      <c r="AA67" s="6">
        <f t="shared" si="13"/>
        <v>0</v>
      </c>
      <c r="AB67" s="6">
        <f t="shared" si="14"/>
        <v>0.20603574160350466</v>
      </c>
      <c r="AD67" t="s">
        <v>63</v>
      </c>
      <c r="AE67" s="1">
        <f t="shared" si="15"/>
        <v>0</v>
      </c>
      <c r="AF67" s="1">
        <f t="shared" si="16"/>
        <v>0</v>
      </c>
      <c r="AG67" s="1">
        <f t="shared" si="17"/>
        <v>0</v>
      </c>
      <c r="AH67" s="1">
        <f t="shared" si="18"/>
        <v>1970</v>
      </c>
    </row>
    <row r="68" spans="1:34">
      <c r="G68" t="s">
        <v>425</v>
      </c>
      <c r="H68" s="1">
        <f t="shared" si="1"/>
        <v>23880</v>
      </c>
      <c r="I68" s="1">
        <v>398</v>
      </c>
      <c r="J68" s="1">
        <v>3068</v>
      </c>
      <c r="K68" s="1">
        <f>J68*Inflation!$H$5/Inflation!$C$5</f>
        <v>3310.4752372735115</v>
      </c>
      <c r="L68" s="1"/>
      <c r="M68" s="1"/>
      <c r="N68" t="s">
        <v>63</v>
      </c>
      <c r="O68" s="1">
        <f t="shared" ref="O68:O96" si="19">IF($I68&lt;250,H68,0)</f>
        <v>0</v>
      </c>
      <c r="P68" s="1">
        <f t="shared" ref="P68:P96" si="20">IF(AND($I68&lt;500,$I68&gt;250),H68,0)</f>
        <v>23880</v>
      </c>
      <c r="Q68" s="1">
        <f t="shared" ref="Q68:Q96" si="21">IF(AND($I68&lt;1000,$I68&gt;500),H68,0)</f>
        <v>0</v>
      </c>
      <c r="R68" s="1">
        <f t="shared" ref="R68:R96" si="22">IF($I68&gt;1000,H68,0)</f>
        <v>0</v>
      </c>
      <c r="T68" s="1">
        <f t="shared" ref="T68:T96" si="23">IF($I68&lt;250,J68,0)</f>
        <v>0</v>
      </c>
      <c r="U68" s="1">
        <f t="shared" ref="U68:U96" si="24">IF(AND($I68&lt;500,$I68&gt;250),J68,0)</f>
        <v>3068</v>
      </c>
      <c r="V68" s="1">
        <f t="shared" ref="V68:V96" si="25">IF(AND($I68&lt;1000,$I68&gt;500),J68,0)</f>
        <v>0</v>
      </c>
      <c r="W68" s="1">
        <f t="shared" ref="W68:W96" si="26">IF($I68&gt;1000,J68,0)</f>
        <v>0</v>
      </c>
      <c r="X68" s="1">
        <f t="shared" ref="X68:X96" si="27">SUM(T68:W68)</f>
        <v>3068</v>
      </c>
      <c r="Y68" s="6">
        <f t="shared" ref="Y68:Y96" si="28">IF(T68,T68*1000/(O68*365),0)</f>
        <v>0</v>
      </c>
      <c r="Z68" s="6">
        <f t="shared" ref="Z68:Z96" si="29">IF(U68,U68*1000/(P68*365),0)</f>
        <v>0.35198825176108856</v>
      </c>
      <c r="AA68" s="6">
        <f t="shared" ref="AA68:AA96" si="30">IF(V68,V68*1000/(Q68*365),0)</f>
        <v>0</v>
      </c>
      <c r="AB68" s="6">
        <f t="shared" ref="AB68:AB96" si="31">IF(W68,W68*1000/(R68*365),0)</f>
        <v>0</v>
      </c>
      <c r="AD68" t="s">
        <v>63</v>
      </c>
      <c r="AE68" s="1">
        <f t="shared" ref="AE68:AE96" si="32">IF($I68&lt;250,I68,0)</f>
        <v>0</v>
      </c>
      <c r="AF68" s="1">
        <f t="shared" ref="AF68:AF96" si="33">IF(AND($I68&lt;500,$I68&gt;250),I68,0)</f>
        <v>398</v>
      </c>
      <c r="AG68" s="1">
        <f t="shared" ref="AG68:AG96" si="34">IF(AND($I68&lt;1000,$I68&gt;500),I68,0)</f>
        <v>0</v>
      </c>
      <c r="AH68" s="1">
        <f t="shared" ref="AH68:AH96" si="35">IF($I68&gt;1000,I68,0)</f>
        <v>0</v>
      </c>
    </row>
    <row r="69" spans="1:34">
      <c r="G69" t="s">
        <v>426</v>
      </c>
      <c r="H69" s="1">
        <f t="shared" si="1"/>
        <v>23520</v>
      </c>
      <c r="I69" s="1">
        <v>392</v>
      </c>
      <c r="J69" s="1">
        <v>2385</v>
      </c>
      <c r="K69" s="1">
        <f>J69*Inflation!$H$5/Inflation!$C$5</f>
        <v>2573.4952545297674</v>
      </c>
      <c r="L69" s="1"/>
      <c r="M69" s="1"/>
      <c r="N69" t="s">
        <v>63</v>
      </c>
      <c r="O69" s="1">
        <f t="shared" si="19"/>
        <v>0</v>
      </c>
      <c r="P69" s="1">
        <f t="shared" si="20"/>
        <v>23520</v>
      </c>
      <c r="Q69" s="1">
        <f t="shared" si="21"/>
        <v>0</v>
      </c>
      <c r="R69" s="1">
        <f t="shared" si="22"/>
        <v>0</v>
      </c>
      <c r="T69" s="1">
        <f t="shared" si="23"/>
        <v>0</v>
      </c>
      <c r="U69" s="1">
        <f t="shared" si="24"/>
        <v>2385</v>
      </c>
      <c r="V69" s="1">
        <f t="shared" si="25"/>
        <v>0</v>
      </c>
      <c r="W69" s="1">
        <f t="shared" si="26"/>
        <v>0</v>
      </c>
      <c r="X69" s="1">
        <f t="shared" si="27"/>
        <v>2385</v>
      </c>
      <c r="Y69" s="6">
        <f t="shared" si="28"/>
        <v>0</v>
      </c>
      <c r="Z69" s="6">
        <f t="shared" si="29"/>
        <v>0.2778166060944926</v>
      </c>
      <c r="AA69" s="6">
        <f t="shared" si="30"/>
        <v>0</v>
      </c>
      <c r="AB69" s="6">
        <f t="shared" si="31"/>
        <v>0</v>
      </c>
      <c r="AD69" t="s">
        <v>63</v>
      </c>
      <c r="AE69" s="1">
        <f t="shared" si="32"/>
        <v>0</v>
      </c>
      <c r="AF69" s="1">
        <f t="shared" si="33"/>
        <v>392</v>
      </c>
      <c r="AG69" s="1">
        <f t="shared" si="34"/>
        <v>0</v>
      </c>
      <c r="AH69" s="1">
        <f t="shared" si="35"/>
        <v>0</v>
      </c>
    </row>
    <row r="70" spans="1:34">
      <c r="G70" t="s">
        <v>428</v>
      </c>
      <c r="H70" s="1">
        <f t="shared" si="1"/>
        <v>8318.5707015878397</v>
      </c>
      <c r="I70" s="1">
        <v>138.64284502646399</v>
      </c>
      <c r="J70" s="1">
        <v>1650</v>
      </c>
      <c r="K70" s="1">
        <f>J70*Inflation!$H$5/Inflation!$C$5</f>
        <v>1780.4055220017258</v>
      </c>
      <c r="L70" s="1"/>
      <c r="M70" s="1"/>
      <c r="N70" t="s">
        <v>63</v>
      </c>
      <c r="O70" s="1">
        <f t="shared" si="19"/>
        <v>8318.5707015878397</v>
      </c>
      <c r="P70" s="1">
        <f t="shared" si="20"/>
        <v>0</v>
      </c>
      <c r="Q70" s="1">
        <f t="shared" si="21"/>
        <v>0</v>
      </c>
      <c r="R70" s="1">
        <f t="shared" si="22"/>
        <v>0</v>
      </c>
      <c r="T70" s="1">
        <f t="shared" si="23"/>
        <v>1650</v>
      </c>
      <c r="U70" s="1">
        <f t="shared" si="24"/>
        <v>0</v>
      </c>
      <c r="V70" s="1">
        <f t="shared" si="25"/>
        <v>0</v>
      </c>
      <c r="W70" s="1">
        <f t="shared" si="26"/>
        <v>0</v>
      </c>
      <c r="X70" s="1">
        <f t="shared" si="27"/>
        <v>1650</v>
      </c>
      <c r="Y70" s="6">
        <f t="shared" si="28"/>
        <v>0.54342844550718339</v>
      </c>
      <c r="Z70" s="6">
        <f t="shared" si="29"/>
        <v>0</v>
      </c>
      <c r="AA70" s="6">
        <f t="shared" si="30"/>
        <v>0</v>
      </c>
      <c r="AB70" s="6">
        <f t="shared" si="31"/>
        <v>0</v>
      </c>
      <c r="AD70" t="s">
        <v>63</v>
      </c>
      <c r="AE70" s="1">
        <f t="shared" si="32"/>
        <v>138.64284502646399</v>
      </c>
      <c r="AF70" s="1">
        <f t="shared" si="33"/>
        <v>0</v>
      </c>
      <c r="AG70" s="1">
        <f t="shared" si="34"/>
        <v>0</v>
      </c>
      <c r="AH70" s="1">
        <f t="shared" si="35"/>
        <v>0</v>
      </c>
    </row>
    <row r="71" spans="1:34">
      <c r="G71" t="s">
        <v>429</v>
      </c>
      <c r="H71" s="1">
        <f t="shared" si="1"/>
        <v>8924.8342889102041</v>
      </c>
      <c r="I71" s="1">
        <v>148.74723814850341</v>
      </c>
      <c r="J71" s="1">
        <v>1260</v>
      </c>
      <c r="K71" s="1">
        <f>J71*Inflation!$H$5/Inflation!$C$5</f>
        <v>1359.5823986194996</v>
      </c>
      <c r="L71" s="1"/>
      <c r="M71" s="1"/>
      <c r="N71" t="s">
        <v>63</v>
      </c>
      <c r="O71" s="1">
        <f t="shared" si="19"/>
        <v>8924.8342889102041</v>
      </c>
      <c r="P71" s="1">
        <f t="shared" si="20"/>
        <v>0</v>
      </c>
      <c r="Q71" s="1">
        <f t="shared" si="21"/>
        <v>0</v>
      </c>
      <c r="R71" s="1">
        <f t="shared" si="22"/>
        <v>0</v>
      </c>
      <c r="T71" s="1">
        <f t="shared" si="23"/>
        <v>1260</v>
      </c>
      <c r="U71" s="1">
        <f t="shared" si="24"/>
        <v>0</v>
      </c>
      <c r="V71" s="1">
        <f t="shared" si="25"/>
        <v>0</v>
      </c>
      <c r="W71" s="1">
        <f t="shared" si="26"/>
        <v>0</v>
      </c>
      <c r="X71" s="1">
        <f t="shared" si="27"/>
        <v>1260</v>
      </c>
      <c r="Y71" s="6">
        <f t="shared" si="28"/>
        <v>0.38679203252098393</v>
      </c>
      <c r="Z71" s="6">
        <f t="shared" si="29"/>
        <v>0</v>
      </c>
      <c r="AA71" s="6">
        <f t="shared" si="30"/>
        <v>0</v>
      </c>
      <c r="AB71" s="6">
        <f t="shared" si="31"/>
        <v>0</v>
      </c>
      <c r="AD71" t="s">
        <v>63</v>
      </c>
      <c r="AE71" s="1">
        <f t="shared" si="32"/>
        <v>148.74723814850341</v>
      </c>
      <c r="AF71" s="1">
        <f t="shared" si="33"/>
        <v>0</v>
      </c>
      <c r="AG71" s="1">
        <f t="shared" si="34"/>
        <v>0</v>
      </c>
      <c r="AH71" s="1">
        <f t="shared" si="35"/>
        <v>0</v>
      </c>
    </row>
    <row r="72" spans="1:34">
      <c r="G72" t="s">
        <v>430</v>
      </c>
      <c r="H72" s="1">
        <f t="shared" si="1"/>
        <v>9806.9414460907938</v>
      </c>
      <c r="I72" s="1">
        <v>163.44902410151326</v>
      </c>
      <c r="J72" s="1">
        <v>2181</v>
      </c>
      <c r="K72" s="1">
        <f>J72*Inflation!$H$5/Inflation!$C$5</f>
        <v>2353.3723899913721</v>
      </c>
      <c r="L72" s="1"/>
      <c r="M72" s="1"/>
      <c r="N72" t="s">
        <v>63</v>
      </c>
      <c r="O72" s="1">
        <f t="shared" si="19"/>
        <v>9806.9414460907938</v>
      </c>
      <c r="P72" s="1">
        <f t="shared" si="20"/>
        <v>0</v>
      </c>
      <c r="Q72" s="1">
        <f t="shared" si="21"/>
        <v>0</v>
      </c>
      <c r="R72" s="1">
        <f t="shared" si="22"/>
        <v>0</v>
      </c>
      <c r="T72" s="1">
        <f t="shared" si="23"/>
        <v>2181</v>
      </c>
      <c r="U72" s="1">
        <f t="shared" si="24"/>
        <v>0</v>
      </c>
      <c r="V72" s="1">
        <f t="shared" si="25"/>
        <v>0</v>
      </c>
      <c r="W72" s="1">
        <f t="shared" si="26"/>
        <v>0</v>
      </c>
      <c r="X72" s="1">
        <f t="shared" si="27"/>
        <v>2181</v>
      </c>
      <c r="Y72" s="6">
        <f t="shared" si="28"/>
        <v>0.60929725119703793</v>
      </c>
      <c r="Z72" s="6">
        <f t="shared" si="29"/>
        <v>0</v>
      </c>
      <c r="AA72" s="6">
        <f t="shared" si="30"/>
        <v>0</v>
      </c>
      <c r="AB72" s="6">
        <f t="shared" si="31"/>
        <v>0</v>
      </c>
      <c r="AD72" t="s">
        <v>63</v>
      </c>
      <c r="AE72" s="1">
        <f t="shared" si="32"/>
        <v>163.44902410151326</v>
      </c>
      <c r="AF72" s="1">
        <f t="shared" si="33"/>
        <v>0</v>
      </c>
      <c r="AG72" s="1">
        <f t="shared" si="34"/>
        <v>0</v>
      </c>
      <c r="AH72" s="1">
        <f t="shared" si="35"/>
        <v>0</v>
      </c>
    </row>
    <row r="73" spans="1:34">
      <c r="G73" t="s">
        <v>431</v>
      </c>
      <c r="H73" s="1">
        <f t="shared" si="1"/>
        <v>9469.1315773895167</v>
      </c>
      <c r="I73" s="1">
        <v>157.8188596231586</v>
      </c>
      <c r="J73" s="1">
        <v>1435</v>
      </c>
      <c r="K73" s="1">
        <f>J73*Inflation!$H$5/Inflation!$C$5</f>
        <v>1548.4132873166525</v>
      </c>
      <c r="L73" s="1"/>
      <c r="M73" s="1"/>
      <c r="N73" t="s">
        <v>63</v>
      </c>
      <c r="O73" s="1">
        <f t="shared" si="19"/>
        <v>9469.1315773895167</v>
      </c>
      <c r="P73" s="1">
        <f t="shared" si="20"/>
        <v>0</v>
      </c>
      <c r="Q73" s="1">
        <f t="shared" si="21"/>
        <v>0</v>
      </c>
      <c r="R73" s="1">
        <f t="shared" si="22"/>
        <v>0</v>
      </c>
      <c r="T73" s="1">
        <f t="shared" si="23"/>
        <v>1435</v>
      </c>
      <c r="U73" s="1">
        <f t="shared" si="24"/>
        <v>0</v>
      </c>
      <c r="V73" s="1">
        <f t="shared" si="25"/>
        <v>0</v>
      </c>
      <c r="W73" s="1">
        <f t="shared" si="26"/>
        <v>0</v>
      </c>
      <c r="X73" s="1">
        <f t="shared" si="27"/>
        <v>1435</v>
      </c>
      <c r="Y73" s="6">
        <f t="shared" si="28"/>
        <v>0.41519191249837084</v>
      </c>
      <c r="Z73" s="6">
        <f t="shared" si="29"/>
        <v>0</v>
      </c>
      <c r="AA73" s="6">
        <f t="shared" si="30"/>
        <v>0</v>
      </c>
      <c r="AB73" s="6">
        <f t="shared" si="31"/>
        <v>0</v>
      </c>
      <c r="AD73" t="s">
        <v>63</v>
      </c>
      <c r="AE73" s="1">
        <f t="shared" si="32"/>
        <v>157.8188596231586</v>
      </c>
      <c r="AF73" s="1">
        <f t="shared" si="33"/>
        <v>0</v>
      </c>
      <c r="AG73" s="1">
        <f t="shared" si="34"/>
        <v>0</v>
      </c>
      <c r="AH73" s="1">
        <f t="shared" si="35"/>
        <v>0</v>
      </c>
    </row>
    <row r="74" spans="1:34">
      <c r="G74" t="s">
        <v>432</v>
      </c>
      <c r="H74" s="1">
        <f t="shared" si="1"/>
        <v>12355.382247690746</v>
      </c>
      <c r="I74" s="1">
        <v>205.92303746151245</v>
      </c>
      <c r="J74" s="1">
        <v>2191</v>
      </c>
      <c r="K74" s="1">
        <f>J74*Inflation!$H$5/Inflation!$C$5</f>
        <v>2364.1627264883523</v>
      </c>
      <c r="L74" s="1"/>
      <c r="M74" s="1"/>
      <c r="N74" t="s">
        <v>63</v>
      </c>
      <c r="O74" s="1">
        <f t="shared" si="19"/>
        <v>12355.382247690746</v>
      </c>
      <c r="P74" s="1">
        <f t="shared" si="20"/>
        <v>0</v>
      </c>
      <c r="Q74" s="1">
        <f t="shared" si="21"/>
        <v>0</v>
      </c>
      <c r="R74" s="1">
        <f t="shared" si="22"/>
        <v>0</v>
      </c>
      <c r="T74" s="1">
        <f t="shared" si="23"/>
        <v>2191</v>
      </c>
      <c r="U74" s="1">
        <f t="shared" si="24"/>
        <v>0</v>
      </c>
      <c r="V74" s="1">
        <f t="shared" si="25"/>
        <v>0</v>
      </c>
      <c r="W74" s="1">
        <f t="shared" si="26"/>
        <v>0</v>
      </c>
      <c r="X74" s="1">
        <f t="shared" si="27"/>
        <v>2191</v>
      </c>
      <c r="Y74" s="6">
        <f t="shared" si="28"/>
        <v>0.48584006594772289</v>
      </c>
      <c r="Z74" s="6">
        <f t="shared" si="29"/>
        <v>0</v>
      </c>
      <c r="AA74" s="6">
        <f t="shared" si="30"/>
        <v>0</v>
      </c>
      <c r="AB74" s="6">
        <f t="shared" si="31"/>
        <v>0</v>
      </c>
      <c r="AD74" t="s">
        <v>63</v>
      </c>
      <c r="AE74" s="1">
        <f t="shared" si="32"/>
        <v>205.92303746151245</v>
      </c>
      <c r="AF74" s="1">
        <f t="shared" si="33"/>
        <v>0</v>
      </c>
      <c r="AG74" s="1">
        <f t="shared" si="34"/>
        <v>0</v>
      </c>
      <c r="AH74" s="1">
        <f t="shared" si="35"/>
        <v>0</v>
      </c>
    </row>
    <row r="75" spans="1:34">
      <c r="G75" t="s">
        <v>433</v>
      </c>
      <c r="H75" s="1">
        <f t="shared" si="1"/>
        <v>12059.999999999998</v>
      </c>
      <c r="I75" s="1">
        <v>201</v>
      </c>
      <c r="J75" s="1">
        <v>1716</v>
      </c>
      <c r="K75" s="1">
        <f>J75*Inflation!$H$5/Inflation!$C$5</f>
        <v>1851.6217428817949</v>
      </c>
      <c r="L75" s="1"/>
      <c r="M75" s="1"/>
      <c r="N75" t="s">
        <v>63</v>
      </c>
      <c r="O75" s="1">
        <f t="shared" si="19"/>
        <v>12059.999999999998</v>
      </c>
      <c r="P75" s="1">
        <f t="shared" si="20"/>
        <v>0</v>
      </c>
      <c r="Q75" s="1">
        <f t="shared" si="21"/>
        <v>0</v>
      </c>
      <c r="R75" s="1">
        <f t="shared" si="22"/>
        <v>0</v>
      </c>
      <c r="T75" s="1">
        <f t="shared" si="23"/>
        <v>1716</v>
      </c>
      <c r="U75" s="1">
        <f t="shared" si="24"/>
        <v>0</v>
      </c>
      <c r="V75" s="1">
        <f t="shared" si="25"/>
        <v>0</v>
      </c>
      <c r="W75" s="1">
        <f t="shared" si="26"/>
        <v>0</v>
      </c>
      <c r="X75" s="1">
        <f t="shared" si="27"/>
        <v>1716</v>
      </c>
      <c r="Y75" s="6">
        <f t="shared" si="28"/>
        <v>0.38983166359980925</v>
      </c>
      <c r="Z75" s="6">
        <f t="shared" si="29"/>
        <v>0</v>
      </c>
      <c r="AA75" s="6">
        <f t="shared" si="30"/>
        <v>0</v>
      </c>
      <c r="AB75" s="6">
        <f t="shared" si="31"/>
        <v>0</v>
      </c>
      <c r="AD75" t="s">
        <v>63</v>
      </c>
      <c r="AE75" s="1">
        <f t="shared" si="32"/>
        <v>201</v>
      </c>
      <c r="AF75" s="1">
        <f t="shared" si="33"/>
        <v>0</v>
      </c>
      <c r="AG75" s="1">
        <f t="shared" si="34"/>
        <v>0</v>
      </c>
      <c r="AH75" s="1">
        <f t="shared" si="35"/>
        <v>0</v>
      </c>
    </row>
    <row r="76" spans="1:34">
      <c r="G76" t="s">
        <v>434</v>
      </c>
      <c r="H76" s="1">
        <f t="shared" si="1"/>
        <v>12334.541809776076</v>
      </c>
      <c r="I76" s="1">
        <v>205.57569682960127</v>
      </c>
      <c r="J76" s="1">
        <v>2024</v>
      </c>
      <c r="K76" s="1">
        <f>J76*Inflation!$H$5/Inflation!$C$5</f>
        <v>2183.9641069887834</v>
      </c>
      <c r="L76" s="1"/>
      <c r="M76" s="1"/>
      <c r="N76" t="s">
        <v>63</v>
      </c>
      <c r="O76" s="1">
        <f t="shared" si="19"/>
        <v>12334.541809776076</v>
      </c>
      <c r="P76" s="1">
        <f t="shared" si="20"/>
        <v>0</v>
      </c>
      <c r="Q76" s="1">
        <f t="shared" si="21"/>
        <v>0</v>
      </c>
      <c r="R76" s="1">
        <f t="shared" si="22"/>
        <v>0</v>
      </c>
      <c r="T76" s="1">
        <f t="shared" si="23"/>
        <v>2024</v>
      </c>
      <c r="U76" s="1">
        <f t="shared" si="24"/>
        <v>0</v>
      </c>
      <c r="V76" s="1">
        <f t="shared" si="25"/>
        <v>0</v>
      </c>
      <c r="W76" s="1">
        <f t="shared" si="26"/>
        <v>0</v>
      </c>
      <c r="X76" s="1">
        <f t="shared" si="27"/>
        <v>2024</v>
      </c>
      <c r="Y76" s="6">
        <f t="shared" si="28"/>
        <v>0.44956720443859954</v>
      </c>
      <c r="Z76" s="6">
        <f t="shared" si="29"/>
        <v>0</v>
      </c>
      <c r="AA76" s="6">
        <f t="shared" si="30"/>
        <v>0</v>
      </c>
      <c r="AB76" s="6">
        <f t="shared" si="31"/>
        <v>0</v>
      </c>
      <c r="AD76" t="s">
        <v>63</v>
      </c>
      <c r="AE76" s="1">
        <f t="shared" si="32"/>
        <v>205.57569682960127</v>
      </c>
      <c r="AF76" s="1">
        <f t="shared" si="33"/>
        <v>0</v>
      </c>
      <c r="AG76" s="1">
        <f t="shared" si="34"/>
        <v>0</v>
      </c>
      <c r="AH76" s="1">
        <f t="shared" si="35"/>
        <v>0</v>
      </c>
    </row>
    <row r="77" spans="1:34">
      <c r="G77" t="s">
        <v>435</v>
      </c>
      <c r="H77" s="1">
        <f t="shared" si="1"/>
        <v>12512.662009119453</v>
      </c>
      <c r="I77" s="1">
        <v>208.54436681865755</v>
      </c>
      <c r="J77" s="1">
        <v>2052</v>
      </c>
      <c r="K77" s="1">
        <f>J77*Inflation!$H$5/Inflation!$C$5</f>
        <v>2214.1770491803281</v>
      </c>
      <c r="L77" s="1"/>
      <c r="M77" s="1"/>
      <c r="N77" t="s">
        <v>63</v>
      </c>
      <c r="O77" s="1">
        <f t="shared" si="19"/>
        <v>12512.662009119453</v>
      </c>
      <c r="P77" s="1">
        <f t="shared" si="20"/>
        <v>0</v>
      </c>
      <c r="Q77" s="1">
        <f t="shared" si="21"/>
        <v>0</v>
      </c>
      <c r="R77" s="1">
        <f t="shared" si="22"/>
        <v>0</v>
      </c>
      <c r="T77" s="1">
        <f t="shared" si="23"/>
        <v>2052</v>
      </c>
      <c r="U77" s="1">
        <f t="shared" si="24"/>
        <v>0</v>
      </c>
      <c r="V77" s="1">
        <f t="shared" si="25"/>
        <v>0</v>
      </c>
      <c r="W77" s="1">
        <f t="shared" si="26"/>
        <v>0</v>
      </c>
      <c r="X77" s="1">
        <f t="shared" si="27"/>
        <v>2052</v>
      </c>
      <c r="Y77" s="6">
        <f t="shared" si="28"/>
        <v>0.44929830312061686</v>
      </c>
      <c r="Z77" s="6">
        <f t="shared" si="29"/>
        <v>0</v>
      </c>
      <c r="AA77" s="6">
        <f t="shared" si="30"/>
        <v>0</v>
      </c>
      <c r="AB77" s="6">
        <f t="shared" si="31"/>
        <v>0</v>
      </c>
      <c r="AD77" t="s">
        <v>63</v>
      </c>
      <c r="AE77" s="1">
        <f t="shared" si="32"/>
        <v>208.54436681865755</v>
      </c>
      <c r="AF77" s="1">
        <f t="shared" si="33"/>
        <v>0</v>
      </c>
      <c r="AG77" s="1">
        <f t="shared" si="34"/>
        <v>0</v>
      </c>
      <c r="AH77" s="1">
        <f t="shared" si="35"/>
        <v>0</v>
      </c>
    </row>
    <row r="78" spans="1:34">
      <c r="A78" t="s">
        <v>64</v>
      </c>
      <c r="B78">
        <v>0</v>
      </c>
      <c r="C78">
        <v>1</v>
      </c>
      <c r="D78">
        <v>1</v>
      </c>
      <c r="E78">
        <v>5</v>
      </c>
      <c r="G78" t="s">
        <v>436</v>
      </c>
      <c r="H78" s="1">
        <f t="shared" si="1"/>
        <v>50760</v>
      </c>
      <c r="I78" s="1">
        <v>846</v>
      </c>
      <c r="J78" s="1">
        <v>3212</v>
      </c>
      <c r="K78" s="1">
        <f>J78*Inflation!$H$5/Inflation!$C$5</f>
        <v>3465.856082830026</v>
      </c>
      <c r="L78" s="1"/>
      <c r="M78" s="1"/>
      <c r="N78" t="s">
        <v>64</v>
      </c>
      <c r="O78" s="1">
        <f t="shared" si="19"/>
        <v>0</v>
      </c>
      <c r="P78" s="1">
        <f t="shared" si="20"/>
        <v>0</v>
      </c>
      <c r="Q78" s="1">
        <f t="shared" si="21"/>
        <v>50760</v>
      </c>
      <c r="R78" s="1">
        <f t="shared" si="22"/>
        <v>0</v>
      </c>
      <c r="T78" s="1">
        <f t="shared" si="23"/>
        <v>0</v>
      </c>
      <c r="U78" s="1">
        <f t="shared" si="24"/>
        <v>0</v>
      </c>
      <c r="V78" s="1">
        <f t="shared" si="25"/>
        <v>3212</v>
      </c>
      <c r="W78" s="1">
        <f t="shared" si="26"/>
        <v>0</v>
      </c>
      <c r="X78" s="1">
        <f t="shared" si="27"/>
        <v>3212</v>
      </c>
      <c r="Y78" s="6">
        <f t="shared" si="28"/>
        <v>0</v>
      </c>
      <c r="Z78" s="6">
        <f t="shared" si="29"/>
        <v>0</v>
      </c>
      <c r="AA78" s="6">
        <f t="shared" si="30"/>
        <v>0.17336485421591805</v>
      </c>
      <c r="AB78" s="6">
        <f t="shared" si="31"/>
        <v>0</v>
      </c>
      <c r="AD78" t="s">
        <v>64</v>
      </c>
      <c r="AE78" s="1">
        <f t="shared" si="32"/>
        <v>0</v>
      </c>
      <c r="AF78" s="1">
        <f t="shared" si="33"/>
        <v>0</v>
      </c>
      <c r="AG78" s="1">
        <f t="shared" si="34"/>
        <v>846</v>
      </c>
      <c r="AH78" s="1">
        <f t="shared" si="35"/>
        <v>0</v>
      </c>
    </row>
    <row r="79" spans="1:34">
      <c r="G79" t="s">
        <v>437</v>
      </c>
      <c r="H79" s="1">
        <f t="shared" si="1"/>
        <v>16439.999999999996</v>
      </c>
      <c r="I79" s="1">
        <v>274</v>
      </c>
      <c r="J79" s="1">
        <v>1640</v>
      </c>
      <c r="K79" s="1">
        <f>J79*Inflation!$H$5/Inflation!$C$5</f>
        <v>1769.6151855047456</v>
      </c>
      <c r="L79" s="1"/>
      <c r="M79" s="1"/>
      <c r="N79" t="s">
        <v>64</v>
      </c>
      <c r="O79" s="1">
        <f t="shared" si="19"/>
        <v>0</v>
      </c>
      <c r="P79" s="1">
        <f t="shared" si="20"/>
        <v>16439.999999999996</v>
      </c>
      <c r="Q79" s="1">
        <f t="shared" si="21"/>
        <v>0</v>
      </c>
      <c r="R79" s="1">
        <f t="shared" si="22"/>
        <v>0</v>
      </c>
      <c r="T79" s="1">
        <f t="shared" si="23"/>
        <v>0</v>
      </c>
      <c r="U79" s="1">
        <f t="shared" si="24"/>
        <v>1640</v>
      </c>
      <c r="V79" s="1">
        <f t="shared" si="25"/>
        <v>0</v>
      </c>
      <c r="W79" s="1">
        <f t="shared" si="26"/>
        <v>0</v>
      </c>
      <c r="X79" s="1">
        <f t="shared" si="27"/>
        <v>1640</v>
      </c>
      <c r="Y79" s="6">
        <f t="shared" si="28"/>
        <v>0</v>
      </c>
      <c r="Z79" s="6">
        <f t="shared" si="29"/>
        <v>0.27330600273306005</v>
      </c>
      <c r="AA79" s="6">
        <f t="shared" si="30"/>
        <v>0</v>
      </c>
      <c r="AB79" s="6">
        <f t="shared" si="31"/>
        <v>0</v>
      </c>
      <c r="AD79" t="s">
        <v>64</v>
      </c>
      <c r="AE79" s="1">
        <f t="shared" si="32"/>
        <v>0</v>
      </c>
      <c r="AF79" s="1">
        <f t="shared" si="33"/>
        <v>274</v>
      </c>
      <c r="AG79" s="1">
        <f t="shared" si="34"/>
        <v>0</v>
      </c>
      <c r="AH79" s="1">
        <f t="shared" si="35"/>
        <v>0</v>
      </c>
    </row>
    <row r="80" spans="1:34">
      <c r="G80" t="s">
        <v>439</v>
      </c>
      <c r="H80" s="1">
        <f t="shared" si="1"/>
        <v>11621.34</v>
      </c>
      <c r="I80" s="1">
        <v>193.68899999999999</v>
      </c>
      <c r="J80" s="1">
        <v>1412</v>
      </c>
      <c r="K80" s="1">
        <f>J80*Inflation!$H$5/Inflation!$C$5</f>
        <v>1523.5955133735981</v>
      </c>
      <c r="L80" s="1"/>
      <c r="M80" s="1"/>
      <c r="N80" t="s">
        <v>64</v>
      </c>
      <c r="O80" s="1">
        <f t="shared" si="19"/>
        <v>11621.34</v>
      </c>
      <c r="P80" s="1">
        <f t="shared" si="20"/>
        <v>0</v>
      </c>
      <c r="Q80" s="1">
        <f t="shared" si="21"/>
        <v>0</v>
      </c>
      <c r="R80" s="1">
        <f t="shared" si="22"/>
        <v>0</v>
      </c>
      <c r="T80" s="1">
        <f t="shared" si="23"/>
        <v>1412</v>
      </c>
      <c r="U80" s="1">
        <f t="shared" si="24"/>
        <v>0</v>
      </c>
      <c r="V80" s="1">
        <f t="shared" si="25"/>
        <v>0</v>
      </c>
      <c r="W80" s="1">
        <f t="shared" si="26"/>
        <v>0</v>
      </c>
      <c r="X80" s="1">
        <f t="shared" si="27"/>
        <v>1412</v>
      </c>
      <c r="Y80" s="6">
        <f t="shared" si="28"/>
        <v>0.33287840736824942</v>
      </c>
      <c r="Z80" s="6">
        <f t="shared" si="29"/>
        <v>0</v>
      </c>
      <c r="AA80" s="6">
        <f t="shared" si="30"/>
        <v>0</v>
      </c>
      <c r="AB80" s="6">
        <f t="shared" si="31"/>
        <v>0</v>
      </c>
      <c r="AD80" t="s">
        <v>64</v>
      </c>
      <c r="AE80" s="1">
        <f t="shared" si="32"/>
        <v>193.68899999999999</v>
      </c>
      <c r="AF80" s="1">
        <f t="shared" si="33"/>
        <v>0</v>
      </c>
      <c r="AG80" s="1">
        <f t="shared" si="34"/>
        <v>0</v>
      </c>
      <c r="AH80" s="1">
        <f t="shared" si="35"/>
        <v>0</v>
      </c>
    </row>
    <row r="81" spans="1:34">
      <c r="G81" t="s">
        <v>483</v>
      </c>
      <c r="H81" s="1">
        <f t="shared" si="1"/>
        <v>7597.92</v>
      </c>
      <c r="I81" s="1">
        <v>126.63200000000001</v>
      </c>
      <c r="J81" s="1">
        <v>1046</v>
      </c>
      <c r="K81" s="1">
        <f>J81*Inflation!$H$5/Inflation!$C$5</f>
        <v>1128.6691975841243</v>
      </c>
      <c r="L81" s="1"/>
      <c r="M81" s="1"/>
      <c r="N81" t="s">
        <v>64</v>
      </c>
      <c r="O81" s="1">
        <f t="shared" si="19"/>
        <v>7597.92</v>
      </c>
      <c r="P81" s="1">
        <f t="shared" si="20"/>
        <v>0</v>
      </c>
      <c r="Q81" s="1">
        <f t="shared" si="21"/>
        <v>0</v>
      </c>
      <c r="R81" s="1">
        <f t="shared" si="22"/>
        <v>0</v>
      </c>
      <c r="T81" s="1">
        <f t="shared" si="23"/>
        <v>1046</v>
      </c>
      <c r="U81" s="1">
        <f t="shared" si="24"/>
        <v>0</v>
      </c>
      <c r="V81" s="1">
        <f t="shared" si="25"/>
        <v>0</v>
      </c>
      <c r="W81" s="1">
        <f t="shared" si="26"/>
        <v>0</v>
      </c>
      <c r="X81" s="1">
        <f t="shared" si="27"/>
        <v>1046</v>
      </c>
      <c r="Y81" s="6">
        <f t="shared" si="28"/>
        <v>0.37717604616230949</v>
      </c>
      <c r="Z81" s="6">
        <f t="shared" si="29"/>
        <v>0</v>
      </c>
      <c r="AA81" s="6">
        <f t="shared" si="30"/>
        <v>0</v>
      </c>
      <c r="AB81" s="6">
        <f t="shared" si="31"/>
        <v>0</v>
      </c>
      <c r="AD81" t="s">
        <v>64</v>
      </c>
      <c r="AE81" s="1">
        <f t="shared" si="32"/>
        <v>126.63200000000001</v>
      </c>
      <c r="AF81" s="1">
        <f t="shared" si="33"/>
        <v>0</v>
      </c>
      <c r="AG81" s="1">
        <f t="shared" si="34"/>
        <v>0</v>
      </c>
      <c r="AH81" s="1">
        <f t="shared" si="35"/>
        <v>0</v>
      </c>
    </row>
    <row r="82" spans="1:34">
      <c r="G82" t="s">
        <v>468</v>
      </c>
      <c r="H82" s="1">
        <f t="shared" si="1"/>
        <v>7509.5999999999995</v>
      </c>
      <c r="I82" s="1">
        <v>125.16</v>
      </c>
      <c r="J82" s="1">
        <v>915</v>
      </c>
      <c r="K82" s="1">
        <f>J82*Inflation!$H$5/Inflation!$C$5</f>
        <v>987.31578947368428</v>
      </c>
      <c r="L82" s="1"/>
      <c r="M82" s="1"/>
      <c r="N82" t="s">
        <v>64</v>
      </c>
      <c r="O82" s="1">
        <f t="shared" si="19"/>
        <v>7509.5999999999995</v>
      </c>
      <c r="P82" s="1">
        <f t="shared" si="20"/>
        <v>0</v>
      </c>
      <c r="Q82" s="1">
        <f t="shared" si="21"/>
        <v>0</v>
      </c>
      <c r="R82" s="1">
        <f t="shared" si="22"/>
        <v>0</v>
      </c>
      <c r="T82" s="1">
        <f t="shared" si="23"/>
        <v>915</v>
      </c>
      <c r="U82" s="1">
        <f t="shared" si="24"/>
        <v>0</v>
      </c>
      <c r="V82" s="1">
        <f t="shared" si="25"/>
        <v>0</v>
      </c>
      <c r="W82" s="1">
        <f t="shared" si="26"/>
        <v>0</v>
      </c>
      <c r="X82" s="1">
        <f t="shared" si="27"/>
        <v>915</v>
      </c>
      <c r="Y82" s="6">
        <f t="shared" si="28"/>
        <v>0.33381928665554667</v>
      </c>
      <c r="Z82" s="6">
        <f t="shared" si="29"/>
        <v>0</v>
      </c>
      <c r="AA82" s="6">
        <f t="shared" si="30"/>
        <v>0</v>
      </c>
      <c r="AB82" s="6">
        <f t="shared" si="31"/>
        <v>0</v>
      </c>
      <c r="AD82" t="s">
        <v>64</v>
      </c>
      <c r="AE82" s="1">
        <f t="shared" si="32"/>
        <v>125.16</v>
      </c>
      <c r="AF82" s="1">
        <f t="shared" si="33"/>
        <v>0</v>
      </c>
      <c r="AG82" s="1">
        <f t="shared" si="34"/>
        <v>0</v>
      </c>
      <c r="AH82" s="1">
        <f t="shared" si="35"/>
        <v>0</v>
      </c>
    </row>
    <row r="83" spans="1:34">
      <c r="G83" t="s">
        <v>440</v>
      </c>
      <c r="H83" s="1">
        <f t="shared" si="1"/>
        <v>9023.52</v>
      </c>
      <c r="I83" s="1">
        <v>150.392</v>
      </c>
      <c r="J83" s="1">
        <v>1369</v>
      </c>
      <c r="K83" s="1">
        <f>J83*Inflation!$H$5/Inflation!$C$5</f>
        <v>1477.1970664365833</v>
      </c>
      <c r="L83" s="1"/>
      <c r="M83" s="1"/>
      <c r="N83" t="s">
        <v>64</v>
      </c>
      <c r="O83" s="1">
        <f t="shared" si="19"/>
        <v>9023.52</v>
      </c>
      <c r="P83" s="1">
        <f t="shared" si="20"/>
        <v>0</v>
      </c>
      <c r="Q83" s="1">
        <f t="shared" si="21"/>
        <v>0</v>
      </c>
      <c r="R83" s="1">
        <f t="shared" si="22"/>
        <v>0</v>
      </c>
      <c r="T83" s="1">
        <f t="shared" si="23"/>
        <v>1369</v>
      </c>
      <c r="U83" s="1">
        <f t="shared" si="24"/>
        <v>0</v>
      </c>
      <c r="V83" s="1">
        <f t="shared" si="25"/>
        <v>0</v>
      </c>
      <c r="W83" s="1">
        <f t="shared" si="26"/>
        <v>0</v>
      </c>
      <c r="X83" s="1">
        <f t="shared" si="27"/>
        <v>1369</v>
      </c>
      <c r="Y83" s="6">
        <f t="shared" si="28"/>
        <v>0.4156565211255529</v>
      </c>
      <c r="Z83" s="6">
        <f t="shared" si="29"/>
        <v>0</v>
      </c>
      <c r="AA83" s="6">
        <f t="shared" si="30"/>
        <v>0</v>
      </c>
      <c r="AB83" s="6">
        <f t="shared" si="31"/>
        <v>0</v>
      </c>
      <c r="AD83" t="s">
        <v>64</v>
      </c>
      <c r="AE83" s="1">
        <f t="shared" si="32"/>
        <v>150.392</v>
      </c>
      <c r="AF83" s="1">
        <f t="shared" si="33"/>
        <v>0</v>
      </c>
      <c r="AG83" s="1">
        <f t="shared" si="34"/>
        <v>0</v>
      </c>
      <c r="AH83" s="1">
        <f t="shared" si="35"/>
        <v>0</v>
      </c>
    </row>
    <row r="84" spans="1:34">
      <c r="G84" t="s">
        <v>441</v>
      </c>
      <c r="H84" s="1">
        <f t="shared" si="1"/>
        <v>10178.879999999999</v>
      </c>
      <c r="I84" s="1">
        <v>169.648</v>
      </c>
      <c r="J84" s="1">
        <v>1431</v>
      </c>
      <c r="K84" s="1">
        <f>J84*Inflation!$H$5/Inflation!$C$5</f>
        <v>1544.0971527178604</v>
      </c>
      <c r="L84" s="1"/>
      <c r="M84" s="1"/>
      <c r="N84" t="s">
        <v>64</v>
      </c>
      <c r="O84" s="1">
        <f t="shared" si="19"/>
        <v>10178.879999999999</v>
      </c>
      <c r="P84" s="1">
        <f t="shared" si="20"/>
        <v>0</v>
      </c>
      <c r="Q84" s="1">
        <f t="shared" si="21"/>
        <v>0</v>
      </c>
      <c r="R84" s="1">
        <f t="shared" si="22"/>
        <v>0</v>
      </c>
      <c r="T84" s="1">
        <f t="shared" si="23"/>
        <v>1431</v>
      </c>
      <c r="U84" s="1">
        <f t="shared" si="24"/>
        <v>0</v>
      </c>
      <c r="V84" s="1">
        <f t="shared" si="25"/>
        <v>0</v>
      </c>
      <c r="W84" s="1">
        <f t="shared" si="26"/>
        <v>0</v>
      </c>
      <c r="X84" s="1">
        <f t="shared" si="27"/>
        <v>1431</v>
      </c>
      <c r="Y84" s="6">
        <f t="shared" si="28"/>
        <v>0.38516496365076314</v>
      </c>
      <c r="Z84" s="6">
        <f t="shared" si="29"/>
        <v>0</v>
      </c>
      <c r="AA84" s="6">
        <f t="shared" si="30"/>
        <v>0</v>
      </c>
      <c r="AB84" s="6">
        <f t="shared" si="31"/>
        <v>0</v>
      </c>
      <c r="AD84" t="s">
        <v>64</v>
      </c>
      <c r="AE84" s="1">
        <f t="shared" si="32"/>
        <v>169.648</v>
      </c>
      <c r="AF84" s="1">
        <f t="shared" si="33"/>
        <v>0</v>
      </c>
      <c r="AG84" s="1">
        <f t="shared" si="34"/>
        <v>0</v>
      </c>
      <c r="AH84" s="1">
        <f t="shared" si="35"/>
        <v>0</v>
      </c>
    </row>
    <row r="85" spans="1:34">
      <c r="A85" t="s">
        <v>65</v>
      </c>
      <c r="B85">
        <v>0</v>
      </c>
      <c r="C85">
        <v>1</v>
      </c>
      <c r="D85">
        <v>0</v>
      </c>
      <c r="E85">
        <v>2</v>
      </c>
      <c r="G85" t="s">
        <v>442</v>
      </c>
      <c r="H85" s="1">
        <f t="shared" si="1"/>
        <v>51120</v>
      </c>
      <c r="I85" s="1">
        <v>852</v>
      </c>
      <c r="J85" s="1">
        <v>2799</v>
      </c>
      <c r="K85" s="1">
        <f>J85*Inflation!$H$5/Inflation!$C$5</f>
        <v>3020.2151855047455</v>
      </c>
      <c r="L85" s="1"/>
      <c r="M85" s="1"/>
      <c r="N85" t="s">
        <v>65</v>
      </c>
      <c r="O85" s="1">
        <f t="shared" si="19"/>
        <v>0</v>
      </c>
      <c r="P85" s="1">
        <f t="shared" si="20"/>
        <v>0</v>
      </c>
      <c r="Q85" s="1">
        <f t="shared" si="21"/>
        <v>51120</v>
      </c>
      <c r="R85" s="1">
        <f t="shared" si="22"/>
        <v>0</v>
      </c>
      <c r="T85" s="1">
        <f t="shared" si="23"/>
        <v>0</v>
      </c>
      <c r="U85" s="1">
        <f t="shared" si="24"/>
        <v>0</v>
      </c>
      <c r="V85" s="1">
        <f t="shared" si="25"/>
        <v>2799</v>
      </c>
      <c r="W85" s="1">
        <f t="shared" si="26"/>
        <v>0</v>
      </c>
      <c r="X85" s="1">
        <f t="shared" si="27"/>
        <v>2799</v>
      </c>
      <c r="Y85" s="6">
        <f t="shared" si="28"/>
        <v>0</v>
      </c>
      <c r="Z85" s="6">
        <f t="shared" si="29"/>
        <v>0</v>
      </c>
      <c r="AA85" s="6">
        <f t="shared" si="30"/>
        <v>0.15000964692263169</v>
      </c>
      <c r="AB85" s="6">
        <f t="shared" si="31"/>
        <v>0</v>
      </c>
      <c r="AD85" t="s">
        <v>65</v>
      </c>
      <c r="AE85" s="1">
        <f t="shared" si="32"/>
        <v>0</v>
      </c>
      <c r="AF85" s="1">
        <f t="shared" si="33"/>
        <v>0</v>
      </c>
      <c r="AG85" s="1">
        <f t="shared" si="34"/>
        <v>852</v>
      </c>
      <c r="AH85" s="1">
        <f t="shared" si="35"/>
        <v>0</v>
      </c>
    </row>
    <row r="86" spans="1:34">
      <c r="G86" t="s">
        <v>444</v>
      </c>
      <c r="H86" s="1">
        <f t="shared" si="1"/>
        <v>9719.9999999999982</v>
      </c>
      <c r="I86" s="1">
        <v>162</v>
      </c>
      <c r="J86" s="1">
        <v>1031</v>
      </c>
      <c r="K86" s="1">
        <f>J86*Inflation!$H$5/Inflation!$C$5</f>
        <v>1112.483692838654</v>
      </c>
      <c r="L86" s="1"/>
      <c r="M86" s="1"/>
      <c r="N86" t="s">
        <v>65</v>
      </c>
      <c r="O86" s="1">
        <f t="shared" si="19"/>
        <v>9719.9999999999982</v>
      </c>
      <c r="P86" s="1">
        <f t="shared" si="20"/>
        <v>0</v>
      </c>
      <c r="Q86" s="1">
        <f t="shared" si="21"/>
        <v>0</v>
      </c>
      <c r="R86" s="1">
        <f t="shared" si="22"/>
        <v>0</v>
      </c>
      <c r="T86" s="1">
        <f t="shared" si="23"/>
        <v>1031</v>
      </c>
      <c r="U86" s="1">
        <f t="shared" si="24"/>
        <v>0</v>
      </c>
      <c r="V86" s="1">
        <f t="shared" si="25"/>
        <v>0</v>
      </c>
      <c r="W86" s="1">
        <f t="shared" si="26"/>
        <v>0</v>
      </c>
      <c r="X86" s="1">
        <f t="shared" si="27"/>
        <v>1031</v>
      </c>
      <c r="Y86" s="6">
        <f t="shared" si="28"/>
        <v>0.29060262698010036</v>
      </c>
      <c r="Z86" s="6">
        <f t="shared" si="29"/>
        <v>0</v>
      </c>
      <c r="AA86" s="6">
        <f t="shared" si="30"/>
        <v>0</v>
      </c>
      <c r="AB86" s="6">
        <f t="shared" si="31"/>
        <v>0</v>
      </c>
      <c r="AD86" t="s">
        <v>65</v>
      </c>
      <c r="AE86" s="1">
        <f t="shared" si="32"/>
        <v>162</v>
      </c>
      <c r="AF86" s="1">
        <f t="shared" si="33"/>
        <v>0</v>
      </c>
      <c r="AG86" s="1">
        <f t="shared" si="34"/>
        <v>0</v>
      </c>
      <c r="AH86" s="1">
        <f t="shared" si="35"/>
        <v>0</v>
      </c>
    </row>
    <row r="87" spans="1:34">
      <c r="G87" t="s">
        <v>445</v>
      </c>
      <c r="H87" s="1">
        <f t="shared" si="1"/>
        <v>10080</v>
      </c>
      <c r="I87" s="1">
        <v>168</v>
      </c>
      <c r="J87" s="1">
        <v>2788</v>
      </c>
      <c r="K87" s="1">
        <f>J87*Inflation!$H$5/Inflation!$C$5</f>
        <v>3008.3458153580677</v>
      </c>
      <c r="L87" s="1"/>
      <c r="M87" s="1"/>
      <c r="N87" t="s">
        <v>65</v>
      </c>
      <c r="O87" s="1">
        <f t="shared" si="19"/>
        <v>10080</v>
      </c>
      <c r="P87" s="1">
        <f t="shared" si="20"/>
        <v>0</v>
      </c>
      <c r="Q87" s="1">
        <f t="shared" si="21"/>
        <v>0</v>
      </c>
      <c r="R87" s="1">
        <f t="shared" si="22"/>
        <v>0</v>
      </c>
      <c r="T87" s="1">
        <f t="shared" si="23"/>
        <v>2788</v>
      </c>
      <c r="U87" s="1">
        <f t="shared" si="24"/>
        <v>0</v>
      </c>
      <c r="V87" s="1">
        <f t="shared" si="25"/>
        <v>0</v>
      </c>
      <c r="W87" s="1">
        <f t="shared" si="26"/>
        <v>0</v>
      </c>
      <c r="X87" s="1">
        <f t="shared" si="27"/>
        <v>2788</v>
      </c>
      <c r="Y87" s="6">
        <f t="shared" si="28"/>
        <v>0.75777342900630573</v>
      </c>
      <c r="Z87" s="6">
        <f t="shared" si="29"/>
        <v>0</v>
      </c>
      <c r="AA87" s="6">
        <f t="shared" si="30"/>
        <v>0</v>
      </c>
      <c r="AB87" s="6">
        <f t="shared" si="31"/>
        <v>0</v>
      </c>
      <c r="AD87" t="s">
        <v>65</v>
      </c>
      <c r="AE87" s="1">
        <f t="shared" si="32"/>
        <v>168</v>
      </c>
      <c r="AF87" s="1">
        <f t="shared" si="33"/>
        <v>0</v>
      </c>
      <c r="AG87" s="1">
        <f t="shared" si="34"/>
        <v>0</v>
      </c>
      <c r="AH87" s="1">
        <f t="shared" si="35"/>
        <v>0</v>
      </c>
    </row>
    <row r="88" spans="1:34">
      <c r="A88" t="s">
        <v>66</v>
      </c>
      <c r="B88">
        <v>0</v>
      </c>
      <c r="C88">
        <v>2</v>
      </c>
      <c r="D88">
        <v>3</v>
      </c>
      <c r="E88">
        <v>4</v>
      </c>
      <c r="G88" t="s">
        <v>378</v>
      </c>
      <c r="H88" s="1">
        <f t="shared" si="1"/>
        <v>31860</v>
      </c>
      <c r="I88" s="1">
        <v>531</v>
      </c>
      <c r="J88" s="1">
        <v>2581</v>
      </c>
      <c r="K88" s="1">
        <f>J88*Inflation!$H$5/Inflation!$C$5</f>
        <v>2784.985849870578</v>
      </c>
      <c r="L88" s="1"/>
      <c r="M88" s="1"/>
      <c r="N88" t="s">
        <v>66</v>
      </c>
      <c r="O88" s="1">
        <f t="shared" si="19"/>
        <v>0</v>
      </c>
      <c r="P88" s="1">
        <f t="shared" si="20"/>
        <v>0</v>
      </c>
      <c r="Q88" s="1">
        <f t="shared" si="21"/>
        <v>31860</v>
      </c>
      <c r="R88" s="1">
        <f t="shared" si="22"/>
        <v>0</v>
      </c>
      <c r="T88" s="1">
        <f t="shared" si="23"/>
        <v>0</v>
      </c>
      <c r="U88" s="1">
        <f t="shared" si="24"/>
        <v>0</v>
      </c>
      <c r="V88" s="1">
        <f t="shared" si="25"/>
        <v>2581</v>
      </c>
      <c r="W88" s="1">
        <f t="shared" si="26"/>
        <v>0</v>
      </c>
      <c r="X88" s="1">
        <f t="shared" si="27"/>
        <v>2581</v>
      </c>
      <c r="Y88" s="6">
        <f t="shared" si="28"/>
        <v>0</v>
      </c>
      <c r="Z88" s="6">
        <f t="shared" si="29"/>
        <v>0</v>
      </c>
      <c r="AA88" s="6">
        <f t="shared" si="30"/>
        <v>0.22194704572229532</v>
      </c>
      <c r="AB88" s="6">
        <f t="shared" si="31"/>
        <v>0</v>
      </c>
      <c r="AD88" t="s">
        <v>66</v>
      </c>
      <c r="AE88" s="1">
        <f t="shared" si="32"/>
        <v>0</v>
      </c>
      <c r="AF88" s="1">
        <f t="shared" si="33"/>
        <v>0</v>
      </c>
      <c r="AG88" s="1">
        <f t="shared" si="34"/>
        <v>531</v>
      </c>
      <c r="AH88" s="1">
        <f t="shared" si="35"/>
        <v>0</v>
      </c>
    </row>
    <row r="89" spans="1:34">
      <c r="G89" t="s">
        <v>447</v>
      </c>
      <c r="H89" s="1">
        <f t="shared" si="1"/>
        <v>29340</v>
      </c>
      <c r="I89" s="1">
        <v>489</v>
      </c>
      <c r="J89" s="1">
        <v>1455</v>
      </c>
      <c r="K89" s="1">
        <f>J89*Inflation!$H$5/Inflation!$C$5</f>
        <v>1569.9939603106127</v>
      </c>
      <c r="L89" s="1"/>
      <c r="M89" s="1"/>
      <c r="N89" t="s">
        <v>66</v>
      </c>
      <c r="O89" s="1">
        <f t="shared" si="19"/>
        <v>0</v>
      </c>
      <c r="P89" s="1">
        <f t="shared" si="20"/>
        <v>29340</v>
      </c>
      <c r="Q89" s="1">
        <f t="shared" si="21"/>
        <v>0</v>
      </c>
      <c r="R89" s="1">
        <f t="shared" si="22"/>
        <v>0</v>
      </c>
      <c r="T89" s="1">
        <f t="shared" si="23"/>
        <v>0</v>
      </c>
      <c r="U89" s="1">
        <f t="shared" si="24"/>
        <v>1455</v>
      </c>
      <c r="V89" s="1">
        <f t="shared" si="25"/>
        <v>0</v>
      </c>
      <c r="W89" s="1">
        <f t="shared" si="26"/>
        <v>0</v>
      </c>
      <c r="X89" s="1">
        <f t="shared" si="27"/>
        <v>1455</v>
      </c>
      <c r="Y89" s="6">
        <f t="shared" si="28"/>
        <v>0</v>
      </c>
      <c r="Z89" s="6">
        <f t="shared" si="29"/>
        <v>0.13586575902736925</v>
      </c>
      <c r="AA89" s="6">
        <f t="shared" si="30"/>
        <v>0</v>
      </c>
      <c r="AB89" s="6">
        <f t="shared" si="31"/>
        <v>0</v>
      </c>
      <c r="AD89" t="s">
        <v>66</v>
      </c>
      <c r="AE89" s="1">
        <f t="shared" si="32"/>
        <v>0</v>
      </c>
      <c r="AF89" s="1">
        <f t="shared" si="33"/>
        <v>489</v>
      </c>
      <c r="AG89" s="1">
        <f t="shared" si="34"/>
        <v>0</v>
      </c>
      <c r="AH89" s="1">
        <f t="shared" si="35"/>
        <v>0</v>
      </c>
    </row>
    <row r="90" spans="1:34">
      <c r="G90" t="s">
        <v>449</v>
      </c>
      <c r="H90" s="1">
        <f t="shared" si="1"/>
        <v>22800</v>
      </c>
      <c r="I90" s="1">
        <v>380</v>
      </c>
      <c r="J90" s="1">
        <v>194</v>
      </c>
      <c r="K90" s="1">
        <f>J90*Inflation!$H$5/Inflation!$C$5</f>
        <v>209.332528041415</v>
      </c>
      <c r="L90" s="1"/>
      <c r="M90" s="1"/>
      <c r="N90" t="s">
        <v>66</v>
      </c>
      <c r="O90" s="1">
        <f t="shared" si="19"/>
        <v>0</v>
      </c>
      <c r="P90" s="1">
        <f t="shared" si="20"/>
        <v>22800</v>
      </c>
      <c r="Q90" s="1">
        <f t="shared" si="21"/>
        <v>0</v>
      </c>
      <c r="R90" s="1">
        <f t="shared" si="22"/>
        <v>0</v>
      </c>
      <c r="T90" s="1">
        <f t="shared" si="23"/>
        <v>0</v>
      </c>
      <c r="U90" s="1">
        <f t="shared" si="24"/>
        <v>194</v>
      </c>
      <c r="V90" s="1">
        <f t="shared" si="25"/>
        <v>0</v>
      </c>
      <c r="W90" s="1">
        <f t="shared" si="26"/>
        <v>0</v>
      </c>
      <c r="X90" s="1">
        <f t="shared" si="27"/>
        <v>194</v>
      </c>
      <c r="Y90" s="6">
        <f t="shared" si="28"/>
        <v>0</v>
      </c>
      <c r="Z90" s="6">
        <f t="shared" si="29"/>
        <v>2.3311703917327564E-2</v>
      </c>
      <c r="AA90" s="6">
        <f t="shared" si="30"/>
        <v>0</v>
      </c>
      <c r="AB90" s="6">
        <f t="shared" si="31"/>
        <v>0</v>
      </c>
      <c r="AD90" t="s">
        <v>66</v>
      </c>
      <c r="AE90" s="1">
        <f t="shared" si="32"/>
        <v>0</v>
      </c>
      <c r="AF90" s="1">
        <f t="shared" si="33"/>
        <v>380</v>
      </c>
      <c r="AG90" s="1">
        <f t="shared" si="34"/>
        <v>0</v>
      </c>
      <c r="AH90" s="1">
        <f t="shared" si="35"/>
        <v>0</v>
      </c>
    </row>
    <row r="91" spans="1:34">
      <c r="G91" t="s">
        <v>451</v>
      </c>
      <c r="H91" s="1">
        <f t="shared" si="1"/>
        <v>29939.999999999996</v>
      </c>
      <c r="I91" s="1">
        <v>499</v>
      </c>
      <c r="J91" s="1">
        <v>1642</v>
      </c>
      <c r="K91" s="1">
        <f>J91*Inflation!$H$5/Inflation!$C$5</f>
        <v>1771.7732528041415</v>
      </c>
      <c r="L91" s="1"/>
      <c r="M91" s="1"/>
      <c r="N91" t="s">
        <v>66</v>
      </c>
      <c r="O91" s="1">
        <f t="shared" si="19"/>
        <v>0</v>
      </c>
      <c r="P91" s="1">
        <f t="shared" si="20"/>
        <v>29939.999999999996</v>
      </c>
      <c r="Q91" s="1">
        <f t="shared" si="21"/>
        <v>0</v>
      </c>
      <c r="R91" s="1">
        <f t="shared" si="22"/>
        <v>0</v>
      </c>
      <c r="T91" s="1">
        <f t="shared" si="23"/>
        <v>0</v>
      </c>
      <c r="U91" s="1">
        <f t="shared" si="24"/>
        <v>1642</v>
      </c>
      <c r="V91" s="1">
        <f t="shared" si="25"/>
        <v>0</v>
      </c>
      <c r="W91" s="1">
        <f t="shared" si="26"/>
        <v>0</v>
      </c>
      <c r="X91" s="1">
        <f t="shared" si="27"/>
        <v>1642</v>
      </c>
      <c r="Y91" s="6">
        <f t="shared" si="28"/>
        <v>0</v>
      </c>
      <c r="Z91" s="6">
        <f t="shared" si="29"/>
        <v>0.15025484759473287</v>
      </c>
      <c r="AA91" s="6">
        <f t="shared" si="30"/>
        <v>0</v>
      </c>
      <c r="AB91" s="6">
        <f t="shared" si="31"/>
        <v>0</v>
      </c>
      <c r="AD91" t="s">
        <v>66</v>
      </c>
      <c r="AE91" s="1">
        <f t="shared" si="32"/>
        <v>0</v>
      </c>
      <c r="AF91" s="1">
        <f t="shared" si="33"/>
        <v>499</v>
      </c>
      <c r="AG91" s="1">
        <f t="shared" si="34"/>
        <v>0</v>
      </c>
      <c r="AH91" s="1">
        <f t="shared" si="35"/>
        <v>0</v>
      </c>
    </row>
    <row r="92" spans="1:34">
      <c r="G92" t="s">
        <v>446</v>
      </c>
      <c r="H92" s="1">
        <f t="shared" si="1"/>
        <v>48540</v>
      </c>
      <c r="I92" s="1">
        <v>809</v>
      </c>
      <c r="J92" s="1">
        <v>769</v>
      </c>
      <c r="K92" s="1">
        <f>J92*Inflation!$H$5/Inflation!$C$5</f>
        <v>829.77687661777395</v>
      </c>
      <c r="L92" s="1"/>
      <c r="M92" s="1"/>
      <c r="N92" t="s">
        <v>66</v>
      </c>
      <c r="O92" s="1">
        <f t="shared" si="19"/>
        <v>0</v>
      </c>
      <c r="P92" s="1">
        <f t="shared" si="20"/>
        <v>0</v>
      </c>
      <c r="Q92" s="1">
        <f t="shared" si="21"/>
        <v>48540</v>
      </c>
      <c r="R92" s="1">
        <f t="shared" si="22"/>
        <v>0</v>
      </c>
      <c r="T92" s="1">
        <f t="shared" si="23"/>
        <v>0</v>
      </c>
      <c r="U92" s="1">
        <f t="shared" si="24"/>
        <v>0</v>
      </c>
      <c r="V92" s="1">
        <f t="shared" si="25"/>
        <v>769</v>
      </c>
      <c r="W92" s="1">
        <f t="shared" si="26"/>
        <v>0</v>
      </c>
      <c r="X92" s="1">
        <f t="shared" si="27"/>
        <v>769</v>
      </c>
      <c r="Y92" s="6">
        <f t="shared" si="28"/>
        <v>0</v>
      </c>
      <c r="Z92" s="6">
        <f t="shared" si="29"/>
        <v>0</v>
      </c>
      <c r="AA92" s="6">
        <f t="shared" si="30"/>
        <v>4.3404394624402411E-2</v>
      </c>
      <c r="AB92" s="6">
        <f t="shared" si="31"/>
        <v>0</v>
      </c>
      <c r="AD92" t="s">
        <v>66</v>
      </c>
      <c r="AE92" s="1">
        <f t="shared" si="32"/>
        <v>0</v>
      </c>
      <c r="AF92" s="1">
        <f t="shared" si="33"/>
        <v>0</v>
      </c>
      <c r="AG92" s="1">
        <f t="shared" si="34"/>
        <v>809</v>
      </c>
      <c r="AH92" s="1">
        <f t="shared" si="35"/>
        <v>0</v>
      </c>
    </row>
    <row r="93" spans="1:34">
      <c r="G93" t="s">
        <v>484</v>
      </c>
      <c r="H93" s="1">
        <f t="shared" si="1"/>
        <v>9780</v>
      </c>
      <c r="I93">
        <v>163</v>
      </c>
      <c r="J93">
        <v>1191</v>
      </c>
      <c r="K93" s="1">
        <f>J93*Inflation!$H$5/Inflation!$C$5</f>
        <v>1285.1290767903367</v>
      </c>
      <c r="N93" t="s">
        <v>66</v>
      </c>
      <c r="O93" s="1">
        <f t="shared" si="19"/>
        <v>9780</v>
      </c>
      <c r="P93" s="1">
        <f t="shared" si="20"/>
        <v>0</v>
      </c>
      <c r="Q93" s="1">
        <f t="shared" si="21"/>
        <v>0</v>
      </c>
      <c r="R93" s="1">
        <f t="shared" si="22"/>
        <v>0</v>
      </c>
      <c r="T93" s="1">
        <f t="shared" si="23"/>
        <v>1191</v>
      </c>
      <c r="U93" s="1">
        <f t="shared" si="24"/>
        <v>0</v>
      </c>
      <c r="V93" s="1">
        <f t="shared" si="25"/>
        <v>0</v>
      </c>
      <c r="W93" s="1">
        <f t="shared" si="26"/>
        <v>0</v>
      </c>
      <c r="X93" s="1">
        <f t="shared" si="27"/>
        <v>1191</v>
      </c>
      <c r="Y93" s="6">
        <f t="shared" si="28"/>
        <v>0.33364148247751912</v>
      </c>
      <c r="Z93" s="6">
        <f t="shared" si="29"/>
        <v>0</v>
      </c>
      <c r="AA93" s="6">
        <f t="shared" si="30"/>
        <v>0</v>
      </c>
      <c r="AB93" s="6">
        <f t="shared" si="31"/>
        <v>0</v>
      </c>
      <c r="AD93" t="s">
        <v>66</v>
      </c>
      <c r="AE93" s="1">
        <f t="shared" si="32"/>
        <v>163</v>
      </c>
      <c r="AF93" s="1">
        <f t="shared" si="33"/>
        <v>0</v>
      </c>
      <c r="AG93" s="1">
        <f t="shared" si="34"/>
        <v>0</v>
      </c>
      <c r="AH93" s="1">
        <f t="shared" si="35"/>
        <v>0</v>
      </c>
    </row>
    <row r="94" spans="1:34">
      <c r="G94" t="s">
        <v>485</v>
      </c>
      <c r="H94" s="1">
        <f t="shared" ref="H94:H96" si="36">I94*0.06*1000</f>
        <v>13740</v>
      </c>
      <c r="I94">
        <v>229</v>
      </c>
      <c r="J94">
        <v>796</v>
      </c>
      <c r="K94" s="1">
        <f>J94*Inflation!$H$5/Inflation!$C$5</f>
        <v>858.91078515962045</v>
      </c>
      <c r="N94" t="s">
        <v>66</v>
      </c>
      <c r="O94" s="1">
        <f t="shared" si="19"/>
        <v>13740</v>
      </c>
      <c r="P94" s="1">
        <f t="shared" si="20"/>
        <v>0</v>
      </c>
      <c r="Q94" s="1">
        <f t="shared" si="21"/>
        <v>0</v>
      </c>
      <c r="R94" s="1">
        <f t="shared" si="22"/>
        <v>0</v>
      </c>
      <c r="T94" s="1">
        <f t="shared" si="23"/>
        <v>796</v>
      </c>
      <c r="U94" s="1">
        <f t="shared" si="24"/>
        <v>0</v>
      </c>
      <c r="V94" s="1">
        <f t="shared" si="25"/>
        <v>0</v>
      </c>
      <c r="W94" s="1">
        <f t="shared" si="26"/>
        <v>0</v>
      </c>
      <c r="X94" s="1">
        <f t="shared" si="27"/>
        <v>796</v>
      </c>
      <c r="Y94" s="6">
        <f t="shared" si="28"/>
        <v>0.15872066359594025</v>
      </c>
      <c r="Z94" s="6">
        <f t="shared" si="29"/>
        <v>0</v>
      </c>
      <c r="AA94" s="6">
        <f t="shared" si="30"/>
        <v>0</v>
      </c>
      <c r="AB94" s="6">
        <f t="shared" si="31"/>
        <v>0</v>
      </c>
      <c r="AD94" t="s">
        <v>66</v>
      </c>
      <c r="AE94" s="1">
        <f t="shared" si="32"/>
        <v>229</v>
      </c>
      <c r="AF94" s="1">
        <f t="shared" si="33"/>
        <v>0</v>
      </c>
      <c r="AG94" s="1">
        <f t="shared" si="34"/>
        <v>0</v>
      </c>
      <c r="AH94" s="1">
        <f t="shared" si="35"/>
        <v>0</v>
      </c>
    </row>
    <row r="95" spans="1:34">
      <c r="G95" t="s">
        <v>452</v>
      </c>
      <c r="H95" s="1">
        <f t="shared" si="36"/>
        <v>8760</v>
      </c>
      <c r="I95">
        <v>146</v>
      </c>
      <c r="J95" s="1">
        <v>923</v>
      </c>
      <c r="K95" s="1">
        <f>J95*Inflation!$H$5/Inflation!$C$5</f>
        <v>995.94805867126843</v>
      </c>
      <c r="N95" t="s">
        <v>66</v>
      </c>
      <c r="O95" s="1">
        <f t="shared" si="19"/>
        <v>8760</v>
      </c>
      <c r="P95" s="1">
        <f t="shared" si="20"/>
        <v>0</v>
      </c>
      <c r="Q95" s="1">
        <f t="shared" si="21"/>
        <v>0</v>
      </c>
      <c r="R95" s="1">
        <f t="shared" si="22"/>
        <v>0</v>
      </c>
      <c r="T95" s="1">
        <f t="shared" si="23"/>
        <v>923</v>
      </c>
      <c r="U95" s="1">
        <f t="shared" si="24"/>
        <v>0</v>
      </c>
      <c r="V95" s="1">
        <f t="shared" si="25"/>
        <v>0</v>
      </c>
      <c r="W95" s="1">
        <f t="shared" si="26"/>
        <v>0</v>
      </c>
      <c r="X95" s="1">
        <f t="shared" si="27"/>
        <v>923</v>
      </c>
      <c r="Y95" s="6">
        <f t="shared" si="28"/>
        <v>0.28867204603740537</v>
      </c>
      <c r="Z95" s="6">
        <f t="shared" si="29"/>
        <v>0</v>
      </c>
      <c r="AA95" s="6">
        <f t="shared" si="30"/>
        <v>0</v>
      </c>
      <c r="AB95" s="6">
        <f t="shared" si="31"/>
        <v>0</v>
      </c>
      <c r="AD95" t="s">
        <v>66</v>
      </c>
      <c r="AE95" s="1">
        <f t="shared" si="32"/>
        <v>146</v>
      </c>
      <c r="AF95" s="1">
        <f t="shared" si="33"/>
        <v>0</v>
      </c>
      <c r="AG95" s="1">
        <f t="shared" si="34"/>
        <v>0</v>
      </c>
      <c r="AH95" s="1">
        <f t="shared" si="35"/>
        <v>0</v>
      </c>
    </row>
    <row r="96" spans="1:34">
      <c r="G96" t="s">
        <v>486</v>
      </c>
      <c r="H96" s="1">
        <f t="shared" si="36"/>
        <v>9959.9999999999982</v>
      </c>
      <c r="I96">
        <v>166</v>
      </c>
      <c r="J96" s="1">
        <v>1915</v>
      </c>
      <c r="K96" s="1">
        <f>J96*Inflation!$H$5/Inflation!$C$5</f>
        <v>2066.3494391716999</v>
      </c>
      <c r="N96" t="s">
        <v>66</v>
      </c>
      <c r="O96" s="1">
        <f t="shared" si="19"/>
        <v>9959.9999999999982</v>
      </c>
      <c r="P96" s="1">
        <f t="shared" si="20"/>
        <v>0</v>
      </c>
      <c r="Q96" s="1">
        <f t="shared" si="21"/>
        <v>0</v>
      </c>
      <c r="R96" s="1">
        <f t="shared" si="22"/>
        <v>0</v>
      </c>
      <c r="T96" s="1">
        <f t="shared" si="23"/>
        <v>1915</v>
      </c>
      <c r="U96" s="1">
        <f t="shared" si="24"/>
        <v>0</v>
      </c>
      <c r="V96" s="1">
        <f t="shared" si="25"/>
        <v>0</v>
      </c>
      <c r="W96" s="1">
        <f t="shared" si="26"/>
        <v>0</v>
      </c>
      <c r="X96" s="1">
        <f t="shared" si="27"/>
        <v>1915</v>
      </c>
      <c r="Y96" s="6">
        <f t="shared" si="28"/>
        <v>0.52676459261704356</v>
      </c>
      <c r="Z96" s="6">
        <f t="shared" si="29"/>
        <v>0</v>
      </c>
      <c r="AA96" s="6">
        <f t="shared" si="30"/>
        <v>0</v>
      </c>
      <c r="AB96" s="6">
        <f t="shared" si="31"/>
        <v>0</v>
      </c>
      <c r="AD96" t="s">
        <v>66</v>
      </c>
      <c r="AE96" s="1">
        <f t="shared" si="32"/>
        <v>166</v>
      </c>
      <c r="AF96" s="1">
        <f t="shared" si="33"/>
        <v>0</v>
      </c>
      <c r="AG96" s="1">
        <f t="shared" si="34"/>
        <v>0</v>
      </c>
      <c r="AH96" s="1">
        <f t="shared" si="35"/>
        <v>0</v>
      </c>
    </row>
    <row r="97" spans="1:34">
      <c r="I97">
        <f>SUM(I3:I96)</f>
        <v>35873.865625107734</v>
      </c>
      <c r="O97" s="1">
        <f>SUM(O3:O96)</f>
        <v>527211.93750646408</v>
      </c>
      <c r="P97" s="1">
        <f t="shared" ref="P97:R97" si="37">SUM(P3:P96)</f>
        <v>554580</v>
      </c>
      <c r="Q97" s="1">
        <f t="shared" si="37"/>
        <v>456600</v>
      </c>
      <c r="R97" s="1">
        <f t="shared" si="37"/>
        <v>614040</v>
      </c>
      <c r="T97" s="1">
        <f>SUM(T3:T96)</f>
        <v>76698</v>
      </c>
      <c r="U97" s="1">
        <f t="shared" ref="U97" si="38">SUM(U3:U96)</f>
        <v>52886</v>
      </c>
      <c r="V97" s="1">
        <f t="shared" ref="V97" si="39">SUM(V3:V96)</f>
        <v>37876</v>
      </c>
      <c r="W97" s="1">
        <f t="shared" ref="W97" si="40">SUM(W3:W96)</f>
        <v>37407</v>
      </c>
      <c r="Y97" s="6">
        <f t="shared" ref="Y97" si="41">IF(T97,T97*1000/(O97*365),0)</f>
        <v>0.39857122326016881</v>
      </c>
      <c r="Z97" s="6">
        <f t="shared" ref="Z97" si="42">IF(U97,U97*1000/(P97*365),0)</f>
        <v>0.26126645512808161</v>
      </c>
      <c r="AA97" s="6">
        <f t="shared" ref="AA97" si="43">IF(V97,V97*1000/(Q97*365),0)</f>
        <v>0.22726645425689582</v>
      </c>
      <c r="AB97" s="6">
        <f t="shared" ref="AB97" si="44">IF(W97,W97*1000/(R97*365),0)</f>
        <v>0.16690269608958588</v>
      </c>
      <c r="AE97" s="1"/>
      <c r="AF97" s="1"/>
      <c r="AG97" s="1"/>
      <c r="AH97" s="1"/>
    </row>
    <row r="98" spans="1:34">
      <c r="AE98" s="1"/>
      <c r="AF98" s="1"/>
      <c r="AG98" s="1"/>
      <c r="AH98" s="1"/>
    </row>
    <row r="99" spans="1:34">
      <c r="A99" s="9" t="s">
        <v>450</v>
      </c>
      <c r="B99" s="9">
        <v>2013</v>
      </c>
      <c r="AE99" s="1"/>
      <c r="AF99" s="1"/>
      <c r="AG99" s="1"/>
      <c r="AH99" s="1"/>
    </row>
    <row r="100" spans="1:34">
      <c r="A100" t="s">
        <v>57</v>
      </c>
      <c r="B100" s="1">
        <f>SUMIF(AD$3:$AD$96,$A100,AE$3:AE$96)</f>
        <v>1738.4099999999999</v>
      </c>
      <c r="AE100" s="1"/>
      <c r="AF100" s="1"/>
      <c r="AG100" s="1"/>
      <c r="AH100" s="1"/>
    </row>
    <row r="101" spans="1:34">
      <c r="A101" t="s">
        <v>58</v>
      </c>
      <c r="B101" s="1">
        <f>SUMIF(AD$3:$AD$96,$A101,AE$3:AE$96)</f>
        <v>230.14055709832516</v>
      </c>
      <c r="AE101" s="1">
        <f>SUM(AE3:AE100)</f>
        <v>8786.8656251077336</v>
      </c>
      <c r="AF101" s="1">
        <f t="shared" ref="AF101:AH101" si="45">SUM(AF3:AF100)</f>
        <v>9243</v>
      </c>
      <c r="AG101" s="1">
        <f t="shared" si="45"/>
        <v>7610</v>
      </c>
      <c r="AH101" s="1">
        <f t="shared" si="45"/>
        <v>10234</v>
      </c>
    </row>
    <row r="102" spans="1:34">
      <c r="A102" t="s">
        <v>38</v>
      </c>
      <c r="B102" s="1">
        <f>SUMIF(AD$3:$AD$96,$A102,AE$3:AE$96)</f>
        <v>1476</v>
      </c>
    </row>
    <row r="103" spans="1:34">
      <c r="A103" t="s">
        <v>60</v>
      </c>
      <c r="B103" s="1">
        <f>SUMIF(AD$3:$AD$96,$A103,AE$3:AE$96)</f>
        <v>1158.6880000000001</v>
      </c>
    </row>
    <row r="104" spans="1:34">
      <c r="A104" t="s">
        <v>142</v>
      </c>
      <c r="B104" s="1">
        <f>SUMIF(AD$3:$AD$96,$A104,AE$3:AE$96)</f>
        <v>671.40500000000009</v>
      </c>
    </row>
    <row r="105" spans="1:34">
      <c r="A105" t="s">
        <v>62</v>
      </c>
      <c r="B105" s="1">
        <f>SUMIF(AD$3:$AD$96,$A105,AE$3:AE$96)</f>
        <v>283</v>
      </c>
    </row>
    <row r="106" spans="1:34">
      <c r="A106" t="s">
        <v>63</v>
      </c>
      <c r="B106" s="1">
        <f>SUMIF(AD$3:$AD$96,$A106,AE$3:AE$96)</f>
        <v>1429.7010680094106</v>
      </c>
    </row>
    <row r="107" spans="1:34">
      <c r="A107" t="s">
        <v>64</v>
      </c>
      <c r="B107" s="1">
        <f>SUMIF(AD$3:$AD$96,$A107,AE$3:AE$96)</f>
        <v>765.52100000000007</v>
      </c>
    </row>
    <row r="108" spans="1:34">
      <c r="A108" t="s">
        <v>65</v>
      </c>
      <c r="B108" s="1">
        <f>SUMIF(AD$3:$AD$96,$A108,AE$3:AE$96)</f>
        <v>330</v>
      </c>
    </row>
    <row r="109" spans="1:34">
      <c r="A109" t="s">
        <v>66</v>
      </c>
      <c r="B109" s="1">
        <f>SUMIF(AD$3:$AD$96,$A109,AE$3:AE$96)</f>
        <v>704</v>
      </c>
    </row>
    <row r="110" spans="1:34">
      <c r="A110" t="s">
        <v>456</v>
      </c>
      <c r="B110" s="1">
        <f>SUM(B100:B109)</f>
        <v>8786.8656251077355</v>
      </c>
    </row>
    <row r="111" spans="1:34">
      <c r="A111" t="s">
        <v>457</v>
      </c>
      <c r="B111" s="1">
        <f>SUM(AE$3:AE$99)</f>
        <v>8786.8656251077336</v>
      </c>
    </row>
    <row r="113" spans="1:2">
      <c r="A113" s="9" t="s">
        <v>458</v>
      </c>
      <c r="B113" s="9">
        <v>2013</v>
      </c>
    </row>
    <row r="114" spans="1:2">
      <c r="A114" t="s">
        <v>57</v>
      </c>
      <c r="B114" s="1">
        <f>SUMIF(AD$3:$AD$96,$A114,AF$3:AF$96)</f>
        <v>893</v>
      </c>
    </row>
    <row r="115" spans="1:2">
      <c r="A115" t="s">
        <v>58</v>
      </c>
      <c r="B115" s="1">
        <f>SUMIF(AD$3:$AD$96,$A115,AF$3:AF$96)</f>
        <v>495</v>
      </c>
    </row>
    <row r="116" spans="1:2">
      <c r="A116" t="s">
        <v>38</v>
      </c>
      <c r="B116" s="1">
        <f>SUMIF(AD$3:$AD$96,$A116,AF$3:AF$96)</f>
        <v>1828</v>
      </c>
    </row>
    <row r="117" spans="1:2">
      <c r="A117" t="s">
        <v>60</v>
      </c>
      <c r="B117" s="1">
        <f>SUMIF(AD$3:$AD$96,$A117,AF$3:AF$96)</f>
        <v>632</v>
      </c>
    </row>
    <row r="118" spans="1:2">
      <c r="A118" t="s">
        <v>142</v>
      </c>
      <c r="B118" s="1">
        <f>SUMIF(AD$3:$AD$96,$A118,AF$3:AF$96)</f>
        <v>1708</v>
      </c>
    </row>
    <row r="119" spans="1:2">
      <c r="A119" t="s">
        <v>62</v>
      </c>
      <c r="B119" s="1">
        <f>SUMIF(AD$3:$AD$96,$A119,AF$3:AF$96)</f>
        <v>0</v>
      </c>
    </row>
    <row r="120" spans="1:2">
      <c r="A120" t="s">
        <v>63</v>
      </c>
      <c r="B120" s="1">
        <f>SUMIF(AD$3:$AD$96,$A120,AF$3:AF$96)</f>
        <v>2045</v>
      </c>
    </row>
    <row r="121" spans="1:2">
      <c r="A121" t="s">
        <v>64</v>
      </c>
      <c r="B121" s="1">
        <f>SUMIF(AD$3:$AD$96,$A121,AF$3:AF$96)</f>
        <v>274</v>
      </c>
    </row>
    <row r="122" spans="1:2">
      <c r="A122" t="s">
        <v>65</v>
      </c>
      <c r="B122" s="1">
        <f>SUMIF(AD$3:$AD$96,$A122,AF$3:AF$96)</f>
        <v>0</v>
      </c>
    </row>
    <row r="123" spans="1:2">
      <c r="A123" t="s">
        <v>66</v>
      </c>
      <c r="B123" s="1">
        <f>SUMIF(AD$3:$AD$96,$A123,AF$3:AF$96)</f>
        <v>1368</v>
      </c>
    </row>
    <row r="124" spans="1:2">
      <c r="A124" t="s">
        <v>456</v>
      </c>
      <c r="B124" s="1">
        <f>SUM(B114:B123)</f>
        <v>9243</v>
      </c>
    </row>
    <row r="125" spans="1:2">
      <c r="A125" t="s">
        <v>457</v>
      </c>
      <c r="B125" s="1">
        <f>SUM(AF$3:AF$99)</f>
        <v>9243</v>
      </c>
    </row>
    <row r="127" spans="1:2">
      <c r="A127" s="9" t="s">
        <v>459</v>
      </c>
      <c r="B127" s="9">
        <v>2013</v>
      </c>
    </row>
    <row r="128" spans="1:2">
      <c r="A128" t="s">
        <v>57</v>
      </c>
      <c r="B128" s="1">
        <f>SUMIF(AD$3:$AD$96,$A128,AG$3:AG$96)</f>
        <v>0</v>
      </c>
    </row>
    <row r="129" spans="1:2">
      <c r="A129" t="s">
        <v>58</v>
      </c>
      <c r="B129" s="1">
        <f>SUMIF(AD$3:$AD$96,$A129,AG$3:AG$96)</f>
        <v>962</v>
      </c>
    </row>
    <row r="130" spans="1:2">
      <c r="A130" t="s">
        <v>38</v>
      </c>
      <c r="B130" s="1">
        <f>SUMIF(AD$3:$AD$96,$A130,AG$3:AG$96)</f>
        <v>643</v>
      </c>
    </row>
    <row r="131" spans="1:2">
      <c r="A131" t="s">
        <v>60</v>
      </c>
      <c r="B131" s="1">
        <f>SUMIF(AD$3:$AD$96,$A131,AG$3:AG$96)</f>
        <v>0</v>
      </c>
    </row>
    <row r="132" spans="1:2">
      <c r="A132" t="s">
        <v>142</v>
      </c>
      <c r="B132" s="1">
        <f>SUMIF(AD$3:$AD$96,$A132,AG$3:AG$96)</f>
        <v>1223</v>
      </c>
    </row>
    <row r="133" spans="1:2">
      <c r="A133" t="s">
        <v>62</v>
      </c>
      <c r="B133" s="1">
        <f>SUMIF(AD$3:$AD$96,$A133,AG$3:AG$96)</f>
        <v>0</v>
      </c>
    </row>
    <row r="134" spans="1:2">
      <c r="A134" t="s">
        <v>63</v>
      </c>
      <c r="B134" s="1">
        <f>SUMIF(AD$3:$AD$96,$A134,AG$3:AG$96)</f>
        <v>1744</v>
      </c>
    </row>
    <row r="135" spans="1:2">
      <c r="A135" t="s">
        <v>64</v>
      </c>
      <c r="B135" s="1">
        <f>SUMIF(AD$3:$AD$96,$A135,AG$3:AG$96)</f>
        <v>846</v>
      </c>
    </row>
    <row r="136" spans="1:2">
      <c r="A136" t="s">
        <v>65</v>
      </c>
      <c r="B136" s="1">
        <f>SUMIF(AD$3:$AD$96,$A136,AG$3:AG$96)</f>
        <v>852</v>
      </c>
    </row>
    <row r="137" spans="1:2">
      <c r="A137" t="s">
        <v>66</v>
      </c>
      <c r="B137" s="1">
        <f>SUMIF(AD$3:$AD$96,$A137,AG$3:AG$96)</f>
        <v>1340</v>
      </c>
    </row>
    <row r="138" spans="1:2">
      <c r="A138" t="s">
        <v>456</v>
      </c>
      <c r="B138" s="1">
        <f>SUM(B128:B137)</f>
        <v>7610</v>
      </c>
    </row>
    <row r="139" spans="1:2">
      <c r="A139" t="s">
        <v>457</v>
      </c>
      <c r="B139" s="1">
        <f>SUM(AG$3:AG$99)</f>
        <v>7610</v>
      </c>
    </row>
    <row r="141" spans="1:2">
      <c r="A141" s="9" t="s">
        <v>460</v>
      </c>
      <c r="B141" s="9">
        <v>2013</v>
      </c>
    </row>
    <row r="142" spans="1:2">
      <c r="A142" t="s">
        <v>57</v>
      </c>
      <c r="B142" s="1">
        <f>SUMIF(AD$3:$AD$96,$A142,AH$3:AH$96)</f>
        <v>0</v>
      </c>
    </row>
    <row r="143" spans="1:2">
      <c r="A143" t="s">
        <v>58</v>
      </c>
      <c r="B143" s="1">
        <f>SUMIF(AD$3:$AD$96,$A143,AH$3:AH$96)</f>
        <v>0</v>
      </c>
    </row>
    <row r="144" spans="1:2">
      <c r="A144" t="s">
        <v>38</v>
      </c>
      <c r="B144" s="1">
        <f>SUMIF(AD$3:$AD$96,$A144,AH$3:AH$96)</f>
        <v>1041</v>
      </c>
    </row>
    <row r="145" spans="1:2">
      <c r="A145" t="s">
        <v>60</v>
      </c>
      <c r="B145" s="1">
        <f>SUMIF(AD$3:$AD$96,$A145,AH$3:AH$96)</f>
        <v>0</v>
      </c>
    </row>
    <row r="146" spans="1:2">
      <c r="A146" t="s">
        <v>142</v>
      </c>
      <c r="B146" s="1">
        <f>SUMIF(AD$3:$AD$96,$A146,AH$3:AH$96)</f>
        <v>1644</v>
      </c>
    </row>
    <row r="147" spans="1:2">
      <c r="A147" t="s">
        <v>62</v>
      </c>
      <c r="B147" s="1">
        <f>SUMIF(AD$3:$AD$96,$A147,AH$3:AH$96)</f>
        <v>0</v>
      </c>
    </row>
    <row r="148" spans="1:2">
      <c r="A148" t="s">
        <v>63</v>
      </c>
      <c r="B148" s="1">
        <f>SUMIF(AD$3:$AD$96,$A148,AH$3:AH$96)</f>
        <v>7549</v>
      </c>
    </row>
    <row r="149" spans="1:2">
      <c r="A149" t="s">
        <v>64</v>
      </c>
      <c r="B149" s="1">
        <f>SUMIF(AD$3:$AD$96,$A149,AH$3:AH$96)</f>
        <v>0</v>
      </c>
    </row>
    <row r="150" spans="1:2">
      <c r="A150" t="s">
        <v>65</v>
      </c>
      <c r="B150" s="1">
        <f>SUMIF(AD$3:$AD$96,$A150,AH$3:AH$96)</f>
        <v>0</v>
      </c>
    </row>
    <row r="151" spans="1:2">
      <c r="A151" t="s">
        <v>66</v>
      </c>
      <c r="B151" s="1">
        <f>SUMIF(AD$3:$AD$96,$A151,AH$3:AH$96)</f>
        <v>0</v>
      </c>
    </row>
    <row r="152" spans="1:2">
      <c r="A152" t="s">
        <v>456</v>
      </c>
      <c r="B152" s="1">
        <f>SUM(B142:B151)</f>
        <v>10234</v>
      </c>
    </row>
    <row r="153" spans="1:2">
      <c r="A153" t="s">
        <v>457</v>
      </c>
      <c r="B153" s="1">
        <f>SUM(AH$3:AH$99)</f>
        <v>10234</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68A0F-858D-4A6D-972A-521B031B0727}">
  <dimension ref="A1:AH153"/>
  <sheetViews>
    <sheetView topLeftCell="E84" workbookViewId="0">
      <selection activeCell="N93" sqref="N93"/>
    </sheetView>
  </sheetViews>
  <sheetFormatPr defaultRowHeight="14.45"/>
  <cols>
    <col min="7" max="7" width="24.42578125" bestFit="1" customWidth="1"/>
    <col min="10" max="12" width="11.7109375" customWidth="1"/>
  </cols>
  <sheetData>
    <row r="1" spans="1:34">
      <c r="A1" s="2" t="s">
        <v>487</v>
      </c>
      <c r="J1" t="s">
        <v>488</v>
      </c>
      <c r="K1" t="s">
        <v>341</v>
      </c>
      <c r="O1" t="s">
        <v>343</v>
      </c>
      <c r="P1" t="s">
        <v>344</v>
      </c>
      <c r="Q1" t="s">
        <v>345</v>
      </c>
      <c r="R1" t="s">
        <v>346</v>
      </c>
      <c r="T1" t="s">
        <v>347</v>
      </c>
      <c r="Y1" t="s">
        <v>348</v>
      </c>
      <c r="AE1" t="s">
        <v>343</v>
      </c>
      <c r="AF1" t="s">
        <v>344</v>
      </c>
      <c r="AG1" t="s">
        <v>345</v>
      </c>
      <c r="AH1" t="s">
        <v>346</v>
      </c>
    </row>
    <row r="2" spans="1:34" ht="29.1">
      <c r="B2" t="s">
        <v>346</v>
      </c>
      <c r="C2" t="s">
        <v>345</v>
      </c>
      <c r="D2" t="s">
        <v>344</v>
      </c>
      <c r="E2" t="s">
        <v>343</v>
      </c>
      <c r="H2" t="s">
        <v>349</v>
      </c>
      <c r="I2" t="s">
        <v>350</v>
      </c>
      <c r="J2" s="3" t="s">
        <v>347</v>
      </c>
      <c r="K2" s="3" t="s">
        <v>347</v>
      </c>
      <c r="L2" s="3"/>
      <c r="O2" t="s">
        <v>351</v>
      </c>
      <c r="P2" t="s">
        <v>352</v>
      </c>
      <c r="Q2" t="s">
        <v>353</v>
      </c>
      <c r="R2" t="s">
        <v>354</v>
      </c>
      <c r="T2" t="s">
        <v>351</v>
      </c>
      <c r="U2" t="s">
        <v>352</v>
      </c>
      <c r="V2" t="s">
        <v>353</v>
      </c>
      <c r="W2" t="s">
        <v>354</v>
      </c>
      <c r="Y2" t="s">
        <v>351</v>
      </c>
      <c r="Z2" t="s">
        <v>352</v>
      </c>
      <c r="AA2" t="s">
        <v>353</v>
      </c>
      <c r="AB2" t="s">
        <v>354</v>
      </c>
      <c r="AE2" t="s">
        <v>351</v>
      </c>
      <c r="AF2" t="s">
        <v>352</v>
      </c>
      <c r="AG2" t="s">
        <v>353</v>
      </c>
      <c r="AH2" t="s">
        <v>354</v>
      </c>
    </row>
    <row r="3" spans="1:34">
      <c r="A3" t="s">
        <v>57</v>
      </c>
      <c r="B3">
        <v>0</v>
      </c>
      <c r="C3">
        <v>0</v>
      </c>
      <c r="D3">
        <v>3</v>
      </c>
      <c r="E3">
        <v>10</v>
      </c>
      <c r="G3" t="s">
        <v>355</v>
      </c>
      <c r="H3" s="1">
        <f>I3*0.06*1000</f>
        <v>16439.999999999996</v>
      </c>
      <c r="I3" s="1">
        <v>274</v>
      </c>
      <c r="J3" s="1">
        <v>1764</v>
      </c>
      <c r="K3" s="1">
        <f>J3*Inflation!$H$5/Inflation!$C$5</f>
        <v>1903.4153580672996</v>
      </c>
      <c r="L3" s="1"/>
      <c r="N3" t="s">
        <v>57</v>
      </c>
      <c r="O3" s="1">
        <f>IF($I3&lt;250,H3,0)</f>
        <v>0</v>
      </c>
      <c r="P3" s="1">
        <f>IF(AND($I3&lt;500,$I3&gt;250),H3,0)</f>
        <v>16439.999999999996</v>
      </c>
      <c r="Q3" s="1">
        <f>IF(AND($I3&lt;1000,$I3&gt;500),H3,0)</f>
        <v>0</v>
      </c>
      <c r="R3" s="1">
        <f>IF($I3&gt;1000,H3,0)</f>
        <v>0</v>
      </c>
      <c r="T3" s="1">
        <f>IF($I3&lt;250,J3,0)</f>
        <v>0</v>
      </c>
      <c r="U3" s="1">
        <f>IF(AND($I3&lt;500,$I3&gt;250),J3,0)</f>
        <v>1764</v>
      </c>
      <c r="V3" s="1">
        <f>IF(AND($I3&lt;1000,$I3&gt;500),J3,0)</f>
        <v>0</v>
      </c>
      <c r="W3" s="1">
        <f>IF($I3&gt;1000,J3,0)</f>
        <v>0</v>
      </c>
      <c r="X3" s="1">
        <f>SUM(T3:W3)</f>
        <v>1764</v>
      </c>
      <c r="Y3" s="6">
        <f>IF(T3,T3*1000/(O3*365),0)</f>
        <v>0</v>
      </c>
      <c r="Z3" s="6">
        <f t="shared" ref="Z3:AB3" si="0">IF(U3,U3*1000/(P3*365),0)</f>
        <v>0.29397060293970606</v>
      </c>
      <c r="AA3" s="6">
        <f t="shared" si="0"/>
        <v>0</v>
      </c>
      <c r="AB3" s="6">
        <f t="shared" si="0"/>
        <v>0</v>
      </c>
      <c r="AD3" t="s">
        <v>57</v>
      </c>
      <c r="AE3" s="1">
        <f>IF($I3&lt;250,I3,0)</f>
        <v>0</v>
      </c>
      <c r="AF3" s="1">
        <f>IF(AND($I3&lt;500,$I3&gt;250),I3,0)</f>
        <v>274</v>
      </c>
      <c r="AG3" s="1">
        <f>IF(AND($I3&lt;1000,$I3&gt;500),I3,0)</f>
        <v>0</v>
      </c>
      <c r="AH3" s="1">
        <f>IF($I3&gt;1000,I3,0)</f>
        <v>0</v>
      </c>
    </row>
    <row r="4" spans="1:34">
      <c r="G4" t="s">
        <v>356</v>
      </c>
      <c r="H4" s="1">
        <f t="shared" ref="H4:H90" si="1">I4*0.06*1000</f>
        <v>19680</v>
      </c>
      <c r="I4" s="1">
        <v>328</v>
      </c>
      <c r="J4" s="1">
        <v>2669</v>
      </c>
      <c r="K4" s="1">
        <f>J4*Inflation!$H$5/Inflation!$C$5</f>
        <v>2879.940811044004</v>
      </c>
      <c r="L4" s="1"/>
      <c r="M4" s="1"/>
      <c r="N4" t="s">
        <v>57</v>
      </c>
      <c r="O4" s="1">
        <f t="shared" ref="O4:O67" si="2">IF($I4&lt;250,H4,0)</f>
        <v>0</v>
      </c>
      <c r="P4" s="1">
        <f t="shared" ref="P4:P67" si="3">IF(AND($I4&lt;500,$I4&gt;250),H4,0)</f>
        <v>19680</v>
      </c>
      <c r="Q4" s="1">
        <f t="shared" ref="Q4:Q67" si="4">IF(AND($I4&lt;1000,$I4&gt;500),H4,0)</f>
        <v>0</v>
      </c>
      <c r="R4" s="1">
        <f t="shared" ref="R4:R67" si="5">IF($I4&gt;1000,H4,0)</f>
        <v>0</v>
      </c>
      <c r="T4" s="1">
        <f t="shared" ref="T4:T67" si="6">IF($I4&lt;250,J4,0)</f>
        <v>0</v>
      </c>
      <c r="U4" s="1">
        <f t="shared" ref="U4:U67" si="7">IF(AND($I4&lt;500,$I4&gt;250),J4,0)</f>
        <v>2669</v>
      </c>
      <c r="V4" s="1">
        <f t="shared" ref="V4:V67" si="8">IF(AND($I4&lt;1000,$I4&gt;500),J4,0)</f>
        <v>0</v>
      </c>
      <c r="W4" s="1">
        <f t="shared" ref="W4:W67" si="9">IF($I4&gt;1000,J4,0)</f>
        <v>0</v>
      </c>
      <c r="X4" s="1">
        <f t="shared" ref="X4:X67" si="10">SUM(T4:W4)</f>
        <v>2669</v>
      </c>
      <c r="Y4" s="6">
        <f t="shared" ref="Y4:Y67" si="11">IF(T4,T4*1000/(O4*365),0)</f>
        <v>0</v>
      </c>
      <c r="Z4" s="6">
        <f t="shared" ref="Z4:Z67" si="12">IF(U4,U4*1000/(P4*365),0)</f>
        <v>0.37156142109366297</v>
      </c>
      <c r="AA4" s="6">
        <f t="shared" ref="AA4:AA67" si="13">IF(V4,V4*1000/(Q4*365),0)</f>
        <v>0</v>
      </c>
      <c r="AB4" s="6">
        <f t="shared" ref="AB4:AB67" si="14">IF(W4,W4*1000/(R4*365),0)</f>
        <v>0</v>
      </c>
      <c r="AD4" t="s">
        <v>57</v>
      </c>
      <c r="AE4" s="1">
        <f t="shared" ref="AE4:AE67" si="15">IF($I4&lt;250,I4,0)</f>
        <v>0</v>
      </c>
      <c r="AF4" s="1">
        <f t="shared" ref="AF4:AF67" si="16">IF(AND($I4&lt;500,$I4&gt;250),I4,0)</f>
        <v>328</v>
      </c>
      <c r="AG4" s="1">
        <f t="shared" ref="AG4:AG67" si="17">IF(AND($I4&lt;1000,$I4&gt;500),I4,0)</f>
        <v>0</v>
      </c>
      <c r="AH4" s="1">
        <f t="shared" ref="AH4:AH67" si="18">IF($I4&gt;1000,I4,0)</f>
        <v>0</v>
      </c>
    </row>
    <row r="5" spans="1:34">
      <c r="G5" t="s">
        <v>357</v>
      </c>
      <c r="H5" s="1">
        <f t="shared" si="1"/>
        <v>18240</v>
      </c>
      <c r="I5" s="1">
        <v>304</v>
      </c>
      <c r="J5" s="1">
        <v>2134</v>
      </c>
      <c r="K5" s="1">
        <f>J5*Inflation!$H$5/Inflation!$C$5</f>
        <v>2302.6578084555654</v>
      </c>
      <c r="L5" s="1"/>
      <c r="M5" s="1"/>
      <c r="N5" t="s">
        <v>57</v>
      </c>
      <c r="O5" s="1">
        <f t="shared" si="2"/>
        <v>0</v>
      </c>
      <c r="P5" s="1">
        <f t="shared" si="3"/>
        <v>18240</v>
      </c>
      <c r="Q5" s="1">
        <f t="shared" si="4"/>
        <v>0</v>
      </c>
      <c r="R5" s="1">
        <f t="shared" si="5"/>
        <v>0</v>
      </c>
      <c r="T5" s="1">
        <f t="shared" si="6"/>
        <v>0</v>
      </c>
      <c r="U5" s="1">
        <f t="shared" si="7"/>
        <v>2134</v>
      </c>
      <c r="V5" s="1">
        <f t="shared" si="8"/>
        <v>0</v>
      </c>
      <c r="W5" s="1">
        <f t="shared" si="9"/>
        <v>0</v>
      </c>
      <c r="X5" s="1">
        <f t="shared" si="10"/>
        <v>2134</v>
      </c>
      <c r="Y5" s="6">
        <f t="shared" si="11"/>
        <v>0</v>
      </c>
      <c r="Z5" s="6">
        <f t="shared" si="12"/>
        <v>0.32053592886325405</v>
      </c>
      <c r="AA5" s="6">
        <f t="shared" si="13"/>
        <v>0</v>
      </c>
      <c r="AB5" s="6">
        <f t="shared" si="14"/>
        <v>0</v>
      </c>
      <c r="AD5" t="s">
        <v>57</v>
      </c>
      <c r="AE5" s="1">
        <f t="shared" si="15"/>
        <v>0</v>
      </c>
      <c r="AF5" s="1">
        <f t="shared" si="16"/>
        <v>304</v>
      </c>
      <c r="AG5" s="1">
        <f t="shared" si="17"/>
        <v>0</v>
      </c>
      <c r="AH5" s="1">
        <f t="shared" si="18"/>
        <v>0</v>
      </c>
    </row>
    <row r="6" spans="1:34">
      <c r="B6" s="1"/>
      <c r="C6" s="1"/>
      <c r="D6" s="1"/>
      <c r="E6" s="1"/>
      <c r="G6" t="s">
        <v>359</v>
      </c>
      <c r="H6" s="1">
        <f t="shared" si="1"/>
        <v>11797.2</v>
      </c>
      <c r="I6" s="1">
        <v>196.62</v>
      </c>
      <c r="J6" s="1">
        <v>1421</v>
      </c>
      <c r="K6" s="1">
        <f>J6*Inflation!$H$5/Inflation!$C$5</f>
        <v>1533.3068162208801</v>
      </c>
      <c r="L6" s="1"/>
      <c r="M6" s="1"/>
      <c r="N6" t="s">
        <v>57</v>
      </c>
      <c r="O6" s="1">
        <f t="shared" si="2"/>
        <v>11797.2</v>
      </c>
      <c r="P6" s="1">
        <f t="shared" si="3"/>
        <v>0</v>
      </c>
      <c r="Q6" s="1">
        <f t="shared" si="4"/>
        <v>0</v>
      </c>
      <c r="R6" s="1">
        <f t="shared" si="5"/>
        <v>0</v>
      </c>
      <c r="T6" s="1">
        <f t="shared" si="6"/>
        <v>1421</v>
      </c>
      <c r="U6" s="1">
        <f t="shared" si="7"/>
        <v>0</v>
      </c>
      <c r="V6" s="1">
        <f t="shared" si="8"/>
        <v>0</v>
      </c>
      <c r="W6" s="1">
        <f t="shared" si="9"/>
        <v>0</v>
      </c>
      <c r="X6" s="1">
        <f t="shared" si="10"/>
        <v>1421</v>
      </c>
      <c r="Y6" s="6">
        <f t="shared" si="11"/>
        <v>0.33000633073369162</v>
      </c>
      <c r="Z6" s="6">
        <f t="shared" si="12"/>
        <v>0</v>
      </c>
      <c r="AA6" s="6">
        <f t="shared" si="13"/>
        <v>0</v>
      </c>
      <c r="AB6" s="6">
        <f t="shared" si="14"/>
        <v>0</v>
      </c>
      <c r="AD6" t="s">
        <v>57</v>
      </c>
      <c r="AE6" s="1">
        <f t="shared" si="15"/>
        <v>196.62</v>
      </c>
      <c r="AF6" s="1">
        <f t="shared" si="16"/>
        <v>0</v>
      </c>
      <c r="AG6" s="1">
        <f t="shared" si="17"/>
        <v>0</v>
      </c>
      <c r="AH6" s="1">
        <f t="shared" si="18"/>
        <v>0</v>
      </c>
    </row>
    <row r="7" spans="1:34">
      <c r="B7" s="1"/>
      <c r="C7" s="1"/>
      <c r="D7" s="1"/>
      <c r="E7" s="1"/>
      <c r="G7" t="s">
        <v>360</v>
      </c>
      <c r="H7" s="1">
        <f t="shared" si="1"/>
        <v>13089</v>
      </c>
      <c r="I7" s="1">
        <v>218.15</v>
      </c>
      <c r="J7" s="1">
        <v>1717</v>
      </c>
      <c r="K7" s="1">
        <f>J7*Inflation!$H$5/Inflation!$C$5</f>
        <v>1852.7007765314927</v>
      </c>
      <c r="L7" s="1"/>
      <c r="M7" s="1"/>
      <c r="N7" t="s">
        <v>57</v>
      </c>
      <c r="O7" s="1">
        <f t="shared" si="2"/>
        <v>13089</v>
      </c>
      <c r="P7" s="1">
        <f t="shared" si="3"/>
        <v>0</v>
      </c>
      <c r="Q7" s="1">
        <f t="shared" si="4"/>
        <v>0</v>
      </c>
      <c r="R7" s="1">
        <f t="shared" si="5"/>
        <v>0</v>
      </c>
      <c r="T7" s="1">
        <f t="shared" si="6"/>
        <v>1717</v>
      </c>
      <c r="U7" s="1">
        <f t="shared" si="7"/>
        <v>0</v>
      </c>
      <c r="V7" s="1">
        <f t="shared" si="8"/>
        <v>0</v>
      </c>
      <c r="W7" s="1">
        <f t="shared" si="9"/>
        <v>0</v>
      </c>
      <c r="X7" s="1">
        <f t="shared" si="10"/>
        <v>1717</v>
      </c>
      <c r="Y7" s="6">
        <f t="shared" si="11"/>
        <v>0.35939411636038626</v>
      </c>
      <c r="Z7" s="6">
        <f t="shared" si="12"/>
        <v>0</v>
      </c>
      <c r="AA7" s="6">
        <f t="shared" si="13"/>
        <v>0</v>
      </c>
      <c r="AB7" s="6">
        <f t="shared" si="14"/>
        <v>0</v>
      </c>
      <c r="AD7" t="s">
        <v>57</v>
      </c>
      <c r="AE7" s="1">
        <f t="shared" si="15"/>
        <v>218.15</v>
      </c>
      <c r="AF7" s="1">
        <f t="shared" si="16"/>
        <v>0</v>
      </c>
      <c r="AG7" s="1">
        <f t="shared" si="17"/>
        <v>0</v>
      </c>
      <c r="AH7" s="1">
        <f t="shared" si="18"/>
        <v>0</v>
      </c>
    </row>
    <row r="8" spans="1:34">
      <c r="B8" s="1"/>
      <c r="C8" s="1"/>
      <c r="D8" s="1"/>
      <c r="E8" s="1"/>
      <c r="G8" t="s">
        <v>361</v>
      </c>
      <c r="H8" s="1">
        <f t="shared" si="1"/>
        <v>8452.1999999999989</v>
      </c>
      <c r="I8" s="1">
        <v>140.87</v>
      </c>
      <c r="J8" s="1">
        <v>1774</v>
      </c>
      <c r="K8" s="1">
        <f>J8*Inflation!$H$5/Inflation!$C$5</f>
        <v>1914.2056945642796</v>
      </c>
      <c r="L8" s="1"/>
      <c r="M8" s="1"/>
      <c r="N8" t="s">
        <v>57</v>
      </c>
      <c r="O8" s="1">
        <f t="shared" si="2"/>
        <v>8452.1999999999989</v>
      </c>
      <c r="P8" s="1">
        <f t="shared" si="3"/>
        <v>0</v>
      </c>
      <c r="Q8" s="1">
        <f t="shared" si="4"/>
        <v>0</v>
      </c>
      <c r="R8" s="1">
        <f t="shared" si="5"/>
        <v>0</v>
      </c>
      <c r="T8" s="1">
        <f t="shared" si="6"/>
        <v>1774</v>
      </c>
      <c r="U8" s="1">
        <f t="shared" si="7"/>
        <v>0</v>
      </c>
      <c r="V8" s="1">
        <f t="shared" si="8"/>
        <v>0</v>
      </c>
      <c r="W8" s="1">
        <f t="shared" si="9"/>
        <v>0</v>
      </c>
      <c r="X8" s="1">
        <f t="shared" si="10"/>
        <v>1774</v>
      </c>
      <c r="Y8" s="6">
        <f t="shared" si="11"/>
        <v>0.57503063966810308</v>
      </c>
      <c r="Z8" s="6">
        <f t="shared" si="12"/>
        <v>0</v>
      </c>
      <c r="AA8" s="6">
        <f t="shared" si="13"/>
        <v>0</v>
      </c>
      <c r="AB8" s="6">
        <f t="shared" si="14"/>
        <v>0</v>
      </c>
      <c r="AD8" t="s">
        <v>57</v>
      </c>
      <c r="AE8" s="1">
        <f t="shared" si="15"/>
        <v>140.87</v>
      </c>
      <c r="AF8" s="1">
        <f t="shared" si="16"/>
        <v>0</v>
      </c>
      <c r="AG8" s="1">
        <f t="shared" si="17"/>
        <v>0</v>
      </c>
      <c r="AH8" s="1">
        <f t="shared" si="18"/>
        <v>0</v>
      </c>
    </row>
    <row r="9" spans="1:34">
      <c r="B9" s="1"/>
      <c r="C9" s="1"/>
      <c r="D9" s="1"/>
      <c r="E9" s="1"/>
      <c r="G9" t="s">
        <v>363</v>
      </c>
      <c r="H9" s="1">
        <f t="shared" si="1"/>
        <v>8364</v>
      </c>
      <c r="I9" s="1">
        <v>139.4</v>
      </c>
      <c r="J9" s="1">
        <v>1016</v>
      </c>
      <c r="K9" s="1">
        <f>J9*Inflation!$H$5/Inflation!$C$5</f>
        <v>1096.2981880931839</v>
      </c>
      <c r="L9" s="1"/>
      <c r="M9" s="1"/>
      <c r="N9" t="s">
        <v>57</v>
      </c>
      <c r="O9" s="1">
        <f t="shared" si="2"/>
        <v>8364</v>
      </c>
      <c r="P9" s="1">
        <f t="shared" si="3"/>
        <v>0</v>
      </c>
      <c r="Q9" s="1">
        <f t="shared" si="4"/>
        <v>0</v>
      </c>
      <c r="R9" s="1">
        <f t="shared" si="5"/>
        <v>0</v>
      </c>
      <c r="T9" s="1">
        <f t="shared" si="6"/>
        <v>1016</v>
      </c>
      <c r="U9" s="1">
        <f t="shared" si="7"/>
        <v>0</v>
      </c>
      <c r="V9" s="1">
        <f t="shared" si="8"/>
        <v>0</v>
      </c>
      <c r="W9" s="1">
        <f t="shared" si="9"/>
        <v>0</v>
      </c>
      <c r="X9" s="1">
        <f t="shared" si="10"/>
        <v>1016</v>
      </c>
      <c r="Y9" s="6">
        <f t="shared" si="11"/>
        <v>0.33280268338541563</v>
      </c>
      <c r="Z9" s="6">
        <f t="shared" si="12"/>
        <v>0</v>
      </c>
      <c r="AA9" s="6">
        <f t="shared" si="13"/>
        <v>0</v>
      </c>
      <c r="AB9" s="6">
        <f t="shared" si="14"/>
        <v>0</v>
      </c>
      <c r="AD9" t="s">
        <v>57</v>
      </c>
      <c r="AE9" s="1">
        <f t="shared" si="15"/>
        <v>139.4</v>
      </c>
      <c r="AF9" s="1">
        <f t="shared" si="16"/>
        <v>0</v>
      </c>
      <c r="AG9" s="1">
        <f t="shared" si="17"/>
        <v>0</v>
      </c>
      <c r="AH9" s="1">
        <f t="shared" si="18"/>
        <v>0</v>
      </c>
    </row>
    <row r="10" spans="1:34">
      <c r="B10" s="1"/>
      <c r="C10" s="1"/>
      <c r="D10" s="1"/>
      <c r="E10" s="1"/>
      <c r="G10" t="s">
        <v>365</v>
      </c>
      <c r="H10" s="1">
        <f t="shared" ref="H10:H14" si="19">I10*0.06*1000</f>
        <v>7901.9999999999991</v>
      </c>
      <c r="I10" s="1">
        <v>131.69999999999999</v>
      </c>
      <c r="J10" s="1">
        <v>2240</v>
      </c>
      <c r="K10" s="1">
        <f>J10*Inflation!$H$5/Inflation!$C$5</f>
        <v>2417.0353753235549</v>
      </c>
      <c r="L10" s="1"/>
      <c r="M10" s="1"/>
      <c r="N10" t="s">
        <v>57</v>
      </c>
      <c r="O10" s="1">
        <f t="shared" si="2"/>
        <v>7901.9999999999991</v>
      </c>
      <c r="P10" s="1">
        <f t="shared" si="3"/>
        <v>0</v>
      </c>
      <c r="Q10" s="1">
        <f t="shared" si="4"/>
        <v>0</v>
      </c>
      <c r="R10" s="1">
        <f t="shared" si="5"/>
        <v>0</v>
      </c>
      <c r="T10" s="1">
        <f t="shared" si="6"/>
        <v>2240</v>
      </c>
      <c r="U10" s="1">
        <f t="shared" si="7"/>
        <v>0</v>
      </c>
      <c r="V10" s="1">
        <f t="shared" si="8"/>
        <v>0</v>
      </c>
      <c r="W10" s="1">
        <f t="shared" si="9"/>
        <v>0</v>
      </c>
      <c r="X10" s="1">
        <f t="shared" si="10"/>
        <v>2240</v>
      </c>
      <c r="Y10" s="6">
        <f t="shared" si="11"/>
        <v>0.77663709204883113</v>
      </c>
      <c r="Z10" s="6">
        <f t="shared" si="12"/>
        <v>0</v>
      </c>
      <c r="AA10" s="6">
        <f t="shared" si="13"/>
        <v>0</v>
      </c>
      <c r="AB10" s="6">
        <f t="shared" si="14"/>
        <v>0</v>
      </c>
      <c r="AD10" t="s">
        <v>57</v>
      </c>
      <c r="AE10" s="1">
        <f t="shared" si="15"/>
        <v>131.69999999999999</v>
      </c>
      <c r="AF10" s="1">
        <f t="shared" si="16"/>
        <v>0</v>
      </c>
      <c r="AG10" s="1">
        <f t="shared" si="17"/>
        <v>0</v>
      </c>
      <c r="AH10" s="1">
        <f t="shared" si="18"/>
        <v>0</v>
      </c>
    </row>
    <row r="11" spans="1:34">
      <c r="B11" s="1"/>
      <c r="C11" s="1"/>
      <c r="D11" s="1"/>
      <c r="E11" s="1"/>
      <c r="G11" t="s">
        <v>366</v>
      </c>
      <c r="H11" s="1">
        <f t="shared" si="19"/>
        <v>8053.2000000000007</v>
      </c>
      <c r="I11" s="1">
        <v>134.22</v>
      </c>
      <c r="J11" s="1">
        <v>1055</v>
      </c>
      <c r="K11" s="1">
        <f>J11*Inflation!$H$5/Inflation!$C$5</f>
        <v>1138.3805004314065</v>
      </c>
      <c r="L11" s="1"/>
      <c r="M11" s="1"/>
      <c r="N11" t="s">
        <v>57</v>
      </c>
      <c r="O11" s="1">
        <f t="shared" si="2"/>
        <v>8053.2000000000007</v>
      </c>
      <c r="P11" s="1">
        <f t="shared" si="3"/>
        <v>0</v>
      </c>
      <c r="Q11" s="1">
        <f t="shared" si="4"/>
        <v>0</v>
      </c>
      <c r="R11" s="1">
        <f t="shared" si="5"/>
        <v>0</v>
      </c>
      <c r="T11" s="1">
        <f t="shared" si="6"/>
        <v>1055</v>
      </c>
      <c r="U11" s="1">
        <f t="shared" si="7"/>
        <v>0</v>
      </c>
      <c r="V11" s="1">
        <f t="shared" si="8"/>
        <v>0</v>
      </c>
      <c r="W11" s="1">
        <f t="shared" si="9"/>
        <v>0</v>
      </c>
      <c r="X11" s="1">
        <f t="shared" si="10"/>
        <v>1055</v>
      </c>
      <c r="Y11" s="6">
        <f t="shared" si="11"/>
        <v>0.35891458785378594</v>
      </c>
      <c r="Z11" s="6">
        <f t="shared" si="12"/>
        <v>0</v>
      </c>
      <c r="AA11" s="6">
        <f t="shared" si="13"/>
        <v>0</v>
      </c>
      <c r="AB11" s="6">
        <f t="shared" si="14"/>
        <v>0</v>
      </c>
      <c r="AD11" t="s">
        <v>57</v>
      </c>
      <c r="AE11" s="1">
        <f t="shared" si="15"/>
        <v>134.22</v>
      </c>
      <c r="AF11" s="1">
        <f t="shared" si="16"/>
        <v>0</v>
      </c>
      <c r="AG11" s="1">
        <f t="shared" si="17"/>
        <v>0</v>
      </c>
      <c r="AH11" s="1">
        <f t="shared" si="18"/>
        <v>0</v>
      </c>
    </row>
    <row r="12" spans="1:34">
      <c r="B12" s="1"/>
      <c r="C12" s="1"/>
      <c r="D12" s="1"/>
      <c r="E12" s="1"/>
      <c r="G12" t="s">
        <v>367</v>
      </c>
      <c r="H12" s="1">
        <f t="shared" si="19"/>
        <v>11537.4</v>
      </c>
      <c r="I12" s="1">
        <v>192.29</v>
      </c>
      <c r="J12" s="1">
        <v>1685</v>
      </c>
      <c r="K12" s="1">
        <f>J12*Inflation!$H$5/Inflation!$C$5</f>
        <v>1818.1716997411563</v>
      </c>
      <c r="L12" s="1"/>
      <c r="M12" s="1"/>
      <c r="N12" t="s">
        <v>57</v>
      </c>
      <c r="O12" s="1">
        <f t="shared" si="2"/>
        <v>11537.4</v>
      </c>
      <c r="P12" s="1">
        <f t="shared" si="3"/>
        <v>0</v>
      </c>
      <c r="Q12" s="1">
        <f t="shared" si="4"/>
        <v>0</v>
      </c>
      <c r="R12" s="1">
        <f t="shared" si="5"/>
        <v>0</v>
      </c>
      <c r="T12" s="1">
        <f t="shared" si="6"/>
        <v>1685</v>
      </c>
      <c r="U12" s="1">
        <f t="shared" si="7"/>
        <v>0</v>
      </c>
      <c r="V12" s="1">
        <f t="shared" si="8"/>
        <v>0</v>
      </c>
      <c r="W12" s="1">
        <f t="shared" si="9"/>
        <v>0</v>
      </c>
      <c r="X12" s="1">
        <f t="shared" si="10"/>
        <v>1685</v>
      </c>
      <c r="Y12" s="6">
        <f t="shared" si="11"/>
        <v>0.40012813598942426</v>
      </c>
      <c r="Z12" s="6">
        <f t="shared" si="12"/>
        <v>0</v>
      </c>
      <c r="AA12" s="6">
        <f t="shared" si="13"/>
        <v>0</v>
      </c>
      <c r="AB12" s="6">
        <f t="shared" si="14"/>
        <v>0</v>
      </c>
      <c r="AD12" t="s">
        <v>57</v>
      </c>
      <c r="AE12" s="1">
        <f t="shared" si="15"/>
        <v>192.29</v>
      </c>
      <c r="AF12" s="1">
        <f t="shared" si="16"/>
        <v>0</v>
      </c>
      <c r="AG12" s="1">
        <f t="shared" si="17"/>
        <v>0</v>
      </c>
      <c r="AH12" s="1">
        <f t="shared" si="18"/>
        <v>0</v>
      </c>
    </row>
    <row r="13" spans="1:34">
      <c r="G13" t="s">
        <v>368</v>
      </c>
      <c r="H13" s="1">
        <f t="shared" si="19"/>
        <v>11062.2</v>
      </c>
      <c r="I13" s="1">
        <v>184.37</v>
      </c>
      <c r="J13" s="1">
        <v>1360</v>
      </c>
      <c r="K13" s="1">
        <f>J13*Inflation!$H$5/Inflation!$C$5</f>
        <v>1467.4857635893013</v>
      </c>
      <c r="L13" s="1"/>
      <c r="M13" s="1"/>
      <c r="N13" t="s">
        <v>57</v>
      </c>
      <c r="O13" s="1">
        <f t="shared" si="2"/>
        <v>11062.2</v>
      </c>
      <c r="P13" s="1">
        <f t="shared" si="3"/>
        <v>0</v>
      </c>
      <c r="Q13" s="1">
        <f t="shared" si="4"/>
        <v>0</v>
      </c>
      <c r="R13" s="1">
        <f t="shared" si="5"/>
        <v>0</v>
      </c>
      <c r="T13" s="1">
        <f t="shared" si="6"/>
        <v>1360</v>
      </c>
      <c r="U13" s="1">
        <f t="shared" si="7"/>
        <v>0</v>
      </c>
      <c r="V13" s="1">
        <f t="shared" si="8"/>
        <v>0</v>
      </c>
      <c r="W13" s="1">
        <f t="shared" si="9"/>
        <v>0</v>
      </c>
      <c r="X13" s="1">
        <f t="shared" si="10"/>
        <v>1360</v>
      </c>
      <c r="Y13" s="6">
        <f t="shared" si="11"/>
        <v>0.33682517015243563</v>
      </c>
      <c r="Z13" s="6">
        <f t="shared" si="12"/>
        <v>0</v>
      </c>
      <c r="AA13" s="6">
        <f t="shared" si="13"/>
        <v>0</v>
      </c>
      <c r="AB13" s="6">
        <f t="shared" si="14"/>
        <v>0</v>
      </c>
      <c r="AD13" t="s">
        <v>57</v>
      </c>
      <c r="AE13" s="1">
        <f t="shared" si="15"/>
        <v>184.37</v>
      </c>
      <c r="AF13" s="1">
        <f t="shared" si="16"/>
        <v>0</v>
      </c>
      <c r="AG13" s="1">
        <f t="shared" si="17"/>
        <v>0</v>
      </c>
      <c r="AH13" s="1">
        <f t="shared" si="18"/>
        <v>0</v>
      </c>
    </row>
    <row r="14" spans="1:34">
      <c r="G14" t="s">
        <v>369</v>
      </c>
      <c r="H14" s="1">
        <f t="shared" si="19"/>
        <v>8749.2000000000007</v>
      </c>
      <c r="I14" s="1">
        <v>145.82</v>
      </c>
      <c r="J14" s="1">
        <v>1788</v>
      </c>
      <c r="K14" s="1">
        <f>J14*Inflation!$H$5/Inflation!$C$5</f>
        <v>1929.3121656600517</v>
      </c>
      <c r="L14" s="1"/>
      <c r="M14" s="1"/>
      <c r="N14" t="s">
        <v>57</v>
      </c>
      <c r="O14" s="1">
        <f t="shared" si="2"/>
        <v>8749.2000000000007</v>
      </c>
      <c r="P14" s="1">
        <f t="shared" si="3"/>
        <v>0</v>
      </c>
      <c r="Q14" s="1">
        <f t="shared" si="4"/>
        <v>0</v>
      </c>
      <c r="R14" s="1">
        <f t="shared" si="5"/>
        <v>0</v>
      </c>
      <c r="T14" s="1">
        <f t="shared" si="6"/>
        <v>1788</v>
      </c>
      <c r="U14" s="1">
        <f t="shared" si="7"/>
        <v>0</v>
      </c>
      <c r="V14" s="1">
        <f t="shared" si="8"/>
        <v>0</v>
      </c>
      <c r="W14" s="1">
        <f t="shared" si="9"/>
        <v>0</v>
      </c>
      <c r="X14" s="1">
        <f t="shared" si="10"/>
        <v>1788</v>
      </c>
      <c r="Y14" s="6">
        <f t="shared" si="11"/>
        <v>0.55989463459359723</v>
      </c>
      <c r="Z14" s="6">
        <f t="shared" si="12"/>
        <v>0</v>
      </c>
      <c r="AA14" s="6">
        <f t="shared" si="13"/>
        <v>0</v>
      </c>
      <c r="AB14" s="6">
        <f t="shared" si="14"/>
        <v>0</v>
      </c>
      <c r="AD14" t="s">
        <v>57</v>
      </c>
      <c r="AE14" s="1">
        <f t="shared" si="15"/>
        <v>145.82</v>
      </c>
      <c r="AF14" s="1">
        <f t="shared" si="16"/>
        <v>0</v>
      </c>
      <c r="AG14" s="1">
        <f t="shared" si="17"/>
        <v>0</v>
      </c>
      <c r="AH14" s="1">
        <f t="shared" si="18"/>
        <v>0</v>
      </c>
    </row>
    <row r="15" spans="1:34">
      <c r="G15" t="s">
        <v>370</v>
      </c>
      <c r="H15" s="1">
        <f t="shared" si="1"/>
        <v>7822.2</v>
      </c>
      <c r="I15" s="1">
        <v>130.37</v>
      </c>
      <c r="J15" s="1">
        <v>1366</v>
      </c>
      <c r="K15" s="1">
        <f>J15*Inflation!$H$5/Inflation!$C$5</f>
        <v>1473.9599654874892</v>
      </c>
      <c r="L15" s="1"/>
      <c r="M15" s="1"/>
      <c r="N15" t="s">
        <v>57</v>
      </c>
      <c r="O15" s="1">
        <f t="shared" si="2"/>
        <v>7822.2</v>
      </c>
      <c r="P15" s="1">
        <f t="shared" si="3"/>
        <v>0</v>
      </c>
      <c r="Q15" s="1">
        <f t="shared" si="4"/>
        <v>0</v>
      </c>
      <c r="R15" s="1">
        <f t="shared" si="5"/>
        <v>0</v>
      </c>
      <c r="T15" s="1">
        <f t="shared" si="6"/>
        <v>1366</v>
      </c>
      <c r="U15" s="1">
        <f t="shared" si="7"/>
        <v>0</v>
      </c>
      <c r="V15" s="1">
        <f t="shared" si="8"/>
        <v>0</v>
      </c>
      <c r="W15" s="1">
        <f t="shared" si="9"/>
        <v>0</v>
      </c>
      <c r="X15" s="1">
        <f t="shared" si="10"/>
        <v>1366</v>
      </c>
      <c r="Y15" s="6">
        <f t="shared" si="11"/>
        <v>0.47844158336844589</v>
      </c>
      <c r="Z15" s="6">
        <f t="shared" si="12"/>
        <v>0</v>
      </c>
      <c r="AA15" s="6">
        <f t="shared" si="13"/>
        <v>0</v>
      </c>
      <c r="AB15" s="6">
        <f t="shared" si="14"/>
        <v>0</v>
      </c>
      <c r="AD15" t="s">
        <v>57</v>
      </c>
      <c r="AE15" s="1">
        <f t="shared" si="15"/>
        <v>130.37</v>
      </c>
      <c r="AF15" s="1">
        <f t="shared" si="16"/>
        <v>0</v>
      </c>
      <c r="AG15" s="1">
        <f t="shared" si="17"/>
        <v>0</v>
      </c>
      <c r="AH15" s="1">
        <f t="shared" si="18"/>
        <v>0</v>
      </c>
    </row>
    <row r="16" spans="1:34">
      <c r="A16" t="s">
        <v>58</v>
      </c>
      <c r="B16">
        <v>0</v>
      </c>
      <c r="C16">
        <v>1</v>
      </c>
      <c r="D16">
        <v>1</v>
      </c>
      <c r="E16">
        <v>1</v>
      </c>
      <c r="G16" t="s">
        <v>372</v>
      </c>
      <c r="H16" s="1">
        <f t="shared" si="1"/>
        <v>57960</v>
      </c>
      <c r="I16" s="1">
        <v>966</v>
      </c>
      <c r="J16" s="1">
        <v>4293</v>
      </c>
      <c r="K16" s="1">
        <f>J16*Inflation!$H$5/Inflation!$C$5</f>
        <v>4632.2914581535815</v>
      </c>
      <c r="L16" s="1"/>
      <c r="M16" s="1"/>
      <c r="N16" t="s">
        <v>58</v>
      </c>
      <c r="O16" s="1">
        <f t="shared" si="2"/>
        <v>0</v>
      </c>
      <c r="P16" s="1">
        <f t="shared" si="3"/>
        <v>0</v>
      </c>
      <c r="Q16" s="1">
        <f t="shared" si="4"/>
        <v>57960</v>
      </c>
      <c r="R16" s="1">
        <f t="shared" si="5"/>
        <v>0</v>
      </c>
      <c r="T16" s="1">
        <f t="shared" si="6"/>
        <v>0</v>
      </c>
      <c r="U16" s="1">
        <f t="shared" si="7"/>
        <v>0</v>
      </c>
      <c r="V16" s="1">
        <f t="shared" si="8"/>
        <v>4293</v>
      </c>
      <c r="W16" s="1">
        <f t="shared" si="9"/>
        <v>0</v>
      </c>
      <c r="X16" s="1">
        <f t="shared" si="10"/>
        <v>4293</v>
      </c>
      <c r="Y16" s="6">
        <f t="shared" si="11"/>
        <v>0</v>
      </c>
      <c r="Z16" s="6">
        <f t="shared" si="12"/>
        <v>0</v>
      </c>
      <c r="AA16" s="6">
        <f t="shared" si="13"/>
        <v>0.20292691227771634</v>
      </c>
      <c r="AB16" s="6">
        <f t="shared" si="14"/>
        <v>0</v>
      </c>
      <c r="AD16" t="s">
        <v>58</v>
      </c>
      <c r="AE16" s="1">
        <f t="shared" si="15"/>
        <v>0</v>
      </c>
      <c r="AF16" s="1">
        <f t="shared" si="16"/>
        <v>0</v>
      </c>
      <c r="AG16" s="1">
        <f t="shared" si="17"/>
        <v>966</v>
      </c>
      <c r="AH16" s="1">
        <f t="shared" si="18"/>
        <v>0</v>
      </c>
    </row>
    <row r="17" spans="1:34">
      <c r="G17" t="s">
        <v>373</v>
      </c>
      <c r="H17" s="1">
        <f t="shared" si="1"/>
        <v>14073.556799199747</v>
      </c>
      <c r="I17" s="1">
        <v>234.55927998666246</v>
      </c>
      <c r="J17" s="1">
        <v>1601</v>
      </c>
      <c r="K17" s="1">
        <f>J17*Inflation!$H$5/Inflation!$C$5</f>
        <v>1727.5328731665229</v>
      </c>
      <c r="L17" s="1"/>
      <c r="M17" s="1"/>
      <c r="N17" t="s">
        <v>58</v>
      </c>
      <c r="O17" s="1">
        <f t="shared" si="2"/>
        <v>14073.556799199747</v>
      </c>
      <c r="P17" s="1">
        <f t="shared" si="3"/>
        <v>0</v>
      </c>
      <c r="Q17" s="1">
        <f t="shared" si="4"/>
        <v>0</v>
      </c>
      <c r="R17" s="1">
        <f t="shared" si="5"/>
        <v>0</v>
      </c>
      <c r="T17" s="1">
        <f t="shared" si="6"/>
        <v>1601</v>
      </c>
      <c r="U17" s="1">
        <f t="shared" si="7"/>
        <v>0</v>
      </c>
      <c r="V17" s="1">
        <f t="shared" si="8"/>
        <v>0</v>
      </c>
      <c r="W17" s="1">
        <f t="shared" si="9"/>
        <v>0</v>
      </c>
      <c r="X17" s="1">
        <f t="shared" si="10"/>
        <v>1601</v>
      </c>
      <c r="Y17" s="6">
        <f t="shared" si="11"/>
        <v>0.31166971025493917</v>
      </c>
      <c r="Z17" s="6">
        <f t="shared" si="12"/>
        <v>0</v>
      </c>
      <c r="AA17" s="6">
        <f t="shared" si="13"/>
        <v>0</v>
      </c>
      <c r="AB17" s="6">
        <f t="shared" si="14"/>
        <v>0</v>
      </c>
      <c r="AD17" t="s">
        <v>58</v>
      </c>
      <c r="AE17" s="1">
        <f t="shared" si="15"/>
        <v>234.55927998666246</v>
      </c>
      <c r="AF17" s="1">
        <f t="shared" si="16"/>
        <v>0</v>
      </c>
      <c r="AG17" s="1">
        <f t="shared" si="17"/>
        <v>0</v>
      </c>
      <c r="AH17" s="1">
        <f t="shared" si="18"/>
        <v>0</v>
      </c>
    </row>
    <row r="18" spans="1:34">
      <c r="G18" t="s">
        <v>371</v>
      </c>
      <c r="H18" s="1">
        <f t="shared" si="1"/>
        <v>21360</v>
      </c>
      <c r="I18" s="1">
        <v>356</v>
      </c>
      <c r="J18" s="1">
        <v>3585</v>
      </c>
      <c r="K18" s="1">
        <f>J18*Inflation!$H$5/Inflation!$C$5</f>
        <v>3868.3356341673857</v>
      </c>
      <c r="L18" s="1"/>
      <c r="M18" s="1"/>
      <c r="N18" t="s">
        <v>58</v>
      </c>
      <c r="O18" s="1">
        <f t="shared" si="2"/>
        <v>0</v>
      </c>
      <c r="P18" s="1">
        <f t="shared" si="3"/>
        <v>21360</v>
      </c>
      <c r="Q18" s="1">
        <f t="shared" si="4"/>
        <v>0</v>
      </c>
      <c r="R18" s="1">
        <f t="shared" si="5"/>
        <v>0</v>
      </c>
      <c r="T18" s="1">
        <f t="shared" si="6"/>
        <v>0</v>
      </c>
      <c r="U18" s="1">
        <f t="shared" si="7"/>
        <v>3585</v>
      </c>
      <c r="V18" s="1">
        <f t="shared" si="8"/>
        <v>0</v>
      </c>
      <c r="W18" s="1">
        <f t="shared" si="9"/>
        <v>0</v>
      </c>
      <c r="X18" s="1">
        <f t="shared" si="10"/>
        <v>3585</v>
      </c>
      <c r="Y18" s="6">
        <f t="shared" si="11"/>
        <v>0</v>
      </c>
      <c r="Z18" s="6">
        <f t="shared" si="12"/>
        <v>0.45982761274434353</v>
      </c>
      <c r="AA18" s="6">
        <f t="shared" si="13"/>
        <v>0</v>
      </c>
      <c r="AB18" s="6">
        <f t="shared" si="14"/>
        <v>0</v>
      </c>
      <c r="AD18" t="s">
        <v>58</v>
      </c>
      <c r="AE18" s="1">
        <f t="shared" si="15"/>
        <v>0</v>
      </c>
      <c r="AF18" s="1">
        <f t="shared" si="16"/>
        <v>356</v>
      </c>
      <c r="AG18" s="1">
        <f t="shared" si="17"/>
        <v>0</v>
      </c>
      <c r="AH18" s="1">
        <f t="shared" si="18"/>
        <v>0</v>
      </c>
    </row>
    <row r="19" spans="1:34">
      <c r="A19" t="s">
        <v>38</v>
      </c>
      <c r="B19">
        <v>1</v>
      </c>
      <c r="C19">
        <v>1</v>
      </c>
      <c r="D19">
        <v>5</v>
      </c>
      <c r="E19">
        <v>9</v>
      </c>
      <c r="G19" t="s">
        <v>378</v>
      </c>
      <c r="H19" s="1">
        <f t="shared" si="1"/>
        <v>15180</v>
      </c>
      <c r="I19" s="1">
        <v>253</v>
      </c>
      <c r="J19" s="1">
        <v>1073</v>
      </c>
      <c r="K19" s="1">
        <f>J19*Inflation!$H$5/Inflation!$C$5</f>
        <v>1157.8031061259708</v>
      </c>
      <c r="L19" s="1"/>
      <c r="M19" s="1"/>
      <c r="N19" t="s">
        <v>38</v>
      </c>
      <c r="O19" s="1">
        <f t="shared" si="2"/>
        <v>0</v>
      </c>
      <c r="P19" s="1">
        <f t="shared" si="3"/>
        <v>15180</v>
      </c>
      <c r="Q19" s="1">
        <f t="shared" si="4"/>
        <v>0</v>
      </c>
      <c r="R19" s="1">
        <f t="shared" si="5"/>
        <v>0</v>
      </c>
      <c r="T19" s="1">
        <f t="shared" si="6"/>
        <v>0</v>
      </c>
      <c r="U19" s="1">
        <f t="shared" si="7"/>
        <v>1073</v>
      </c>
      <c r="V19" s="1">
        <f t="shared" si="8"/>
        <v>0</v>
      </c>
      <c r="W19" s="1">
        <f t="shared" si="9"/>
        <v>0</v>
      </c>
      <c r="X19" s="1">
        <f t="shared" si="10"/>
        <v>1073</v>
      </c>
      <c r="Y19" s="6">
        <f t="shared" si="11"/>
        <v>0</v>
      </c>
      <c r="Z19" s="6">
        <f t="shared" si="12"/>
        <v>0.1936578410670132</v>
      </c>
      <c r="AA19" s="6">
        <f t="shared" si="13"/>
        <v>0</v>
      </c>
      <c r="AB19" s="6">
        <f t="shared" si="14"/>
        <v>0</v>
      </c>
      <c r="AD19" t="s">
        <v>38</v>
      </c>
      <c r="AE19" s="1">
        <f t="shared" si="15"/>
        <v>0</v>
      </c>
      <c r="AF19" s="1">
        <f t="shared" si="16"/>
        <v>253</v>
      </c>
      <c r="AG19" s="1">
        <f t="shared" si="17"/>
        <v>0</v>
      </c>
      <c r="AH19" s="1">
        <f t="shared" si="18"/>
        <v>0</v>
      </c>
    </row>
    <row r="20" spans="1:34">
      <c r="G20" t="s">
        <v>379</v>
      </c>
      <c r="H20" s="1">
        <f t="shared" si="1"/>
        <v>20460</v>
      </c>
      <c r="I20" s="1">
        <v>341</v>
      </c>
      <c r="J20" s="1">
        <v>1017</v>
      </c>
      <c r="K20" s="1">
        <f>J20*Inflation!$H$5/Inflation!$C$5</f>
        <v>1097.3772217428818</v>
      </c>
      <c r="L20" s="1"/>
      <c r="M20" s="1"/>
      <c r="N20" t="s">
        <v>38</v>
      </c>
      <c r="O20" s="1">
        <f t="shared" si="2"/>
        <v>0</v>
      </c>
      <c r="P20" s="1">
        <f t="shared" si="3"/>
        <v>20460</v>
      </c>
      <c r="Q20" s="1">
        <f t="shared" si="4"/>
        <v>0</v>
      </c>
      <c r="R20" s="1">
        <f t="shared" si="5"/>
        <v>0</v>
      </c>
      <c r="T20" s="1">
        <f t="shared" si="6"/>
        <v>0</v>
      </c>
      <c r="U20" s="1">
        <f t="shared" si="7"/>
        <v>1017</v>
      </c>
      <c r="V20" s="1">
        <f t="shared" si="8"/>
        <v>0</v>
      </c>
      <c r="W20" s="1">
        <f t="shared" si="9"/>
        <v>0</v>
      </c>
      <c r="X20" s="1">
        <f t="shared" si="10"/>
        <v>1017</v>
      </c>
      <c r="Y20" s="6">
        <f t="shared" si="11"/>
        <v>0</v>
      </c>
      <c r="Z20" s="6">
        <f t="shared" si="12"/>
        <v>0.13618286265215121</v>
      </c>
      <c r="AA20" s="6">
        <f t="shared" si="13"/>
        <v>0</v>
      </c>
      <c r="AB20" s="6">
        <f t="shared" si="14"/>
        <v>0</v>
      </c>
      <c r="AD20" t="s">
        <v>38</v>
      </c>
      <c r="AE20" s="1">
        <f t="shared" si="15"/>
        <v>0</v>
      </c>
      <c r="AF20" s="1">
        <f t="shared" si="16"/>
        <v>341</v>
      </c>
      <c r="AG20" s="1">
        <f t="shared" si="17"/>
        <v>0</v>
      </c>
      <c r="AH20" s="1">
        <f t="shared" si="18"/>
        <v>0</v>
      </c>
    </row>
    <row r="21" spans="1:34">
      <c r="G21" t="s">
        <v>376</v>
      </c>
      <c r="H21" s="1">
        <f t="shared" si="1"/>
        <v>61500</v>
      </c>
      <c r="I21" s="1">
        <v>1025</v>
      </c>
      <c r="J21" s="1">
        <v>4109</v>
      </c>
      <c r="K21" s="1">
        <f>J21*Inflation!$H$5/Inflation!$C$5</f>
        <v>4433.7492666091457</v>
      </c>
      <c r="L21" s="1"/>
      <c r="M21" s="1"/>
      <c r="N21" t="s">
        <v>38</v>
      </c>
      <c r="O21" s="1">
        <f t="shared" si="2"/>
        <v>0</v>
      </c>
      <c r="P21" s="1">
        <f t="shared" si="3"/>
        <v>0</v>
      </c>
      <c r="Q21" s="1">
        <f t="shared" si="4"/>
        <v>0</v>
      </c>
      <c r="R21" s="1">
        <f t="shared" si="5"/>
        <v>61500</v>
      </c>
      <c r="T21" s="1">
        <f t="shared" si="6"/>
        <v>0</v>
      </c>
      <c r="U21" s="1">
        <f t="shared" si="7"/>
        <v>0</v>
      </c>
      <c r="V21" s="1">
        <f t="shared" si="8"/>
        <v>0</v>
      </c>
      <c r="W21" s="1">
        <f t="shared" si="9"/>
        <v>4109</v>
      </c>
      <c r="X21" s="1">
        <f t="shared" si="10"/>
        <v>4109</v>
      </c>
      <c r="Y21" s="6">
        <f t="shared" si="11"/>
        <v>0</v>
      </c>
      <c r="Z21" s="6">
        <f t="shared" si="12"/>
        <v>0</v>
      </c>
      <c r="AA21" s="6">
        <f t="shared" si="13"/>
        <v>0</v>
      </c>
      <c r="AB21" s="6">
        <f t="shared" si="14"/>
        <v>0.1830493373426885</v>
      </c>
      <c r="AD21" t="s">
        <v>38</v>
      </c>
      <c r="AE21" s="1">
        <f t="shared" si="15"/>
        <v>0</v>
      </c>
      <c r="AF21" s="1">
        <f t="shared" si="16"/>
        <v>0</v>
      </c>
      <c r="AG21" s="1">
        <f t="shared" si="17"/>
        <v>0</v>
      </c>
      <c r="AH21" s="1">
        <f t="shared" si="18"/>
        <v>1025</v>
      </c>
    </row>
    <row r="22" spans="1:34">
      <c r="G22" t="s">
        <v>476</v>
      </c>
      <c r="H22" s="1">
        <f t="shared" si="1"/>
        <v>17340</v>
      </c>
      <c r="I22" s="1">
        <v>289</v>
      </c>
      <c r="J22" s="1">
        <v>3286</v>
      </c>
      <c r="K22" s="1">
        <f>J22*Inflation!$H$5/Inflation!$C$5</f>
        <v>3545.704572907679</v>
      </c>
      <c r="L22" s="1"/>
      <c r="M22" s="1"/>
      <c r="N22" t="s">
        <v>38</v>
      </c>
      <c r="O22" s="1">
        <f t="shared" si="2"/>
        <v>0</v>
      </c>
      <c r="P22" s="1">
        <f t="shared" si="3"/>
        <v>17340</v>
      </c>
      <c r="Q22" s="1">
        <f t="shared" si="4"/>
        <v>0</v>
      </c>
      <c r="R22" s="1">
        <f t="shared" si="5"/>
        <v>0</v>
      </c>
      <c r="T22" s="1">
        <f t="shared" si="6"/>
        <v>0</v>
      </c>
      <c r="U22" s="1">
        <f t="shared" si="7"/>
        <v>3286</v>
      </c>
      <c r="V22" s="1">
        <f t="shared" si="8"/>
        <v>0</v>
      </c>
      <c r="W22" s="1">
        <f t="shared" si="9"/>
        <v>0</v>
      </c>
      <c r="X22" s="1">
        <f t="shared" si="10"/>
        <v>3286</v>
      </c>
      <c r="Y22" s="6">
        <f t="shared" si="11"/>
        <v>0</v>
      </c>
      <c r="Z22" s="6">
        <f t="shared" si="12"/>
        <v>0.5191891422161129</v>
      </c>
      <c r="AA22" s="6">
        <f t="shared" si="13"/>
        <v>0</v>
      </c>
      <c r="AB22" s="6">
        <f t="shared" si="14"/>
        <v>0</v>
      </c>
      <c r="AD22" t="s">
        <v>38</v>
      </c>
      <c r="AE22" s="1">
        <f t="shared" si="15"/>
        <v>0</v>
      </c>
      <c r="AF22" s="1">
        <f t="shared" si="16"/>
        <v>289</v>
      </c>
      <c r="AG22" s="1">
        <f t="shared" si="17"/>
        <v>0</v>
      </c>
      <c r="AH22" s="1">
        <f t="shared" si="18"/>
        <v>0</v>
      </c>
    </row>
    <row r="23" spans="1:34">
      <c r="G23" t="s">
        <v>377</v>
      </c>
      <c r="H23" s="1">
        <f t="shared" si="1"/>
        <v>37920</v>
      </c>
      <c r="I23" s="1">
        <v>632</v>
      </c>
      <c r="J23" s="1">
        <v>7130</v>
      </c>
      <c r="K23" s="1">
        <f>J23*Inflation!$H$5/Inflation!$C$5</f>
        <v>7693.5099223468515</v>
      </c>
      <c r="L23" s="1"/>
      <c r="M23" s="1"/>
      <c r="N23" t="s">
        <v>38</v>
      </c>
      <c r="O23" s="1">
        <f t="shared" si="2"/>
        <v>0</v>
      </c>
      <c r="P23" s="1">
        <f t="shared" si="3"/>
        <v>0</v>
      </c>
      <c r="Q23" s="1">
        <f t="shared" si="4"/>
        <v>37920</v>
      </c>
      <c r="R23" s="1">
        <f t="shared" si="5"/>
        <v>0</v>
      </c>
      <c r="T23" s="1">
        <f t="shared" si="6"/>
        <v>0</v>
      </c>
      <c r="U23" s="1">
        <f t="shared" si="7"/>
        <v>0</v>
      </c>
      <c r="V23" s="1">
        <f t="shared" si="8"/>
        <v>7130</v>
      </c>
      <c r="W23" s="1">
        <f t="shared" si="9"/>
        <v>0</v>
      </c>
      <c r="X23" s="1">
        <f t="shared" si="10"/>
        <v>7130</v>
      </c>
      <c r="Y23" s="6">
        <f t="shared" si="11"/>
        <v>0</v>
      </c>
      <c r="Z23" s="6">
        <f t="shared" si="12"/>
        <v>0</v>
      </c>
      <c r="AA23" s="6">
        <f t="shared" si="13"/>
        <v>0.51514363331599333</v>
      </c>
      <c r="AB23" s="6">
        <f t="shared" si="14"/>
        <v>0</v>
      </c>
      <c r="AD23" t="s">
        <v>38</v>
      </c>
      <c r="AE23" s="1">
        <f t="shared" si="15"/>
        <v>0</v>
      </c>
      <c r="AF23" s="1">
        <f t="shared" si="16"/>
        <v>0</v>
      </c>
      <c r="AG23" s="1">
        <f t="shared" si="17"/>
        <v>632</v>
      </c>
      <c r="AH23" s="1">
        <f t="shared" si="18"/>
        <v>0</v>
      </c>
    </row>
    <row r="24" spans="1:34">
      <c r="G24" t="s">
        <v>382</v>
      </c>
      <c r="H24" s="1">
        <f t="shared" si="1"/>
        <v>16680</v>
      </c>
      <c r="I24" s="1">
        <v>278</v>
      </c>
      <c r="J24" s="1">
        <v>1114</v>
      </c>
      <c r="K24" s="1">
        <f>J24*Inflation!$H$5/Inflation!$C$5</f>
        <v>1202.0434857635894</v>
      </c>
      <c r="L24" s="1"/>
      <c r="M24" s="1"/>
      <c r="N24" t="s">
        <v>38</v>
      </c>
      <c r="O24" s="1">
        <f t="shared" si="2"/>
        <v>0</v>
      </c>
      <c r="P24" s="1">
        <f t="shared" si="3"/>
        <v>16680</v>
      </c>
      <c r="Q24" s="1">
        <f t="shared" si="4"/>
        <v>0</v>
      </c>
      <c r="R24" s="1">
        <f t="shared" si="5"/>
        <v>0</v>
      </c>
      <c r="T24" s="1">
        <f t="shared" si="6"/>
        <v>0</v>
      </c>
      <c r="U24" s="1">
        <f t="shared" si="7"/>
        <v>1114</v>
      </c>
      <c r="V24" s="1">
        <f t="shared" si="8"/>
        <v>0</v>
      </c>
      <c r="W24" s="1">
        <f t="shared" si="9"/>
        <v>0</v>
      </c>
      <c r="X24" s="1">
        <f t="shared" si="10"/>
        <v>1114</v>
      </c>
      <c r="Y24" s="6">
        <f t="shared" si="11"/>
        <v>0</v>
      </c>
      <c r="Z24" s="6">
        <f t="shared" si="12"/>
        <v>0.18297690614631582</v>
      </c>
      <c r="AA24" s="6">
        <f t="shared" si="13"/>
        <v>0</v>
      </c>
      <c r="AB24" s="6">
        <f t="shared" si="14"/>
        <v>0</v>
      </c>
      <c r="AD24" t="s">
        <v>38</v>
      </c>
      <c r="AE24" s="1">
        <f t="shared" si="15"/>
        <v>0</v>
      </c>
      <c r="AF24" s="1">
        <f t="shared" si="16"/>
        <v>278</v>
      </c>
      <c r="AG24" s="1">
        <f t="shared" si="17"/>
        <v>0</v>
      </c>
      <c r="AH24" s="1">
        <f t="shared" si="18"/>
        <v>0</v>
      </c>
    </row>
    <row r="25" spans="1:34">
      <c r="G25" t="s">
        <v>383</v>
      </c>
      <c r="H25" s="1">
        <f t="shared" si="1"/>
        <v>21240</v>
      </c>
      <c r="I25" s="1">
        <v>354</v>
      </c>
      <c r="J25" s="1">
        <v>1966</v>
      </c>
      <c r="K25" s="1">
        <f>J25*Inflation!$H$5/Inflation!$C$5</f>
        <v>2121.3801553062985</v>
      </c>
      <c r="L25" s="1"/>
      <c r="M25" s="1"/>
      <c r="N25" t="s">
        <v>38</v>
      </c>
      <c r="O25" s="1">
        <f t="shared" si="2"/>
        <v>0</v>
      </c>
      <c r="P25" s="1">
        <f t="shared" si="3"/>
        <v>21240</v>
      </c>
      <c r="Q25" s="1">
        <f t="shared" si="4"/>
        <v>0</v>
      </c>
      <c r="R25" s="1">
        <f t="shared" si="5"/>
        <v>0</v>
      </c>
      <c r="T25" s="1">
        <f t="shared" si="6"/>
        <v>0</v>
      </c>
      <c r="U25" s="1">
        <f t="shared" si="7"/>
        <v>1966</v>
      </c>
      <c r="V25" s="1">
        <f t="shared" si="8"/>
        <v>0</v>
      </c>
      <c r="W25" s="1">
        <f t="shared" si="9"/>
        <v>0</v>
      </c>
      <c r="X25" s="1">
        <f t="shared" si="10"/>
        <v>1966</v>
      </c>
      <c r="Y25" s="6">
        <f t="shared" si="11"/>
        <v>0</v>
      </c>
      <c r="Z25" s="6">
        <f t="shared" si="12"/>
        <v>0.25359234321388952</v>
      </c>
      <c r="AA25" s="6">
        <f t="shared" si="13"/>
        <v>0</v>
      </c>
      <c r="AB25" s="6">
        <f t="shared" si="14"/>
        <v>0</v>
      </c>
      <c r="AD25" t="s">
        <v>38</v>
      </c>
      <c r="AE25" s="1">
        <f t="shared" si="15"/>
        <v>0</v>
      </c>
      <c r="AF25" s="1">
        <f t="shared" si="16"/>
        <v>354</v>
      </c>
      <c r="AG25" s="1">
        <f t="shared" si="17"/>
        <v>0</v>
      </c>
      <c r="AH25" s="1">
        <f t="shared" si="18"/>
        <v>0</v>
      </c>
    </row>
    <row r="26" spans="1:34">
      <c r="G26" t="s">
        <v>384</v>
      </c>
      <c r="H26" s="1">
        <f t="shared" si="1"/>
        <v>10200</v>
      </c>
      <c r="I26" s="1">
        <v>170</v>
      </c>
      <c r="J26" s="1">
        <v>1501</v>
      </c>
      <c r="K26" s="1">
        <f>J26*Inflation!$H$5/Inflation!$C$5</f>
        <v>1619.6295081967214</v>
      </c>
      <c r="L26" s="1"/>
      <c r="M26" s="1"/>
      <c r="N26" t="s">
        <v>38</v>
      </c>
      <c r="O26" s="1">
        <f t="shared" si="2"/>
        <v>10200</v>
      </c>
      <c r="P26" s="1">
        <f t="shared" si="3"/>
        <v>0</v>
      </c>
      <c r="Q26" s="1">
        <f t="shared" si="4"/>
        <v>0</v>
      </c>
      <c r="R26" s="1">
        <f t="shared" si="5"/>
        <v>0</v>
      </c>
      <c r="T26" s="1">
        <f t="shared" si="6"/>
        <v>1501</v>
      </c>
      <c r="U26" s="1">
        <f t="shared" si="7"/>
        <v>0</v>
      </c>
      <c r="V26" s="1">
        <f t="shared" si="8"/>
        <v>0</v>
      </c>
      <c r="W26" s="1">
        <f t="shared" si="9"/>
        <v>0</v>
      </c>
      <c r="X26" s="1">
        <f t="shared" si="10"/>
        <v>1501</v>
      </c>
      <c r="Y26" s="6">
        <f t="shared" si="11"/>
        <v>0.40316948697287136</v>
      </c>
      <c r="Z26" s="6">
        <f t="shared" si="12"/>
        <v>0</v>
      </c>
      <c r="AA26" s="6">
        <f t="shared" si="13"/>
        <v>0</v>
      </c>
      <c r="AB26" s="6">
        <f t="shared" si="14"/>
        <v>0</v>
      </c>
      <c r="AD26" t="s">
        <v>38</v>
      </c>
      <c r="AE26" s="1">
        <f t="shared" si="15"/>
        <v>170</v>
      </c>
      <c r="AF26" s="1">
        <f t="shared" si="16"/>
        <v>0</v>
      </c>
      <c r="AG26" s="1">
        <f t="shared" si="17"/>
        <v>0</v>
      </c>
      <c r="AH26" s="1">
        <f t="shared" si="18"/>
        <v>0</v>
      </c>
    </row>
    <row r="27" spans="1:34">
      <c r="G27" t="s">
        <v>385</v>
      </c>
      <c r="H27" s="1">
        <f t="shared" si="1"/>
        <v>8039.9999999999991</v>
      </c>
      <c r="I27" s="1">
        <v>134</v>
      </c>
      <c r="J27" s="1">
        <v>1492</v>
      </c>
      <c r="K27" s="1">
        <f>J27*Inflation!$H$5/Inflation!$C$5</f>
        <v>1609.9182053494394</v>
      </c>
      <c r="L27" s="1"/>
      <c r="M27" s="1"/>
      <c r="N27" t="s">
        <v>38</v>
      </c>
      <c r="O27" s="1">
        <f t="shared" si="2"/>
        <v>8039.9999999999991</v>
      </c>
      <c r="P27" s="1">
        <f t="shared" si="3"/>
        <v>0</v>
      </c>
      <c r="Q27" s="1">
        <f t="shared" si="4"/>
        <v>0</v>
      </c>
      <c r="R27" s="1">
        <f t="shared" si="5"/>
        <v>0</v>
      </c>
      <c r="T27" s="1">
        <f t="shared" si="6"/>
        <v>1492</v>
      </c>
      <c r="U27" s="1">
        <f t="shared" si="7"/>
        <v>0</v>
      </c>
      <c r="V27" s="1">
        <f t="shared" si="8"/>
        <v>0</v>
      </c>
      <c r="W27" s="1">
        <f t="shared" si="9"/>
        <v>0</v>
      </c>
      <c r="X27" s="1">
        <f t="shared" si="10"/>
        <v>1492</v>
      </c>
      <c r="Y27" s="6">
        <f t="shared" si="11"/>
        <v>0.50841682000954147</v>
      </c>
      <c r="Z27" s="6">
        <f t="shared" si="12"/>
        <v>0</v>
      </c>
      <c r="AA27" s="6">
        <f t="shared" si="13"/>
        <v>0</v>
      </c>
      <c r="AB27" s="6">
        <f t="shared" si="14"/>
        <v>0</v>
      </c>
      <c r="AD27" t="s">
        <v>38</v>
      </c>
      <c r="AE27" s="1">
        <f t="shared" si="15"/>
        <v>134</v>
      </c>
      <c r="AF27" s="1">
        <f t="shared" si="16"/>
        <v>0</v>
      </c>
      <c r="AG27" s="1">
        <f t="shared" si="17"/>
        <v>0</v>
      </c>
      <c r="AH27" s="1">
        <f t="shared" si="18"/>
        <v>0</v>
      </c>
    </row>
    <row r="28" spans="1:34">
      <c r="G28" t="s">
        <v>386</v>
      </c>
      <c r="H28" s="1">
        <f t="shared" si="1"/>
        <v>10860</v>
      </c>
      <c r="I28" s="1">
        <v>181</v>
      </c>
      <c r="J28" s="1">
        <v>1104</v>
      </c>
      <c r="K28" s="1">
        <f>J28*Inflation!$H$5/Inflation!$C$5</f>
        <v>1191.2531492666092</v>
      </c>
      <c r="L28" s="1"/>
      <c r="M28" s="1"/>
      <c r="N28" t="s">
        <v>38</v>
      </c>
      <c r="O28" s="1">
        <f t="shared" si="2"/>
        <v>10860</v>
      </c>
      <c r="P28" s="1">
        <f t="shared" si="3"/>
        <v>0</v>
      </c>
      <c r="Q28" s="1">
        <f t="shared" si="4"/>
        <v>0</v>
      </c>
      <c r="R28" s="1">
        <f t="shared" si="5"/>
        <v>0</v>
      </c>
      <c r="T28" s="1">
        <f t="shared" si="6"/>
        <v>1104</v>
      </c>
      <c r="U28" s="1">
        <f t="shared" si="7"/>
        <v>0</v>
      </c>
      <c r="V28" s="1">
        <f t="shared" si="8"/>
        <v>0</v>
      </c>
      <c r="W28" s="1">
        <f t="shared" si="9"/>
        <v>0</v>
      </c>
      <c r="X28" s="1">
        <f t="shared" si="10"/>
        <v>1104</v>
      </c>
      <c r="Y28" s="6">
        <f t="shared" si="11"/>
        <v>0.27851358510557783</v>
      </c>
      <c r="Z28" s="6">
        <f t="shared" si="12"/>
        <v>0</v>
      </c>
      <c r="AA28" s="6">
        <f t="shared" si="13"/>
        <v>0</v>
      </c>
      <c r="AB28" s="6">
        <f t="shared" si="14"/>
        <v>0</v>
      </c>
      <c r="AD28" t="s">
        <v>38</v>
      </c>
      <c r="AE28" s="1">
        <f t="shared" si="15"/>
        <v>181</v>
      </c>
      <c r="AF28" s="1">
        <f t="shared" si="16"/>
        <v>0</v>
      </c>
      <c r="AG28" s="1">
        <f t="shared" si="17"/>
        <v>0</v>
      </c>
      <c r="AH28" s="1">
        <f t="shared" si="18"/>
        <v>0</v>
      </c>
    </row>
    <row r="29" spans="1:34">
      <c r="G29" t="s">
        <v>387</v>
      </c>
      <c r="H29" s="1">
        <f t="shared" si="1"/>
        <v>10020</v>
      </c>
      <c r="I29" s="1">
        <v>167</v>
      </c>
      <c r="J29" s="1">
        <v>1363</v>
      </c>
      <c r="K29" s="1">
        <f>J29*Inflation!$H$5/Inflation!$C$5</f>
        <v>1470.7228645383952</v>
      </c>
      <c r="L29" s="1"/>
      <c r="M29" s="1"/>
      <c r="N29" t="s">
        <v>38</v>
      </c>
      <c r="O29" s="1">
        <f t="shared" si="2"/>
        <v>10020</v>
      </c>
      <c r="P29" s="1">
        <f t="shared" si="3"/>
        <v>0</v>
      </c>
      <c r="Q29" s="1">
        <f t="shared" si="4"/>
        <v>0</v>
      </c>
      <c r="R29" s="1">
        <f t="shared" si="5"/>
        <v>0</v>
      </c>
      <c r="T29" s="1">
        <f t="shared" si="6"/>
        <v>1363</v>
      </c>
      <c r="U29" s="1">
        <f t="shared" si="7"/>
        <v>0</v>
      </c>
      <c r="V29" s="1">
        <f t="shared" si="8"/>
        <v>0</v>
      </c>
      <c r="W29" s="1">
        <f t="shared" si="9"/>
        <v>0</v>
      </c>
      <c r="X29" s="1">
        <f t="shared" si="10"/>
        <v>1363</v>
      </c>
      <c r="Y29" s="6">
        <f t="shared" si="11"/>
        <v>0.3726792989363738</v>
      </c>
      <c r="Z29" s="6">
        <f t="shared" si="12"/>
        <v>0</v>
      </c>
      <c r="AA29" s="6">
        <f t="shared" si="13"/>
        <v>0</v>
      </c>
      <c r="AB29" s="6">
        <f t="shared" si="14"/>
        <v>0</v>
      </c>
      <c r="AD29" t="s">
        <v>38</v>
      </c>
      <c r="AE29" s="1">
        <f t="shared" si="15"/>
        <v>167</v>
      </c>
      <c r="AF29" s="1">
        <f t="shared" si="16"/>
        <v>0</v>
      </c>
      <c r="AG29" s="1">
        <f t="shared" si="17"/>
        <v>0</v>
      </c>
      <c r="AH29" s="1">
        <f t="shared" si="18"/>
        <v>0</v>
      </c>
    </row>
    <row r="30" spans="1:34">
      <c r="G30" t="s">
        <v>389</v>
      </c>
      <c r="H30" s="1">
        <f t="shared" si="1"/>
        <v>9000</v>
      </c>
      <c r="I30" s="1">
        <v>150</v>
      </c>
      <c r="J30" s="1">
        <v>1230</v>
      </c>
      <c r="K30" s="1">
        <f>J30*Inflation!$H$5/Inflation!$C$5</f>
        <v>1327.2113891285592</v>
      </c>
      <c r="L30" s="1"/>
      <c r="M30" s="1"/>
      <c r="N30" t="s">
        <v>38</v>
      </c>
      <c r="O30" s="1">
        <f t="shared" si="2"/>
        <v>9000</v>
      </c>
      <c r="P30" s="1">
        <f t="shared" si="3"/>
        <v>0</v>
      </c>
      <c r="Q30" s="1">
        <f t="shared" si="4"/>
        <v>0</v>
      </c>
      <c r="R30" s="1">
        <f t="shared" si="5"/>
        <v>0</v>
      </c>
      <c r="T30" s="1">
        <f t="shared" si="6"/>
        <v>1230</v>
      </c>
      <c r="U30" s="1">
        <f t="shared" si="7"/>
        <v>0</v>
      </c>
      <c r="V30" s="1">
        <f t="shared" si="8"/>
        <v>0</v>
      </c>
      <c r="W30" s="1">
        <f t="shared" si="9"/>
        <v>0</v>
      </c>
      <c r="X30" s="1">
        <f t="shared" si="10"/>
        <v>1230</v>
      </c>
      <c r="Y30" s="6">
        <f t="shared" si="11"/>
        <v>0.37442922374429222</v>
      </c>
      <c r="Z30" s="6">
        <f t="shared" si="12"/>
        <v>0</v>
      </c>
      <c r="AA30" s="6">
        <f t="shared" si="13"/>
        <v>0</v>
      </c>
      <c r="AB30" s="6">
        <f t="shared" si="14"/>
        <v>0</v>
      </c>
      <c r="AD30" t="s">
        <v>38</v>
      </c>
      <c r="AE30" s="1">
        <f t="shared" si="15"/>
        <v>150</v>
      </c>
      <c r="AF30" s="1">
        <f t="shared" si="16"/>
        <v>0</v>
      </c>
      <c r="AG30" s="1">
        <f t="shared" si="17"/>
        <v>0</v>
      </c>
      <c r="AH30" s="1">
        <f t="shared" si="18"/>
        <v>0</v>
      </c>
    </row>
    <row r="31" spans="1:34">
      <c r="G31" t="s">
        <v>381</v>
      </c>
      <c r="H31" s="1">
        <f t="shared" si="1"/>
        <v>14940</v>
      </c>
      <c r="I31" s="1">
        <v>249</v>
      </c>
      <c r="J31" s="1">
        <v>1663</v>
      </c>
      <c r="K31" s="1">
        <f>J31*Inflation!$H$5/Inflation!$C$5</f>
        <v>1794.4329594477999</v>
      </c>
      <c r="L31" s="1"/>
      <c r="M31" s="1"/>
      <c r="N31" t="s">
        <v>38</v>
      </c>
      <c r="O31" s="1">
        <f t="shared" si="2"/>
        <v>14940</v>
      </c>
      <c r="P31" s="1">
        <f t="shared" si="3"/>
        <v>0</v>
      </c>
      <c r="Q31" s="1">
        <f t="shared" si="4"/>
        <v>0</v>
      </c>
      <c r="R31" s="1">
        <f t="shared" si="5"/>
        <v>0</v>
      </c>
      <c r="T31" s="1">
        <f t="shared" si="6"/>
        <v>1663</v>
      </c>
      <c r="U31" s="1">
        <f t="shared" si="7"/>
        <v>0</v>
      </c>
      <c r="V31" s="1">
        <f t="shared" si="8"/>
        <v>0</v>
      </c>
      <c r="W31" s="1">
        <f t="shared" si="9"/>
        <v>0</v>
      </c>
      <c r="X31" s="1">
        <f t="shared" si="10"/>
        <v>1663</v>
      </c>
      <c r="Y31" s="6">
        <f t="shared" si="11"/>
        <v>0.30496414883277401</v>
      </c>
      <c r="Z31" s="6">
        <f t="shared" si="12"/>
        <v>0</v>
      </c>
      <c r="AA31" s="6">
        <f t="shared" si="13"/>
        <v>0</v>
      </c>
      <c r="AB31" s="6">
        <f t="shared" si="14"/>
        <v>0</v>
      </c>
      <c r="AD31" t="s">
        <v>38</v>
      </c>
      <c r="AE31" s="1">
        <f t="shared" si="15"/>
        <v>249</v>
      </c>
      <c r="AF31" s="1">
        <f t="shared" si="16"/>
        <v>0</v>
      </c>
      <c r="AG31" s="1">
        <f t="shared" si="17"/>
        <v>0</v>
      </c>
      <c r="AH31" s="1">
        <f t="shared" si="18"/>
        <v>0</v>
      </c>
    </row>
    <row r="32" spans="1:34">
      <c r="G32" t="s">
        <v>390</v>
      </c>
      <c r="H32" s="1">
        <f t="shared" si="1"/>
        <v>10559.999999999998</v>
      </c>
      <c r="I32" s="1">
        <v>176</v>
      </c>
      <c r="J32" s="1">
        <v>875</v>
      </c>
      <c r="K32" s="1">
        <f>J32*Inflation!$H$5/Inflation!$C$5</f>
        <v>944.15444348576375</v>
      </c>
      <c r="L32" s="1"/>
      <c r="M32" s="1"/>
      <c r="N32" t="s">
        <v>38</v>
      </c>
      <c r="O32" s="1">
        <f t="shared" si="2"/>
        <v>10559.999999999998</v>
      </c>
      <c r="P32" s="1">
        <f t="shared" si="3"/>
        <v>0</v>
      </c>
      <c r="Q32" s="1">
        <f t="shared" si="4"/>
        <v>0</v>
      </c>
      <c r="R32" s="1">
        <f t="shared" si="5"/>
        <v>0</v>
      </c>
      <c r="T32" s="1">
        <f t="shared" si="6"/>
        <v>875</v>
      </c>
      <c r="U32" s="1">
        <f t="shared" si="7"/>
        <v>0</v>
      </c>
      <c r="V32" s="1">
        <f t="shared" si="8"/>
        <v>0</v>
      </c>
      <c r="W32" s="1">
        <f t="shared" si="9"/>
        <v>0</v>
      </c>
      <c r="X32" s="1">
        <f t="shared" si="10"/>
        <v>875</v>
      </c>
      <c r="Y32" s="6">
        <f t="shared" si="11"/>
        <v>0.22701328352013286</v>
      </c>
      <c r="Z32" s="6">
        <f t="shared" si="12"/>
        <v>0</v>
      </c>
      <c r="AA32" s="6">
        <f t="shared" si="13"/>
        <v>0</v>
      </c>
      <c r="AB32" s="6">
        <f t="shared" si="14"/>
        <v>0</v>
      </c>
      <c r="AD32" t="s">
        <v>38</v>
      </c>
      <c r="AE32" s="1">
        <f t="shared" si="15"/>
        <v>176</v>
      </c>
      <c r="AF32" s="1">
        <f t="shared" si="16"/>
        <v>0</v>
      </c>
      <c r="AG32" s="1">
        <f t="shared" si="17"/>
        <v>0</v>
      </c>
      <c r="AH32" s="1">
        <f t="shared" si="18"/>
        <v>0</v>
      </c>
    </row>
    <row r="33" spans="1:34">
      <c r="G33" t="s">
        <v>391</v>
      </c>
      <c r="H33" s="1">
        <f t="shared" si="1"/>
        <v>8459.9999999999982</v>
      </c>
      <c r="I33" s="1">
        <v>141</v>
      </c>
      <c r="J33" s="1">
        <v>976</v>
      </c>
      <c r="K33" s="1">
        <f>J33*Inflation!$H$5/Inflation!$C$5</f>
        <v>1053.1368421052632</v>
      </c>
      <c r="L33" s="1"/>
      <c r="M33" s="1"/>
      <c r="N33" t="s">
        <v>38</v>
      </c>
      <c r="O33" s="1">
        <f t="shared" si="2"/>
        <v>8459.9999999999982</v>
      </c>
      <c r="P33" s="1">
        <f t="shared" si="3"/>
        <v>0</v>
      </c>
      <c r="Q33" s="1">
        <f t="shared" si="4"/>
        <v>0</v>
      </c>
      <c r="R33" s="1">
        <f t="shared" si="5"/>
        <v>0</v>
      </c>
      <c r="T33" s="1">
        <f t="shared" si="6"/>
        <v>976</v>
      </c>
      <c r="U33" s="1">
        <f t="shared" si="7"/>
        <v>0</v>
      </c>
      <c r="V33" s="1">
        <f t="shared" si="8"/>
        <v>0</v>
      </c>
      <c r="W33" s="1">
        <f t="shared" si="9"/>
        <v>0</v>
      </c>
      <c r="X33" s="1">
        <f t="shared" si="10"/>
        <v>976</v>
      </c>
      <c r="Y33" s="6">
        <f t="shared" si="11"/>
        <v>0.31607241167136246</v>
      </c>
      <c r="Z33" s="6">
        <f t="shared" si="12"/>
        <v>0</v>
      </c>
      <c r="AA33" s="6">
        <f t="shared" si="13"/>
        <v>0</v>
      </c>
      <c r="AB33" s="6">
        <f t="shared" si="14"/>
        <v>0</v>
      </c>
      <c r="AD33" t="s">
        <v>38</v>
      </c>
      <c r="AE33" s="1">
        <f t="shared" si="15"/>
        <v>141</v>
      </c>
      <c r="AF33" s="1">
        <f t="shared" si="16"/>
        <v>0</v>
      </c>
      <c r="AG33" s="1">
        <f t="shared" si="17"/>
        <v>0</v>
      </c>
      <c r="AH33" s="1">
        <f t="shared" si="18"/>
        <v>0</v>
      </c>
    </row>
    <row r="34" spans="1:34">
      <c r="G34" t="s">
        <v>392</v>
      </c>
      <c r="H34" s="1">
        <f t="shared" si="1"/>
        <v>10680</v>
      </c>
      <c r="I34" s="1">
        <v>178</v>
      </c>
      <c r="J34" s="1">
        <v>969</v>
      </c>
      <c r="K34" s="1">
        <f>J34*Inflation!$H$5/Inflation!$C$5</f>
        <v>1045.5836065573772</v>
      </c>
      <c r="L34" s="1"/>
      <c r="M34" s="1"/>
      <c r="N34" t="s">
        <v>38</v>
      </c>
      <c r="O34" s="1">
        <f t="shared" si="2"/>
        <v>10680</v>
      </c>
      <c r="P34" s="1">
        <f t="shared" si="3"/>
        <v>0</v>
      </c>
      <c r="Q34" s="1">
        <f t="shared" si="4"/>
        <v>0</v>
      </c>
      <c r="R34" s="1">
        <f t="shared" si="5"/>
        <v>0</v>
      </c>
      <c r="T34" s="1">
        <f t="shared" si="6"/>
        <v>969</v>
      </c>
      <c r="U34" s="1">
        <f t="shared" si="7"/>
        <v>0</v>
      </c>
      <c r="V34" s="1">
        <f t="shared" si="8"/>
        <v>0</v>
      </c>
      <c r="W34" s="1">
        <f t="shared" si="9"/>
        <v>0</v>
      </c>
      <c r="X34" s="1">
        <f t="shared" si="10"/>
        <v>969</v>
      </c>
      <c r="Y34" s="6">
        <f t="shared" si="11"/>
        <v>0.24857626596890872</v>
      </c>
      <c r="Z34" s="6">
        <f t="shared" si="12"/>
        <v>0</v>
      </c>
      <c r="AA34" s="6">
        <f t="shared" si="13"/>
        <v>0</v>
      </c>
      <c r="AB34" s="6">
        <f t="shared" si="14"/>
        <v>0</v>
      </c>
      <c r="AD34" t="s">
        <v>38</v>
      </c>
      <c r="AE34" s="1">
        <f t="shared" si="15"/>
        <v>178</v>
      </c>
      <c r="AF34" s="1">
        <f t="shared" si="16"/>
        <v>0</v>
      </c>
      <c r="AG34" s="1">
        <f t="shared" si="17"/>
        <v>0</v>
      </c>
      <c r="AH34" s="1">
        <f t="shared" si="18"/>
        <v>0</v>
      </c>
    </row>
    <row r="35" spans="1:34">
      <c r="A35" t="s">
        <v>60</v>
      </c>
      <c r="B35">
        <v>0</v>
      </c>
      <c r="C35">
        <v>0</v>
      </c>
      <c r="D35">
        <v>2</v>
      </c>
      <c r="E35">
        <v>6</v>
      </c>
      <c r="G35" t="s">
        <v>477</v>
      </c>
      <c r="H35" s="1">
        <f t="shared" si="1"/>
        <v>21360</v>
      </c>
      <c r="I35" s="1">
        <v>356</v>
      </c>
      <c r="J35" s="17">
        <v>3508</v>
      </c>
      <c r="K35" s="1">
        <f>J35*Inflation!$H$5/Inflation!$C$5</f>
        <v>3785.2500431406393</v>
      </c>
      <c r="L35" s="1"/>
      <c r="M35" s="1"/>
      <c r="N35" t="s">
        <v>60</v>
      </c>
      <c r="O35" s="1">
        <f t="shared" si="2"/>
        <v>0</v>
      </c>
      <c r="P35" s="1">
        <f t="shared" si="3"/>
        <v>21360</v>
      </c>
      <c r="Q35" s="1">
        <f t="shared" si="4"/>
        <v>0</v>
      </c>
      <c r="R35" s="1">
        <f t="shared" si="5"/>
        <v>0</v>
      </c>
      <c r="T35" s="1">
        <f t="shared" si="6"/>
        <v>0</v>
      </c>
      <c r="U35" s="1">
        <f t="shared" si="7"/>
        <v>3508</v>
      </c>
      <c r="V35" s="1">
        <f t="shared" si="8"/>
        <v>0</v>
      </c>
      <c r="W35" s="1">
        <f t="shared" si="9"/>
        <v>0</v>
      </c>
      <c r="X35" s="1">
        <f t="shared" si="10"/>
        <v>3508</v>
      </c>
      <c r="Y35" s="6">
        <f t="shared" si="11"/>
        <v>0</v>
      </c>
      <c r="Z35" s="6">
        <f t="shared" si="12"/>
        <v>0.44995125955569237</v>
      </c>
      <c r="AA35" s="6">
        <f t="shared" si="13"/>
        <v>0</v>
      </c>
      <c r="AB35" s="6">
        <f t="shared" si="14"/>
        <v>0</v>
      </c>
      <c r="AD35" t="s">
        <v>60</v>
      </c>
      <c r="AE35" s="1">
        <f t="shared" si="15"/>
        <v>0</v>
      </c>
      <c r="AF35" s="1">
        <f t="shared" si="16"/>
        <v>356</v>
      </c>
      <c r="AG35" s="1">
        <f t="shared" si="17"/>
        <v>0</v>
      </c>
      <c r="AH35" s="1">
        <f t="shared" si="18"/>
        <v>0</v>
      </c>
    </row>
    <row r="36" spans="1:34">
      <c r="G36" t="s">
        <v>478</v>
      </c>
      <c r="H36" s="1">
        <f t="shared" si="1"/>
        <v>16320</v>
      </c>
      <c r="I36" s="1">
        <v>272</v>
      </c>
      <c r="J36" s="1">
        <v>513</v>
      </c>
      <c r="K36" s="1">
        <f>J36*Inflation!$H$5/Inflation!$C$5</f>
        <v>553.54426229508204</v>
      </c>
      <c r="L36" s="1"/>
      <c r="M36" s="1"/>
      <c r="N36" t="s">
        <v>60</v>
      </c>
      <c r="O36" s="1">
        <f t="shared" si="2"/>
        <v>0</v>
      </c>
      <c r="P36" s="1">
        <f t="shared" si="3"/>
        <v>16320</v>
      </c>
      <c r="Q36" s="1">
        <f t="shared" si="4"/>
        <v>0</v>
      </c>
      <c r="R36" s="1">
        <f t="shared" si="5"/>
        <v>0</v>
      </c>
      <c r="T36" s="1">
        <f t="shared" si="6"/>
        <v>0</v>
      </c>
      <c r="U36" s="1">
        <f t="shared" si="7"/>
        <v>513</v>
      </c>
      <c r="V36" s="1">
        <f t="shared" si="8"/>
        <v>0</v>
      </c>
      <c r="W36" s="1">
        <f t="shared" si="9"/>
        <v>0</v>
      </c>
      <c r="X36" s="1">
        <f t="shared" si="10"/>
        <v>513</v>
      </c>
      <c r="Y36" s="6">
        <f t="shared" si="11"/>
        <v>0</v>
      </c>
      <c r="Z36" s="6">
        <f t="shared" si="12"/>
        <v>8.6120064464141818E-2</v>
      </c>
      <c r="AA36" s="6">
        <f t="shared" si="13"/>
        <v>0</v>
      </c>
      <c r="AB36" s="6">
        <f t="shared" si="14"/>
        <v>0</v>
      </c>
      <c r="AD36" t="s">
        <v>60</v>
      </c>
      <c r="AE36" s="1">
        <f t="shared" si="15"/>
        <v>0</v>
      </c>
      <c r="AF36" s="1">
        <f t="shared" si="16"/>
        <v>272</v>
      </c>
      <c r="AG36" s="1">
        <f t="shared" si="17"/>
        <v>0</v>
      </c>
      <c r="AH36" s="1">
        <f t="shared" si="18"/>
        <v>0</v>
      </c>
    </row>
    <row r="37" spans="1:34">
      <c r="G37" t="s">
        <v>398</v>
      </c>
      <c r="H37" s="1">
        <f t="shared" si="1"/>
        <v>8236.8000000000011</v>
      </c>
      <c r="I37" s="1">
        <v>137.28</v>
      </c>
      <c r="J37" s="1">
        <v>177</v>
      </c>
      <c r="K37" s="1">
        <f>J37*Inflation!$H$5/Inflation!$C$5</f>
        <v>190.98895599654878</v>
      </c>
      <c r="L37" s="1"/>
      <c r="M37" s="1"/>
      <c r="N37" t="s">
        <v>60</v>
      </c>
      <c r="O37" s="1">
        <f t="shared" si="2"/>
        <v>8236.8000000000011</v>
      </c>
      <c r="P37" s="1">
        <f t="shared" si="3"/>
        <v>0</v>
      </c>
      <c r="Q37" s="1">
        <f t="shared" si="4"/>
        <v>0</v>
      </c>
      <c r="R37" s="1">
        <f t="shared" si="5"/>
        <v>0</v>
      </c>
      <c r="T37" s="1">
        <f t="shared" si="6"/>
        <v>177</v>
      </c>
      <c r="U37" s="1">
        <f t="shared" si="7"/>
        <v>0</v>
      </c>
      <c r="V37" s="1">
        <f t="shared" si="8"/>
        <v>0</v>
      </c>
      <c r="W37" s="1">
        <f t="shared" si="9"/>
        <v>0</v>
      </c>
      <c r="X37" s="1">
        <f t="shared" si="10"/>
        <v>177</v>
      </c>
      <c r="Y37" s="6">
        <f t="shared" si="11"/>
        <v>5.8873774627199275E-2</v>
      </c>
      <c r="Z37" s="6">
        <f t="shared" si="12"/>
        <v>0</v>
      </c>
      <c r="AA37" s="6">
        <f t="shared" si="13"/>
        <v>0</v>
      </c>
      <c r="AB37" s="6">
        <f t="shared" si="14"/>
        <v>0</v>
      </c>
      <c r="AD37" t="s">
        <v>60</v>
      </c>
      <c r="AE37" s="1">
        <f t="shared" si="15"/>
        <v>137.28</v>
      </c>
      <c r="AF37" s="1">
        <f t="shared" si="16"/>
        <v>0</v>
      </c>
      <c r="AG37" s="1">
        <f t="shared" si="17"/>
        <v>0</v>
      </c>
      <c r="AH37" s="1">
        <f t="shared" si="18"/>
        <v>0</v>
      </c>
    </row>
    <row r="38" spans="1:34">
      <c r="G38" t="s">
        <v>402</v>
      </c>
      <c r="H38" s="1">
        <f t="shared" si="1"/>
        <v>8089.1399999999985</v>
      </c>
      <c r="I38" s="1">
        <v>134.81899999999999</v>
      </c>
      <c r="J38" s="1">
        <v>1506</v>
      </c>
      <c r="K38" s="1">
        <f>J38*Inflation!$H$5/Inflation!$C$5</f>
        <v>1625.0246764452115</v>
      </c>
      <c r="L38" s="1"/>
      <c r="M38" s="1"/>
      <c r="N38" t="s">
        <v>60</v>
      </c>
      <c r="O38" s="1">
        <f t="shared" si="2"/>
        <v>8089.1399999999985</v>
      </c>
      <c r="P38" s="1">
        <f t="shared" si="3"/>
        <v>0</v>
      </c>
      <c r="Q38" s="1">
        <f t="shared" si="4"/>
        <v>0</v>
      </c>
      <c r="R38" s="1">
        <f t="shared" si="5"/>
        <v>0</v>
      </c>
      <c r="T38" s="1">
        <f t="shared" si="6"/>
        <v>1506</v>
      </c>
      <c r="U38" s="1">
        <f t="shared" si="7"/>
        <v>0</v>
      </c>
      <c r="V38" s="1">
        <f t="shared" si="8"/>
        <v>0</v>
      </c>
      <c r="W38" s="1">
        <f t="shared" si="9"/>
        <v>0</v>
      </c>
      <c r="X38" s="1">
        <f t="shared" si="10"/>
        <v>1506</v>
      </c>
      <c r="Y38" s="6">
        <f t="shared" si="11"/>
        <v>0.51006997001662413</v>
      </c>
      <c r="Z38" s="6">
        <f t="shared" si="12"/>
        <v>0</v>
      </c>
      <c r="AA38" s="6">
        <f t="shared" si="13"/>
        <v>0</v>
      </c>
      <c r="AB38" s="6">
        <f t="shared" si="14"/>
        <v>0</v>
      </c>
      <c r="AD38" t="s">
        <v>60</v>
      </c>
      <c r="AE38" s="1">
        <f t="shared" si="15"/>
        <v>134.81899999999999</v>
      </c>
      <c r="AF38" s="1">
        <f t="shared" si="16"/>
        <v>0</v>
      </c>
      <c r="AG38" s="1">
        <f t="shared" si="17"/>
        <v>0</v>
      </c>
      <c r="AH38" s="1">
        <f t="shared" si="18"/>
        <v>0</v>
      </c>
    </row>
    <row r="39" spans="1:34">
      <c r="G39" t="s">
        <v>400</v>
      </c>
      <c r="H39" s="1">
        <f t="shared" si="1"/>
        <v>8073.9599999999991</v>
      </c>
      <c r="I39" s="1">
        <v>134.566</v>
      </c>
      <c r="J39" s="1">
        <v>616</v>
      </c>
      <c r="K39" s="1">
        <f>J39*Inflation!$H$5/Inflation!$C$5</f>
        <v>664.68472821397768</v>
      </c>
      <c r="L39" s="1"/>
      <c r="M39" s="1"/>
      <c r="N39" t="s">
        <v>60</v>
      </c>
      <c r="O39" s="1">
        <f t="shared" si="2"/>
        <v>8073.9599999999991</v>
      </c>
      <c r="P39" s="1">
        <f t="shared" si="3"/>
        <v>0</v>
      </c>
      <c r="Q39" s="1">
        <f t="shared" si="4"/>
        <v>0</v>
      </c>
      <c r="R39" s="1">
        <f t="shared" si="5"/>
        <v>0</v>
      </c>
      <c r="T39" s="1">
        <f t="shared" si="6"/>
        <v>616</v>
      </c>
      <c r="U39" s="1">
        <f t="shared" si="7"/>
        <v>0</v>
      </c>
      <c r="V39" s="1">
        <f t="shared" si="8"/>
        <v>0</v>
      </c>
      <c r="W39" s="1">
        <f t="shared" si="9"/>
        <v>0</v>
      </c>
      <c r="X39" s="1">
        <f t="shared" si="10"/>
        <v>616</v>
      </c>
      <c r="Y39" s="6">
        <f t="shared" si="11"/>
        <v>0.20902645453739088</v>
      </c>
      <c r="Z39" s="6">
        <f t="shared" si="12"/>
        <v>0</v>
      </c>
      <c r="AA39" s="6">
        <f t="shared" si="13"/>
        <v>0</v>
      </c>
      <c r="AB39" s="6">
        <f t="shared" si="14"/>
        <v>0</v>
      </c>
      <c r="AD39" t="s">
        <v>60</v>
      </c>
      <c r="AE39" s="1">
        <f t="shared" si="15"/>
        <v>134.566</v>
      </c>
      <c r="AF39" s="1">
        <f t="shared" si="16"/>
        <v>0</v>
      </c>
      <c r="AG39" s="1">
        <f t="shared" si="17"/>
        <v>0</v>
      </c>
      <c r="AH39" s="1">
        <f t="shared" si="18"/>
        <v>0</v>
      </c>
    </row>
    <row r="40" spans="1:34">
      <c r="G40" t="s">
        <v>394</v>
      </c>
      <c r="H40" s="1">
        <f t="shared" si="1"/>
        <v>14755.38</v>
      </c>
      <c r="I40" s="1">
        <v>245.923</v>
      </c>
      <c r="J40" s="1">
        <v>905</v>
      </c>
      <c r="K40" s="1">
        <f>J40*Inflation!$H$5/Inflation!$C$5</f>
        <v>976.52545297670417</v>
      </c>
      <c r="L40" s="1"/>
      <c r="M40" s="1"/>
      <c r="N40" t="s">
        <v>60</v>
      </c>
      <c r="O40" s="1">
        <f t="shared" si="2"/>
        <v>14755.38</v>
      </c>
      <c r="P40" s="1">
        <f t="shared" si="3"/>
        <v>0</v>
      </c>
      <c r="Q40" s="1">
        <f t="shared" si="4"/>
        <v>0</v>
      </c>
      <c r="R40" s="1">
        <f t="shared" si="5"/>
        <v>0</v>
      </c>
      <c r="T40" s="1">
        <f t="shared" si="6"/>
        <v>905</v>
      </c>
      <c r="U40" s="1">
        <f t="shared" si="7"/>
        <v>0</v>
      </c>
      <c r="V40" s="1">
        <f t="shared" si="8"/>
        <v>0</v>
      </c>
      <c r="W40" s="1">
        <f t="shared" si="9"/>
        <v>0</v>
      </c>
      <c r="X40" s="1">
        <f t="shared" si="10"/>
        <v>905</v>
      </c>
      <c r="Y40" s="6">
        <f t="shared" si="11"/>
        <v>0.16803715355311222</v>
      </c>
      <c r="Z40" s="6">
        <f t="shared" si="12"/>
        <v>0</v>
      </c>
      <c r="AA40" s="6">
        <f t="shared" si="13"/>
        <v>0</v>
      </c>
      <c r="AB40" s="6">
        <f t="shared" si="14"/>
        <v>0</v>
      </c>
      <c r="AD40" t="s">
        <v>60</v>
      </c>
      <c r="AE40" s="1">
        <f t="shared" si="15"/>
        <v>245.923</v>
      </c>
      <c r="AF40" s="1">
        <f t="shared" si="16"/>
        <v>0</v>
      </c>
      <c r="AG40" s="1">
        <f t="shared" si="17"/>
        <v>0</v>
      </c>
      <c r="AH40" s="1">
        <f t="shared" si="18"/>
        <v>0</v>
      </c>
    </row>
    <row r="41" spans="1:34">
      <c r="G41" t="s">
        <v>395</v>
      </c>
      <c r="H41" s="1">
        <f t="shared" si="1"/>
        <v>14306.099999999999</v>
      </c>
      <c r="I41" s="1">
        <v>238.435</v>
      </c>
      <c r="J41" s="1">
        <v>1621</v>
      </c>
      <c r="K41" s="1">
        <f>J41*Inflation!$H$5/Inflation!$C$5</f>
        <v>1749.1135461604833</v>
      </c>
      <c r="L41" s="1"/>
      <c r="M41" s="1"/>
      <c r="N41" t="s">
        <v>60</v>
      </c>
      <c r="O41" s="1">
        <f t="shared" si="2"/>
        <v>14306.099999999999</v>
      </c>
      <c r="P41" s="1">
        <f t="shared" si="3"/>
        <v>0</v>
      </c>
      <c r="Q41" s="1">
        <f t="shared" si="4"/>
        <v>0</v>
      </c>
      <c r="R41" s="1">
        <f t="shared" si="5"/>
        <v>0</v>
      </c>
      <c r="T41" s="1">
        <f t="shared" si="6"/>
        <v>1621</v>
      </c>
      <c r="U41" s="1">
        <f t="shared" si="7"/>
        <v>0</v>
      </c>
      <c r="V41" s="1">
        <f t="shared" si="8"/>
        <v>0</v>
      </c>
      <c r="W41" s="1">
        <f t="shared" si="9"/>
        <v>0</v>
      </c>
      <c r="X41" s="1">
        <f t="shared" si="10"/>
        <v>1621</v>
      </c>
      <c r="Y41" s="6">
        <f t="shared" si="11"/>
        <v>0.3104337234054676</v>
      </c>
      <c r="Z41" s="6">
        <f t="shared" si="12"/>
        <v>0</v>
      </c>
      <c r="AA41" s="6">
        <f t="shared" si="13"/>
        <v>0</v>
      </c>
      <c r="AB41" s="6">
        <f t="shared" si="14"/>
        <v>0</v>
      </c>
      <c r="AD41" t="s">
        <v>60</v>
      </c>
      <c r="AE41" s="1">
        <f t="shared" si="15"/>
        <v>238.435</v>
      </c>
      <c r="AF41" s="1">
        <f t="shared" si="16"/>
        <v>0</v>
      </c>
      <c r="AG41" s="1">
        <f t="shared" si="17"/>
        <v>0</v>
      </c>
      <c r="AH41" s="1">
        <f t="shared" si="18"/>
        <v>0</v>
      </c>
    </row>
    <row r="42" spans="1:34">
      <c r="G42" t="s">
        <v>401</v>
      </c>
      <c r="H42" s="1">
        <f t="shared" si="1"/>
        <v>8049.9599999999991</v>
      </c>
      <c r="I42" s="1">
        <v>134.166</v>
      </c>
      <c r="J42" s="1">
        <v>2424</v>
      </c>
      <c r="K42" s="1">
        <f>J42*Inflation!$H$5/Inflation!$C$5</f>
        <v>2615.5775668679898</v>
      </c>
      <c r="L42" s="1"/>
      <c r="M42" s="1"/>
      <c r="N42" t="s">
        <v>60</v>
      </c>
      <c r="O42" s="1">
        <f t="shared" si="2"/>
        <v>8049.9599999999991</v>
      </c>
      <c r="P42" s="1">
        <f t="shared" si="3"/>
        <v>0</v>
      </c>
      <c r="Q42" s="1">
        <f t="shared" si="4"/>
        <v>0</v>
      </c>
      <c r="R42" s="1">
        <f t="shared" si="5"/>
        <v>0</v>
      </c>
      <c r="T42" s="1">
        <f t="shared" si="6"/>
        <v>2424</v>
      </c>
      <c r="U42" s="1">
        <f t="shared" si="7"/>
        <v>0</v>
      </c>
      <c r="V42" s="1">
        <f t="shared" si="8"/>
        <v>0</v>
      </c>
      <c r="W42" s="1">
        <f t="shared" si="9"/>
        <v>0</v>
      </c>
      <c r="X42" s="1">
        <f t="shared" si="10"/>
        <v>2424</v>
      </c>
      <c r="Y42" s="6">
        <f t="shared" si="11"/>
        <v>0.8249849552557974</v>
      </c>
      <c r="Z42" s="6">
        <f t="shared" si="12"/>
        <v>0</v>
      </c>
      <c r="AA42" s="6">
        <f t="shared" si="13"/>
        <v>0</v>
      </c>
      <c r="AB42" s="6">
        <f t="shared" si="14"/>
        <v>0</v>
      </c>
      <c r="AD42" t="s">
        <v>60</v>
      </c>
      <c r="AE42" s="1">
        <f t="shared" si="15"/>
        <v>134.166</v>
      </c>
      <c r="AF42" s="1">
        <f t="shared" si="16"/>
        <v>0</v>
      </c>
      <c r="AG42" s="1">
        <f t="shared" si="17"/>
        <v>0</v>
      </c>
      <c r="AH42" s="1">
        <f t="shared" si="18"/>
        <v>0</v>
      </c>
    </row>
    <row r="43" spans="1:34">
      <c r="A43" t="s">
        <v>142</v>
      </c>
      <c r="B43">
        <v>1</v>
      </c>
      <c r="C43">
        <v>2</v>
      </c>
      <c r="D43">
        <v>5</v>
      </c>
      <c r="E43">
        <v>3</v>
      </c>
      <c r="G43" t="s">
        <v>406</v>
      </c>
      <c r="H43" s="1">
        <f t="shared" si="1"/>
        <v>18840</v>
      </c>
      <c r="I43" s="1">
        <v>314</v>
      </c>
      <c r="J43" s="1">
        <v>810</v>
      </c>
      <c r="K43" s="1">
        <f>J43*Inflation!$H$5/Inflation!$C$5</f>
        <v>874.01725625539257</v>
      </c>
      <c r="L43" s="1"/>
      <c r="M43" s="1"/>
      <c r="N43" t="s">
        <v>142</v>
      </c>
      <c r="O43" s="1">
        <f t="shared" si="2"/>
        <v>0</v>
      </c>
      <c r="P43" s="1">
        <f t="shared" si="3"/>
        <v>18840</v>
      </c>
      <c r="Q43" s="1">
        <f t="shared" si="4"/>
        <v>0</v>
      </c>
      <c r="R43" s="1">
        <f t="shared" si="5"/>
        <v>0</v>
      </c>
      <c r="T43" s="1">
        <f t="shared" si="6"/>
        <v>0</v>
      </c>
      <c r="U43" s="1">
        <f t="shared" si="7"/>
        <v>810</v>
      </c>
      <c r="V43" s="1">
        <f t="shared" si="8"/>
        <v>0</v>
      </c>
      <c r="W43" s="1">
        <f t="shared" si="9"/>
        <v>0</v>
      </c>
      <c r="X43" s="1">
        <f t="shared" si="10"/>
        <v>810</v>
      </c>
      <c r="Y43" s="6">
        <f t="shared" si="11"/>
        <v>0</v>
      </c>
      <c r="Z43" s="6">
        <f t="shared" si="12"/>
        <v>0.11779076869383126</v>
      </c>
      <c r="AA43" s="6">
        <f t="shared" si="13"/>
        <v>0</v>
      </c>
      <c r="AB43" s="6">
        <f t="shared" si="14"/>
        <v>0</v>
      </c>
      <c r="AD43" t="s">
        <v>142</v>
      </c>
      <c r="AE43" s="1">
        <f t="shared" si="15"/>
        <v>0</v>
      </c>
      <c r="AF43" s="1">
        <f t="shared" si="16"/>
        <v>314</v>
      </c>
      <c r="AG43" s="1">
        <f t="shared" si="17"/>
        <v>0</v>
      </c>
      <c r="AH43" s="1">
        <f t="shared" si="18"/>
        <v>0</v>
      </c>
    </row>
    <row r="44" spans="1:34">
      <c r="G44" t="s">
        <v>408</v>
      </c>
      <c r="H44" s="1">
        <f t="shared" si="1"/>
        <v>25200</v>
      </c>
      <c r="I44" s="1">
        <v>420</v>
      </c>
      <c r="J44" s="1">
        <v>1149</v>
      </c>
      <c r="K44" s="1">
        <f>J44*Inflation!$H$5/Inflation!$C$5</f>
        <v>1239.8096635030199</v>
      </c>
      <c r="L44" s="1"/>
      <c r="M44" s="1"/>
      <c r="N44" t="s">
        <v>142</v>
      </c>
      <c r="O44" s="1">
        <f t="shared" si="2"/>
        <v>0</v>
      </c>
      <c r="P44" s="1">
        <f t="shared" si="3"/>
        <v>25200</v>
      </c>
      <c r="Q44" s="1">
        <f t="shared" si="4"/>
        <v>0</v>
      </c>
      <c r="R44" s="1">
        <f t="shared" si="5"/>
        <v>0</v>
      </c>
      <c r="T44" s="1">
        <f t="shared" si="6"/>
        <v>0</v>
      </c>
      <c r="U44" s="1">
        <f t="shared" si="7"/>
        <v>1149</v>
      </c>
      <c r="V44" s="1">
        <f t="shared" si="8"/>
        <v>0</v>
      </c>
      <c r="W44" s="1">
        <f t="shared" si="9"/>
        <v>0</v>
      </c>
      <c r="X44" s="1">
        <f t="shared" si="10"/>
        <v>1149</v>
      </c>
      <c r="Y44" s="6">
        <f t="shared" si="11"/>
        <v>0</v>
      </c>
      <c r="Z44" s="6">
        <f t="shared" si="12"/>
        <v>0.12491846053489888</v>
      </c>
      <c r="AA44" s="6">
        <f t="shared" si="13"/>
        <v>0</v>
      </c>
      <c r="AB44" s="6">
        <f t="shared" si="14"/>
        <v>0</v>
      </c>
      <c r="AD44" t="s">
        <v>142</v>
      </c>
      <c r="AE44" s="1">
        <f t="shared" si="15"/>
        <v>0</v>
      </c>
      <c r="AF44" s="1">
        <f t="shared" si="16"/>
        <v>420</v>
      </c>
      <c r="AG44" s="1">
        <f t="shared" si="17"/>
        <v>0</v>
      </c>
      <c r="AH44" s="1">
        <f t="shared" si="18"/>
        <v>0</v>
      </c>
    </row>
    <row r="45" spans="1:34">
      <c r="G45" t="s">
        <v>407</v>
      </c>
      <c r="H45" s="1">
        <f t="shared" si="1"/>
        <v>22560</v>
      </c>
      <c r="I45" s="1">
        <v>376</v>
      </c>
      <c r="J45" s="1">
        <v>1387</v>
      </c>
      <c r="K45" s="1">
        <f>J45*Inflation!$H$5/Inflation!$C$5</f>
        <v>1496.6196721311478</v>
      </c>
      <c r="L45" s="1"/>
      <c r="M45" s="1"/>
      <c r="N45" t="s">
        <v>142</v>
      </c>
      <c r="O45" s="1">
        <f t="shared" si="2"/>
        <v>0</v>
      </c>
      <c r="P45" s="1">
        <f t="shared" si="3"/>
        <v>22560</v>
      </c>
      <c r="Q45" s="1">
        <f t="shared" si="4"/>
        <v>0</v>
      </c>
      <c r="R45" s="1">
        <f t="shared" si="5"/>
        <v>0</v>
      </c>
      <c r="T45" s="1">
        <f t="shared" si="6"/>
        <v>0</v>
      </c>
      <c r="U45" s="1">
        <f t="shared" si="7"/>
        <v>1387</v>
      </c>
      <c r="V45" s="1">
        <f t="shared" si="8"/>
        <v>0</v>
      </c>
      <c r="W45" s="1">
        <f t="shared" si="9"/>
        <v>0</v>
      </c>
      <c r="X45" s="1">
        <f t="shared" si="10"/>
        <v>1387</v>
      </c>
      <c r="Y45" s="6">
        <f t="shared" si="11"/>
        <v>0</v>
      </c>
      <c r="Z45" s="6">
        <f t="shared" si="12"/>
        <v>0.16843971631205673</v>
      </c>
      <c r="AA45" s="6">
        <f t="shared" si="13"/>
        <v>0</v>
      </c>
      <c r="AB45" s="6">
        <f t="shared" si="14"/>
        <v>0</v>
      </c>
      <c r="AD45" t="s">
        <v>142</v>
      </c>
      <c r="AE45" s="1">
        <f t="shared" si="15"/>
        <v>0</v>
      </c>
      <c r="AF45" s="1">
        <f t="shared" si="16"/>
        <v>376</v>
      </c>
      <c r="AG45" s="1">
        <f t="shared" si="17"/>
        <v>0</v>
      </c>
      <c r="AH45" s="1">
        <f t="shared" si="18"/>
        <v>0</v>
      </c>
    </row>
    <row r="46" spans="1:34">
      <c r="G46" t="s">
        <v>403</v>
      </c>
      <c r="H46" s="1">
        <f t="shared" si="1"/>
        <v>96420</v>
      </c>
      <c r="I46" s="1">
        <v>1607</v>
      </c>
      <c r="J46" s="1">
        <v>1628</v>
      </c>
      <c r="K46" s="1">
        <f>J46*Inflation!$H$5/Inflation!$C$5</f>
        <v>1756.6667817083694</v>
      </c>
      <c r="L46" s="1"/>
      <c r="M46" s="1"/>
      <c r="N46" t="s">
        <v>142</v>
      </c>
      <c r="O46" s="1">
        <f t="shared" si="2"/>
        <v>0</v>
      </c>
      <c r="P46" s="1">
        <f t="shared" si="3"/>
        <v>0</v>
      </c>
      <c r="Q46" s="1">
        <f t="shared" si="4"/>
        <v>0</v>
      </c>
      <c r="R46" s="1">
        <f t="shared" si="5"/>
        <v>96420</v>
      </c>
      <c r="T46" s="1">
        <f t="shared" si="6"/>
        <v>0</v>
      </c>
      <c r="U46" s="1">
        <f t="shared" si="7"/>
        <v>0</v>
      </c>
      <c r="V46" s="1">
        <f t="shared" si="8"/>
        <v>0</v>
      </c>
      <c r="W46" s="1">
        <f t="shared" si="9"/>
        <v>1628</v>
      </c>
      <c r="X46" s="1">
        <f t="shared" si="10"/>
        <v>1628</v>
      </c>
      <c r="Y46" s="6">
        <f t="shared" si="11"/>
        <v>0</v>
      </c>
      <c r="Z46" s="6">
        <f t="shared" si="12"/>
        <v>0</v>
      </c>
      <c r="AA46" s="6">
        <f t="shared" si="13"/>
        <v>0</v>
      </c>
      <c r="AB46" s="6">
        <f t="shared" si="14"/>
        <v>4.6258804942986308E-2</v>
      </c>
      <c r="AD46" t="s">
        <v>142</v>
      </c>
      <c r="AE46" s="1">
        <f t="shared" si="15"/>
        <v>0</v>
      </c>
      <c r="AF46" s="1">
        <f t="shared" si="16"/>
        <v>0</v>
      </c>
      <c r="AG46" s="1">
        <f t="shared" si="17"/>
        <v>0</v>
      </c>
      <c r="AH46" s="1">
        <f t="shared" si="18"/>
        <v>1607</v>
      </c>
    </row>
    <row r="47" spans="1:34">
      <c r="G47" t="s">
        <v>479</v>
      </c>
      <c r="H47" s="1">
        <f t="shared" si="1"/>
        <v>15180</v>
      </c>
      <c r="I47" s="1">
        <v>253</v>
      </c>
      <c r="J47" s="1">
        <v>1454</v>
      </c>
      <c r="K47" s="1">
        <f>J47*Inflation!$H$5/Inflation!$C$5</f>
        <v>1568.9149266609147</v>
      </c>
      <c r="L47" s="1"/>
      <c r="M47" s="1"/>
      <c r="N47" t="s">
        <v>142</v>
      </c>
      <c r="O47" s="1">
        <f t="shared" si="2"/>
        <v>0</v>
      </c>
      <c r="P47" s="1">
        <f t="shared" si="3"/>
        <v>15180</v>
      </c>
      <c r="Q47" s="1">
        <f t="shared" si="4"/>
        <v>0</v>
      </c>
      <c r="R47" s="1">
        <f t="shared" si="5"/>
        <v>0</v>
      </c>
      <c r="T47" s="1">
        <f t="shared" si="6"/>
        <v>0</v>
      </c>
      <c r="U47" s="1">
        <f t="shared" si="7"/>
        <v>1454</v>
      </c>
      <c r="V47" s="1">
        <f t="shared" si="8"/>
        <v>0</v>
      </c>
      <c r="W47" s="1">
        <f t="shared" si="9"/>
        <v>0</v>
      </c>
      <c r="X47" s="1">
        <f t="shared" si="10"/>
        <v>1454</v>
      </c>
      <c r="Y47" s="6">
        <f t="shared" si="11"/>
        <v>0</v>
      </c>
      <c r="Z47" s="6">
        <f t="shared" si="12"/>
        <v>0.2624217156676954</v>
      </c>
      <c r="AA47" s="6">
        <f t="shared" si="13"/>
        <v>0</v>
      </c>
      <c r="AB47" s="6">
        <f t="shared" si="14"/>
        <v>0</v>
      </c>
      <c r="AD47" t="s">
        <v>142</v>
      </c>
      <c r="AE47" s="1">
        <f t="shared" si="15"/>
        <v>0</v>
      </c>
      <c r="AF47" s="1">
        <f t="shared" si="16"/>
        <v>253</v>
      </c>
      <c r="AG47" s="1">
        <f t="shared" si="17"/>
        <v>0</v>
      </c>
      <c r="AH47" s="1">
        <f t="shared" si="18"/>
        <v>0</v>
      </c>
    </row>
    <row r="48" spans="1:34">
      <c r="G48" t="s">
        <v>404</v>
      </c>
      <c r="H48" s="1">
        <f t="shared" si="1"/>
        <v>36960</v>
      </c>
      <c r="I48" s="1">
        <v>616</v>
      </c>
      <c r="J48" s="1">
        <v>1186</v>
      </c>
      <c r="K48" s="1">
        <f>J48*Inflation!$H$5/Inflation!$C$5</f>
        <v>1279.7339085418464</v>
      </c>
      <c r="L48" s="1"/>
      <c r="M48" s="1"/>
      <c r="N48" t="s">
        <v>142</v>
      </c>
      <c r="O48" s="1">
        <f t="shared" si="2"/>
        <v>0</v>
      </c>
      <c r="P48" s="1">
        <f t="shared" si="3"/>
        <v>0</v>
      </c>
      <c r="Q48" s="1">
        <f t="shared" si="4"/>
        <v>36960</v>
      </c>
      <c r="R48" s="1">
        <f t="shared" si="5"/>
        <v>0</v>
      </c>
      <c r="T48" s="1">
        <f t="shared" si="6"/>
        <v>0</v>
      </c>
      <c r="U48" s="1">
        <f t="shared" si="7"/>
        <v>0</v>
      </c>
      <c r="V48" s="1">
        <f t="shared" si="8"/>
        <v>1186</v>
      </c>
      <c r="W48" s="1">
        <f t="shared" si="9"/>
        <v>0</v>
      </c>
      <c r="X48" s="1">
        <f t="shared" si="10"/>
        <v>1186</v>
      </c>
      <c r="Y48" s="6">
        <f t="shared" si="11"/>
        <v>0</v>
      </c>
      <c r="Z48" s="6">
        <f t="shared" si="12"/>
        <v>0</v>
      </c>
      <c r="AA48" s="6">
        <f t="shared" si="13"/>
        <v>8.7914368736286538E-2</v>
      </c>
      <c r="AB48" s="6">
        <f t="shared" si="14"/>
        <v>0</v>
      </c>
      <c r="AD48" t="s">
        <v>142</v>
      </c>
      <c r="AE48" s="1">
        <f t="shared" si="15"/>
        <v>0</v>
      </c>
      <c r="AF48" s="1">
        <f t="shared" si="16"/>
        <v>0</v>
      </c>
      <c r="AG48" s="1">
        <f t="shared" si="17"/>
        <v>616</v>
      </c>
      <c r="AH48" s="1">
        <f t="shared" si="18"/>
        <v>0</v>
      </c>
    </row>
    <row r="49" spans="1:34">
      <c r="G49" t="s">
        <v>410</v>
      </c>
      <c r="H49" s="1">
        <f t="shared" si="1"/>
        <v>20700</v>
      </c>
      <c r="I49" s="1">
        <v>345</v>
      </c>
      <c r="J49" s="1">
        <v>1936</v>
      </c>
      <c r="K49" s="1">
        <f>J49*Inflation!$H$5/Inflation!$C$5</f>
        <v>2089.0091458153584</v>
      </c>
      <c r="L49" s="1"/>
      <c r="M49" s="1"/>
      <c r="N49" t="s">
        <v>142</v>
      </c>
      <c r="O49" s="1">
        <f t="shared" si="2"/>
        <v>0</v>
      </c>
      <c r="P49" s="1">
        <f t="shared" si="3"/>
        <v>20700</v>
      </c>
      <c r="Q49" s="1">
        <f t="shared" si="4"/>
        <v>0</v>
      </c>
      <c r="R49" s="1">
        <f t="shared" si="5"/>
        <v>0</v>
      </c>
      <c r="T49" s="1">
        <f t="shared" si="6"/>
        <v>0</v>
      </c>
      <c r="U49" s="1">
        <f t="shared" si="7"/>
        <v>1936</v>
      </c>
      <c r="V49" s="1">
        <f t="shared" si="8"/>
        <v>0</v>
      </c>
      <c r="W49" s="1">
        <f t="shared" si="9"/>
        <v>0</v>
      </c>
      <c r="X49" s="1">
        <f t="shared" si="10"/>
        <v>1936</v>
      </c>
      <c r="Y49" s="6">
        <f t="shared" si="11"/>
        <v>0</v>
      </c>
      <c r="Z49" s="6">
        <f t="shared" si="12"/>
        <v>0.25623717821454567</v>
      </c>
      <c r="AA49" s="6">
        <f t="shared" si="13"/>
        <v>0</v>
      </c>
      <c r="AB49" s="6">
        <f t="shared" si="14"/>
        <v>0</v>
      </c>
      <c r="AD49" t="s">
        <v>142</v>
      </c>
      <c r="AE49" s="1">
        <f t="shared" si="15"/>
        <v>0</v>
      </c>
      <c r="AF49" s="1">
        <f t="shared" si="16"/>
        <v>345</v>
      </c>
      <c r="AG49" s="1">
        <f t="shared" si="17"/>
        <v>0</v>
      </c>
      <c r="AH49" s="1">
        <f t="shared" si="18"/>
        <v>0</v>
      </c>
    </row>
    <row r="50" spans="1:34">
      <c r="G50" t="s">
        <v>405</v>
      </c>
      <c r="H50" s="1">
        <f t="shared" si="1"/>
        <v>35760</v>
      </c>
      <c r="I50" s="1">
        <v>596</v>
      </c>
      <c r="J50" s="1">
        <v>1659</v>
      </c>
      <c r="K50" s="1">
        <f>J50*Inflation!$H$5/Inflation!$C$5</f>
        <v>1790.116824849008</v>
      </c>
      <c r="L50" s="1"/>
      <c r="M50" s="1"/>
      <c r="N50" t="s">
        <v>142</v>
      </c>
      <c r="O50" s="1">
        <f t="shared" si="2"/>
        <v>0</v>
      </c>
      <c r="P50" s="1">
        <f t="shared" si="3"/>
        <v>0</v>
      </c>
      <c r="Q50" s="1">
        <f t="shared" si="4"/>
        <v>35760</v>
      </c>
      <c r="R50" s="1">
        <f t="shared" si="5"/>
        <v>0</v>
      </c>
      <c r="T50" s="1">
        <f t="shared" si="6"/>
        <v>0</v>
      </c>
      <c r="U50" s="1">
        <f t="shared" si="7"/>
        <v>0</v>
      </c>
      <c r="V50" s="1">
        <f t="shared" si="8"/>
        <v>1659</v>
      </c>
      <c r="W50" s="1">
        <f t="shared" si="9"/>
        <v>0</v>
      </c>
      <c r="X50" s="1">
        <f t="shared" si="10"/>
        <v>1659</v>
      </c>
      <c r="Y50" s="6">
        <f t="shared" si="11"/>
        <v>0</v>
      </c>
      <c r="Z50" s="6">
        <f t="shared" si="12"/>
        <v>0</v>
      </c>
      <c r="AA50" s="6">
        <f t="shared" si="13"/>
        <v>0.12710306150592995</v>
      </c>
      <c r="AB50" s="6">
        <f t="shared" si="14"/>
        <v>0</v>
      </c>
      <c r="AD50" t="s">
        <v>142</v>
      </c>
      <c r="AE50" s="1">
        <f t="shared" si="15"/>
        <v>0</v>
      </c>
      <c r="AF50" s="1">
        <f t="shared" si="16"/>
        <v>0</v>
      </c>
      <c r="AG50" s="1">
        <f t="shared" si="17"/>
        <v>596</v>
      </c>
      <c r="AH50" s="1">
        <f t="shared" si="18"/>
        <v>0</v>
      </c>
    </row>
    <row r="51" spans="1:34">
      <c r="G51" t="s">
        <v>411</v>
      </c>
      <c r="H51" s="1">
        <f t="shared" si="1"/>
        <v>8749.8000000000011</v>
      </c>
      <c r="I51" s="1">
        <v>145.83000000000001</v>
      </c>
      <c r="J51" s="1">
        <v>1401</v>
      </c>
      <c r="K51" s="1">
        <f>J51*Inflation!$H$5/Inflation!$C$5</f>
        <v>1511.7261432269199</v>
      </c>
      <c r="L51" s="1"/>
      <c r="M51" s="1"/>
      <c r="N51" t="s">
        <v>142</v>
      </c>
      <c r="O51" s="1">
        <f t="shared" si="2"/>
        <v>8749.8000000000011</v>
      </c>
      <c r="P51" s="1">
        <f t="shared" si="3"/>
        <v>0</v>
      </c>
      <c r="Q51" s="1">
        <f t="shared" si="4"/>
        <v>0</v>
      </c>
      <c r="R51" s="1">
        <f t="shared" si="5"/>
        <v>0</v>
      </c>
      <c r="T51" s="1">
        <f t="shared" si="6"/>
        <v>1401</v>
      </c>
      <c r="U51" s="1">
        <f t="shared" si="7"/>
        <v>0</v>
      </c>
      <c r="V51" s="1">
        <f t="shared" si="8"/>
        <v>0</v>
      </c>
      <c r="W51" s="1">
        <f t="shared" si="9"/>
        <v>0</v>
      </c>
      <c r="X51" s="1">
        <f t="shared" si="10"/>
        <v>1401</v>
      </c>
      <c r="Y51" s="6">
        <f t="shared" si="11"/>
        <v>0.43867930288504436</v>
      </c>
      <c r="Z51" s="6">
        <f t="shared" si="12"/>
        <v>0</v>
      </c>
      <c r="AA51" s="6">
        <f t="shared" si="13"/>
        <v>0</v>
      </c>
      <c r="AB51" s="6">
        <f t="shared" si="14"/>
        <v>0</v>
      </c>
      <c r="AD51" t="s">
        <v>142</v>
      </c>
      <c r="AE51" s="1">
        <f t="shared" si="15"/>
        <v>145.83000000000001</v>
      </c>
      <c r="AF51" s="1">
        <f t="shared" si="16"/>
        <v>0</v>
      </c>
      <c r="AG51" s="1">
        <f t="shared" si="17"/>
        <v>0</v>
      </c>
      <c r="AH51" s="1">
        <f t="shared" si="18"/>
        <v>0</v>
      </c>
    </row>
    <row r="52" spans="1:34">
      <c r="G52" t="s">
        <v>412</v>
      </c>
      <c r="H52" s="1">
        <f t="shared" si="1"/>
        <v>12844.800000000001</v>
      </c>
      <c r="I52" s="1">
        <v>214.08</v>
      </c>
      <c r="J52" s="1">
        <v>1232</v>
      </c>
      <c r="K52" s="1">
        <f>J52*Inflation!$H$5/Inflation!$C$5</f>
        <v>1329.3694564279554</v>
      </c>
      <c r="L52" s="1"/>
      <c r="M52" s="1"/>
      <c r="N52" t="s">
        <v>142</v>
      </c>
      <c r="O52" s="1">
        <f t="shared" si="2"/>
        <v>12844.800000000001</v>
      </c>
      <c r="P52" s="1">
        <f t="shared" si="3"/>
        <v>0</v>
      </c>
      <c r="Q52" s="1">
        <f t="shared" si="4"/>
        <v>0</v>
      </c>
      <c r="R52" s="1">
        <f t="shared" si="5"/>
        <v>0</v>
      </c>
      <c r="T52" s="1">
        <f t="shared" si="6"/>
        <v>1232</v>
      </c>
      <c r="U52" s="1">
        <f t="shared" si="7"/>
        <v>0</v>
      </c>
      <c r="V52" s="1">
        <f t="shared" si="8"/>
        <v>0</v>
      </c>
      <c r="W52" s="1">
        <f t="shared" si="9"/>
        <v>0</v>
      </c>
      <c r="X52" s="1">
        <f t="shared" si="10"/>
        <v>1232</v>
      </c>
      <c r="Y52" s="6">
        <f t="shared" si="11"/>
        <v>0.26277890397308051</v>
      </c>
      <c r="Z52" s="6">
        <f t="shared" si="12"/>
        <v>0</v>
      </c>
      <c r="AA52" s="6">
        <f t="shared" si="13"/>
        <v>0</v>
      </c>
      <c r="AB52" s="6">
        <f t="shared" si="14"/>
        <v>0</v>
      </c>
      <c r="AD52" t="s">
        <v>142</v>
      </c>
      <c r="AE52" s="1">
        <f t="shared" si="15"/>
        <v>214.08</v>
      </c>
      <c r="AF52" s="1">
        <f t="shared" si="16"/>
        <v>0</v>
      </c>
      <c r="AG52" s="1">
        <f t="shared" si="17"/>
        <v>0</v>
      </c>
      <c r="AH52" s="1">
        <f t="shared" si="18"/>
        <v>0</v>
      </c>
    </row>
    <row r="53" spans="1:34">
      <c r="G53" t="s">
        <v>413</v>
      </c>
      <c r="H53" s="1">
        <f t="shared" si="1"/>
        <v>10498.859999999999</v>
      </c>
      <c r="I53" s="1">
        <v>174.98099999999999</v>
      </c>
      <c r="J53" s="1">
        <v>576</v>
      </c>
      <c r="K53" s="1">
        <f>J53*Inflation!$H$5/Inflation!$C$5</f>
        <v>621.52338222605704</v>
      </c>
      <c r="L53" s="1"/>
      <c r="M53" s="1"/>
      <c r="N53" t="s">
        <v>142</v>
      </c>
      <c r="O53" s="1">
        <f t="shared" si="2"/>
        <v>10498.859999999999</v>
      </c>
      <c r="P53" s="1">
        <f t="shared" si="3"/>
        <v>0</v>
      </c>
      <c r="Q53" s="1">
        <f t="shared" si="4"/>
        <v>0</v>
      </c>
      <c r="R53" s="1">
        <f t="shared" si="5"/>
        <v>0</v>
      </c>
      <c r="T53" s="1">
        <f t="shared" si="6"/>
        <v>576</v>
      </c>
      <c r="U53" s="1">
        <f t="shared" si="7"/>
        <v>0</v>
      </c>
      <c r="V53" s="1">
        <f t="shared" si="8"/>
        <v>0</v>
      </c>
      <c r="W53" s="1">
        <f t="shared" si="9"/>
        <v>0</v>
      </c>
      <c r="X53" s="1">
        <f t="shared" si="10"/>
        <v>576</v>
      </c>
      <c r="Y53" s="6">
        <f t="shared" si="11"/>
        <v>0.15030986143074793</v>
      </c>
      <c r="Z53" s="6">
        <f t="shared" si="12"/>
        <v>0</v>
      </c>
      <c r="AA53" s="6">
        <f t="shared" si="13"/>
        <v>0</v>
      </c>
      <c r="AB53" s="6">
        <f t="shared" si="14"/>
        <v>0</v>
      </c>
      <c r="AD53" t="s">
        <v>142</v>
      </c>
      <c r="AE53" s="1">
        <f t="shared" si="15"/>
        <v>174.98099999999999</v>
      </c>
      <c r="AF53" s="1">
        <f t="shared" si="16"/>
        <v>0</v>
      </c>
      <c r="AG53" s="1">
        <f t="shared" si="17"/>
        <v>0</v>
      </c>
      <c r="AH53" s="1">
        <f t="shared" si="18"/>
        <v>0</v>
      </c>
    </row>
    <row r="54" spans="1:34">
      <c r="A54" t="s">
        <v>62</v>
      </c>
      <c r="B54">
        <v>0</v>
      </c>
      <c r="C54">
        <v>0</v>
      </c>
      <c r="D54">
        <v>0</v>
      </c>
      <c r="E54">
        <v>2</v>
      </c>
      <c r="G54" t="s">
        <v>415</v>
      </c>
      <c r="H54" s="1">
        <f t="shared" si="1"/>
        <v>9120</v>
      </c>
      <c r="I54">
        <v>152</v>
      </c>
      <c r="J54">
        <v>2380</v>
      </c>
      <c r="K54" s="1">
        <f>J54*Inflation!$H$5/Inflation!$C$5</f>
        <v>2568.1000862812771</v>
      </c>
      <c r="N54" t="s">
        <v>62</v>
      </c>
      <c r="O54" s="1">
        <f t="shared" si="2"/>
        <v>9120</v>
      </c>
      <c r="P54" s="1">
        <f t="shared" si="3"/>
        <v>0</v>
      </c>
      <c r="Q54" s="1">
        <f t="shared" si="4"/>
        <v>0</v>
      </c>
      <c r="R54" s="1">
        <f t="shared" si="5"/>
        <v>0</v>
      </c>
      <c r="T54" s="1">
        <f t="shared" si="6"/>
        <v>2380</v>
      </c>
      <c r="U54" s="1">
        <f t="shared" si="7"/>
        <v>0</v>
      </c>
      <c r="V54" s="1">
        <f t="shared" si="8"/>
        <v>0</v>
      </c>
      <c r="W54" s="1">
        <f t="shared" si="9"/>
        <v>0</v>
      </c>
      <c r="X54" s="1">
        <f t="shared" si="10"/>
        <v>2380</v>
      </c>
      <c r="Y54" s="6">
        <f t="shared" si="11"/>
        <v>0.71497236241288153</v>
      </c>
      <c r="Z54" s="6">
        <f t="shared" si="12"/>
        <v>0</v>
      </c>
      <c r="AA54" s="6">
        <f t="shared" si="13"/>
        <v>0</v>
      </c>
      <c r="AB54" s="6">
        <f t="shared" si="14"/>
        <v>0</v>
      </c>
      <c r="AD54" t="s">
        <v>62</v>
      </c>
      <c r="AE54" s="1">
        <f t="shared" si="15"/>
        <v>152</v>
      </c>
      <c r="AF54" s="1">
        <f t="shared" si="16"/>
        <v>0</v>
      </c>
      <c r="AG54" s="1">
        <f t="shared" si="17"/>
        <v>0</v>
      </c>
      <c r="AH54" s="1">
        <f t="shared" si="18"/>
        <v>0</v>
      </c>
    </row>
    <row r="55" spans="1:34">
      <c r="G55" t="s">
        <v>416</v>
      </c>
      <c r="H55" s="1">
        <f t="shared" si="1"/>
        <v>8100</v>
      </c>
      <c r="I55" s="1">
        <v>135</v>
      </c>
      <c r="J55" s="1">
        <v>951</v>
      </c>
      <c r="K55" s="1">
        <f>J55*Inflation!$H$5/Inflation!$C$5</f>
        <v>1026.1610008628129</v>
      </c>
      <c r="N55" t="s">
        <v>62</v>
      </c>
      <c r="O55" s="1">
        <f t="shared" si="2"/>
        <v>8100</v>
      </c>
      <c r="P55" s="1">
        <f t="shared" si="3"/>
        <v>0</v>
      </c>
      <c r="Q55" s="1">
        <f t="shared" si="4"/>
        <v>0</v>
      </c>
      <c r="R55" s="1">
        <f t="shared" si="5"/>
        <v>0</v>
      </c>
      <c r="T55" s="1">
        <f t="shared" si="6"/>
        <v>951</v>
      </c>
      <c r="U55" s="1">
        <f t="shared" si="7"/>
        <v>0</v>
      </c>
      <c r="V55" s="1">
        <f t="shared" si="8"/>
        <v>0</v>
      </c>
      <c r="W55" s="1">
        <f t="shared" si="9"/>
        <v>0</v>
      </c>
      <c r="X55" s="1">
        <f t="shared" si="10"/>
        <v>951</v>
      </c>
      <c r="Y55" s="6">
        <f t="shared" si="11"/>
        <v>0.32166412988330795</v>
      </c>
      <c r="Z55" s="6">
        <f t="shared" si="12"/>
        <v>0</v>
      </c>
      <c r="AA55" s="6">
        <f t="shared" si="13"/>
        <v>0</v>
      </c>
      <c r="AB55" s="6">
        <f t="shared" si="14"/>
        <v>0</v>
      </c>
      <c r="AD55" t="s">
        <v>62</v>
      </c>
      <c r="AE55" s="1">
        <f t="shared" si="15"/>
        <v>135</v>
      </c>
      <c r="AF55" s="1">
        <f t="shared" si="16"/>
        <v>0</v>
      </c>
      <c r="AG55" s="1">
        <f t="shared" si="17"/>
        <v>0</v>
      </c>
      <c r="AH55" s="1">
        <f t="shared" si="18"/>
        <v>0</v>
      </c>
    </row>
    <row r="56" spans="1:34">
      <c r="A56" t="s">
        <v>63</v>
      </c>
      <c r="B56">
        <v>3</v>
      </c>
      <c r="C56">
        <v>2</v>
      </c>
      <c r="D56">
        <v>5</v>
      </c>
      <c r="E56">
        <v>9</v>
      </c>
      <c r="G56" t="s">
        <v>418</v>
      </c>
      <c r="H56" s="1">
        <f t="shared" si="1"/>
        <v>198060</v>
      </c>
      <c r="I56" s="1">
        <v>3301</v>
      </c>
      <c r="J56" s="1">
        <v>10980</v>
      </c>
      <c r="K56" s="1">
        <f>J56*Inflation!$H$5/Inflation!$C$5</f>
        <v>11847.78947368421</v>
      </c>
      <c r="L56" s="1"/>
      <c r="M56" s="1"/>
      <c r="N56" t="s">
        <v>63</v>
      </c>
      <c r="O56" s="1">
        <f t="shared" si="2"/>
        <v>0</v>
      </c>
      <c r="P56" s="1">
        <f t="shared" si="3"/>
        <v>0</v>
      </c>
      <c r="Q56" s="1">
        <f t="shared" si="4"/>
        <v>0</v>
      </c>
      <c r="R56" s="1">
        <f t="shared" si="5"/>
        <v>198060</v>
      </c>
      <c r="T56" s="1">
        <f t="shared" si="6"/>
        <v>0</v>
      </c>
      <c r="U56" s="1">
        <f t="shared" si="7"/>
        <v>0</v>
      </c>
      <c r="V56" s="1">
        <f t="shared" si="8"/>
        <v>0</v>
      </c>
      <c r="W56" s="1">
        <f t="shared" si="9"/>
        <v>10980</v>
      </c>
      <c r="X56" s="1">
        <f t="shared" si="10"/>
        <v>10980</v>
      </c>
      <c r="Y56" s="6">
        <f t="shared" si="11"/>
        <v>0</v>
      </c>
      <c r="Z56" s="6">
        <f t="shared" si="12"/>
        <v>0</v>
      </c>
      <c r="AA56" s="6">
        <f t="shared" si="13"/>
        <v>0</v>
      </c>
      <c r="AB56" s="6">
        <f t="shared" si="14"/>
        <v>0.15188423599324405</v>
      </c>
      <c r="AD56" t="s">
        <v>63</v>
      </c>
      <c r="AE56" s="1">
        <f t="shared" si="15"/>
        <v>0</v>
      </c>
      <c r="AF56" s="1">
        <f t="shared" si="16"/>
        <v>0</v>
      </c>
      <c r="AG56" s="1">
        <f t="shared" si="17"/>
        <v>0</v>
      </c>
      <c r="AH56" s="1">
        <f t="shared" si="18"/>
        <v>3301</v>
      </c>
    </row>
    <row r="57" spans="1:34">
      <c r="G57" t="s">
        <v>423</v>
      </c>
      <c r="H57" s="1">
        <f t="shared" si="1"/>
        <v>22800</v>
      </c>
      <c r="I57" s="1">
        <v>380</v>
      </c>
      <c r="J57" s="1">
        <v>3078</v>
      </c>
      <c r="K57" s="1">
        <f>J57*Inflation!$H$5/Inflation!$C$5</f>
        <v>3321.2655737704922</v>
      </c>
      <c r="L57" s="1"/>
      <c r="M57" s="1"/>
      <c r="N57" t="s">
        <v>63</v>
      </c>
      <c r="O57" s="1">
        <f t="shared" si="2"/>
        <v>0</v>
      </c>
      <c r="P57" s="1">
        <f t="shared" si="3"/>
        <v>22800</v>
      </c>
      <c r="Q57" s="1">
        <f t="shared" si="4"/>
        <v>0</v>
      </c>
      <c r="R57" s="1">
        <f t="shared" si="5"/>
        <v>0</v>
      </c>
      <c r="T57" s="1">
        <f t="shared" si="6"/>
        <v>0</v>
      </c>
      <c r="U57" s="1">
        <f t="shared" si="7"/>
        <v>3078</v>
      </c>
      <c r="V57" s="1">
        <f t="shared" si="8"/>
        <v>0</v>
      </c>
      <c r="W57" s="1">
        <f t="shared" si="9"/>
        <v>0</v>
      </c>
      <c r="X57" s="1">
        <f t="shared" si="10"/>
        <v>3078</v>
      </c>
      <c r="Y57" s="6">
        <f t="shared" si="11"/>
        <v>0</v>
      </c>
      <c r="Z57" s="6">
        <f t="shared" si="12"/>
        <v>0.36986301369863012</v>
      </c>
      <c r="AA57" s="6">
        <f t="shared" si="13"/>
        <v>0</v>
      </c>
      <c r="AB57" s="6">
        <f t="shared" si="14"/>
        <v>0</v>
      </c>
      <c r="AD57" t="s">
        <v>63</v>
      </c>
      <c r="AE57" s="1">
        <f t="shared" si="15"/>
        <v>0</v>
      </c>
      <c r="AF57" s="1">
        <f t="shared" si="16"/>
        <v>380</v>
      </c>
      <c r="AG57" s="1">
        <f t="shared" si="17"/>
        <v>0</v>
      </c>
      <c r="AH57" s="1">
        <f t="shared" si="18"/>
        <v>0</v>
      </c>
    </row>
    <row r="58" spans="1:34">
      <c r="G58" t="s">
        <v>417</v>
      </c>
      <c r="H58" s="1">
        <f t="shared" si="1"/>
        <v>108000</v>
      </c>
      <c r="I58" s="1">
        <v>1800</v>
      </c>
      <c r="J58" s="1">
        <v>10911</v>
      </c>
      <c r="K58" s="1">
        <f>J58*Inflation!$H$5/Inflation!$C$5</f>
        <v>11773.336151855048</v>
      </c>
      <c r="L58" s="1"/>
      <c r="M58" s="1"/>
      <c r="N58" t="s">
        <v>63</v>
      </c>
      <c r="O58" s="1">
        <f t="shared" si="2"/>
        <v>0</v>
      </c>
      <c r="P58" s="1">
        <f t="shared" si="3"/>
        <v>0</v>
      </c>
      <c r="Q58" s="1">
        <f t="shared" si="4"/>
        <v>0</v>
      </c>
      <c r="R58" s="1">
        <f t="shared" si="5"/>
        <v>108000</v>
      </c>
      <c r="T58" s="1">
        <f t="shared" si="6"/>
        <v>0</v>
      </c>
      <c r="U58" s="1">
        <f t="shared" si="7"/>
        <v>0</v>
      </c>
      <c r="V58" s="1">
        <f t="shared" si="8"/>
        <v>0</v>
      </c>
      <c r="W58" s="1">
        <f t="shared" si="9"/>
        <v>10911</v>
      </c>
      <c r="X58" s="1">
        <f t="shared" si="10"/>
        <v>10911</v>
      </c>
      <c r="Y58" s="6">
        <f t="shared" si="11"/>
        <v>0</v>
      </c>
      <c r="Z58" s="6">
        <f t="shared" si="12"/>
        <v>0</v>
      </c>
      <c r="AA58" s="6">
        <f t="shared" si="13"/>
        <v>0</v>
      </c>
      <c r="AB58" s="6">
        <f t="shared" si="14"/>
        <v>0.2767884322678843</v>
      </c>
      <c r="AD58" t="s">
        <v>63</v>
      </c>
      <c r="AE58" s="1">
        <f t="shared" si="15"/>
        <v>0</v>
      </c>
      <c r="AF58" s="1">
        <f t="shared" si="16"/>
        <v>0</v>
      </c>
      <c r="AG58" s="1">
        <f t="shared" si="17"/>
        <v>0</v>
      </c>
      <c r="AH58" s="1">
        <f t="shared" si="18"/>
        <v>1800</v>
      </c>
    </row>
    <row r="59" spans="1:34">
      <c r="G59" t="s">
        <v>420</v>
      </c>
      <c r="H59" s="1">
        <f t="shared" si="1"/>
        <v>53100</v>
      </c>
      <c r="I59" s="1">
        <v>885</v>
      </c>
      <c r="J59" s="1">
        <v>5163</v>
      </c>
      <c r="K59" s="1">
        <f>J59*Inflation!$H$5/Inflation!$C$5</f>
        <v>5571.0507333908545</v>
      </c>
      <c r="L59" s="1"/>
      <c r="M59" s="1"/>
      <c r="N59" t="s">
        <v>63</v>
      </c>
      <c r="O59" s="1">
        <f t="shared" si="2"/>
        <v>0</v>
      </c>
      <c r="P59" s="1">
        <f t="shared" si="3"/>
        <v>0</v>
      </c>
      <c r="Q59" s="1">
        <f t="shared" si="4"/>
        <v>53100</v>
      </c>
      <c r="R59" s="1">
        <f t="shared" si="5"/>
        <v>0</v>
      </c>
      <c r="T59" s="1">
        <f t="shared" si="6"/>
        <v>0</v>
      </c>
      <c r="U59" s="1">
        <f t="shared" si="7"/>
        <v>0</v>
      </c>
      <c r="V59" s="1">
        <f t="shared" si="8"/>
        <v>5163</v>
      </c>
      <c r="W59" s="1">
        <f t="shared" si="9"/>
        <v>0</v>
      </c>
      <c r="X59" s="1">
        <f t="shared" si="10"/>
        <v>5163</v>
      </c>
      <c r="Y59" s="6">
        <f t="shared" si="11"/>
        <v>0</v>
      </c>
      <c r="Z59" s="6">
        <f t="shared" si="12"/>
        <v>0</v>
      </c>
      <c r="AA59" s="6">
        <f t="shared" si="13"/>
        <v>0.26638805046049069</v>
      </c>
      <c r="AB59" s="6">
        <f t="shared" si="14"/>
        <v>0</v>
      </c>
      <c r="AD59" t="s">
        <v>63</v>
      </c>
      <c r="AE59" s="1">
        <f t="shared" si="15"/>
        <v>0</v>
      </c>
      <c r="AF59" s="1">
        <f t="shared" si="16"/>
        <v>0</v>
      </c>
      <c r="AG59" s="1">
        <f t="shared" si="17"/>
        <v>885</v>
      </c>
      <c r="AH59" s="1">
        <f t="shared" si="18"/>
        <v>0</v>
      </c>
    </row>
    <row r="60" spans="1:34">
      <c r="G60" t="s">
        <v>424</v>
      </c>
      <c r="H60" s="1">
        <f t="shared" si="1"/>
        <v>22980</v>
      </c>
      <c r="I60" s="1">
        <v>383</v>
      </c>
      <c r="J60" s="1">
        <v>3121</v>
      </c>
      <c r="K60" s="1">
        <f>J60*Inflation!$H$5/Inflation!$C$5</f>
        <v>3367.6640207075066</v>
      </c>
      <c r="L60" s="1"/>
      <c r="M60" s="1"/>
      <c r="N60" t="s">
        <v>63</v>
      </c>
      <c r="O60" s="1">
        <f t="shared" si="2"/>
        <v>0</v>
      </c>
      <c r="P60" s="1">
        <f t="shared" si="3"/>
        <v>22980</v>
      </c>
      <c r="Q60" s="1">
        <f t="shared" si="4"/>
        <v>0</v>
      </c>
      <c r="R60" s="1">
        <f t="shared" si="5"/>
        <v>0</v>
      </c>
      <c r="T60" s="1">
        <f t="shared" si="6"/>
        <v>0</v>
      </c>
      <c r="U60" s="1">
        <f t="shared" si="7"/>
        <v>3121</v>
      </c>
      <c r="V60" s="1">
        <f t="shared" si="8"/>
        <v>0</v>
      </c>
      <c r="W60" s="1">
        <f t="shared" si="9"/>
        <v>0</v>
      </c>
      <c r="X60" s="1">
        <f t="shared" si="10"/>
        <v>3121</v>
      </c>
      <c r="Y60" s="6">
        <f t="shared" si="11"/>
        <v>0</v>
      </c>
      <c r="Z60" s="6">
        <f t="shared" si="12"/>
        <v>0.3720924687339795</v>
      </c>
      <c r="AA60" s="6">
        <f t="shared" si="13"/>
        <v>0</v>
      </c>
      <c r="AB60" s="6">
        <f t="shared" si="14"/>
        <v>0</v>
      </c>
      <c r="AD60" t="s">
        <v>63</v>
      </c>
      <c r="AE60" s="1">
        <f t="shared" si="15"/>
        <v>0</v>
      </c>
      <c r="AF60" s="1">
        <f t="shared" si="16"/>
        <v>383</v>
      </c>
      <c r="AG60" s="1">
        <f t="shared" si="17"/>
        <v>0</v>
      </c>
      <c r="AH60" s="1">
        <f t="shared" si="18"/>
        <v>0</v>
      </c>
    </row>
    <row r="61" spans="1:34">
      <c r="G61" t="s">
        <v>421</v>
      </c>
      <c r="H61" s="1">
        <f t="shared" si="1"/>
        <v>51059.999999999993</v>
      </c>
      <c r="I61" s="1">
        <v>851</v>
      </c>
      <c r="J61" s="1">
        <v>2060</v>
      </c>
      <c r="K61" s="1">
        <f>J61*Inflation!$H$5/Inflation!$C$5</f>
        <v>2222.8093183779124</v>
      </c>
      <c r="L61" s="1"/>
      <c r="M61" s="1"/>
      <c r="N61" t="s">
        <v>63</v>
      </c>
      <c r="O61" s="1">
        <f t="shared" si="2"/>
        <v>0</v>
      </c>
      <c r="P61" s="1">
        <f t="shared" si="3"/>
        <v>0</v>
      </c>
      <c r="Q61" s="1">
        <f t="shared" si="4"/>
        <v>51059.999999999993</v>
      </c>
      <c r="R61" s="1">
        <f t="shared" si="5"/>
        <v>0</v>
      </c>
      <c r="T61" s="1">
        <f t="shared" si="6"/>
        <v>0</v>
      </c>
      <c r="U61" s="1">
        <f t="shared" si="7"/>
        <v>0</v>
      </c>
      <c r="V61" s="1">
        <f t="shared" si="8"/>
        <v>2060</v>
      </c>
      <c r="W61" s="1">
        <f t="shared" si="9"/>
        <v>0</v>
      </c>
      <c r="X61" s="1">
        <f t="shared" si="10"/>
        <v>2060</v>
      </c>
      <c r="Y61" s="6">
        <f t="shared" si="11"/>
        <v>0</v>
      </c>
      <c r="Z61" s="6">
        <f t="shared" si="12"/>
        <v>0</v>
      </c>
      <c r="AA61" s="6">
        <f t="shared" si="13"/>
        <v>0.1105334041605632</v>
      </c>
      <c r="AB61" s="6">
        <f t="shared" si="14"/>
        <v>0</v>
      </c>
      <c r="AD61" t="s">
        <v>63</v>
      </c>
      <c r="AE61" s="1">
        <f t="shared" si="15"/>
        <v>0</v>
      </c>
      <c r="AF61" s="1">
        <f t="shared" si="16"/>
        <v>0</v>
      </c>
      <c r="AG61" s="1">
        <f t="shared" si="17"/>
        <v>851</v>
      </c>
      <c r="AH61" s="1">
        <f t="shared" si="18"/>
        <v>0</v>
      </c>
    </row>
    <row r="62" spans="1:34">
      <c r="G62" t="s">
        <v>422</v>
      </c>
      <c r="H62" s="1">
        <f t="shared" si="1"/>
        <v>29340</v>
      </c>
      <c r="I62" s="1">
        <v>489</v>
      </c>
      <c r="J62" s="1">
        <v>2691</v>
      </c>
      <c r="K62" s="1">
        <f>J62*Inflation!$H$5/Inflation!$C$5</f>
        <v>2903.6795513373604</v>
      </c>
      <c r="L62" s="1"/>
      <c r="M62" s="1"/>
      <c r="N62" t="s">
        <v>63</v>
      </c>
      <c r="O62" s="1">
        <f t="shared" si="2"/>
        <v>0</v>
      </c>
      <c r="P62" s="1">
        <f t="shared" si="3"/>
        <v>29340</v>
      </c>
      <c r="Q62" s="1">
        <f t="shared" si="4"/>
        <v>0</v>
      </c>
      <c r="R62" s="1">
        <f t="shared" si="5"/>
        <v>0</v>
      </c>
      <c r="T62" s="1">
        <f t="shared" si="6"/>
        <v>0</v>
      </c>
      <c r="U62" s="1">
        <f t="shared" si="7"/>
        <v>2691</v>
      </c>
      <c r="V62" s="1">
        <f t="shared" si="8"/>
        <v>0</v>
      </c>
      <c r="W62" s="1">
        <f t="shared" si="9"/>
        <v>0</v>
      </c>
      <c r="X62" s="1">
        <f t="shared" si="10"/>
        <v>2691</v>
      </c>
      <c r="Y62" s="6">
        <f t="shared" si="11"/>
        <v>0</v>
      </c>
      <c r="Z62" s="6">
        <f t="shared" si="12"/>
        <v>0.25128162030422724</v>
      </c>
      <c r="AA62" s="6">
        <f t="shared" si="13"/>
        <v>0</v>
      </c>
      <c r="AB62" s="6">
        <f t="shared" si="14"/>
        <v>0</v>
      </c>
      <c r="AD62" t="s">
        <v>63</v>
      </c>
      <c r="AE62" s="1">
        <f t="shared" si="15"/>
        <v>0</v>
      </c>
      <c r="AF62" s="1">
        <f t="shared" si="16"/>
        <v>489</v>
      </c>
      <c r="AG62" s="1">
        <f t="shared" si="17"/>
        <v>0</v>
      </c>
      <c r="AH62" s="1">
        <f t="shared" si="18"/>
        <v>0</v>
      </c>
    </row>
    <row r="63" spans="1:34">
      <c r="G63" t="s">
        <v>419</v>
      </c>
      <c r="H63" s="1">
        <f t="shared" si="1"/>
        <v>115199.99999999999</v>
      </c>
      <c r="I63" s="1">
        <v>1920</v>
      </c>
      <c r="J63" s="1">
        <v>8419</v>
      </c>
      <c r="K63" s="1">
        <f>J63*Inflation!$H$5/Inflation!$C$5</f>
        <v>9084.3842968075933</v>
      </c>
      <c r="L63" s="1"/>
      <c r="M63" s="1"/>
      <c r="N63" t="s">
        <v>63</v>
      </c>
      <c r="O63" s="1">
        <f t="shared" si="2"/>
        <v>0</v>
      </c>
      <c r="P63" s="1">
        <f t="shared" si="3"/>
        <v>0</v>
      </c>
      <c r="Q63" s="1">
        <f t="shared" si="4"/>
        <v>0</v>
      </c>
      <c r="R63" s="1">
        <f t="shared" si="5"/>
        <v>115199.99999999999</v>
      </c>
      <c r="T63" s="1">
        <f t="shared" si="6"/>
        <v>0</v>
      </c>
      <c r="U63" s="1">
        <f t="shared" si="7"/>
        <v>0</v>
      </c>
      <c r="V63" s="1">
        <f t="shared" si="8"/>
        <v>0</v>
      </c>
      <c r="W63" s="1">
        <f t="shared" si="9"/>
        <v>8419</v>
      </c>
      <c r="X63" s="1">
        <f t="shared" si="10"/>
        <v>8419</v>
      </c>
      <c r="Y63" s="6">
        <f t="shared" si="11"/>
        <v>0</v>
      </c>
      <c r="Z63" s="6">
        <f t="shared" si="12"/>
        <v>0</v>
      </c>
      <c r="AA63" s="6">
        <f t="shared" si="13"/>
        <v>0</v>
      </c>
      <c r="AB63" s="6">
        <f t="shared" si="14"/>
        <v>0.20022355403348557</v>
      </c>
      <c r="AD63" t="s">
        <v>63</v>
      </c>
      <c r="AE63" s="1">
        <f t="shared" si="15"/>
        <v>0</v>
      </c>
      <c r="AF63" s="1">
        <f t="shared" si="16"/>
        <v>0</v>
      </c>
      <c r="AG63" s="1">
        <f t="shared" si="17"/>
        <v>0</v>
      </c>
      <c r="AH63" s="1">
        <f t="shared" si="18"/>
        <v>1920</v>
      </c>
    </row>
    <row r="64" spans="1:34">
      <c r="G64" t="s">
        <v>425</v>
      </c>
      <c r="H64" s="1">
        <f t="shared" si="1"/>
        <v>24000</v>
      </c>
      <c r="I64" s="1">
        <v>400</v>
      </c>
      <c r="J64" s="1">
        <v>2597</v>
      </c>
      <c r="K64" s="1">
        <f>J64*Inflation!$H$5/Inflation!$C$5</f>
        <v>2802.2503882657466</v>
      </c>
      <c r="L64" s="1"/>
      <c r="M64" s="1"/>
      <c r="N64" t="s">
        <v>63</v>
      </c>
      <c r="O64" s="1">
        <f t="shared" si="2"/>
        <v>0</v>
      </c>
      <c r="P64" s="1">
        <f t="shared" si="3"/>
        <v>24000</v>
      </c>
      <c r="Q64" s="1">
        <f t="shared" si="4"/>
        <v>0</v>
      </c>
      <c r="R64" s="1">
        <f t="shared" si="5"/>
        <v>0</v>
      </c>
      <c r="T64" s="1">
        <f t="shared" si="6"/>
        <v>0</v>
      </c>
      <c r="U64" s="1">
        <f t="shared" si="7"/>
        <v>2597</v>
      </c>
      <c r="V64" s="1">
        <f t="shared" si="8"/>
        <v>0</v>
      </c>
      <c r="W64" s="1">
        <f t="shared" si="9"/>
        <v>0</v>
      </c>
      <c r="X64" s="1">
        <f t="shared" si="10"/>
        <v>2597</v>
      </c>
      <c r="Y64" s="6">
        <f t="shared" si="11"/>
        <v>0</v>
      </c>
      <c r="Z64" s="6">
        <f t="shared" si="12"/>
        <v>0.2964611872146119</v>
      </c>
      <c r="AA64" s="6">
        <f t="shared" si="13"/>
        <v>0</v>
      </c>
      <c r="AB64" s="6">
        <f t="shared" si="14"/>
        <v>0</v>
      </c>
      <c r="AD64" t="s">
        <v>63</v>
      </c>
      <c r="AE64" s="1">
        <f t="shared" si="15"/>
        <v>0</v>
      </c>
      <c r="AF64" s="1">
        <f t="shared" si="16"/>
        <v>400</v>
      </c>
      <c r="AG64" s="1">
        <f t="shared" si="17"/>
        <v>0</v>
      </c>
      <c r="AH64" s="1">
        <f t="shared" si="18"/>
        <v>0</v>
      </c>
    </row>
    <row r="65" spans="1:34">
      <c r="G65" t="s">
        <v>426</v>
      </c>
      <c r="H65" s="1">
        <f t="shared" si="1"/>
        <v>23220</v>
      </c>
      <c r="I65" s="1">
        <v>387</v>
      </c>
      <c r="J65" s="1">
        <v>1805</v>
      </c>
      <c r="K65" s="1">
        <f>J65*Inflation!$H$5/Inflation!$C$5</f>
        <v>1947.6557377049182</v>
      </c>
      <c r="L65" s="1"/>
      <c r="M65" s="1"/>
      <c r="N65" t="s">
        <v>63</v>
      </c>
      <c r="O65" s="1">
        <f t="shared" si="2"/>
        <v>0</v>
      </c>
      <c r="P65" s="1">
        <f t="shared" si="3"/>
        <v>23220</v>
      </c>
      <c r="Q65" s="1">
        <f t="shared" si="4"/>
        <v>0</v>
      </c>
      <c r="R65" s="1">
        <f t="shared" si="5"/>
        <v>0</v>
      </c>
      <c r="T65" s="1">
        <f t="shared" si="6"/>
        <v>0</v>
      </c>
      <c r="U65" s="1">
        <f t="shared" si="7"/>
        <v>1805</v>
      </c>
      <c r="V65" s="1">
        <f t="shared" si="8"/>
        <v>0</v>
      </c>
      <c r="W65" s="1">
        <f t="shared" si="9"/>
        <v>0</v>
      </c>
      <c r="X65" s="1">
        <f t="shared" si="10"/>
        <v>1805</v>
      </c>
      <c r="Y65" s="6">
        <f t="shared" si="11"/>
        <v>0</v>
      </c>
      <c r="Z65" s="6">
        <f t="shared" si="12"/>
        <v>0.21297181220723752</v>
      </c>
      <c r="AA65" s="6">
        <f t="shared" si="13"/>
        <v>0</v>
      </c>
      <c r="AB65" s="6">
        <f t="shared" si="14"/>
        <v>0</v>
      </c>
      <c r="AD65" t="s">
        <v>63</v>
      </c>
      <c r="AE65" s="1">
        <f t="shared" si="15"/>
        <v>0</v>
      </c>
      <c r="AF65" s="1">
        <f t="shared" si="16"/>
        <v>387</v>
      </c>
      <c r="AG65" s="1">
        <f t="shared" si="17"/>
        <v>0</v>
      </c>
      <c r="AH65" s="1">
        <f t="shared" si="18"/>
        <v>0</v>
      </c>
    </row>
    <row r="66" spans="1:34">
      <c r="G66" t="s">
        <v>428</v>
      </c>
      <c r="H66" s="1">
        <f t="shared" si="1"/>
        <v>7816.9852096866462</v>
      </c>
      <c r="I66" s="1">
        <v>130.28308682811078</v>
      </c>
      <c r="J66" s="1">
        <v>1163</v>
      </c>
      <c r="K66" s="1">
        <f>J66*Inflation!$H$5/Inflation!$C$5</f>
        <v>1254.9161345987923</v>
      </c>
      <c r="L66" s="1"/>
      <c r="M66" s="1"/>
      <c r="N66" t="s">
        <v>63</v>
      </c>
      <c r="O66" s="1">
        <f t="shared" si="2"/>
        <v>7816.9852096866462</v>
      </c>
      <c r="P66" s="1">
        <f t="shared" si="3"/>
        <v>0</v>
      </c>
      <c r="Q66" s="1">
        <f t="shared" si="4"/>
        <v>0</v>
      </c>
      <c r="R66" s="1">
        <f t="shared" si="5"/>
        <v>0</v>
      </c>
      <c r="T66" s="1">
        <f t="shared" si="6"/>
        <v>1163</v>
      </c>
      <c r="U66" s="1">
        <f t="shared" si="7"/>
        <v>0</v>
      </c>
      <c r="V66" s="1">
        <f t="shared" si="8"/>
        <v>0</v>
      </c>
      <c r="W66" s="1">
        <f t="shared" si="9"/>
        <v>0</v>
      </c>
      <c r="X66" s="1">
        <f t="shared" si="10"/>
        <v>1163</v>
      </c>
      <c r="Y66" s="6">
        <f t="shared" si="11"/>
        <v>0.40761256218249142</v>
      </c>
      <c r="Z66" s="6">
        <f t="shared" si="12"/>
        <v>0</v>
      </c>
      <c r="AA66" s="6">
        <f t="shared" si="13"/>
        <v>0</v>
      </c>
      <c r="AB66" s="6">
        <f t="shared" si="14"/>
        <v>0</v>
      </c>
      <c r="AD66" t="s">
        <v>63</v>
      </c>
      <c r="AE66" s="1">
        <f t="shared" si="15"/>
        <v>130.28308682811078</v>
      </c>
      <c r="AF66" s="1">
        <f t="shared" si="16"/>
        <v>0</v>
      </c>
      <c r="AG66" s="1">
        <f t="shared" si="17"/>
        <v>0</v>
      </c>
      <c r="AH66" s="1">
        <f t="shared" si="18"/>
        <v>0</v>
      </c>
    </row>
    <row r="67" spans="1:34">
      <c r="G67" t="s">
        <v>429</v>
      </c>
      <c r="H67" s="1">
        <f t="shared" si="1"/>
        <v>8924.7272595039685</v>
      </c>
      <c r="I67" s="1">
        <v>148.74545432506616</v>
      </c>
      <c r="J67" s="1">
        <v>1137</v>
      </c>
      <c r="K67" s="1">
        <f>J67*Inflation!$H$5/Inflation!$C$5</f>
        <v>1226.8612597066438</v>
      </c>
      <c r="L67" s="1"/>
      <c r="M67" s="1"/>
      <c r="N67" t="s">
        <v>63</v>
      </c>
      <c r="O67" s="1">
        <f t="shared" si="2"/>
        <v>8924.7272595039685</v>
      </c>
      <c r="P67" s="1">
        <f t="shared" si="3"/>
        <v>0</v>
      </c>
      <c r="Q67" s="1">
        <f t="shared" si="4"/>
        <v>0</v>
      </c>
      <c r="R67" s="1">
        <f t="shared" si="5"/>
        <v>0</v>
      </c>
      <c r="T67" s="1">
        <f t="shared" si="6"/>
        <v>1137</v>
      </c>
      <c r="U67" s="1">
        <f t="shared" si="7"/>
        <v>0</v>
      </c>
      <c r="V67" s="1">
        <f t="shared" si="8"/>
        <v>0</v>
      </c>
      <c r="W67" s="1">
        <f t="shared" si="9"/>
        <v>0</v>
      </c>
      <c r="X67" s="1">
        <f t="shared" si="10"/>
        <v>1137</v>
      </c>
      <c r="Y67" s="6">
        <f t="shared" si="11"/>
        <v>0.34903794845197528</v>
      </c>
      <c r="Z67" s="6">
        <f t="shared" si="12"/>
        <v>0</v>
      </c>
      <c r="AA67" s="6">
        <f t="shared" si="13"/>
        <v>0</v>
      </c>
      <c r="AB67" s="6">
        <f t="shared" si="14"/>
        <v>0</v>
      </c>
      <c r="AD67" t="s">
        <v>63</v>
      </c>
      <c r="AE67" s="1">
        <f t="shared" si="15"/>
        <v>148.74545432506616</v>
      </c>
      <c r="AF67" s="1">
        <f t="shared" si="16"/>
        <v>0</v>
      </c>
      <c r="AG67" s="1">
        <f t="shared" si="17"/>
        <v>0</v>
      </c>
      <c r="AH67" s="1">
        <f t="shared" si="18"/>
        <v>0</v>
      </c>
    </row>
    <row r="68" spans="1:34">
      <c r="G68" t="s">
        <v>490</v>
      </c>
      <c r="H68" s="1">
        <f t="shared" si="1"/>
        <v>7680</v>
      </c>
      <c r="I68" s="1">
        <v>128</v>
      </c>
      <c r="J68" s="1">
        <v>1053</v>
      </c>
      <c r="K68" s="1">
        <f>J68*Inflation!$H$5/Inflation!$C$5</f>
        <v>1136.2224331320106</v>
      </c>
      <c r="L68" s="1"/>
      <c r="M68" s="1"/>
      <c r="N68" t="s">
        <v>63</v>
      </c>
      <c r="O68" s="1">
        <f t="shared" ref="O68:O93" si="20">IF($I68&lt;250,H68,0)</f>
        <v>7680</v>
      </c>
      <c r="P68" s="1">
        <f t="shared" ref="P68:P93" si="21">IF(AND($I68&lt;500,$I68&gt;250),H68,0)</f>
        <v>0</v>
      </c>
      <c r="Q68" s="1">
        <f t="shared" ref="Q68:Q93" si="22">IF(AND($I68&lt;1000,$I68&gt;500),H68,0)</f>
        <v>0</v>
      </c>
      <c r="R68" s="1">
        <f t="shared" ref="R68:R93" si="23">IF($I68&gt;1000,H68,0)</f>
        <v>0</v>
      </c>
      <c r="T68" s="1">
        <f t="shared" ref="T68:T93" si="24">IF($I68&lt;250,J68,0)</f>
        <v>1053</v>
      </c>
      <c r="U68" s="1">
        <f t="shared" ref="U68:U93" si="25">IF(AND($I68&lt;500,$I68&gt;250),J68,0)</f>
        <v>0</v>
      </c>
      <c r="V68" s="1">
        <f t="shared" ref="V68:V93" si="26">IF(AND($I68&lt;1000,$I68&gt;500),J68,0)</f>
        <v>0</v>
      </c>
      <c r="W68" s="1">
        <f t="shared" ref="W68:W93" si="27">IF($I68&gt;1000,J68,0)</f>
        <v>0</v>
      </c>
      <c r="X68" s="1">
        <f t="shared" ref="X68:X93" si="28">SUM(T68:W68)</f>
        <v>1053</v>
      </c>
      <c r="Y68" s="6">
        <f t="shared" ref="Y68:Y93" si="29">IF(T68,T68*1000/(O68*365),0)</f>
        <v>0.37564212328767121</v>
      </c>
      <c r="Z68" s="6">
        <f t="shared" ref="Z68:Z93" si="30">IF(U68,U68*1000/(P68*365),0)</f>
        <v>0</v>
      </c>
      <c r="AA68" s="6">
        <f t="shared" ref="AA68:AA93" si="31">IF(V68,V68*1000/(Q68*365),0)</f>
        <v>0</v>
      </c>
      <c r="AB68" s="6">
        <f t="shared" ref="AB68:AB93" si="32">IF(W68,W68*1000/(R68*365),0)</f>
        <v>0</v>
      </c>
      <c r="AD68" t="s">
        <v>63</v>
      </c>
      <c r="AE68" s="1">
        <f t="shared" ref="AE68:AE93" si="33">IF($I68&lt;250,I68,0)</f>
        <v>128</v>
      </c>
      <c r="AF68" s="1">
        <f t="shared" ref="AF68:AF93" si="34">IF(AND($I68&lt;500,$I68&gt;250),I68,0)</f>
        <v>0</v>
      </c>
      <c r="AG68" s="1">
        <f t="shared" ref="AG68:AG93" si="35">IF(AND($I68&lt;1000,$I68&gt;500),I68,0)</f>
        <v>0</v>
      </c>
      <c r="AH68" s="1">
        <f t="shared" ref="AH68:AH93" si="36">IF($I68&gt;1000,I68,0)</f>
        <v>0</v>
      </c>
    </row>
    <row r="69" spans="1:34">
      <c r="G69" t="s">
        <v>430</v>
      </c>
      <c r="H69" s="1">
        <f t="shared" si="1"/>
        <v>9696.1136257587677</v>
      </c>
      <c r="I69" s="1">
        <v>161.60189376264614</v>
      </c>
      <c r="J69" s="1">
        <v>1997</v>
      </c>
      <c r="K69" s="1">
        <f>J69*Inflation!$H$5/Inflation!$C$5</f>
        <v>2154.8301984469372</v>
      </c>
      <c r="L69" s="1"/>
      <c r="M69" s="1"/>
      <c r="N69" t="s">
        <v>63</v>
      </c>
      <c r="O69" s="1">
        <f t="shared" si="20"/>
        <v>9696.1136257587677</v>
      </c>
      <c r="P69" s="1">
        <f t="shared" si="21"/>
        <v>0</v>
      </c>
      <c r="Q69" s="1">
        <f t="shared" si="22"/>
        <v>0</v>
      </c>
      <c r="R69" s="1">
        <f t="shared" si="23"/>
        <v>0</v>
      </c>
      <c r="T69" s="1">
        <f t="shared" si="24"/>
        <v>1997</v>
      </c>
      <c r="U69" s="1">
        <f t="shared" si="25"/>
        <v>0</v>
      </c>
      <c r="V69" s="1">
        <f t="shared" si="26"/>
        <v>0</v>
      </c>
      <c r="W69" s="1">
        <f t="shared" si="27"/>
        <v>0</v>
      </c>
      <c r="X69" s="1">
        <f t="shared" si="28"/>
        <v>1997</v>
      </c>
      <c r="Y69" s="6">
        <f t="shared" si="29"/>
        <v>0.56427070555128511</v>
      </c>
      <c r="Z69" s="6">
        <f t="shared" si="30"/>
        <v>0</v>
      </c>
      <c r="AA69" s="6">
        <f t="shared" si="31"/>
        <v>0</v>
      </c>
      <c r="AB69" s="6">
        <f t="shared" si="32"/>
        <v>0</v>
      </c>
      <c r="AD69" t="s">
        <v>63</v>
      </c>
      <c r="AE69" s="1">
        <f t="shared" si="33"/>
        <v>161.60189376264614</v>
      </c>
      <c r="AF69" s="1">
        <f t="shared" si="34"/>
        <v>0</v>
      </c>
      <c r="AG69" s="1">
        <f t="shared" si="35"/>
        <v>0</v>
      </c>
      <c r="AH69" s="1">
        <f t="shared" si="36"/>
        <v>0</v>
      </c>
    </row>
    <row r="70" spans="1:34">
      <c r="G70" t="s">
        <v>431</v>
      </c>
      <c r="H70" s="1">
        <f t="shared" si="1"/>
        <v>9226.5264566040914</v>
      </c>
      <c r="I70" s="1">
        <v>153.77544094340152</v>
      </c>
      <c r="J70" s="1">
        <v>1016</v>
      </c>
      <c r="K70" s="1">
        <f>J70*Inflation!$H$5/Inflation!$C$5</f>
        <v>1096.2981880931839</v>
      </c>
      <c r="L70" s="1"/>
      <c r="M70" s="1"/>
      <c r="N70" t="s">
        <v>63</v>
      </c>
      <c r="O70" s="1">
        <f t="shared" si="20"/>
        <v>9226.5264566040914</v>
      </c>
      <c r="P70" s="1">
        <f t="shared" si="21"/>
        <v>0</v>
      </c>
      <c r="Q70" s="1">
        <f t="shared" si="22"/>
        <v>0</v>
      </c>
      <c r="R70" s="1">
        <f t="shared" si="23"/>
        <v>0</v>
      </c>
      <c r="T70" s="1">
        <f t="shared" si="24"/>
        <v>1016</v>
      </c>
      <c r="U70" s="1">
        <f t="shared" si="25"/>
        <v>0</v>
      </c>
      <c r="V70" s="1">
        <f t="shared" si="26"/>
        <v>0</v>
      </c>
      <c r="W70" s="1">
        <f t="shared" si="27"/>
        <v>0</v>
      </c>
      <c r="X70" s="1">
        <f t="shared" si="28"/>
        <v>1016</v>
      </c>
      <c r="Y70" s="6">
        <f t="shared" si="29"/>
        <v>0.30169117889899078</v>
      </c>
      <c r="Z70" s="6">
        <f t="shared" si="30"/>
        <v>0</v>
      </c>
      <c r="AA70" s="6">
        <f t="shared" si="31"/>
        <v>0</v>
      </c>
      <c r="AB70" s="6">
        <f t="shared" si="32"/>
        <v>0</v>
      </c>
      <c r="AD70" t="s">
        <v>63</v>
      </c>
      <c r="AE70" s="1">
        <f t="shared" si="33"/>
        <v>153.77544094340152</v>
      </c>
      <c r="AF70" s="1">
        <f t="shared" si="34"/>
        <v>0</v>
      </c>
      <c r="AG70" s="1">
        <f t="shared" si="35"/>
        <v>0</v>
      </c>
      <c r="AH70" s="1">
        <f t="shared" si="36"/>
        <v>0</v>
      </c>
    </row>
    <row r="71" spans="1:34">
      <c r="G71" t="s">
        <v>432</v>
      </c>
      <c r="H71" s="1">
        <f t="shared" si="1"/>
        <v>12949.914448338024</v>
      </c>
      <c r="I71" s="1">
        <v>215.8319074723004</v>
      </c>
      <c r="J71" s="1">
        <v>1264</v>
      </c>
      <c r="K71" s="1">
        <f>J71*Inflation!$H$5/Inflation!$C$5</f>
        <v>1363.8985332182915</v>
      </c>
      <c r="L71" s="1"/>
      <c r="M71" s="1"/>
      <c r="N71" t="s">
        <v>63</v>
      </c>
      <c r="O71" s="1">
        <f t="shared" si="20"/>
        <v>12949.914448338024</v>
      </c>
      <c r="P71" s="1">
        <f t="shared" si="21"/>
        <v>0</v>
      </c>
      <c r="Q71" s="1">
        <f t="shared" si="22"/>
        <v>0</v>
      </c>
      <c r="R71" s="1">
        <f t="shared" si="23"/>
        <v>0</v>
      </c>
      <c r="T71" s="1">
        <f t="shared" si="24"/>
        <v>1264</v>
      </c>
      <c r="U71" s="1">
        <f t="shared" si="25"/>
        <v>0</v>
      </c>
      <c r="V71" s="1">
        <f t="shared" si="26"/>
        <v>0</v>
      </c>
      <c r="W71" s="1">
        <f t="shared" si="27"/>
        <v>0</v>
      </c>
      <c r="X71" s="1">
        <f t="shared" si="28"/>
        <v>1264</v>
      </c>
      <c r="Y71" s="6">
        <f t="shared" si="29"/>
        <v>0.26741595185399664</v>
      </c>
      <c r="Z71" s="6">
        <f t="shared" si="30"/>
        <v>0</v>
      </c>
      <c r="AA71" s="6">
        <f t="shared" si="31"/>
        <v>0</v>
      </c>
      <c r="AB71" s="6">
        <f t="shared" si="32"/>
        <v>0</v>
      </c>
      <c r="AD71" t="s">
        <v>63</v>
      </c>
      <c r="AE71" s="1">
        <f t="shared" si="33"/>
        <v>215.8319074723004</v>
      </c>
      <c r="AF71" s="1">
        <f t="shared" si="34"/>
        <v>0</v>
      </c>
      <c r="AG71" s="1">
        <f t="shared" si="35"/>
        <v>0</v>
      </c>
      <c r="AH71" s="1">
        <f t="shared" si="36"/>
        <v>0</v>
      </c>
    </row>
    <row r="72" spans="1:34">
      <c r="G72" t="s">
        <v>433</v>
      </c>
      <c r="H72" s="1">
        <f t="shared" si="1"/>
        <v>11459.999999999998</v>
      </c>
      <c r="I72" s="1">
        <v>191</v>
      </c>
      <c r="J72" s="1">
        <v>1517</v>
      </c>
      <c r="K72" s="1">
        <f>J72*Inflation!$H$5/Inflation!$C$5</f>
        <v>1636.8940465918897</v>
      </c>
      <c r="L72" s="1"/>
      <c r="M72" s="1"/>
      <c r="N72" t="s">
        <v>63</v>
      </c>
      <c r="O72" s="1">
        <f t="shared" si="20"/>
        <v>11459.999999999998</v>
      </c>
      <c r="P72" s="1">
        <f t="shared" si="21"/>
        <v>0</v>
      </c>
      <c r="Q72" s="1">
        <f t="shared" si="22"/>
        <v>0</v>
      </c>
      <c r="R72" s="1">
        <f t="shared" si="23"/>
        <v>0</v>
      </c>
      <c r="T72" s="1">
        <f t="shared" si="24"/>
        <v>1517</v>
      </c>
      <c r="U72" s="1">
        <f t="shared" si="25"/>
        <v>0</v>
      </c>
      <c r="V72" s="1">
        <f t="shared" si="26"/>
        <v>0</v>
      </c>
      <c r="W72" s="1">
        <f t="shared" si="27"/>
        <v>0</v>
      </c>
      <c r="X72" s="1">
        <f t="shared" si="28"/>
        <v>1517</v>
      </c>
      <c r="Y72" s="6">
        <f t="shared" si="29"/>
        <v>0.36266704917640874</v>
      </c>
      <c r="Z72" s="6">
        <f t="shared" si="30"/>
        <v>0</v>
      </c>
      <c r="AA72" s="6">
        <f t="shared" si="31"/>
        <v>0</v>
      </c>
      <c r="AB72" s="6">
        <f t="shared" si="32"/>
        <v>0</v>
      </c>
      <c r="AD72" t="s">
        <v>63</v>
      </c>
      <c r="AE72" s="1">
        <f t="shared" si="33"/>
        <v>191</v>
      </c>
      <c r="AF72" s="1">
        <f t="shared" si="34"/>
        <v>0</v>
      </c>
      <c r="AG72" s="1">
        <f t="shared" si="35"/>
        <v>0</v>
      </c>
      <c r="AH72" s="1">
        <f t="shared" si="36"/>
        <v>0</v>
      </c>
    </row>
    <row r="73" spans="1:34">
      <c r="G73" t="s">
        <v>434</v>
      </c>
      <c r="H73" s="1">
        <f t="shared" si="1"/>
        <v>12936.951909917718</v>
      </c>
      <c r="I73" s="1">
        <v>215.6158651652953</v>
      </c>
      <c r="J73" s="1">
        <v>1497</v>
      </c>
      <c r="K73" s="1">
        <f>J73*Inflation!$H$5/Inflation!$C$5</f>
        <v>1615.3133735979293</v>
      </c>
      <c r="L73" s="1"/>
      <c r="M73" s="1"/>
      <c r="N73" t="s">
        <v>63</v>
      </c>
      <c r="O73" s="1">
        <f t="shared" si="20"/>
        <v>12936.951909917718</v>
      </c>
      <c r="P73" s="1">
        <f t="shared" si="21"/>
        <v>0</v>
      </c>
      <c r="Q73" s="1">
        <f t="shared" si="22"/>
        <v>0</v>
      </c>
      <c r="R73" s="1">
        <f t="shared" si="23"/>
        <v>0</v>
      </c>
      <c r="T73" s="1">
        <f t="shared" si="24"/>
        <v>1497</v>
      </c>
      <c r="U73" s="1">
        <f t="shared" si="25"/>
        <v>0</v>
      </c>
      <c r="V73" s="1">
        <f t="shared" si="26"/>
        <v>0</v>
      </c>
      <c r="W73" s="1">
        <f t="shared" si="27"/>
        <v>0</v>
      </c>
      <c r="X73" s="1">
        <f t="shared" si="28"/>
        <v>1497</v>
      </c>
      <c r="Y73" s="6">
        <f t="shared" si="29"/>
        <v>0.31702752638892545</v>
      </c>
      <c r="Z73" s="6">
        <f t="shared" si="30"/>
        <v>0</v>
      </c>
      <c r="AA73" s="6">
        <f t="shared" si="31"/>
        <v>0</v>
      </c>
      <c r="AB73" s="6">
        <f t="shared" si="32"/>
        <v>0</v>
      </c>
      <c r="AD73" t="s">
        <v>63</v>
      </c>
      <c r="AE73" s="1">
        <f t="shared" si="33"/>
        <v>215.6158651652953</v>
      </c>
      <c r="AF73" s="1">
        <f t="shared" si="34"/>
        <v>0</v>
      </c>
      <c r="AG73" s="1">
        <f t="shared" si="35"/>
        <v>0</v>
      </c>
      <c r="AH73" s="1">
        <f t="shared" si="36"/>
        <v>0</v>
      </c>
    </row>
    <row r="74" spans="1:34">
      <c r="G74" t="s">
        <v>435</v>
      </c>
      <c r="H74" s="1">
        <f t="shared" si="1"/>
        <v>12398.411164395879</v>
      </c>
      <c r="I74" s="1">
        <v>206.64018607326466</v>
      </c>
      <c r="J74" s="1">
        <v>2121</v>
      </c>
      <c r="K74" s="1">
        <f>J74*Inflation!$H$5/Inflation!$C$5</f>
        <v>2288.6303710094912</v>
      </c>
      <c r="L74" s="1"/>
      <c r="M74" s="1"/>
      <c r="N74" t="s">
        <v>63</v>
      </c>
      <c r="O74" s="1">
        <f t="shared" si="20"/>
        <v>12398.411164395879</v>
      </c>
      <c r="P74" s="1">
        <f t="shared" si="21"/>
        <v>0</v>
      </c>
      <c r="Q74" s="1">
        <f t="shared" si="22"/>
        <v>0</v>
      </c>
      <c r="R74" s="1">
        <f t="shared" si="23"/>
        <v>0</v>
      </c>
      <c r="T74" s="1">
        <f t="shared" si="24"/>
        <v>2121</v>
      </c>
      <c r="U74" s="1">
        <f t="shared" si="25"/>
        <v>0</v>
      </c>
      <c r="V74" s="1">
        <f t="shared" si="26"/>
        <v>0</v>
      </c>
      <c r="W74" s="1">
        <f t="shared" si="27"/>
        <v>0</v>
      </c>
      <c r="X74" s="1">
        <f t="shared" si="28"/>
        <v>2121</v>
      </c>
      <c r="Y74" s="6">
        <f t="shared" si="29"/>
        <v>0.4686857716734491</v>
      </c>
      <c r="Z74" s="6">
        <f t="shared" si="30"/>
        <v>0</v>
      </c>
      <c r="AA74" s="6">
        <f t="shared" si="31"/>
        <v>0</v>
      </c>
      <c r="AB74" s="6">
        <f t="shared" si="32"/>
        <v>0</v>
      </c>
      <c r="AD74" t="s">
        <v>63</v>
      </c>
      <c r="AE74" s="1">
        <f t="shared" si="33"/>
        <v>206.64018607326466</v>
      </c>
      <c r="AF74" s="1">
        <f t="shared" si="34"/>
        <v>0</v>
      </c>
      <c r="AG74" s="1">
        <f t="shared" si="35"/>
        <v>0</v>
      </c>
      <c r="AH74" s="1">
        <f t="shared" si="36"/>
        <v>0</v>
      </c>
    </row>
    <row r="75" spans="1:34">
      <c r="A75" t="s">
        <v>64</v>
      </c>
      <c r="B75">
        <v>0</v>
      </c>
      <c r="C75">
        <v>1</v>
      </c>
      <c r="D75">
        <v>1</v>
      </c>
      <c r="E75">
        <v>5</v>
      </c>
      <c r="G75" t="s">
        <v>436</v>
      </c>
      <c r="H75" s="1">
        <f t="shared" si="1"/>
        <v>53879.999999999993</v>
      </c>
      <c r="I75" s="1">
        <v>898</v>
      </c>
      <c r="J75" s="1">
        <v>2574</v>
      </c>
      <c r="K75" s="1">
        <f>J75*Inflation!$H$5/Inflation!$C$5</f>
        <v>2777.4326143226922</v>
      </c>
      <c r="L75" s="1"/>
      <c r="M75" s="1"/>
      <c r="N75" t="s">
        <v>64</v>
      </c>
      <c r="O75" s="1">
        <f t="shared" si="20"/>
        <v>0</v>
      </c>
      <c r="P75" s="1">
        <f t="shared" si="21"/>
        <v>0</v>
      </c>
      <c r="Q75" s="1">
        <f t="shared" si="22"/>
        <v>53879.999999999993</v>
      </c>
      <c r="R75" s="1">
        <f t="shared" si="23"/>
        <v>0</v>
      </c>
      <c r="T75" s="1">
        <f t="shared" si="24"/>
        <v>0</v>
      </c>
      <c r="U75" s="1">
        <f t="shared" si="25"/>
        <v>0</v>
      </c>
      <c r="V75" s="1">
        <f t="shared" si="26"/>
        <v>2574</v>
      </c>
      <c r="W75" s="1">
        <f t="shared" si="27"/>
        <v>0</v>
      </c>
      <c r="X75" s="1">
        <f t="shared" si="28"/>
        <v>2574</v>
      </c>
      <c r="Y75" s="6">
        <f t="shared" si="29"/>
        <v>0</v>
      </c>
      <c r="Z75" s="6">
        <f t="shared" si="30"/>
        <v>0</v>
      </c>
      <c r="AA75" s="6">
        <f t="shared" si="31"/>
        <v>0.13088446166519208</v>
      </c>
      <c r="AB75" s="6">
        <f t="shared" si="32"/>
        <v>0</v>
      </c>
      <c r="AD75" t="s">
        <v>64</v>
      </c>
      <c r="AE75" s="1">
        <f t="shared" si="33"/>
        <v>0</v>
      </c>
      <c r="AF75" s="1">
        <f t="shared" si="34"/>
        <v>0</v>
      </c>
      <c r="AG75" s="1">
        <f t="shared" si="35"/>
        <v>898</v>
      </c>
      <c r="AH75" s="1">
        <f t="shared" si="36"/>
        <v>0</v>
      </c>
    </row>
    <row r="76" spans="1:34">
      <c r="G76" t="s">
        <v>437</v>
      </c>
      <c r="H76" s="1">
        <f t="shared" si="1"/>
        <v>17160</v>
      </c>
      <c r="I76" s="1">
        <v>286</v>
      </c>
      <c r="J76" s="1">
        <v>1477</v>
      </c>
      <c r="K76" s="1">
        <f>J76*Inflation!$H$5/Inflation!$C$5</f>
        <v>1593.7327006039693</v>
      </c>
      <c r="L76" s="1"/>
      <c r="M76" s="1"/>
      <c r="N76" t="s">
        <v>64</v>
      </c>
      <c r="O76" s="1">
        <f t="shared" si="20"/>
        <v>0</v>
      </c>
      <c r="P76" s="1">
        <f t="shared" si="21"/>
        <v>17160</v>
      </c>
      <c r="Q76" s="1">
        <f t="shared" si="22"/>
        <v>0</v>
      </c>
      <c r="R76" s="1">
        <f t="shared" si="23"/>
        <v>0</v>
      </c>
      <c r="T76" s="1">
        <f t="shared" si="24"/>
        <v>0</v>
      </c>
      <c r="U76" s="1">
        <f t="shared" si="25"/>
        <v>1477</v>
      </c>
      <c r="V76" s="1">
        <f t="shared" si="26"/>
        <v>0</v>
      </c>
      <c r="W76" s="1">
        <f t="shared" si="27"/>
        <v>0</v>
      </c>
      <c r="X76" s="1">
        <f t="shared" si="28"/>
        <v>1477</v>
      </c>
      <c r="Y76" s="6">
        <f t="shared" si="29"/>
        <v>0</v>
      </c>
      <c r="Z76" s="6">
        <f t="shared" si="30"/>
        <v>0.23581441389660568</v>
      </c>
      <c r="AA76" s="6">
        <f t="shared" si="31"/>
        <v>0</v>
      </c>
      <c r="AB76" s="6">
        <f t="shared" si="32"/>
        <v>0</v>
      </c>
      <c r="AD76" t="s">
        <v>64</v>
      </c>
      <c r="AE76" s="1">
        <f t="shared" si="33"/>
        <v>0</v>
      </c>
      <c r="AF76" s="1">
        <f t="shared" si="34"/>
        <v>286</v>
      </c>
      <c r="AG76" s="1">
        <f t="shared" si="35"/>
        <v>0</v>
      </c>
      <c r="AH76" s="1">
        <f t="shared" si="36"/>
        <v>0</v>
      </c>
    </row>
    <row r="77" spans="1:34">
      <c r="G77" t="s">
        <v>438</v>
      </c>
      <c r="H77" s="1">
        <f t="shared" si="1"/>
        <v>7560</v>
      </c>
      <c r="I77" s="1">
        <v>126</v>
      </c>
      <c r="J77" s="1">
        <v>386</v>
      </c>
      <c r="K77" s="1">
        <f>J77*Inflation!$H$5/Inflation!$C$5</f>
        <v>416.50698878343405</v>
      </c>
      <c r="L77" s="1"/>
      <c r="M77" s="1"/>
      <c r="N77" t="s">
        <v>64</v>
      </c>
      <c r="O77" s="1">
        <f t="shared" si="20"/>
        <v>7560</v>
      </c>
      <c r="P77" s="1">
        <f t="shared" si="21"/>
        <v>0</v>
      </c>
      <c r="Q77" s="1">
        <f t="shared" si="22"/>
        <v>0</v>
      </c>
      <c r="R77" s="1">
        <f t="shared" si="23"/>
        <v>0</v>
      </c>
      <c r="T77" s="1">
        <f t="shared" si="24"/>
        <v>386</v>
      </c>
      <c r="U77" s="1">
        <f t="shared" si="25"/>
        <v>0</v>
      </c>
      <c r="V77" s="1">
        <f t="shared" si="26"/>
        <v>0</v>
      </c>
      <c r="W77" s="1">
        <f t="shared" si="27"/>
        <v>0</v>
      </c>
      <c r="X77" s="1">
        <f t="shared" si="28"/>
        <v>386</v>
      </c>
      <c r="Y77" s="6">
        <f t="shared" si="29"/>
        <v>0.13988548235123577</v>
      </c>
      <c r="Z77" s="6">
        <f t="shared" si="30"/>
        <v>0</v>
      </c>
      <c r="AA77" s="6">
        <f t="shared" si="31"/>
        <v>0</v>
      </c>
      <c r="AB77" s="6">
        <f t="shared" si="32"/>
        <v>0</v>
      </c>
      <c r="AD77" t="s">
        <v>64</v>
      </c>
      <c r="AE77" s="1">
        <f t="shared" si="33"/>
        <v>126</v>
      </c>
      <c r="AF77" s="1">
        <f t="shared" si="34"/>
        <v>0</v>
      </c>
      <c r="AG77" s="1">
        <f t="shared" si="35"/>
        <v>0</v>
      </c>
      <c r="AH77" s="1">
        <f t="shared" si="36"/>
        <v>0</v>
      </c>
    </row>
    <row r="78" spans="1:34">
      <c r="G78" t="s">
        <v>439</v>
      </c>
      <c r="H78" s="1">
        <f t="shared" si="1"/>
        <v>11520</v>
      </c>
      <c r="I78" s="1">
        <v>192</v>
      </c>
      <c r="J78" s="1">
        <v>1239</v>
      </c>
      <c r="K78" s="1">
        <f>J78*Inflation!$H$5/Inflation!$C$5</f>
        <v>1336.9226919758414</v>
      </c>
      <c r="L78" s="1"/>
      <c r="M78" s="1"/>
      <c r="N78" t="s">
        <v>64</v>
      </c>
      <c r="O78" s="1">
        <f t="shared" si="20"/>
        <v>11520</v>
      </c>
      <c r="P78" s="1">
        <f t="shared" si="21"/>
        <v>0</v>
      </c>
      <c r="Q78" s="1">
        <f t="shared" si="22"/>
        <v>0</v>
      </c>
      <c r="R78" s="1">
        <f t="shared" si="23"/>
        <v>0</v>
      </c>
      <c r="T78" s="1">
        <f t="shared" si="24"/>
        <v>1239</v>
      </c>
      <c r="U78" s="1">
        <f t="shared" si="25"/>
        <v>0</v>
      </c>
      <c r="V78" s="1">
        <f t="shared" si="26"/>
        <v>0</v>
      </c>
      <c r="W78" s="1">
        <f t="shared" si="27"/>
        <v>0</v>
      </c>
      <c r="X78" s="1">
        <f t="shared" si="28"/>
        <v>1239</v>
      </c>
      <c r="Y78" s="6">
        <f t="shared" si="29"/>
        <v>0.29466324200913241</v>
      </c>
      <c r="Z78" s="6">
        <f t="shared" si="30"/>
        <v>0</v>
      </c>
      <c r="AA78" s="6">
        <f t="shared" si="31"/>
        <v>0</v>
      </c>
      <c r="AB78" s="6">
        <f t="shared" si="32"/>
        <v>0</v>
      </c>
      <c r="AD78" t="s">
        <v>64</v>
      </c>
      <c r="AE78" s="1">
        <f t="shared" si="33"/>
        <v>192</v>
      </c>
      <c r="AF78" s="1">
        <f t="shared" si="34"/>
        <v>0</v>
      </c>
      <c r="AG78" s="1">
        <f t="shared" si="35"/>
        <v>0</v>
      </c>
      <c r="AH78" s="1">
        <f t="shared" si="36"/>
        <v>0</v>
      </c>
    </row>
    <row r="79" spans="1:34">
      <c r="G79" t="s">
        <v>483</v>
      </c>
      <c r="H79" s="1">
        <f t="shared" si="1"/>
        <v>7979.9999999999991</v>
      </c>
      <c r="I79" s="1">
        <v>133</v>
      </c>
      <c r="J79" s="1">
        <v>1035</v>
      </c>
      <c r="K79" s="1">
        <f>J79*Inflation!$H$5/Inflation!$C$5</f>
        <v>1116.7998274374461</v>
      </c>
      <c r="L79" s="1"/>
      <c r="M79" s="1"/>
      <c r="N79" t="s">
        <v>64</v>
      </c>
      <c r="O79" s="1">
        <f t="shared" si="20"/>
        <v>7979.9999999999991</v>
      </c>
      <c r="P79" s="1">
        <f t="shared" si="21"/>
        <v>0</v>
      </c>
      <c r="Q79" s="1">
        <f t="shared" si="22"/>
        <v>0</v>
      </c>
      <c r="R79" s="1">
        <f t="shared" si="23"/>
        <v>0</v>
      </c>
      <c r="T79" s="1">
        <f t="shared" si="24"/>
        <v>1035</v>
      </c>
      <c r="U79" s="1">
        <f t="shared" si="25"/>
        <v>0</v>
      </c>
      <c r="V79" s="1">
        <f t="shared" si="26"/>
        <v>0</v>
      </c>
      <c r="W79" s="1">
        <f t="shared" si="27"/>
        <v>0</v>
      </c>
      <c r="X79" s="1">
        <f t="shared" si="28"/>
        <v>1035</v>
      </c>
      <c r="Y79" s="6">
        <f t="shared" si="29"/>
        <v>0.35534040580904319</v>
      </c>
      <c r="Z79" s="6">
        <f t="shared" si="30"/>
        <v>0</v>
      </c>
      <c r="AA79" s="6">
        <f t="shared" si="31"/>
        <v>0</v>
      </c>
      <c r="AB79" s="6">
        <f t="shared" si="32"/>
        <v>0</v>
      </c>
      <c r="AD79" t="s">
        <v>64</v>
      </c>
      <c r="AE79" s="1">
        <f t="shared" si="33"/>
        <v>133</v>
      </c>
      <c r="AF79" s="1">
        <f t="shared" si="34"/>
        <v>0</v>
      </c>
      <c r="AG79" s="1">
        <f t="shared" si="35"/>
        <v>0</v>
      </c>
      <c r="AH79" s="1">
        <f t="shared" si="36"/>
        <v>0</v>
      </c>
    </row>
    <row r="80" spans="1:34">
      <c r="G80" t="s">
        <v>440</v>
      </c>
      <c r="H80" s="1">
        <f t="shared" si="1"/>
        <v>10620</v>
      </c>
      <c r="I80" s="1">
        <v>177</v>
      </c>
      <c r="J80" s="1">
        <v>1191</v>
      </c>
      <c r="K80" s="1">
        <f>J80*Inflation!$H$5/Inflation!$C$5</f>
        <v>1285.1290767903367</v>
      </c>
      <c r="L80" s="1"/>
      <c r="M80" s="1"/>
      <c r="N80" t="s">
        <v>64</v>
      </c>
      <c r="O80" s="1">
        <f t="shared" si="20"/>
        <v>10620</v>
      </c>
      <c r="P80" s="1">
        <f t="shared" si="21"/>
        <v>0</v>
      </c>
      <c r="Q80" s="1">
        <f t="shared" si="22"/>
        <v>0</v>
      </c>
      <c r="R80" s="1">
        <f t="shared" si="23"/>
        <v>0</v>
      </c>
      <c r="T80" s="1">
        <f t="shared" si="24"/>
        <v>1191</v>
      </c>
      <c r="U80" s="1">
        <f t="shared" si="25"/>
        <v>0</v>
      </c>
      <c r="V80" s="1">
        <f t="shared" si="26"/>
        <v>0</v>
      </c>
      <c r="W80" s="1">
        <f t="shared" si="27"/>
        <v>0</v>
      </c>
      <c r="X80" s="1">
        <f t="shared" si="28"/>
        <v>1191</v>
      </c>
      <c r="Y80" s="6">
        <f t="shared" si="29"/>
        <v>0.30725176069963628</v>
      </c>
      <c r="Z80" s="6">
        <f t="shared" si="30"/>
        <v>0</v>
      </c>
      <c r="AA80" s="6">
        <f t="shared" si="31"/>
        <v>0</v>
      </c>
      <c r="AB80" s="6">
        <f t="shared" si="32"/>
        <v>0</v>
      </c>
      <c r="AD80" t="s">
        <v>64</v>
      </c>
      <c r="AE80" s="1">
        <f t="shared" si="33"/>
        <v>177</v>
      </c>
      <c r="AF80" s="1">
        <f t="shared" si="34"/>
        <v>0</v>
      </c>
      <c r="AG80" s="1">
        <f t="shared" si="35"/>
        <v>0</v>
      </c>
      <c r="AH80" s="1">
        <f t="shared" si="36"/>
        <v>0</v>
      </c>
    </row>
    <row r="81" spans="1:34">
      <c r="G81" t="s">
        <v>441</v>
      </c>
      <c r="H81" s="1">
        <f t="shared" si="1"/>
        <v>10559.999999999998</v>
      </c>
      <c r="I81" s="1">
        <v>176</v>
      </c>
      <c r="J81" s="1">
        <v>1350</v>
      </c>
      <c r="K81" s="1">
        <f>J81*Inflation!$H$5/Inflation!$C$5</f>
        <v>1456.6954270923209</v>
      </c>
      <c r="L81" s="1"/>
      <c r="M81" s="1"/>
      <c r="N81" t="s">
        <v>64</v>
      </c>
      <c r="O81" s="1">
        <f t="shared" si="20"/>
        <v>10559.999999999998</v>
      </c>
      <c r="P81" s="1">
        <f t="shared" si="21"/>
        <v>0</v>
      </c>
      <c r="Q81" s="1">
        <f t="shared" si="22"/>
        <v>0</v>
      </c>
      <c r="R81" s="1">
        <f t="shared" si="23"/>
        <v>0</v>
      </c>
      <c r="T81" s="1">
        <f t="shared" si="24"/>
        <v>1350</v>
      </c>
      <c r="U81" s="1">
        <f t="shared" si="25"/>
        <v>0</v>
      </c>
      <c r="V81" s="1">
        <f t="shared" si="26"/>
        <v>0</v>
      </c>
      <c r="W81" s="1">
        <f t="shared" si="27"/>
        <v>0</v>
      </c>
      <c r="X81" s="1">
        <f t="shared" si="28"/>
        <v>1350</v>
      </c>
      <c r="Y81" s="6">
        <f t="shared" si="29"/>
        <v>0.35024906600249073</v>
      </c>
      <c r="Z81" s="6">
        <f t="shared" si="30"/>
        <v>0</v>
      </c>
      <c r="AA81" s="6">
        <f t="shared" si="31"/>
        <v>0</v>
      </c>
      <c r="AB81" s="6">
        <f t="shared" si="32"/>
        <v>0</v>
      </c>
      <c r="AD81" t="s">
        <v>64</v>
      </c>
      <c r="AE81" s="1">
        <f t="shared" si="33"/>
        <v>176</v>
      </c>
      <c r="AF81" s="1">
        <f t="shared" si="34"/>
        <v>0</v>
      </c>
      <c r="AG81" s="1">
        <f t="shared" si="35"/>
        <v>0</v>
      </c>
      <c r="AH81" s="1">
        <f t="shared" si="36"/>
        <v>0</v>
      </c>
    </row>
    <row r="82" spans="1:34">
      <c r="A82" t="s">
        <v>65</v>
      </c>
      <c r="B82">
        <v>0</v>
      </c>
      <c r="C82">
        <v>1</v>
      </c>
      <c r="D82">
        <v>0</v>
      </c>
      <c r="E82">
        <v>2</v>
      </c>
      <c r="G82" t="s">
        <v>442</v>
      </c>
      <c r="H82" s="1">
        <f t="shared" si="1"/>
        <v>50940</v>
      </c>
      <c r="I82" s="1">
        <v>849</v>
      </c>
      <c r="J82" s="1">
        <v>2253</v>
      </c>
      <c r="K82" s="1">
        <f>J82*Inflation!$H$5/Inflation!$C$5</f>
        <v>2431.0628127696291</v>
      </c>
      <c r="L82" s="1"/>
      <c r="M82" s="1"/>
      <c r="N82" t="s">
        <v>65</v>
      </c>
      <c r="O82" s="1">
        <f t="shared" si="20"/>
        <v>0</v>
      </c>
      <c r="P82" s="1">
        <f t="shared" si="21"/>
        <v>0</v>
      </c>
      <c r="Q82" s="1">
        <f t="shared" si="22"/>
        <v>50940</v>
      </c>
      <c r="R82" s="1">
        <f t="shared" si="23"/>
        <v>0</v>
      </c>
      <c r="T82" s="1">
        <f t="shared" si="24"/>
        <v>0</v>
      </c>
      <c r="U82" s="1">
        <f t="shared" si="25"/>
        <v>0</v>
      </c>
      <c r="V82" s="1">
        <f t="shared" si="26"/>
        <v>2253</v>
      </c>
      <c r="W82" s="1">
        <f t="shared" si="27"/>
        <v>0</v>
      </c>
      <c r="X82" s="1">
        <f t="shared" si="28"/>
        <v>2253</v>
      </c>
      <c r="Y82" s="6">
        <f t="shared" si="29"/>
        <v>0</v>
      </c>
      <c r="Z82" s="6">
        <f t="shared" si="30"/>
        <v>0</v>
      </c>
      <c r="AA82" s="6">
        <f t="shared" si="31"/>
        <v>0.1211739838972522</v>
      </c>
      <c r="AB82" s="6">
        <f t="shared" si="32"/>
        <v>0</v>
      </c>
      <c r="AD82" t="s">
        <v>65</v>
      </c>
      <c r="AE82" s="1">
        <f t="shared" si="33"/>
        <v>0</v>
      </c>
      <c r="AF82" s="1">
        <f t="shared" si="34"/>
        <v>0</v>
      </c>
      <c r="AG82" s="1">
        <f t="shared" si="35"/>
        <v>849</v>
      </c>
      <c r="AH82" s="1">
        <f t="shared" si="36"/>
        <v>0</v>
      </c>
    </row>
    <row r="83" spans="1:34">
      <c r="G83" t="s">
        <v>444</v>
      </c>
      <c r="H83" s="1">
        <f t="shared" si="1"/>
        <v>8820</v>
      </c>
      <c r="I83" s="1">
        <v>147</v>
      </c>
      <c r="J83" s="1">
        <v>991</v>
      </c>
      <c r="K83" s="1">
        <f>J83*Inflation!$H$5/Inflation!$C$5</f>
        <v>1069.3223468507335</v>
      </c>
      <c r="L83" s="1"/>
      <c r="M83" s="1"/>
      <c r="N83" t="s">
        <v>65</v>
      </c>
      <c r="O83" s="1">
        <f t="shared" si="20"/>
        <v>8820</v>
      </c>
      <c r="P83" s="1">
        <f t="shared" si="21"/>
        <v>0</v>
      </c>
      <c r="Q83" s="1">
        <f t="shared" si="22"/>
        <v>0</v>
      </c>
      <c r="R83" s="1">
        <f t="shared" si="23"/>
        <v>0</v>
      </c>
      <c r="T83" s="1">
        <f t="shared" si="24"/>
        <v>991</v>
      </c>
      <c r="U83" s="1">
        <f t="shared" si="25"/>
        <v>0</v>
      </c>
      <c r="V83" s="1">
        <f t="shared" si="26"/>
        <v>0</v>
      </c>
      <c r="W83" s="1">
        <f t="shared" si="27"/>
        <v>0</v>
      </c>
      <c r="X83" s="1">
        <f t="shared" si="28"/>
        <v>991</v>
      </c>
      <c r="Y83" s="6">
        <f t="shared" si="29"/>
        <v>0.30783089491504362</v>
      </c>
      <c r="Z83" s="6">
        <f t="shared" si="30"/>
        <v>0</v>
      </c>
      <c r="AA83" s="6">
        <f t="shared" si="31"/>
        <v>0</v>
      </c>
      <c r="AB83" s="6">
        <f t="shared" si="32"/>
        <v>0</v>
      </c>
      <c r="AD83" t="s">
        <v>65</v>
      </c>
      <c r="AE83" s="1">
        <f t="shared" si="33"/>
        <v>147</v>
      </c>
      <c r="AF83" s="1">
        <f t="shared" si="34"/>
        <v>0</v>
      </c>
      <c r="AG83" s="1">
        <f t="shared" si="35"/>
        <v>0</v>
      </c>
      <c r="AH83" s="1">
        <f t="shared" si="36"/>
        <v>0</v>
      </c>
    </row>
    <row r="84" spans="1:34">
      <c r="G84" t="s">
        <v>445</v>
      </c>
      <c r="H84" s="1">
        <f t="shared" si="1"/>
        <v>9780</v>
      </c>
      <c r="I84" s="1">
        <v>163</v>
      </c>
      <c r="J84" s="1">
        <v>2469</v>
      </c>
      <c r="K84" s="1">
        <f>J84*Inflation!$H$5/Inflation!$C$5</f>
        <v>2664.1340811044006</v>
      </c>
      <c r="L84" s="1"/>
      <c r="M84" s="1"/>
      <c r="N84" t="s">
        <v>65</v>
      </c>
      <c r="O84" s="1">
        <f t="shared" si="20"/>
        <v>9780</v>
      </c>
      <c r="P84" s="1">
        <f t="shared" si="21"/>
        <v>0</v>
      </c>
      <c r="Q84" s="1">
        <f t="shared" si="22"/>
        <v>0</v>
      </c>
      <c r="R84" s="1">
        <f t="shared" si="23"/>
        <v>0</v>
      </c>
      <c r="T84" s="1">
        <f t="shared" si="24"/>
        <v>2469</v>
      </c>
      <c r="U84" s="1">
        <f t="shared" si="25"/>
        <v>0</v>
      </c>
      <c r="V84" s="1">
        <f t="shared" si="26"/>
        <v>0</v>
      </c>
      <c r="W84" s="1">
        <f t="shared" si="27"/>
        <v>0</v>
      </c>
      <c r="X84" s="1">
        <f t="shared" si="28"/>
        <v>2469</v>
      </c>
      <c r="Y84" s="6">
        <f t="shared" si="29"/>
        <v>0.69165476090427769</v>
      </c>
      <c r="Z84" s="6">
        <f t="shared" si="30"/>
        <v>0</v>
      </c>
      <c r="AA84" s="6">
        <f t="shared" si="31"/>
        <v>0</v>
      </c>
      <c r="AB84" s="6">
        <f t="shared" si="32"/>
        <v>0</v>
      </c>
      <c r="AD84" t="s">
        <v>65</v>
      </c>
      <c r="AE84" s="1">
        <f t="shared" si="33"/>
        <v>163</v>
      </c>
      <c r="AF84" s="1">
        <f t="shared" si="34"/>
        <v>0</v>
      </c>
      <c r="AG84" s="1">
        <f t="shared" si="35"/>
        <v>0</v>
      </c>
      <c r="AH84" s="1">
        <f t="shared" si="36"/>
        <v>0</v>
      </c>
    </row>
    <row r="85" spans="1:34">
      <c r="A85" t="s">
        <v>66</v>
      </c>
      <c r="B85">
        <v>0</v>
      </c>
      <c r="C85">
        <v>4</v>
      </c>
      <c r="D85">
        <v>1</v>
      </c>
      <c r="E85">
        <v>4</v>
      </c>
      <c r="G85" t="s">
        <v>378</v>
      </c>
      <c r="H85" s="1">
        <f t="shared" si="1"/>
        <v>32220</v>
      </c>
      <c r="I85" s="1">
        <v>537</v>
      </c>
      <c r="J85" s="1">
        <v>2908</v>
      </c>
      <c r="K85" s="1">
        <f>J85*Inflation!$H$5/Inflation!$C$5</f>
        <v>3137.8298533218294</v>
      </c>
      <c r="L85" s="1"/>
      <c r="M85" s="1"/>
      <c r="N85" t="s">
        <v>66</v>
      </c>
      <c r="O85" s="1">
        <f t="shared" si="20"/>
        <v>0</v>
      </c>
      <c r="P85" s="1">
        <f t="shared" si="21"/>
        <v>0</v>
      </c>
      <c r="Q85" s="1">
        <f t="shared" si="22"/>
        <v>32220</v>
      </c>
      <c r="R85" s="1">
        <f t="shared" si="23"/>
        <v>0</v>
      </c>
      <c r="T85" s="1">
        <f t="shared" si="24"/>
        <v>0</v>
      </c>
      <c r="U85" s="1">
        <f t="shared" si="25"/>
        <v>0</v>
      </c>
      <c r="V85" s="1">
        <f t="shared" si="26"/>
        <v>2908</v>
      </c>
      <c r="W85" s="1">
        <f t="shared" si="27"/>
        <v>0</v>
      </c>
      <c r="X85" s="1">
        <f t="shared" si="28"/>
        <v>2908</v>
      </c>
      <c r="Y85" s="6">
        <f t="shared" si="29"/>
        <v>0</v>
      </c>
      <c r="Z85" s="6">
        <f t="shared" si="30"/>
        <v>0</v>
      </c>
      <c r="AA85" s="6">
        <f t="shared" si="31"/>
        <v>0.24727260359004447</v>
      </c>
      <c r="AB85" s="6">
        <f t="shared" si="32"/>
        <v>0</v>
      </c>
      <c r="AD85" t="s">
        <v>66</v>
      </c>
      <c r="AE85" s="1">
        <f t="shared" si="33"/>
        <v>0</v>
      </c>
      <c r="AF85" s="1">
        <f t="shared" si="34"/>
        <v>0</v>
      </c>
      <c r="AG85" s="1">
        <f t="shared" si="35"/>
        <v>537</v>
      </c>
      <c r="AH85" s="1">
        <f t="shared" si="36"/>
        <v>0</v>
      </c>
    </row>
    <row r="86" spans="1:34">
      <c r="G86" t="s">
        <v>447</v>
      </c>
      <c r="H86" s="1">
        <f t="shared" si="1"/>
        <v>30599.999999999996</v>
      </c>
      <c r="I86" s="1">
        <v>510</v>
      </c>
      <c r="J86" s="1">
        <v>1550</v>
      </c>
      <c r="K86" s="1">
        <f>J86*Inflation!$H$5/Inflation!$C$5</f>
        <v>1672.5021570319243</v>
      </c>
      <c r="L86" s="1"/>
      <c r="M86" s="1"/>
      <c r="N86" t="s">
        <v>66</v>
      </c>
      <c r="O86" s="1">
        <f t="shared" si="20"/>
        <v>0</v>
      </c>
      <c r="P86" s="1">
        <f t="shared" si="21"/>
        <v>0</v>
      </c>
      <c r="Q86" s="1">
        <f t="shared" si="22"/>
        <v>30599.999999999996</v>
      </c>
      <c r="R86" s="1">
        <f t="shared" si="23"/>
        <v>0</v>
      </c>
      <c r="T86" s="1">
        <f t="shared" si="24"/>
        <v>0</v>
      </c>
      <c r="U86" s="1">
        <f t="shared" si="25"/>
        <v>0</v>
      </c>
      <c r="V86" s="1">
        <f t="shared" si="26"/>
        <v>1550</v>
      </c>
      <c r="W86" s="1">
        <f t="shared" si="27"/>
        <v>0</v>
      </c>
      <c r="X86" s="1">
        <f t="shared" si="28"/>
        <v>1550</v>
      </c>
      <c r="Y86" s="6">
        <f t="shared" si="29"/>
        <v>0</v>
      </c>
      <c r="Z86" s="6">
        <f t="shared" si="30"/>
        <v>0</v>
      </c>
      <c r="AA86" s="6">
        <f t="shared" si="31"/>
        <v>0.13877697197600503</v>
      </c>
      <c r="AB86" s="6">
        <f t="shared" si="32"/>
        <v>0</v>
      </c>
      <c r="AD86" t="s">
        <v>66</v>
      </c>
      <c r="AE86" s="1">
        <f t="shared" si="33"/>
        <v>0</v>
      </c>
      <c r="AF86" s="1">
        <f t="shared" si="34"/>
        <v>0</v>
      </c>
      <c r="AG86" s="1">
        <f t="shared" si="35"/>
        <v>510</v>
      </c>
      <c r="AH86" s="1">
        <f t="shared" si="36"/>
        <v>0</v>
      </c>
    </row>
    <row r="87" spans="1:34">
      <c r="G87" t="s">
        <v>449</v>
      </c>
      <c r="H87" s="1">
        <f t="shared" si="1"/>
        <v>22680</v>
      </c>
      <c r="I87" s="1">
        <v>378</v>
      </c>
      <c r="J87" s="1">
        <v>510</v>
      </c>
      <c r="K87" s="1">
        <f>J87*Inflation!$H$5/Inflation!$C$5</f>
        <v>550.30716134598799</v>
      </c>
      <c r="L87" s="1"/>
      <c r="M87" s="1"/>
      <c r="N87" t="s">
        <v>66</v>
      </c>
      <c r="O87" s="1">
        <f t="shared" si="20"/>
        <v>0</v>
      </c>
      <c r="P87" s="1">
        <f t="shared" si="21"/>
        <v>22680</v>
      </c>
      <c r="Q87" s="1">
        <f t="shared" si="22"/>
        <v>0</v>
      </c>
      <c r="R87" s="1">
        <f t="shared" si="23"/>
        <v>0</v>
      </c>
      <c r="T87" s="1">
        <f t="shared" si="24"/>
        <v>0</v>
      </c>
      <c r="U87" s="1">
        <f t="shared" si="25"/>
        <v>510</v>
      </c>
      <c r="V87" s="1">
        <f t="shared" si="26"/>
        <v>0</v>
      </c>
      <c r="W87" s="1">
        <f t="shared" si="27"/>
        <v>0</v>
      </c>
      <c r="X87" s="1">
        <f t="shared" si="28"/>
        <v>510</v>
      </c>
      <c r="Y87" s="6">
        <f t="shared" si="29"/>
        <v>0</v>
      </c>
      <c r="Z87" s="6">
        <f t="shared" si="30"/>
        <v>6.1607595854171193E-2</v>
      </c>
      <c r="AA87" s="6">
        <f t="shared" si="31"/>
        <v>0</v>
      </c>
      <c r="AB87" s="6">
        <f t="shared" si="32"/>
        <v>0</v>
      </c>
      <c r="AD87" t="s">
        <v>66</v>
      </c>
      <c r="AE87" s="1">
        <f t="shared" si="33"/>
        <v>0</v>
      </c>
      <c r="AF87" s="1">
        <f t="shared" si="34"/>
        <v>378</v>
      </c>
      <c r="AG87" s="1">
        <f t="shared" si="35"/>
        <v>0</v>
      </c>
      <c r="AH87" s="1">
        <f t="shared" si="36"/>
        <v>0</v>
      </c>
    </row>
    <row r="88" spans="1:34">
      <c r="G88" t="s">
        <v>451</v>
      </c>
      <c r="H88" s="1">
        <f t="shared" si="1"/>
        <v>30779.999999999996</v>
      </c>
      <c r="I88" s="1">
        <v>513</v>
      </c>
      <c r="J88" s="1">
        <v>2206</v>
      </c>
      <c r="K88" s="1">
        <f>J88*Inflation!$H$5/Inflation!$C$5</f>
        <v>2380.3482312338224</v>
      </c>
      <c r="L88" s="1"/>
      <c r="M88" s="1"/>
      <c r="N88" t="s">
        <v>66</v>
      </c>
      <c r="O88" s="1">
        <f t="shared" si="20"/>
        <v>0</v>
      </c>
      <c r="P88" s="1">
        <f t="shared" si="21"/>
        <v>0</v>
      </c>
      <c r="Q88" s="1">
        <f t="shared" si="22"/>
        <v>30779.999999999996</v>
      </c>
      <c r="R88" s="1">
        <f t="shared" si="23"/>
        <v>0</v>
      </c>
      <c r="T88" s="1">
        <f t="shared" si="24"/>
        <v>0</v>
      </c>
      <c r="U88" s="1">
        <f t="shared" si="25"/>
        <v>0</v>
      </c>
      <c r="V88" s="1">
        <f t="shared" si="26"/>
        <v>2206</v>
      </c>
      <c r="W88" s="1">
        <f t="shared" si="27"/>
        <v>0</v>
      </c>
      <c r="X88" s="1">
        <f t="shared" si="28"/>
        <v>2206</v>
      </c>
      <c r="Y88" s="6">
        <f t="shared" si="29"/>
        <v>0</v>
      </c>
      <c r="Z88" s="6">
        <f t="shared" si="30"/>
        <v>0</v>
      </c>
      <c r="AA88" s="6">
        <f t="shared" si="31"/>
        <v>0.19635593295771142</v>
      </c>
      <c r="AB88" s="6">
        <f t="shared" si="32"/>
        <v>0</v>
      </c>
      <c r="AD88" t="s">
        <v>66</v>
      </c>
      <c r="AE88" s="1">
        <f t="shared" si="33"/>
        <v>0</v>
      </c>
      <c r="AF88" s="1">
        <f t="shared" si="34"/>
        <v>0</v>
      </c>
      <c r="AG88" s="1">
        <f t="shared" si="35"/>
        <v>513</v>
      </c>
      <c r="AH88" s="1">
        <f t="shared" si="36"/>
        <v>0</v>
      </c>
    </row>
    <row r="89" spans="1:34">
      <c r="G89" t="s">
        <v>446</v>
      </c>
      <c r="H89" s="1">
        <f t="shared" si="1"/>
        <v>52199.999999999993</v>
      </c>
      <c r="I89" s="1">
        <v>870</v>
      </c>
      <c r="J89" s="1">
        <v>879</v>
      </c>
      <c r="K89" s="1">
        <f>J89*Inflation!$H$5/Inflation!$C$5</f>
        <v>948.47057808455565</v>
      </c>
      <c r="L89" s="1"/>
      <c r="M89" s="1"/>
      <c r="N89" t="s">
        <v>66</v>
      </c>
      <c r="O89" s="1">
        <f t="shared" si="20"/>
        <v>0</v>
      </c>
      <c r="P89" s="1">
        <f t="shared" si="21"/>
        <v>0</v>
      </c>
      <c r="Q89" s="1">
        <f t="shared" si="22"/>
        <v>52199.999999999993</v>
      </c>
      <c r="R89" s="1">
        <f t="shared" si="23"/>
        <v>0</v>
      </c>
      <c r="T89" s="1">
        <f t="shared" si="24"/>
        <v>0</v>
      </c>
      <c r="U89" s="1">
        <f t="shared" si="25"/>
        <v>0</v>
      </c>
      <c r="V89" s="1">
        <f t="shared" si="26"/>
        <v>879</v>
      </c>
      <c r="W89" s="1">
        <f t="shared" si="27"/>
        <v>0</v>
      </c>
      <c r="X89" s="1">
        <f t="shared" si="28"/>
        <v>879</v>
      </c>
      <c r="Y89" s="6">
        <f t="shared" si="29"/>
        <v>0</v>
      </c>
      <c r="Z89" s="6">
        <f t="shared" si="30"/>
        <v>0</v>
      </c>
      <c r="AA89" s="6">
        <f t="shared" si="31"/>
        <v>4.6134467013068815E-2</v>
      </c>
      <c r="AB89" s="6">
        <f t="shared" si="32"/>
        <v>0</v>
      </c>
      <c r="AD89" t="s">
        <v>66</v>
      </c>
      <c r="AE89" s="1">
        <f t="shared" si="33"/>
        <v>0</v>
      </c>
      <c r="AF89" s="1">
        <f t="shared" si="34"/>
        <v>0</v>
      </c>
      <c r="AG89" s="1">
        <f t="shared" si="35"/>
        <v>870</v>
      </c>
      <c r="AH89" s="1">
        <f t="shared" si="36"/>
        <v>0</v>
      </c>
    </row>
    <row r="90" spans="1:34">
      <c r="G90" t="s">
        <v>484</v>
      </c>
      <c r="H90" s="1">
        <f t="shared" si="1"/>
        <v>9480</v>
      </c>
      <c r="I90">
        <v>158</v>
      </c>
      <c r="J90" s="1">
        <v>1174</v>
      </c>
      <c r="K90" s="1">
        <f>J90*Inflation!$H$5/Inflation!$C$5</f>
        <v>1266.7855047454705</v>
      </c>
      <c r="N90" t="s">
        <v>66</v>
      </c>
      <c r="O90" s="1">
        <f t="shared" si="20"/>
        <v>9480</v>
      </c>
      <c r="P90" s="1">
        <f t="shared" si="21"/>
        <v>0</v>
      </c>
      <c r="Q90" s="1">
        <f t="shared" si="22"/>
        <v>0</v>
      </c>
      <c r="R90" s="1">
        <f t="shared" si="23"/>
        <v>0</v>
      </c>
      <c r="T90" s="1">
        <f t="shared" si="24"/>
        <v>1174</v>
      </c>
      <c r="U90" s="1">
        <f t="shared" si="25"/>
        <v>0</v>
      </c>
      <c r="V90" s="1">
        <f t="shared" si="26"/>
        <v>0</v>
      </c>
      <c r="W90" s="1">
        <f t="shared" si="27"/>
        <v>0</v>
      </c>
      <c r="X90" s="1">
        <f t="shared" si="28"/>
        <v>1174</v>
      </c>
      <c r="Y90" s="6">
        <f t="shared" si="29"/>
        <v>0.33928674643084217</v>
      </c>
      <c r="Z90" s="6">
        <f t="shared" si="30"/>
        <v>0</v>
      </c>
      <c r="AA90" s="6">
        <f t="shared" si="31"/>
        <v>0</v>
      </c>
      <c r="AB90" s="6">
        <f t="shared" si="32"/>
        <v>0</v>
      </c>
      <c r="AD90" t="s">
        <v>66</v>
      </c>
      <c r="AE90" s="1">
        <f t="shared" si="33"/>
        <v>158</v>
      </c>
      <c r="AF90" s="1">
        <f t="shared" si="34"/>
        <v>0</v>
      </c>
      <c r="AG90" s="1">
        <f t="shared" si="35"/>
        <v>0</v>
      </c>
      <c r="AH90" s="1">
        <f t="shared" si="36"/>
        <v>0</v>
      </c>
    </row>
    <row r="91" spans="1:34">
      <c r="G91" t="s">
        <v>485</v>
      </c>
      <c r="H91" s="1">
        <f t="shared" ref="H91:H93" si="37">I91*0.06*1000</f>
        <v>13799.999999999998</v>
      </c>
      <c r="I91">
        <v>230</v>
      </c>
      <c r="J91">
        <v>1033</v>
      </c>
      <c r="K91" s="1">
        <f>J91*Inflation!$H$5/Inflation!$C$5</f>
        <v>1114.6417601380501</v>
      </c>
      <c r="N91" t="s">
        <v>66</v>
      </c>
      <c r="O91" s="1">
        <f t="shared" si="20"/>
        <v>13799.999999999998</v>
      </c>
      <c r="P91" s="1">
        <f t="shared" si="21"/>
        <v>0</v>
      </c>
      <c r="Q91" s="1">
        <f t="shared" si="22"/>
        <v>0</v>
      </c>
      <c r="R91" s="1">
        <f t="shared" si="23"/>
        <v>0</v>
      </c>
      <c r="T91" s="1">
        <f t="shared" si="24"/>
        <v>1033</v>
      </c>
      <c r="U91" s="1">
        <f t="shared" si="25"/>
        <v>0</v>
      </c>
      <c r="V91" s="1">
        <f t="shared" si="26"/>
        <v>0</v>
      </c>
      <c r="W91" s="1">
        <f t="shared" si="27"/>
        <v>0</v>
      </c>
      <c r="X91" s="1">
        <f t="shared" si="28"/>
        <v>1033</v>
      </c>
      <c r="Y91" s="6">
        <f t="shared" si="29"/>
        <v>0.20508239031169351</v>
      </c>
      <c r="Z91" s="6">
        <f t="shared" si="30"/>
        <v>0</v>
      </c>
      <c r="AA91" s="6">
        <f t="shared" si="31"/>
        <v>0</v>
      </c>
      <c r="AB91" s="6">
        <f t="shared" si="32"/>
        <v>0</v>
      </c>
      <c r="AD91" t="s">
        <v>66</v>
      </c>
      <c r="AE91" s="1">
        <f t="shared" si="33"/>
        <v>230</v>
      </c>
      <c r="AF91" s="1">
        <f t="shared" si="34"/>
        <v>0</v>
      </c>
      <c r="AG91" s="1">
        <f t="shared" si="35"/>
        <v>0</v>
      </c>
      <c r="AH91" s="1">
        <f t="shared" si="36"/>
        <v>0</v>
      </c>
    </row>
    <row r="92" spans="1:34">
      <c r="G92" t="s">
        <v>452</v>
      </c>
      <c r="H92" s="1">
        <f t="shared" si="37"/>
        <v>8820</v>
      </c>
      <c r="I92">
        <v>147</v>
      </c>
      <c r="J92">
        <v>714</v>
      </c>
      <c r="K92" s="1">
        <f>J92*Inflation!$H$5/Inflation!$C$5</f>
        <v>770.43002588438321</v>
      </c>
      <c r="N92" t="s">
        <v>66</v>
      </c>
      <c r="O92" s="1">
        <f t="shared" si="20"/>
        <v>8820</v>
      </c>
      <c r="P92" s="1">
        <f t="shared" si="21"/>
        <v>0</v>
      </c>
      <c r="Q92" s="1">
        <f t="shared" si="22"/>
        <v>0</v>
      </c>
      <c r="R92" s="1">
        <f t="shared" si="23"/>
        <v>0</v>
      </c>
      <c r="T92" s="1">
        <f t="shared" si="24"/>
        <v>714</v>
      </c>
      <c r="U92" s="1">
        <f t="shared" si="25"/>
        <v>0</v>
      </c>
      <c r="V92" s="1">
        <f t="shared" si="26"/>
        <v>0</v>
      </c>
      <c r="W92" s="1">
        <f t="shared" si="27"/>
        <v>0</v>
      </c>
      <c r="X92" s="1">
        <f t="shared" si="28"/>
        <v>714</v>
      </c>
      <c r="Y92" s="6">
        <f t="shared" si="29"/>
        <v>0.2217873450750163</v>
      </c>
      <c r="Z92" s="6">
        <f t="shared" si="30"/>
        <v>0</v>
      </c>
      <c r="AA92" s="6">
        <f t="shared" si="31"/>
        <v>0</v>
      </c>
      <c r="AB92" s="6">
        <f t="shared" si="32"/>
        <v>0</v>
      </c>
      <c r="AD92" t="s">
        <v>66</v>
      </c>
      <c r="AE92" s="1">
        <f t="shared" si="33"/>
        <v>147</v>
      </c>
      <c r="AF92" s="1">
        <f t="shared" si="34"/>
        <v>0</v>
      </c>
      <c r="AG92" s="1">
        <f t="shared" si="35"/>
        <v>0</v>
      </c>
      <c r="AH92" s="1">
        <f t="shared" si="36"/>
        <v>0</v>
      </c>
    </row>
    <row r="93" spans="1:34">
      <c r="G93" t="s">
        <v>486</v>
      </c>
      <c r="H93" s="1">
        <f t="shared" si="37"/>
        <v>10200</v>
      </c>
      <c r="I93">
        <v>170</v>
      </c>
      <c r="J93">
        <v>1139</v>
      </c>
      <c r="K93" s="1">
        <f>J93*Inflation!$H$5/Inflation!$C$5</f>
        <v>1229.0193270060399</v>
      </c>
      <c r="N93" t="s">
        <v>66</v>
      </c>
      <c r="O93" s="1">
        <f t="shared" si="20"/>
        <v>10200</v>
      </c>
      <c r="P93" s="1">
        <f t="shared" si="21"/>
        <v>0</v>
      </c>
      <c r="Q93" s="1">
        <f t="shared" si="22"/>
        <v>0</v>
      </c>
      <c r="R93" s="1">
        <f t="shared" si="23"/>
        <v>0</v>
      </c>
      <c r="T93" s="1">
        <f t="shared" si="24"/>
        <v>1139</v>
      </c>
      <c r="U93" s="1">
        <f t="shared" si="25"/>
        <v>0</v>
      </c>
      <c r="V93" s="1">
        <f t="shared" si="26"/>
        <v>0</v>
      </c>
      <c r="W93" s="1">
        <f t="shared" si="27"/>
        <v>0</v>
      </c>
      <c r="X93" s="1">
        <f t="shared" si="28"/>
        <v>1139</v>
      </c>
      <c r="Y93" s="6">
        <f t="shared" si="29"/>
        <v>0.30593607305936071</v>
      </c>
      <c r="Z93" s="6">
        <f t="shared" si="30"/>
        <v>0</v>
      </c>
      <c r="AA93" s="6">
        <f t="shared" si="31"/>
        <v>0</v>
      </c>
      <c r="AB93" s="6">
        <f t="shared" si="32"/>
        <v>0</v>
      </c>
      <c r="AD93" t="s">
        <v>66</v>
      </c>
      <c r="AE93" s="1">
        <f t="shared" si="33"/>
        <v>170</v>
      </c>
      <c r="AF93" s="1">
        <f t="shared" si="34"/>
        <v>0</v>
      </c>
      <c r="AG93" s="1">
        <f t="shared" si="35"/>
        <v>0</v>
      </c>
      <c r="AH93" s="1">
        <f t="shared" si="36"/>
        <v>0</v>
      </c>
    </row>
    <row r="94" spans="1:34">
      <c r="I94" s="1">
        <f>SUM(I3:I93)</f>
        <v>34803.943114556751</v>
      </c>
      <c r="O94" s="1">
        <f>SUM(O3:O93)</f>
        <v>516716.58687340474</v>
      </c>
      <c r="P94" s="1">
        <f t="shared" ref="P94:R94" si="38">SUM(P3:P93)</f>
        <v>468960</v>
      </c>
      <c r="Q94" s="1">
        <f t="shared" si="38"/>
        <v>523380</v>
      </c>
      <c r="R94" s="1">
        <f t="shared" si="38"/>
        <v>579180</v>
      </c>
      <c r="T94" s="1">
        <f>SUM(T3:T93)</f>
        <v>67471</v>
      </c>
      <c r="U94" s="1">
        <f t="shared" ref="U94" si="39">SUM(U3:U93)</f>
        <v>44644</v>
      </c>
      <c r="V94" s="1">
        <f t="shared" ref="V94" si="40">SUM(V3:V93)</f>
        <v>33861</v>
      </c>
      <c r="W94" s="1">
        <f t="shared" ref="W94" si="41">SUM(W3:W93)</f>
        <v>36047</v>
      </c>
      <c r="Y94" s="6">
        <f t="shared" ref="Y94" si="42">IF(T94,T94*1000/(O94*365),0)</f>
        <v>0.35774360547053469</v>
      </c>
      <c r="Z94" s="6">
        <f t="shared" ref="Z94" si="43">IF(U94,U94*1000/(P94*365),0)</f>
        <v>0.26081612241368834</v>
      </c>
      <c r="AA94" s="6">
        <f t="shared" ref="AA94" si="44">IF(V94,V94*1000/(Q94*365),0)</f>
        <v>0.17725144830467085</v>
      </c>
      <c r="AB94" s="6">
        <f t="shared" ref="AB94" si="45">IF(W94,W94*1000/(R94*365),0)</f>
        <v>0.17051504559824068</v>
      </c>
      <c r="AE94" s="1"/>
      <c r="AF94" s="1"/>
      <c r="AG94" s="1"/>
      <c r="AH94" s="1"/>
    </row>
    <row r="95" spans="1:34">
      <c r="AE95" s="1"/>
      <c r="AF95" s="1"/>
      <c r="AG95" s="1"/>
      <c r="AH95" s="1"/>
    </row>
    <row r="96" spans="1:34">
      <c r="AE96" s="1"/>
      <c r="AF96" s="1"/>
      <c r="AG96" s="1"/>
      <c r="AH96" s="1"/>
    </row>
    <row r="97" spans="1:34">
      <c r="AE97" s="1"/>
      <c r="AF97" s="1"/>
      <c r="AG97" s="1"/>
      <c r="AH97" s="1"/>
    </row>
    <row r="98" spans="1:34">
      <c r="AE98" s="1"/>
      <c r="AF98" s="1"/>
      <c r="AG98" s="1"/>
      <c r="AH98" s="1"/>
    </row>
    <row r="99" spans="1:34">
      <c r="A99" s="9" t="s">
        <v>450</v>
      </c>
      <c r="B99" s="9">
        <v>2012</v>
      </c>
      <c r="AE99" s="1"/>
      <c r="AF99" s="1"/>
      <c r="AG99" s="1"/>
      <c r="AH99" s="1"/>
    </row>
    <row r="100" spans="1:34">
      <c r="A100" t="s">
        <v>57</v>
      </c>
      <c r="B100" s="1">
        <f>SUMIF(AD$3:$AD$93,$A100,AE$3:AE$93)</f>
        <v>1613.81</v>
      </c>
      <c r="AE100" s="1"/>
      <c r="AF100" s="1"/>
      <c r="AG100" s="1"/>
      <c r="AH100" s="1"/>
    </row>
    <row r="101" spans="1:34">
      <c r="A101" t="s">
        <v>58</v>
      </c>
      <c r="B101" s="1">
        <f>SUMIF(AD$3:$AD$93,$A101,AE$3:AE$93)</f>
        <v>234.55927998666246</v>
      </c>
      <c r="AE101" s="1">
        <f>SUM(AE3:AE100)</f>
        <v>8611.9431145567469</v>
      </c>
      <c r="AF101" s="1">
        <f t="shared" ref="AF101:AH101" si="46">SUM(AF3:AF100)</f>
        <v>7816</v>
      </c>
      <c r="AG101" s="1">
        <f t="shared" si="46"/>
        <v>8723</v>
      </c>
      <c r="AH101" s="1">
        <f t="shared" si="46"/>
        <v>9653</v>
      </c>
    </row>
    <row r="102" spans="1:34">
      <c r="A102" t="s">
        <v>38</v>
      </c>
      <c r="B102" s="1">
        <f>SUMIF(AD$3:$AD$93,$A102,AE$3:AE$93)</f>
        <v>1546</v>
      </c>
    </row>
    <row r="103" spans="1:34">
      <c r="A103" t="s">
        <v>60</v>
      </c>
      <c r="B103" s="1">
        <f>SUMIF(AD$3:$AD$93,$A103,AE$3:AE$93)</f>
        <v>1025.1889999999999</v>
      </c>
    </row>
    <row r="104" spans="1:34">
      <c r="A104" t="s">
        <v>142</v>
      </c>
      <c r="B104" s="1">
        <f>SUMIF(AD$3:$AD$93,$A104,AE$3:AE$93)</f>
        <v>534.89100000000008</v>
      </c>
    </row>
    <row r="105" spans="1:34">
      <c r="A105" t="s">
        <v>62</v>
      </c>
      <c r="B105" s="1">
        <f>SUMIF(AD$3:$AD$93,$A105,AE$3:AE$93)</f>
        <v>287</v>
      </c>
    </row>
    <row r="106" spans="1:34">
      <c r="A106" t="s">
        <v>63</v>
      </c>
      <c r="B106" s="1">
        <f>SUMIF(AD$3:$AD$93,$A106,AE$3:AE$93)</f>
        <v>1551.493834570085</v>
      </c>
    </row>
    <row r="107" spans="1:34">
      <c r="A107" t="s">
        <v>64</v>
      </c>
      <c r="B107" s="1">
        <f>SUMIF(AD$3:$AD$93,$A107,AE$3:AE$93)</f>
        <v>804</v>
      </c>
    </row>
    <row r="108" spans="1:34">
      <c r="A108" t="s">
        <v>65</v>
      </c>
      <c r="B108" s="1">
        <f>SUMIF(AD$3:$AD$93,$A108,AE$3:AE$93)</f>
        <v>310</v>
      </c>
    </row>
    <row r="109" spans="1:34">
      <c r="A109" t="s">
        <v>66</v>
      </c>
      <c r="B109" s="1">
        <f>SUMIF(AD$3:$AD$93,$A109,AE$3:AE$93)</f>
        <v>705</v>
      </c>
    </row>
    <row r="110" spans="1:34">
      <c r="A110" t="s">
        <v>456</v>
      </c>
      <c r="B110" s="1">
        <f>SUM(B100:B109)</f>
        <v>8611.9431145567469</v>
      </c>
    </row>
    <row r="111" spans="1:34">
      <c r="A111" t="s">
        <v>457</v>
      </c>
      <c r="B111" s="1">
        <f>SUM(AE$3:AE$93)</f>
        <v>8611.9431145567469</v>
      </c>
    </row>
    <row r="113" spans="1:2">
      <c r="A113" s="9" t="s">
        <v>458</v>
      </c>
      <c r="B113" s="9">
        <v>2012</v>
      </c>
    </row>
    <row r="114" spans="1:2">
      <c r="A114" t="s">
        <v>57</v>
      </c>
      <c r="B114" s="1">
        <f>SUMIF(AD$3:$AD$93,$A114,AF$3:AF$93)</f>
        <v>906</v>
      </c>
    </row>
    <row r="115" spans="1:2">
      <c r="A115" t="s">
        <v>58</v>
      </c>
      <c r="B115" s="1">
        <f>SUMIF(AD$3:$AD$93,$A115,AF$3:AF$93)</f>
        <v>356</v>
      </c>
    </row>
    <row r="116" spans="1:2">
      <c r="A116" t="s">
        <v>38</v>
      </c>
      <c r="B116" s="1">
        <f>SUMIF(AD$3:$AD$93,$A116,AF$3:AF$93)</f>
        <v>1515</v>
      </c>
    </row>
    <row r="117" spans="1:2">
      <c r="A117" t="s">
        <v>60</v>
      </c>
      <c r="B117" s="1">
        <f>SUMIF(AD$3:$AD$93,$A117,AF$3:AF$93)</f>
        <v>628</v>
      </c>
    </row>
    <row r="118" spans="1:2">
      <c r="A118" t="s">
        <v>142</v>
      </c>
      <c r="B118" s="1">
        <f>SUMIF(AD$3:$AD$93,$A118,AF$3:AF$93)</f>
        <v>1708</v>
      </c>
    </row>
    <row r="119" spans="1:2">
      <c r="A119" t="s">
        <v>62</v>
      </c>
      <c r="B119" s="1">
        <f>SUMIF(AD$3:$AD$93,$A119,AF$3:AF$93)</f>
        <v>0</v>
      </c>
    </row>
    <row r="120" spans="1:2">
      <c r="A120" t="s">
        <v>63</v>
      </c>
      <c r="B120" s="1">
        <f>SUMIF(AD$3:$AD$93,$A120,AF$3:AF$93)</f>
        <v>2039</v>
      </c>
    </row>
    <row r="121" spans="1:2">
      <c r="A121" t="s">
        <v>64</v>
      </c>
      <c r="B121" s="1">
        <f>SUMIF(AD$3:$AD$93,$A121,AF$3:AF$93)</f>
        <v>286</v>
      </c>
    </row>
    <row r="122" spans="1:2">
      <c r="A122" t="s">
        <v>65</v>
      </c>
      <c r="B122" s="1">
        <f>SUMIF(AD$3:$AD$93,$A122,AF$3:AF$93)</f>
        <v>0</v>
      </c>
    </row>
    <row r="123" spans="1:2">
      <c r="A123" t="s">
        <v>66</v>
      </c>
      <c r="B123" s="1">
        <f>SUMIF(AD$3:$AD$93,$A123,AF$3:AF$93)</f>
        <v>378</v>
      </c>
    </row>
    <row r="124" spans="1:2">
      <c r="A124" t="s">
        <v>456</v>
      </c>
      <c r="B124" s="1">
        <f>SUM(B114:B123)</f>
        <v>7816</v>
      </c>
    </row>
    <row r="125" spans="1:2">
      <c r="A125" t="s">
        <v>457</v>
      </c>
      <c r="B125" s="1">
        <f>SUM(AF$3:AF$93)</f>
        <v>7816</v>
      </c>
    </row>
    <row r="127" spans="1:2">
      <c r="A127" s="9" t="s">
        <v>459</v>
      </c>
      <c r="B127" s="9">
        <v>2012</v>
      </c>
    </row>
    <row r="128" spans="1:2">
      <c r="A128" t="s">
        <v>57</v>
      </c>
      <c r="B128" s="1">
        <f>SUMIF(AD$3:$AD$93,$A128,AG$3:AG$93)</f>
        <v>0</v>
      </c>
    </row>
    <row r="129" spans="1:2">
      <c r="A129" t="s">
        <v>58</v>
      </c>
      <c r="B129" s="1">
        <f>SUMIF(AD$3:$AD$93,$A129,AG$3:AG$93)</f>
        <v>966</v>
      </c>
    </row>
    <row r="130" spans="1:2">
      <c r="A130" t="s">
        <v>38</v>
      </c>
      <c r="B130" s="1">
        <f>SUMIF(AD$3:$AD$93,$A130,AG$3:AG$93)</f>
        <v>632</v>
      </c>
    </row>
    <row r="131" spans="1:2">
      <c r="A131" t="s">
        <v>60</v>
      </c>
      <c r="B131" s="1">
        <f>SUMIF(AD$3:$AD$93,$A131,AG$3:AG$93)</f>
        <v>0</v>
      </c>
    </row>
    <row r="132" spans="1:2">
      <c r="A132" t="s">
        <v>142</v>
      </c>
      <c r="B132" s="1">
        <f>SUMIF(AD$3:$AD$93,$A132,AG$3:AG$93)</f>
        <v>1212</v>
      </c>
    </row>
    <row r="133" spans="1:2">
      <c r="A133" t="s">
        <v>62</v>
      </c>
      <c r="B133" s="1">
        <f>SUMIF(AD$3:$AD$93,$A133,AG$3:AG$93)</f>
        <v>0</v>
      </c>
    </row>
    <row r="134" spans="1:2">
      <c r="A134" t="s">
        <v>63</v>
      </c>
      <c r="B134" s="1">
        <f>SUMIF(AD$3:$AD$93,$A134,AG$3:AG$93)</f>
        <v>1736</v>
      </c>
    </row>
    <row r="135" spans="1:2">
      <c r="A135" t="s">
        <v>64</v>
      </c>
      <c r="B135" s="1">
        <f>SUMIF(AD$3:$AD$93,$A135,AG$3:AG$93)</f>
        <v>898</v>
      </c>
    </row>
    <row r="136" spans="1:2">
      <c r="A136" t="s">
        <v>65</v>
      </c>
      <c r="B136" s="1">
        <f>SUMIF(AD$3:$AD$93,$A136,AG$3:AG$93)</f>
        <v>849</v>
      </c>
    </row>
    <row r="137" spans="1:2">
      <c r="A137" t="s">
        <v>66</v>
      </c>
      <c r="B137" s="1">
        <f>SUMIF(AD$3:$AD$93,$A137,AG$3:AG$93)</f>
        <v>2430</v>
      </c>
    </row>
    <row r="138" spans="1:2">
      <c r="A138" t="s">
        <v>456</v>
      </c>
      <c r="B138" s="1">
        <f>SUM(B128:B137)</f>
        <v>8723</v>
      </c>
    </row>
    <row r="139" spans="1:2">
      <c r="A139" t="s">
        <v>457</v>
      </c>
      <c r="B139" s="1">
        <f>SUM(AG$3:AG$99)</f>
        <v>8723</v>
      </c>
    </row>
    <row r="141" spans="1:2">
      <c r="A141" s="9" t="s">
        <v>460</v>
      </c>
      <c r="B141" s="9">
        <v>2012</v>
      </c>
    </row>
    <row r="142" spans="1:2">
      <c r="A142" t="s">
        <v>57</v>
      </c>
      <c r="B142" s="1">
        <f>SUMIF(AD$3:$AD$93,$A142,AH$3:AH$93)</f>
        <v>0</v>
      </c>
    </row>
    <row r="143" spans="1:2">
      <c r="A143" t="s">
        <v>58</v>
      </c>
      <c r="B143" s="1">
        <f>SUMIF(AD$3:$AD$93,$A143,AH$3:AH$93)</f>
        <v>0</v>
      </c>
    </row>
    <row r="144" spans="1:2">
      <c r="A144" t="s">
        <v>38</v>
      </c>
      <c r="B144" s="1">
        <f>SUMIF(AD$3:$AD$93,$A144,AH$3:AH$93)</f>
        <v>1025</v>
      </c>
    </row>
    <row r="145" spans="1:2">
      <c r="A145" t="s">
        <v>60</v>
      </c>
      <c r="B145" s="1">
        <f>SUMIF(AD$3:$AD$93,$A145,AH$3:AH$93)</f>
        <v>0</v>
      </c>
    </row>
    <row r="146" spans="1:2">
      <c r="A146" t="s">
        <v>142</v>
      </c>
      <c r="B146" s="1">
        <f>SUMIF(AD$3:$AD$93,$A146,AH$3:AH$93)</f>
        <v>1607</v>
      </c>
    </row>
    <row r="147" spans="1:2">
      <c r="A147" t="s">
        <v>62</v>
      </c>
      <c r="B147" s="1">
        <f>SUMIF(AD$3:$AD$93,$A147,AH$3:AH$93)</f>
        <v>0</v>
      </c>
    </row>
    <row r="148" spans="1:2">
      <c r="A148" t="s">
        <v>63</v>
      </c>
      <c r="B148" s="1">
        <f>SUMIF(AD$3:$AD$93,$A148,AH$3:AH$93)</f>
        <v>7021</v>
      </c>
    </row>
    <row r="149" spans="1:2">
      <c r="A149" t="s">
        <v>64</v>
      </c>
      <c r="B149" s="1">
        <f>SUMIF(AD$3:$AD$93,$A149,AH$3:AH$93)</f>
        <v>0</v>
      </c>
    </row>
    <row r="150" spans="1:2">
      <c r="A150" t="s">
        <v>65</v>
      </c>
      <c r="B150" s="1">
        <f>SUMIF(AD$3:$AD$93,$A150,AH$3:AH$93)</f>
        <v>0</v>
      </c>
    </row>
    <row r="151" spans="1:2">
      <c r="A151" t="s">
        <v>66</v>
      </c>
      <c r="B151" s="1">
        <f>SUMIF(AD$3:$AD$93,$A151,AH$3:AH$93)</f>
        <v>0</v>
      </c>
    </row>
    <row r="152" spans="1:2">
      <c r="A152" t="s">
        <v>456</v>
      </c>
      <c r="B152" s="1">
        <f>SUM(B142:B151)</f>
        <v>9653</v>
      </c>
    </row>
    <row r="153" spans="1:2">
      <c r="A153" t="s">
        <v>457</v>
      </c>
      <c r="B153" s="1">
        <f>SUM(AH$3:AH$93)</f>
        <v>9653</v>
      </c>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46C09-8246-47C7-B764-6C1EF7A4723D}">
  <dimension ref="A1:AH385"/>
  <sheetViews>
    <sheetView zoomScaleNormal="100" workbookViewId="0">
      <pane xSplit="7" ySplit="4" topLeftCell="H321" activePane="bottomRight" state="frozen"/>
      <selection pane="bottomRight" activeCell="H199" sqref="H199"/>
      <selection pane="bottomLeft" activeCell="H199" sqref="H199"/>
      <selection pane="topRight" activeCell="H199" sqref="H199"/>
    </sheetView>
  </sheetViews>
  <sheetFormatPr defaultRowHeight="14.45"/>
  <cols>
    <col min="1" max="2" width="2.85546875" bestFit="1" customWidth="1"/>
    <col min="3" max="3" width="4.5703125" customWidth="1"/>
    <col min="4" max="4" width="37.28515625" customWidth="1"/>
    <col min="5" max="5" width="14.5703125" bestFit="1" customWidth="1"/>
    <col min="6" max="6" width="11.5703125" bestFit="1" customWidth="1"/>
  </cols>
  <sheetData>
    <row r="1" spans="1:34">
      <c r="A1" s="120" t="s">
        <v>491</v>
      </c>
      <c r="B1" s="120"/>
      <c r="C1" s="41"/>
      <c r="D1" s="40"/>
      <c r="E1" s="40"/>
      <c r="F1" s="42"/>
      <c r="G1" s="43"/>
      <c r="H1" s="40"/>
      <c r="I1" s="40"/>
      <c r="J1" s="40"/>
      <c r="K1" s="40"/>
      <c r="L1" s="40"/>
      <c r="M1" s="40"/>
      <c r="N1" s="40"/>
      <c r="O1" s="40"/>
      <c r="P1" s="40"/>
      <c r="Q1" s="40"/>
      <c r="R1" s="45"/>
      <c r="S1" s="40"/>
      <c r="T1" s="40"/>
      <c r="U1" s="40"/>
      <c r="V1" s="40"/>
      <c r="W1" s="40"/>
      <c r="X1" s="40"/>
      <c r="Y1" s="40"/>
      <c r="Z1" s="40"/>
      <c r="AA1" s="40"/>
      <c r="AB1" s="40"/>
      <c r="AC1" s="40"/>
      <c r="AD1" s="40"/>
      <c r="AE1" s="40"/>
      <c r="AF1" s="40"/>
      <c r="AG1" s="40"/>
      <c r="AH1" s="40"/>
    </row>
    <row r="2" spans="1:34">
      <c r="A2" s="120"/>
      <c r="B2" s="120"/>
      <c r="C2" s="41"/>
      <c r="D2" s="40"/>
      <c r="E2" s="40"/>
      <c r="F2" s="42"/>
      <c r="G2" s="43"/>
      <c r="H2" s="40"/>
      <c r="I2" s="40"/>
      <c r="J2" s="40"/>
      <c r="K2" s="40"/>
      <c r="L2" s="40"/>
      <c r="M2" s="40"/>
      <c r="N2" s="40"/>
      <c r="O2" s="40"/>
      <c r="P2" s="40"/>
      <c r="Q2" s="40"/>
      <c r="R2" s="45"/>
      <c r="S2" s="40"/>
      <c r="T2" s="40"/>
      <c r="U2" s="40"/>
      <c r="V2" s="40"/>
      <c r="W2" s="40"/>
      <c r="X2" s="40"/>
      <c r="Y2" s="40"/>
      <c r="Z2" s="40"/>
      <c r="AA2" s="40"/>
      <c r="AB2" s="40"/>
      <c r="AC2" s="40"/>
      <c r="AD2" s="40"/>
      <c r="AE2" s="40"/>
      <c r="AF2" s="40"/>
      <c r="AG2" s="40"/>
      <c r="AH2" s="40"/>
    </row>
    <row r="3" spans="1:34">
      <c r="A3" s="120"/>
      <c r="B3" s="120"/>
      <c r="C3" s="46" t="s">
        <v>492</v>
      </c>
      <c r="D3" s="46"/>
      <c r="E3" s="46"/>
      <c r="F3" s="49"/>
      <c r="G3" s="50"/>
      <c r="H3" s="46"/>
      <c r="I3" s="46"/>
      <c r="J3" s="46"/>
      <c r="K3" s="46"/>
      <c r="L3" s="46"/>
      <c r="M3" s="46"/>
      <c r="N3" s="46"/>
      <c r="O3" s="46"/>
      <c r="P3" s="46"/>
      <c r="Q3" s="46"/>
      <c r="R3" s="51"/>
      <c r="S3" s="46"/>
      <c r="T3" s="46"/>
      <c r="U3" s="46"/>
      <c r="V3" s="46"/>
      <c r="W3" s="46"/>
      <c r="X3" s="46"/>
      <c r="Y3" s="46"/>
      <c r="Z3" s="46"/>
      <c r="AA3" s="46"/>
      <c r="AB3" s="46"/>
      <c r="AC3" s="46"/>
      <c r="AD3" s="46"/>
      <c r="AE3" s="46"/>
      <c r="AF3" s="46"/>
      <c r="AG3" s="46"/>
      <c r="AH3" s="40"/>
    </row>
    <row r="4" spans="1:34" ht="15" thickBot="1">
      <c r="A4" s="120"/>
      <c r="B4" s="120"/>
      <c r="C4" s="52" t="s">
        <v>311</v>
      </c>
      <c r="D4" s="47"/>
      <c r="E4" s="47"/>
      <c r="F4" s="48"/>
      <c r="G4" s="53"/>
      <c r="H4" s="54" t="s">
        <v>57</v>
      </c>
      <c r="I4" s="54" t="s">
        <v>312</v>
      </c>
      <c r="J4" s="54" t="s">
        <v>335</v>
      </c>
      <c r="K4" s="54" t="s">
        <v>60</v>
      </c>
      <c r="L4" s="54" t="s">
        <v>142</v>
      </c>
      <c r="M4" s="54" t="s">
        <v>62</v>
      </c>
      <c r="N4" s="54" t="s">
        <v>63</v>
      </c>
      <c r="O4" s="54" t="s">
        <v>314</v>
      </c>
      <c r="P4" s="54" t="s">
        <v>64</v>
      </c>
      <c r="Q4" s="54" t="s">
        <v>65</v>
      </c>
      <c r="R4" s="55" t="s">
        <v>66</v>
      </c>
      <c r="S4" s="52" t="s">
        <v>493</v>
      </c>
      <c r="T4" s="52" t="s">
        <v>494</v>
      </c>
      <c r="U4" s="52" t="s">
        <v>495</v>
      </c>
      <c r="V4" s="52" t="s">
        <v>496</v>
      </c>
      <c r="W4" s="52" t="s">
        <v>497</v>
      </c>
      <c r="X4" s="52" t="s">
        <v>498</v>
      </c>
      <c r="Y4" s="40"/>
      <c r="Z4" s="40"/>
      <c r="AA4" s="40"/>
      <c r="AB4" s="40"/>
      <c r="AC4" s="40"/>
      <c r="AD4" s="40"/>
      <c r="AE4" s="40"/>
      <c r="AF4" s="40"/>
      <c r="AG4" s="40"/>
      <c r="AH4" s="40"/>
    </row>
    <row r="5" spans="1:34" ht="15" thickBot="1">
      <c r="A5" s="120"/>
      <c r="B5" s="121"/>
      <c r="C5" s="56" t="s">
        <v>499</v>
      </c>
      <c r="D5" s="57"/>
      <c r="E5" s="57"/>
      <c r="F5" s="57"/>
      <c r="G5" s="58"/>
      <c r="H5" s="57"/>
      <c r="I5" s="57"/>
      <c r="J5" s="57"/>
      <c r="K5" s="57"/>
      <c r="L5" s="57"/>
      <c r="M5" s="57"/>
      <c r="N5" s="57"/>
      <c r="O5" s="57"/>
      <c r="P5" s="57"/>
      <c r="Q5" s="57"/>
      <c r="R5" s="58"/>
      <c r="S5" s="57"/>
      <c r="T5" s="57"/>
      <c r="U5" s="57"/>
      <c r="V5" s="57"/>
      <c r="W5" s="57"/>
      <c r="X5" s="59"/>
      <c r="Y5" s="40"/>
      <c r="Z5" s="40"/>
      <c r="AA5" s="40"/>
      <c r="AB5" s="40"/>
      <c r="AC5" s="40"/>
      <c r="AD5" s="40"/>
      <c r="AE5" s="40"/>
      <c r="AF5" s="40"/>
      <c r="AG5" s="40"/>
      <c r="AH5" s="40"/>
    </row>
    <row r="6" spans="1:34">
      <c r="A6" s="120"/>
      <c r="B6" s="122"/>
      <c r="C6" s="60">
        <v>1</v>
      </c>
      <c r="D6" s="61" t="s">
        <v>500</v>
      </c>
      <c r="E6" s="61"/>
      <c r="F6" s="61"/>
      <c r="G6" s="62"/>
      <c r="H6" s="61"/>
      <c r="I6" s="61"/>
      <c r="J6" s="61"/>
      <c r="K6" s="61"/>
      <c r="L6" s="61"/>
      <c r="M6" s="61"/>
      <c r="N6" s="61"/>
      <c r="O6" s="61"/>
      <c r="P6" s="61"/>
      <c r="Q6" s="61"/>
      <c r="R6" s="62"/>
      <c r="S6" s="61"/>
      <c r="T6" s="61"/>
      <c r="U6" s="61"/>
      <c r="V6" s="61"/>
      <c r="W6" s="61"/>
      <c r="X6" s="62"/>
      <c r="Y6" s="40"/>
      <c r="Z6" s="40"/>
      <c r="AA6" s="40"/>
      <c r="AB6" s="40"/>
      <c r="AC6" s="40"/>
      <c r="AD6" s="40"/>
      <c r="AE6" s="40"/>
      <c r="AF6" s="40"/>
      <c r="AG6" s="40"/>
      <c r="AH6" s="40"/>
    </row>
    <row r="7" spans="1:34">
      <c r="A7" s="40">
        <v>9</v>
      </c>
      <c r="B7" s="40">
        <v>4</v>
      </c>
      <c r="C7" s="63"/>
      <c r="D7" s="40" t="s">
        <v>501</v>
      </c>
      <c r="E7" s="40" t="s">
        <v>501</v>
      </c>
      <c r="F7" s="40" t="s">
        <v>502</v>
      </c>
      <c r="G7" s="64" t="s">
        <v>503</v>
      </c>
      <c r="H7" s="40">
        <v>21</v>
      </c>
      <c r="I7" s="40">
        <v>3</v>
      </c>
      <c r="J7" s="40">
        <v>110</v>
      </c>
      <c r="K7" s="40">
        <v>20</v>
      </c>
      <c r="L7" s="40">
        <v>77</v>
      </c>
      <c r="M7" s="40">
        <v>147</v>
      </c>
      <c r="N7" s="40">
        <v>4</v>
      </c>
      <c r="O7" s="40">
        <v>380</v>
      </c>
      <c r="P7" s="40">
        <v>84</v>
      </c>
      <c r="Q7" s="40">
        <v>11</v>
      </c>
      <c r="R7" s="40">
        <v>65</v>
      </c>
      <c r="S7" s="41" t="s">
        <v>504</v>
      </c>
      <c r="T7" s="41" t="s">
        <v>504</v>
      </c>
      <c r="U7" s="41" t="s">
        <v>504</v>
      </c>
      <c r="V7" s="41" t="s">
        <v>504</v>
      </c>
      <c r="W7" s="41" t="s">
        <v>504</v>
      </c>
      <c r="X7" s="65" t="s">
        <v>504</v>
      </c>
      <c r="Y7" s="40"/>
      <c r="Z7" s="40"/>
      <c r="AA7" s="40"/>
      <c r="AB7" s="40"/>
      <c r="AC7" s="40"/>
      <c r="AD7" s="40"/>
      <c r="AE7" s="40"/>
      <c r="AF7" s="40"/>
      <c r="AG7" s="40"/>
      <c r="AH7" s="40"/>
    </row>
    <row r="8" spans="1:34">
      <c r="A8" s="40">
        <v>9</v>
      </c>
      <c r="B8" s="40">
        <v>5</v>
      </c>
      <c r="C8" s="63"/>
      <c r="D8" s="40" t="s">
        <v>505</v>
      </c>
      <c r="E8" s="40" t="s">
        <v>506</v>
      </c>
      <c r="F8" s="40" t="s">
        <v>502</v>
      </c>
      <c r="G8" s="64" t="s">
        <v>503</v>
      </c>
      <c r="H8" s="40">
        <v>397</v>
      </c>
      <c r="I8" s="40">
        <v>0</v>
      </c>
      <c r="J8" s="40">
        <v>91</v>
      </c>
      <c r="K8" s="40">
        <v>168</v>
      </c>
      <c r="L8" s="40">
        <v>138</v>
      </c>
      <c r="M8" s="40">
        <v>299</v>
      </c>
      <c r="N8" s="40">
        <v>55</v>
      </c>
      <c r="O8" s="40">
        <v>306</v>
      </c>
      <c r="P8" s="40">
        <v>1719</v>
      </c>
      <c r="Q8" s="40">
        <v>88</v>
      </c>
      <c r="R8" s="40">
        <v>362</v>
      </c>
      <c r="S8" s="41" t="s">
        <v>504</v>
      </c>
      <c r="T8" s="41" t="s">
        <v>504</v>
      </c>
      <c r="U8" s="41" t="s">
        <v>504</v>
      </c>
      <c r="V8" s="41" t="s">
        <v>504</v>
      </c>
      <c r="W8" s="41" t="s">
        <v>504</v>
      </c>
      <c r="X8" s="65" t="s">
        <v>504</v>
      </c>
      <c r="Y8" s="40"/>
      <c r="Z8" s="40"/>
      <c r="AA8" s="40"/>
      <c r="AB8" s="40"/>
      <c r="AC8" s="40"/>
      <c r="AD8" s="40"/>
      <c r="AE8" s="40"/>
      <c r="AF8" s="40"/>
      <c r="AG8" s="40"/>
      <c r="AH8" s="40"/>
    </row>
    <row r="9" spans="1:34">
      <c r="A9" s="40">
        <v>9</v>
      </c>
      <c r="B9" s="40">
        <v>6</v>
      </c>
      <c r="C9" s="63"/>
      <c r="D9" s="40"/>
      <c r="E9" s="40" t="s">
        <v>507</v>
      </c>
      <c r="F9" s="40" t="s">
        <v>502</v>
      </c>
      <c r="G9" s="64" t="s">
        <v>503</v>
      </c>
      <c r="H9" s="40">
        <v>1491</v>
      </c>
      <c r="I9" s="40">
        <v>55</v>
      </c>
      <c r="J9" s="40">
        <v>719</v>
      </c>
      <c r="K9" s="40">
        <v>225</v>
      </c>
      <c r="L9" s="40">
        <v>774</v>
      </c>
      <c r="M9" s="40">
        <v>992</v>
      </c>
      <c r="N9" s="40">
        <v>255</v>
      </c>
      <c r="O9" s="40">
        <v>1404</v>
      </c>
      <c r="P9" s="40">
        <v>224</v>
      </c>
      <c r="Q9" s="40">
        <v>374</v>
      </c>
      <c r="R9" s="40">
        <v>1144</v>
      </c>
      <c r="S9" s="41" t="s">
        <v>504</v>
      </c>
      <c r="T9" s="41" t="s">
        <v>504</v>
      </c>
      <c r="U9" s="41" t="s">
        <v>504</v>
      </c>
      <c r="V9" s="41" t="s">
        <v>504</v>
      </c>
      <c r="W9" s="41" t="s">
        <v>504</v>
      </c>
      <c r="X9" s="65" t="s">
        <v>504</v>
      </c>
      <c r="Y9" s="40"/>
      <c r="Z9" s="40"/>
      <c r="AA9" s="40"/>
      <c r="AB9" s="40"/>
      <c r="AC9" s="40"/>
      <c r="AD9" s="40"/>
      <c r="AE9" s="40"/>
      <c r="AF9" s="40"/>
      <c r="AG9" s="40"/>
      <c r="AH9" s="40"/>
    </row>
    <row r="10" spans="1:34">
      <c r="A10" s="40">
        <v>9</v>
      </c>
      <c r="B10" s="40">
        <v>7</v>
      </c>
      <c r="C10" s="63"/>
      <c r="D10" s="40" t="s">
        <v>508</v>
      </c>
      <c r="E10" s="40" t="s">
        <v>509</v>
      </c>
      <c r="F10" s="40" t="s">
        <v>502</v>
      </c>
      <c r="G10" s="64" t="s">
        <v>503</v>
      </c>
      <c r="H10" s="40">
        <v>207</v>
      </c>
      <c r="I10" s="40">
        <v>0</v>
      </c>
      <c r="J10" s="40">
        <v>0</v>
      </c>
      <c r="K10" s="40">
        <v>81</v>
      </c>
      <c r="L10" s="40">
        <v>115</v>
      </c>
      <c r="M10" s="40">
        <v>70</v>
      </c>
      <c r="N10" s="40">
        <v>34</v>
      </c>
      <c r="O10" s="40">
        <v>23</v>
      </c>
      <c r="P10" s="40">
        <v>113</v>
      </c>
      <c r="Q10" s="40">
        <v>46</v>
      </c>
      <c r="R10" s="40">
        <v>48</v>
      </c>
      <c r="S10" s="41" t="s">
        <v>504</v>
      </c>
      <c r="T10" s="41" t="s">
        <v>504</v>
      </c>
      <c r="U10" s="41" t="s">
        <v>504</v>
      </c>
      <c r="V10" s="41" t="s">
        <v>504</v>
      </c>
      <c r="W10" s="41" t="s">
        <v>504</v>
      </c>
      <c r="X10" s="65" t="s">
        <v>504</v>
      </c>
      <c r="Y10" s="40"/>
      <c r="Z10" s="40"/>
      <c r="AA10" s="40"/>
      <c r="AB10" s="40"/>
      <c r="AC10" s="40"/>
      <c r="AD10" s="40"/>
      <c r="AE10" s="40"/>
      <c r="AF10" s="40"/>
      <c r="AG10" s="40"/>
      <c r="AH10" s="40"/>
    </row>
    <row r="11" spans="1:34">
      <c r="A11" s="40">
        <v>9</v>
      </c>
      <c r="B11" s="40">
        <v>8</v>
      </c>
      <c r="C11" s="63"/>
      <c r="D11" s="40"/>
      <c r="E11" s="40" t="s">
        <v>510</v>
      </c>
      <c r="F11" s="40" t="s">
        <v>502</v>
      </c>
      <c r="G11" s="64" t="s">
        <v>503</v>
      </c>
      <c r="H11" s="40">
        <v>8</v>
      </c>
      <c r="I11" s="40">
        <v>0</v>
      </c>
      <c r="J11" s="40">
        <v>0</v>
      </c>
      <c r="K11" s="40">
        <v>36</v>
      </c>
      <c r="L11" s="40">
        <v>15</v>
      </c>
      <c r="M11" s="40">
        <v>14</v>
      </c>
      <c r="N11" s="40">
        <v>0</v>
      </c>
      <c r="O11" s="40">
        <v>22</v>
      </c>
      <c r="P11" s="40">
        <v>31</v>
      </c>
      <c r="Q11" s="40">
        <v>19</v>
      </c>
      <c r="R11" s="40">
        <v>0</v>
      </c>
      <c r="S11" s="41" t="s">
        <v>504</v>
      </c>
      <c r="T11" s="41" t="s">
        <v>504</v>
      </c>
      <c r="U11" s="41" t="s">
        <v>504</v>
      </c>
      <c r="V11" s="41" t="s">
        <v>504</v>
      </c>
      <c r="W11" s="41" t="s">
        <v>504</v>
      </c>
      <c r="X11" s="65" t="s">
        <v>504</v>
      </c>
      <c r="Y11" s="40"/>
      <c r="Z11" s="40"/>
      <c r="AA11" s="40"/>
      <c r="AB11" s="40"/>
      <c r="AC11" s="40"/>
      <c r="AD11" s="40"/>
      <c r="AE11" s="40"/>
      <c r="AF11" s="40"/>
      <c r="AG11" s="40"/>
      <c r="AH11" s="40"/>
    </row>
    <row r="12" spans="1:34">
      <c r="A12" s="40">
        <v>9</v>
      </c>
      <c r="B12" s="40">
        <v>9</v>
      </c>
      <c r="C12" s="63"/>
      <c r="D12" s="40"/>
      <c r="E12" s="40" t="s">
        <v>511</v>
      </c>
      <c r="F12" s="40" t="s">
        <v>502</v>
      </c>
      <c r="G12" s="64" t="s">
        <v>503</v>
      </c>
      <c r="H12" s="40">
        <v>371</v>
      </c>
      <c r="I12" s="40">
        <v>88</v>
      </c>
      <c r="J12" s="40">
        <v>21</v>
      </c>
      <c r="K12" s="40">
        <v>95</v>
      </c>
      <c r="L12" s="40">
        <v>724</v>
      </c>
      <c r="M12" s="40">
        <v>411</v>
      </c>
      <c r="N12" s="40">
        <v>147</v>
      </c>
      <c r="O12" s="40">
        <v>123</v>
      </c>
      <c r="P12" s="40">
        <v>202</v>
      </c>
      <c r="Q12" s="40">
        <v>76</v>
      </c>
      <c r="R12" s="40">
        <v>63</v>
      </c>
      <c r="S12" s="41" t="s">
        <v>504</v>
      </c>
      <c r="T12" s="41" t="s">
        <v>504</v>
      </c>
      <c r="U12" s="41" t="s">
        <v>504</v>
      </c>
      <c r="V12" s="41" t="s">
        <v>504</v>
      </c>
      <c r="W12" s="41" t="s">
        <v>504</v>
      </c>
      <c r="X12" s="65" t="s">
        <v>504</v>
      </c>
      <c r="Y12" s="40"/>
      <c r="Z12" s="40"/>
      <c r="AA12" s="40"/>
      <c r="AB12" s="40"/>
      <c r="AC12" s="40"/>
      <c r="AD12" s="40"/>
      <c r="AE12" s="40"/>
      <c r="AF12" s="40"/>
      <c r="AG12" s="40"/>
      <c r="AH12" s="40"/>
    </row>
    <row r="13" spans="1:34">
      <c r="A13" s="40">
        <v>9</v>
      </c>
      <c r="B13" s="40">
        <v>10</v>
      </c>
      <c r="C13" s="63"/>
      <c r="D13" s="40"/>
      <c r="E13" s="40" t="s">
        <v>512</v>
      </c>
      <c r="F13" s="40" t="s">
        <v>502</v>
      </c>
      <c r="G13" s="64" t="s">
        <v>503</v>
      </c>
      <c r="H13" s="40">
        <v>0</v>
      </c>
      <c r="I13" s="40">
        <v>0</v>
      </c>
      <c r="J13" s="40">
        <v>0</v>
      </c>
      <c r="K13" s="40">
        <v>9</v>
      </c>
      <c r="L13" s="40">
        <v>48</v>
      </c>
      <c r="M13" s="40">
        <v>27</v>
      </c>
      <c r="N13" s="40">
        <v>15</v>
      </c>
      <c r="O13" s="40">
        <v>71</v>
      </c>
      <c r="P13" s="40">
        <v>0</v>
      </c>
      <c r="Q13" s="40">
        <v>14</v>
      </c>
      <c r="R13" s="40">
        <v>0</v>
      </c>
      <c r="S13" s="41" t="s">
        <v>504</v>
      </c>
      <c r="T13" s="41" t="s">
        <v>504</v>
      </c>
      <c r="U13" s="41" t="s">
        <v>504</v>
      </c>
      <c r="V13" s="41" t="s">
        <v>504</v>
      </c>
      <c r="W13" s="41" t="s">
        <v>504</v>
      </c>
      <c r="X13" s="65" t="s">
        <v>504</v>
      </c>
      <c r="Y13" s="40"/>
      <c r="Z13" s="40"/>
      <c r="AA13" s="40"/>
      <c r="AB13" s="40"/>
      <c r="AC13" s="40"/>
      <c r="AD13" s="40"/>
      <c r="AE13" s="40"/>
      <c r="AF13" s="40"/>
      <c r="AG13" s="40"/>
      <c r="AH13" s="40"/>
    </row>
    <row r="14" spans="1:34">
      <c r="A14" s="40">
        <v>9</v>
      </c>
      <c r="B14" s="40">
        <v>11</v>
      </c>
      <c r="C14" s="63"/>
      <c r="D14" s="40"/>
      <c r="E14" s="40" t="s">
        <v>50</v>
      </c>
      <c r="F14" s="40" t="s">
        <v>502</v>
      </c>
      <c r="G14" s="64" t="s">
        <v>503</v>
      </c>
      <c r="H14" s="40">
        <v>2495</v>
      </c>
      <c r="I14" s="40">
        <v>146</v>
      </c>
      <c r="J14" s="40">
        <v>941</v>
      </c>
      <c r="K14" s="40">
        <v>634</v>
      </c>
      <c r="L14" s="40">
        <v>1891</v>
      </c>
      <c r="M14" s="40">
        <v>1960</v>
      </c>
      <c r="N14" s="40">
        <v>509</v>
      </c>
      <c r="O14" s="40">
        <v>2330</v>
      </c>
      <c r="P14" s="40">
        <v>2373</v>
      </c>
      <c r="Q14" s="40">
        <v>628</v>
      </c>
      <c r="R14" s="40">
        <v>1682</v>
      </c>
      <c r="S14" s="41" t="s">
        <v>504</v>
      </c>
      <c r="T14" s="41" t="s">
        <v>504</v>
      </c>
      <c r="U14" s="41" t="s">
        <v>504</v>
      </c>
      <c r="V14" s="41" t="s">
        <v>504</v>
      </c>
      <c r="W14" s="41" t="s">
        <v>504</v>
      </c>
      <c r="X14" s="65" t="s">
        <v>504</v>
      </c>
      <c r="Y14" s="40"/>
      <c r="Z14" s="40"/>
      <c r="AA14" s="40"/>
      <c r="AB14" s="40"/>
      <c r="AC14" s="40"/>
      <c r="AD14" s="40"/>
      <c r="AE14" s="40"/>
      <c r="AF14" s="40"/>
      <c r="AG14" s="40"/>
      <c r="AH14" s="40"/>
    </row>
    <row r="15" spans="1:34">
      <c r="A15" s="40">
        <v>9</v>
      </c>
      <c r="B15" s="40">
        <v>13</v>
      </c>
      <c r="C15" s="63"/>
      <c r="D15" s="40" t="s">
        <v>513</v>
      </c>
      <c r="E15" s="40" t="s">
        <v>514</v>
      </c>
      <c r="F15" s="40" t="s">
        <v>502</v>
      </c>
      <c r="G15" s="64" t="s">
        <v>503</v>
      </c>
      <c r="H15" s="40">
        <v>0</v>
      </c>
      <c r="I15" s="40">
        <v>0</v>
      </c>
      <c r="J15" s="40">
        <v>0</v>
      </c>
      <c r="K15" s="40">
        <v>0</v>
      </c>
      <c r="L15" s="40">
        <v>0</v>
      </c>
      <c r="M15" s="40">
        <v>0</v>
      </c>
      <c r="N15" s="40">
        <v>0</v>
      </c>
      <c r="O15" s="40">
        <v>11</v>
      </c>
      <c r="P15" s="40">
        <v>0</v>
      </c>
      <c r="Q15" s="40">
        <v>0</v>
      </c>
      <c r="R15" s="40">
        <v>0</v>
      </c>
      <c r="S15" s="41" t="s">
        <v>504</v>
      </c>
      <c r="T15" s="41" t="s">
        <v>504</v>
      </c>
      <c r="U15" s="41" t="s">
        <v>504</v>
      </c>
      <c r="V15" s="41" t="s">
        <v>504</v>
      </c>
      <c r="W15" s="41" t="s">
        <v>504</v>
      </c>
      <c r="X15" s="65" t="s">
        <v>504</v>
      </c>
      <c r="Y15" s="40"/>
      <c r="Z15" s="40"/>
      <c r="AA15" s="40"/>
      <c r="AB15" s="40"/>
      <c r="AC15" s="40"/>
      <c r="AD15" s="40"/>
      <c r="AE15" s="40"/>
      <c r="AF15" s="40"/>
      <c r="AG15" s="40"/>
      <c r="AH15" s="40"/>
    </row>
    <row r="16" spans="1:34">
      <c r="A16" s="40">
        <v>9</v>
      </c>
      <c r="B16" s="40">
        <v>14</v>
      </c>
      <c r="C16" s="63"/>
      <c r="D16" s="40"/>
      <c r="E16" s="40" t="s">
        <v>515</v>
      </c>
      <c r="F16" s="40" t="s">
        <v>502</v>
      </c>
      <c r="G16" s="64" t="s">
        <v>503</v>
      </c>
      <c r="H16" s="40">
        <v>0</v>
      </c>
      <c r="I16" s="40">
        <v>0</v>
      </c>
      <c r="J16" s="40">
        <v>0</v>
      </c>
      <c r="K16" s="40">
        <v>10</v>
      </c>
      <c r="L16" s="40">
        <v>51</v>
      </c>
      <c r="M16" s="40">
        <v>0</v>
      </c>
      <c r="N16" s="40">
        <v>15</v>
      </c>
      <c r="O16" s="40">
        <v>13</v>
      </c>
      <c r="P16" s="40">
        <v>0</v>
      </c>
      <c r="Q16" s="40">
        <v>0</v>
      </c>
      <c r="R16" s="40">
        <v>0</v>
      </c>
      <c r="S16" s="41" t="s">
        <v>504</v>
      </c>
      <c r="T16" s="41" t="s">
        <v>504</v>
      </c>
      <c r="U16" s="41" t="s">
        <v>504</v>
      </c>
      <c r="V16" s="41" t="s">
        <v>504</v>
      </c>
      <c r="W16" s="41" t="s">
        <v>504</v>
      </c>
      <c r="X16" s="65" t="s">
        <v>504</v>
      </c>
      <c r="Y16" s="40"/>
      <c r="Z16" s="40"/>
      <c r="AA16" s="40"/>
      <c r="AB16" s="40"/>
      <c r="AC16" s="40"/>
      <c r="AD16" s="40"/>
      <c r="AE16" s="40"/>
      <c r="AF16" s="40"/>
      <c r="AG16" s="40"/>
      <c r="AH16" s="40"/>
    </row>
    <row r="17" spans="1:34">
      <c r="A17" s="40">
        <v>9</v>
      </c>
      <c r="B17" s="40">
        <v>15</v>
      </c>
      <c r="C17" s="63"/>
      <c r="D17" s="40"/>
      <c r="E17" s="40" t="s">
        <v>516</v>
      </c>
      <c r="F17" s="40" t="s">
        <v>502</v>
      </c>
      <c r="G17" s="64" t="s">
        <v>503</v>
      </c>
      <c r="H17" s="40">
        <v>0</v>
      </c>
      <c r="I17" s="40">
        <v>0</v>
      </c>
      <c r="J17" s="40">
        <v>0</v>
      </c>
      <c r="K17" s="40">
        <v>35</v>
      </c>
      <c r="L17" s="40">
        <v>26</v>
      </c>
      <c r="M17" s="40">
        <v>0</v>
      </c>
      <c r="N17" s="40">
        <v>0</v>
      </c>
      <c r="O17" s="40">
        <v>28</v>
      </c>
      <c r="P17" s="40">
        <v>0</v>
      </c>
      <c r="Q17" s="40">
        <v>0</v>
      </c>
      <c r="R17" s="40">
        <v>0</v>
      </c>
      <c r="S17" s="41" t="s">
        <v>504</v>
      </c>
      <c r="T17" s="41" t="s">
        <v>504</v>
      </c>
      <c r="U17" s="41" t="s">
        <v>504</v>
      </c>
      <c r="V17" s="41" t="s">
        <v>504</v>
      </c>
      <c r="W17" s="41" t="s">
        <v>504</v>
      </c>
      <c r="X17" s="65" t="s">
        <v>504</v>
      </c>
      <c r="Y17" s="40"/>
      <c r="Z17" s="40"/>
      <c r="AA17" s="40"/>
      <c r="AB17" s="40"/>
      <c r="AC17" s="40"/>
      <c r="AD17" s="40"/>
      <c r="AE17" s="40"/>
      <c r="AF17" s="40"/>
      <c r="AG17" s="40"/>
      <c r="AH17" s="40"/>
    </row>
    <row r="18" spans="1:34">
      <c r="A18" s="40">
        <v>9</v>
      </c>
      <c r="B18" s="40">
        <v>16</v>
      </c>
      <c r="C18" s="63"/>
      <c r="D18" s="40"/>
      <c r="E18" s="40" t="s">
        <v>517</v>
      </c>
      <c r="F18" s="40" t="s">
        <v>502</v>
      </c>
      <c r="G18" s="64" t="s">
        <v>503</v>
      </c>
      <c r="H18" s="40">
        <v>2494</v>
      </c>
      <c r="I18" s="40">
        <v>146</v>
      </c>
      <c r="J18" s="40">
        <v>941</v>
      </c>
      <c r="K18" s="40">
        <v>588</v>
      </c>
      <c r="L18" s="40">
        <v>1814</v>
      </c>
      <c r="M18" s="40">
        <v>1960</v>
      </c>
      <c r="N18" s="40">
        <v>495</v>
      </c>
      <c r="O18" s="40">
        <v>2279</v>
      </c>
      <c r="P18" s="40">
        <v>2374</v>
      </c>
      <c r="Q18" s="40">
        <v>628</v>
      </c>
      <c r="R18" s="40">
        <v>1681</v>
      </c>
      <c r="S18" s="41" t="s">
        <v>504</v>
      </c>
      <c r="T18" s="41" t="s">
        <v>504</v>
      </c>
      <c r="U18" s="41" t="s">
        <v>504</v>
      </c>
      <c r="V18" s="41" t="s">
        <v>504</v>
      </c>
      <c r="W18" s="41" t="s">
        <v>504</v>
      </c>
      <c r="X18" s="65" t="s">
        <v>504</v>
      </c>
      <c r="Y18" s="40"/>
      <c r="Z18" s="40"/>
      <c r="AA18" s="40"/>
      <c r="AB18" s="40"/>
      <c r="AC18" s="40"/>
      <c r="AD18" s="40"/>
      <c r="AE18" s="40"/>
      <c r="AF18" s="40"/>
      <c r="AG18" s="40"/>
      <c r="AH18" s="40"/>
    </row>
    <row r="19" spans="1:34">
      <c r="A19" s="40">
        <v>9</v>
      </c>
      <c r="B19" s="40">
        <v>17</v>
      </c>
      <c r="C19" s="63"/>
      <c r="D19" s="40"/>
      <c r="E19" s="40" t="s">
        <v>50</v>
      </c>
      <c r="F19" s="40" t="s">
        <v>502</v>
      </c>
      <c r="G19" s="64" t="s">
        <v>503</v>
      </c>
      <c r="H19" s="40">
        <v>2494</v>
      </c>
      <c r="I19" s="40">
        <v>146</v>
      </c>
      <c r="J19" s="40">
        <v>941</v>
      </c>
      <c r="K19" s="40">
        <v>633</v>
      </c>
      <c r="L19" s="40">
        <v>1891</v>
      </c>
      <c r="M19" s="40">
        <v>1960</v>
      </c>
      <c r="N19" s="40">
        <v>509</v>
      </c>
      <c r="O19" s="40">
        <v>2330</v>
      </c>
      <c r="P19" s="40">
        <v>2374</v>
      </c>
      <c r="Q19" s="40">
        <v>628</v>
      </c>
      <c r="R19" s="40">
        <v>1681</v>
      </c>
      <c r="S19" s="41" t="s">
        <v>504</v>
      </c>
      <c r="T19" s="41" t="s">
        <v>504</v>
      </c>
      <c r="U19" s="41" t="s">
        <v>504</v>
      </c>
      <c r="V19" s="41" t="s">
        <v>504</v>
      </c>
      <c r="W19" s="41" t="s">
        <v>504</v>
      </c>
      <c r="X19" s="65" t="s">
        <v>504</v>
      </c>
      <c r="Y19" s="40"/>
      <c r="Z19" s="40"/>
      <c r="AA19" s="40"/>
      <c r="AB19" s="40"/>
      <c r="AC19" s="40"/>
      <c r="AD19" s="40"/>
      <c r="AE19" s="40"/>
      <c r="AF19" s="40"/>
      <c r="AG19" s="40"/>
      <c r="AH19" s="40"/>
    </row>
    <row r="20" spans="1:34">
      <c r="A20" s="40">
        <v>9</v>
      </c>
      <c r="B20" s="40">
        <v>18</v>
      </c>
      <c r="C20" s="63"/>
      <c r="D20" s="40" t="s">
        <v>518</v>
      </c>
      <c r="E20" s="40" t="s">
        <v>519</v>
      </c>
      <c r="F20" s="40" t="s">
        <v>502</v>
      </c>
      <c r="G20" s="64" t="s">
        <v>503</v>
      </c>
      <c r="H20" s="40">
        <v>0</v>
      </c>
      <c r="I20" s="40">
        <v>0</v>
      </c>
      <c r="J20" s="40">
        <v>0</v>
      </c>
      <c r="K20" s="40">
        <v>0</v>
      </c>
      <c r="L20" s="40">
        <v>0</v>
      </c>
      <c r="M20" s="40">
        <v>0</v>
      </c>
      <c r="N20" s="40">
        <v>0</v>
      </c>
      <c r="O20" s="40">
        <v>0</v>
      </c>
      <c r="P20" s="40">
        <v>0</v>
      </c>
      <c r="Q20" s="40">
        <v>0</v>
      </c>
      <c r="R20" s="40">
        <v>0</v>
      </c>
      <c r="S20" s="41" t="s">
        <v>504</v>
      </c>
      <c r="T20" s="41" t="s">
        <v>504</v>
      </c>
      <c r="U20" s="41" t="s">
        <v>504</v>
      </c>
      <c r="V20" s="41" t="s">
        <v>504</v>
      </c>
      <c r="W20" s="41" t="s">
        <v>504</v>
      </c>
      <c r="X20" s="65" t="s">
        <v>504</v>
      </c>
      <c r="Y20" s="40"/>
      <c r="Z20" s="40"/>
      <c r="AA20" s="40"/>
      <c r="AB20" s="40"/>
      <c r="AC20" s="40"/>
      <c r="AD20" s="40"/>
      <c r="AE20" s="40"/>
      <c r="AF20" s="40"/>
      <c r="AG20" s="40"/>
      <c r="AH20" s="40"/>
    </row>
    <row r="21" spans="1:34">
      <c r="A21" s="40">
        <v>9</v>
      </c>
      <c r="B21" s="40">
        <v>19</v>
      </c>
      <c r="C21" s="63"/>
      <c r="D21" s="40"/>
      <c r="E21" s="40" t="s">
        <v>520</v>
      </c>
      <c r="F21" s="40" t="s">
        <v>502</v>
      </c>
      <c r="G21" s="64" t="s">
        <v>503</v>
      </c>
      <c r="H21" s="40">
        <v>0</v>
      </c>
      <c r="I21" s="40">
        <v>0</v>
      </c>
      <c r="J21" s="40">
        <v>0</v>
      </c>
      <c r="K21" s="40">
        <v>3</v>
      </c>
      <c r="L21" s="40">
        <v>28</v>
      </c>
      <c r="M21" s="40">
        <v>7</v>
      </c>
      <c r="N21" s="40">
        <v>5</v>
      </c>
      <c r="O21" s="40">
        <v>0</v>
      </c>
      <c r="P21" s="40">
        <v>3</v>
      </c>
      <c r="Q21" s="40">
        <v>0</v>
      </c>
      <c r="R21" s="40">
        <v>0</v>
      </c>
      <c r="S21" s="41" t="s">
        <v>504</v>
      </c>
      <c r="T21" s="41" t="s">
        <v>504</v>
      </c>
      <c r="U21" s="41" t="s">
        <v>504</v>
      </c>
      <c r="V21" s="41" t="s">
        <v>504</v>
      </c>
      <c r="W21" s="41" t="s">
        <v>504</v>
      </c>
      <c r="X21" s="65" t="s">
        <v>504</v>
      </c>
      <c r="Y21" s="40"/>
      <c r="Z21" s="40"/>
      <c r="AA21" s="40"/>
      <c r="AB21" s="40"/>
      <c r="AC21" s="40"/>
      <c r="AD21" s="40"/>
      <c r="AE21" s="40"/>
      <c r="AF21" s="40"/>
      <c r="AG21" s="40"/>
      <c r="AH21" s="40"/>
    </row>
    <row r="22" spans="1:34">
      <c r="A22" s="40">
        <v>9</v>
      </c>
      <c r="B22" s="40">
        <v>20</v>
      </c>
      <c r="C22" s="63"/>
      <c r="D22" s="40"/>
      <c r="E22" s="40" t="s">
        <v>521</v>
      </c>
      <c r="F22" s="40" t="s">
        <v>502</v>
      </c>
      <c r="G22" s="64" t="s">
        <v>503</v>
      </c>
      <c r="H22" s="40">
        <v>192</v>
      </c>
      <c r="I22" s="40">
        <v>19</v>
      </c>
      <c r="J22" s="40">
        <v>10</v>
      </c>
      <c r="K22" s="40">
        <v>91</v>
      </c>
      <c r="L22" s="40">
        <v>229</v>
      </c>
      <c r="M22" s="40">
        <v>128</v>
      </c>
      <c r="N22" s="40">
        <v>63</v>
      </c>
      <c r="O22" s="40">
        <v>58</v>
      </c>
      <c r="P22" s="40">
        <v>312</v>
      </c>
      <c r="Q22" s="40">
        <v>132</v>
      </c>
      <c r="R22" s="40">
        <v>25</v>
      </c>
      <c r="S22" s="41" t="s">
        <v>504</v>
      </c>
      <c r="T22" s="41" t="s">
        <v>504</v>
      </c>
      <c r="U22" s="41" t="s">
        <v>504</v>
      </c>
      <c r="V22" s="41" t="s">
        <v>504</v>
      </c>
      <c r="W22" s="41" t="s">
        <v>504</v>
      </c>
      <c r="X22" s="65" t="s">
        <v>504</v>
      </c>
      <c r="Y22" s="40"/>
      <c r="Z22" s="40"/>
      <c r="AA22" s="40"/>
      <c r="AB22" s="40"/>
      <c r="AC22" s="40"/>
      <c r="AD22" s="40"/>
      <c r="AE22" s="40"/>
      <c r="AF22" s="40"/>
      <c r="AG22" s="40"/>
      <c r="AH22" s="40"/>
    </row>
    <row r="23" spans="1:34">
      <c r="A23" s="40">
        <v>9</v>
      </c>
      <c r="B23" s="40">
        <v>21</v>
      </c>
      <c r="C23" s="63"/>
      <c r="D23" s="40"/>
      <c r="E23" s="40" t="s">
        <v>522</v>
      </c>
      <c r="F23" s="40" t="s">
        <v>502</v>
      </c>
      <c r="G23" s="64" t="s">
        <v>503</v>
      </c>
      <c r="H23" s="40">
        <v>204</v>
      </c>
      <c r="I23" s="40">
        <v>89</v>
      </c>
      <c r="J23" s="40">
        <v>260</v>
      </c>
      <c r="K23" s="40">
        <v>177</v>
      </c>
      <c r="L23" s="40">
        <v>881</v>
      </c>
      <c r="M23" s="40">
        <v>279</v>
      </c>
      <c r="N23" s="40">
        <v>388</v>
      </c>
      <c r="O23" s="40">
        <v>918</v>
      </c>
      <c r="P23" s="40">
        <v>1319</v>
      </c>
      <c r="Q23" s="40">
        <v>118</v>
      </c>
      <c r="R23" s="40">
        <v>154</v>
      </c>
      <c r="S23" s="41" t="s">
        <v>504</v>
      </c>
      <c r="T23" s="41" t="s">
        <v>504</v>
      </c>
      <c r="U23" s="41" t="s">
        <v>504</v>
      </c>
      <c r="V23" s="41" t="s">
        <v>504</v>
      </c>
      <c r="W23" s="41" t="s">
        <v>504</v>
      </c>
      <c r="X23" s="65" t="s">
        <v>504</v>
      </c>
      <c r="Y23" s="40"/>
      <c r="Z23" s="40"/>
      <c r="AA23" s="40"/>
      <c r="AB23" s="40"/>
      <c r="AC23" s="40"/>
      <c r="AD23" s="40"/>
      <c r="AE23" s="40"/>
      <c r="AF23" s="40"/>
      <c r="AG23" s="40"/>
      <c r="AH23" s="40"/>
    </row>
    <row r="24" spans="1:34">
      <c r="A24" s="40">
        <v>9</v>
      </c>
      <c r="B24" s="40">
        <v>22</v>
      </c>
      <c r="C24" s="63"/>
      <c r="D24" s="40"/>
      <c r="E24" s="40" t="s">
        <v>517</v>
      </c>
      <c r="F24" s="40" t="s">
        <v>502</v>
      </c>
      <c r="G24" s="64" t="s">
        <v>503</v>
      </c>
      <c r="H24" s="40">
        <v>2097</v>
      </c>
      <c r="I24" s="40">
        <v>38</v>
      </c>
      <c r="J24" s="40">
        <v>671</v>
      </c>
      <c r="K24" s="40">
        <v>361</v>
      </c>
      <c r="L24" s="40">
        <v>754</v>
      </c>
      <c r="M24" s="40">
        <v>1546</v>
      </c>
      <c r="N24" s="40">
        <v>54</v>
      </c>
      <c r="O24" s="40">
        <v>1354</v>
      </c>
      <c r="P24" s="40">
        <v>739</v>
      </c>
      <c r="Q24" s="40">
        <v>378</v>
      </c>
      <c r="R24" s="40">
        <v>1503</v>
      </c>
      <c r="S24" s="41" t="s">
        <v>504</v>
      </c>
      <c r="T24" s="41" t="s">
        <v>504</v>
      </c>
      <c r="U24" s="41" t="s">
        <v>504</v>
      </c>
      <c r="V24" s="41" t="s">
        <v>504</v>
      </c>
      <c r="W24" s="41" t="s">
        <v>504</v>
      </c>
      <c r="X24" s="65" t="s">
        <v>504</v>
      </c>
      <c r="Y24" s="40"/>
      <c r="Z24" s="40"/>
      <c r="AA24" s="40"/>
      <c r="AB24" s="40"/>
      <c r="AC24" s="40"/>
      <c r="AD24" s="40"/>
      <c r="AE24" s="40"/>
      <c r="AF24" s="40"/>
      <c r="AG24" s="40"/>
      <c r="AH24" s="40"/>
    </row>
    <row r="25" spans="1:34">
      <c r="A25" s="40">
        <v>9</v>
      </c>
      <c r="B25" s="40">
        <v>23</v>
      </c>
      <c r="C25" s="63"/>
      <c r="D25" s="40"/>
      <c r="E25" s="40" t="s">
        <v>50</v>
      </c>
      <c r="F25" s="40" t="s">
        <v>502</v>
      </c>
      <c r="G25" s="64" t="s">
        <v>503</v>
      </c>
      <c r="H25" s="40">
        <v>2493</v>
      </c>
      <c r="I25" s="40">
        <v>146</v>
      </c>
      <c r="J25" s="40">
        <v>941</v>
      </c>
      <c r="K25" s="40">
        <v>632</v>
      </c>
      <c r="L25" s="40">
        <v>1892</v>
      </c>
      <c r="M25" s="40">
        <v>1960</v>
      </c>
      <c r="N25" s="40">
        <v>509</v>
      </c>
      <c r="O25" s="40">
        <v>2330</v>
      </c>
      <c r="P25" s="40">
        <v>2373</v>
      </c>
      <c r="Q25" s="40">
        <v>628</v>
      </c>
      <c r="R25" s="40">
        <v>1682</v>
      </c>
      <c r="S25" s="41" t="s">
        <v>504</v>
      </c>
      <c r="T25" s="41" t="s">
        <v>504</v>
      </c>
      <c r="U25" s="41" t="s">
        <v>504</v>
      </c>
      <c r="V25" s="41" t="s">
        <v>504</v>
      </c>
      <c r="W25" s="41" t="s">
        <v>504</v>
      </c>
      <c r="X25" s="65" t="s">
        <v>504</v>
      </c>
      <c r="Y25" s="40"/>
      <c r="Z25" s="40"/>
      <c r="AA25" s="40"/>
      <c r="AB25" s="40"/>
      <c r="AC25" s="40"/>
      <c r="AD25" s="40"/>
      <c r="AE25" s="40"/>
      <c r="AF25" s="40"/>
      <c r="AG25" s="40"/>
      <c r="AH25" s="40"/>
    </row>
    <row r="26" spans="1:34">
      <c r="A26" s="40">
        <v>9</v>
      </c>
      <c r="B26" s="40">
        <v>24</v>
      </c>
      <c r="C26" s="63"/>
      <c r="D26" s="40" t="s">
        <v>523</v>
      </c>
      <c r="E26" s="40" t="s">
        <v>524</v>
      </c>
      <c r="F26" s="40" t="s">
        <v>502</v>
      </c>
      <c r="G26" s="64" t="s">
        <v>503</v>
      </c>
      <c r="H26" s="40">
        <v>0</v>
      </c>
      <c r="I26" s="40">
        <v>0</v>
      </c>
      <c r="J26" s="40">
        <v>0</v>
      </c>
      <c r="K26" s="40">
        <v>0</v>
      </c>
      <c r="L26" s="40">
        <v>0</v>
      </c>
      <c r="M26" s="40">
        <v>0</v>
      </c>
      <c r="N26" s="40">
        <v>0</v>
      </c>
      <c r="O26" s="40">
        <v>0</v>
      </c>
      <c r="P26" s="40">
        <v>0</v>
      </c>
      <c r="Q26" s="40">
        <v>0</v>
      </c>
      <c r="R26" s="40">
        <v>0</v>
      </c>
      <c r="S26" s="41" t="s">
        <v>504</v>
      </c>
      <c r="T26" s="41" t="s">
        <v>504</v>
      </c>
      <c r="U26" s="41" t="s">
        <v>504</v>
      </c>
      <c r="V26" s="41" t="s">
        <v>504</v>
      </c>
      <c r="W26" s="41" t="s">
        <v>504</v>
      </c>
      <c r="X26" s="65" t="s">
        <v>504</v>
      </c>
      <c r="Y26" s="40"/>
      <c r="Z26" s="40"/>
      <c r="AA26" s="40"/>
      <c r="AB26" s="40"/>
      <c r="AC26" s="40"/>
      <c r="AD26" s="40"/>
      <c r="AE26" s="40"/>
      <c r="AF26" s="40"/>
      <c r="AG26" s="40"/>
      <c r="AH26" s="40"/>
    </row>
    <row r="27" spans="1:34">
      <c r="A27" s="40">
        <v>9</v>
      </c>
      <c r="B27" s="40">
        <v>25</v>
      </c>
      <c r="C27" s="63"/>
      <c r="D27" s="40"/>
      <c r="E27" s="40" t="s">
        <v>525</v>
      </c>
      <c r="F27" s="40" t="s">
        <v>502</v>
      </c>
      <c r="G27" s="64" t="s">
        <v>503</v>
      </c>
      <c r="H27" s="40">
        <v>0</v>
      </c>
      <c r="I27" s="40">
        <v>0</v>
      </c>
      <c r="J27" s="40">
        <v>0</v>
      </c>
      <c r="K27" s="40">
        <v>0</v>
      </c>
      <c r="L27" s="40">
        <v>0</v>
      </c>
      <c r="M27" s="40">
        <v>0</v>
      </c>
      <c r="N27" s="40">
        <v>0</v>
      </c>
      <c r="O27" s="40">
        <v>9</v>
      </c>
      <c r="P27" s="40">
        <v>11</v>
      </c>
      <c r="Q27" s="40">
        <v>0</v>
      </c>
      <c r="R27" s="40">
        <v>0</v>
      </c>
      <c r="S27" s="41" t="s">
        <v>504</v>
      </c>
      <c r="T27" s="41" t="s">
        <v>504</v>
      </c>
      <c r="U27" s="41" t="s">
        <v>504</v>
      </c>
      <c r="V27" s="41" t="s">
        <v>504</v>
      </c>
      <c r="W27" s="41" t="s">
        <v>504</v>
      </c>
      <c r="X27" s="65" t="s">
        <v>504</v>
      </c>
      <c r="Y27" s="40"/>
      <c r="Z27" s="40"/>
      <c r="AA27" s="40"/>
      <c r="AB27" s="40"/>
      <c r="AC27" s="40"/>
      <c r="AD27" s="40"/>
      <c r="AE27" s="40"/>
      <c r="AF27" s="40"/>
      <c r="AG27" s="40"/>
      <c r="AH27" s="40"/>
    </row>
    <row r="28" spans="1:34">
      <c r="A28" s="40">
        <v>9</v>
      </c>
      <c r="B28" s="40">
        <v>26</v>
      </c>
      <c r="C28" s="63"/>
      <c r="D28" s="40"/>
      <c r="E28" s="40" t="s">
        <v>526</v>
      </c>
      <c r="F28" s="40" t="s">
        <v>502</v>
      </c>
      <c r="G28" s="64" t="s">
        <v>503</v>
      </c>
      <c r="H28" s="40">
        <v>111</v>
      </c>
      <c r="I28" s="40">
        <v>19</v>
      </c>
      <c r="J28" s="40">
        <v>0</v>
      </c>
      <c r="K28" s="40">
        <v>118</v>
      </c>
      <c r="L28" s="40">
        <v>373</v>
      </c>
      <c r="M28" s="40">
        <v>157</v>
      </c>
      <c r="N28" s="40">
        <v>66</v>
      </c>
      <c r="O28" s="40">
        <v>83</v>
      </c>
      <c r="P28" s="40">
        <v>257</v>
      </c>
      <c r="Q28" s="40">
        <v>73</v>
      </c>
      <c r="R28" s="40">
        <v>11</v>
      </c>
      <c r="S28" s="41" t="s">
        <v>504</v>
      </c>
      <c r="T28" s="41" t="s">
        <v>504</v>
      </c>
      <c r="U28" s="41" t="s">
        <v>504</v>
      </c>
      <c r="V28" s="41" t="s">
        <v>504</v>
      </c>
      <c r="W28" s="41" t="s">
        <v>504</v>
      </c>
      <c r="X28" s="65" t="s">
        <v>504</v>
      </c>
      <c r="Y28" s="40"/>
      <c r="Z28" s="40"/>
      <c r="AA28" s="40"/>
      <c r="AB28" s="40"/>
      <c r="AC28" s="40"/>
      <c r="AD28" s="40"/>
      <c r="AE28" s="40"/>
      <c r="AF28" s="40"/>
      <c r="AG28" s="40"/>
      <c r="AH28" s="40"/>
    </row>
    <row r="29" spans="1:34">
      <c r="A29" s="40">
        <v>9</v>
      </c>
      <c r="B29" s="40">
        <v>27</v>
      </c>
      <c r="C29" s="63"/>
      <c r="D29" s="40"/>
      <c r="E29" s="40" t="s">
        <v>527</v>
      </c>
      <c r="F29" s="40" t="s">
        <v>502</v>
      </c>
      <c r="G29" s="64" t="s">
        <v>503</v>
      </c>
      <c r="H29" s="40">
        <v>166</v>
      </c>
      <c r="I29" s="40">
        <v>13</v>
      </c>
      <c r="J29" s="40">
        <v>113</v>
      </c>
      <c r="K29" s="40">
        <v>48</v>
      </c>
      <c r="L29" s="40">
        <v>247</v>
      </c>
      <c r="M29" s="40">
        <v>124</v>
      </c>
      <c r="N29" s="40">
        <v>71</v>
      </c>
      <c r="O29" s="40">
        <v>319</v>
      </c>
      <c r="P29" s="40">
        <v>481</v>
      </c>
      <c r="Q29" s="40">
        <v>144</v>
      </c>
      <c r="R29" s="40">
        <v>207</v>
      </c>
      <c r="S29" s="41" t="s">
        <v>504</v>
      </c>
      <c r="T29" s="41" t="s">
        <v>504</v>
      </c>
      <c r="U29" s="41" t="s">
        <v>504</v>
      </c>
      <c r="V29" s="41" t="s">
        <v>504</v>
      </c>
      <c r="W29" s="41" t="s">
        <v>504</v>
      </c>
      <c r="X29" s="65" t="s">
        <v>504</v>
      </c>
      <c r="Y29" s="40"/>
      <c r="Z29" s="40"/>
      <c r="AA29" s="40"/>
      <c r="AB29" s="40"/>
      <c r="AC29" s="40"/>
      <c r="AD29" s="40"/>
      <c r="AE29" s="40"/>
      <c r="AF29" s="40"/>
      <c r="AG29" s="40"/>
      <c r="AH29" s="40"/>
    </row>
    <row r="30" spans="1:34">
      <c r="A30" s="40">
        <v>9</v>
      </c>
      <c r="B30" s="40">
        <v>28</v>
      </c>
      <c r="C30" s="63"/>
      <c r="D30" s="40"/>
      <c r="E30" s="40" t="s">
        <v>517</v>
      </c>
      <c r="F30" s="40" t="s">
        <v>502</v>
      </c>
      <c r="G30" s="64" t="s">
        <v>503</v>
      </c>
      <c r="H30" s="40">
        <v>2216</v>
      </c>
      <c r="I30" s="40">
        <v>114</v>
      </c>
      <c r="J30" s="40">
        <v>828</v>
      </c>
      <c r="K30" s="40">
        <v>467</v>
      </c>
      <c r="L30" s="40">
        <v>1271</v>
      </c>
      <c r="M30" s="40">
        <v>1678</v>
      </c>
      <c r="N30" s="40">
        <v>372</v>
      </c>
      <c r="O30" s="40">
        <v>1919</v>
      </c>
      <c r="P30" s="40">
        <v>1624</v>
      </c>
      <c r="Q30" s="40">
        <v>411</v>
      </c>
      <c r="R30" s="40">
        <v>1464</v>
      </c>
      <c r="S30" s="41" t="s">
        <v>504</v>
      </c>
      <c r="T30" s="41" t="s">
        <v>504</v>
      </c>
      <c r="U30" s="41" t="s">
        <v>504</v>
      </c>
      <c r="V30" s="41" t="s">
        <v>504</v>
      </c>
      <c r="W30" s="41" t="s">
        <v>504</v>
      </c>
      <c r="X30" s="65" t="s">
        <v>504</v>
      </c>
      <c r="Y30" s="40"/>
      <c r="Z30" s="40"/>
      <c r="AA30" s="40"/>
      <c r="AB30" s="40"/>
      <c r="AC30" s="40"/>
      <c r="AD30" s="40"/>
      <c r="AE30" s="40"/>
      <c r="AF30" s="40"/>
      <c r="AG30" s="40"/>
      <c r="AH30" s="40"/>
    </row>
    <row r="31" spans="1:34">
      <c r="A31" s="40">
        <v>9</v>
      </c>
      <c r="B31" s="40">
        <v>29</v>
      </c>
      <c r="C31" s="66"/>
      <c r="D31" s="67"/>
      <c r="E31" s="67" t="s">
        <v>50</v>
      </c>
      <c r="F31" s="67" t="s">
        <v>502</v>
      </c>
      <c r="G31" s="68" t="s">
        <v>503</v>
      </c>
      <c r="H31" s="40">
        <v>2493</v>
      </c>
      <c r="I31" s="40">
        <v>146</v>
      </c>
      <c r="J31" s="40">
        <v>941</v>
      </c>
      <c r="K31" s="40">
        <v>633</v>
      </c>
      <c r="L31" s="40">
        <v>1891</v>
      </c>
      <c r="M31" s="40">
        <v>1960</v>
      </c>
      <c r="N31" s="40">
        <v>509</v>
      </c>
      <c r="O31" s="40">
        <v>2330</v>
      </c>
      <c r="P31" s="40">
        <v>2373</v>
      </c>
      <c r="Q31" s="40">
        <v>628</v>
      </c>
      <c r="R31" s="40">
        <v>1682</v>
      </c>
      <c r="S31" s="41" t="s">
        <v>504</v>
      </c>
      <c r="T31" s="41" t="s">
        <v>504</v>
      </c>
      <c r="U31" s="41" t="s">
        <v>504</v>
      </c>
      <c r="V31" s="41" t="s">
        <v>504</v>
      </c>
      <c r="W31" s="41" t="s">
        <v>504</v>
      </c>
      <c r="X31" s="65" t="s">
        <v>504</v>
      </c>
      <c r="Y31" s="40"/>
      <c r="Z31" s="40"/>
      <c r="AA31" s="40"/>
      <c r="AB31" s="40"/>
      <c r="AC31" s="40"/>
      <c r="AD31" s="40"/>
      <c r="AE31" s="40"/>
      <c r="AF31" s="40"/>
      <c r="AG31" s="40"/>
      <c r="AH31" s="40"/>
    </row>
    <row r="32" spans="1:34">
      <c r="A32" s="120"/>
      <c r="B32" s="122"/>
      <c r="C32" s="69">
        <v>2</v>
      </c>
      <c r="D32" s="70" t="s">
        <v>528</v>
      </c>
      <c r="E32" s="70"/>
      <c r="F32" s="70"/>
      <c r="G32" s="71"/>
      <c r="H32" s="70"/>
      <c r="I32" s="70"/>
      <c r="J32" s="70"/>
      <c r="K32" s="70"/>
      <c r="L32" s="70"/>
      <c r="M32" s="70"/>
      <c r="N32" s="70"/>
      <c r="O32" s="70"/>
      <c r="P32" s="70"/>
      <c r="Q32" s="70"/>
      <c r="R32" s="70"/>
      <c r="S32" s="72"/>
      <c r="T32" s="72"/>
      <c r="U32" s="72"/>
      <c r="V32" s="72"/>
      <c r="W32" s="72"/>
      <c r="X32" s="73"/>
      <c r="Y32" s="40"/>
      <c r="Z32" s="40"/>
      <c r="AA32" s="40"/>
      <c r="AB32" s="40"/>
      <c r="AC32" s="40"/>
      <c r="AD32" s="40"/>
      <c r="AE32" s="40"/>
      <c r="AF32" s="40"/>
      <c r="AG32" s="40"/>
      <c r="AH32" s="40"/>
    </row>
    <row r="33" spans="1:34">
      <c r="A33" s="40">
        <v>10</v>
      </c>
      <c r="B33" s="40">
        <v>4</v>
      </c>
      <c r="C33" s="63"/>
      <c r="D33" s="40" t="s">
        <v>501</v>
      </c>
      <c r="E33" s="40" t="s">
        <v>501</v>
      </c>
      <c r="F33" s="40" t="s">
        <v>502</v>
      </c>
      <c r="G33" s="64" t="s">
        <v>503</v>
      </c>
      <c r="H33" s="40">
        <v>0</v>
      </c>
      <c r="I33" s="40">
        <v>0</v>
      </c>
      <c r="J33" s="40">
        <v>0</v>
      </c>
      <c r="K33" s="40">
        <v>0</v>
      </c>
      <c r="L33" s="40">
        <v>0</v>
      </c>
      <c r="M33" s="40">
        <v>0</v>
      </c>
      <c r="N33" s="40">
        <v>0</v>
      </c>
      <c r="O33" s="40">
        <v>0</v>
      </c>
      <c r="P33" s="40">
        <v>24</v>
      </c>
      <c r="Q33" s="40">
        <v>0</v>
      </c>
      <c r="R33" s="40">
        <v>19</v>
      </c>
      <c r="S33" s="41" t="s">
        <v>504</v>
      </c>
      <c r="T33" s="41" t="s">
        <v>504</v>
      </c>
      <c r="U33" s="41" t="s">
        <v>504</v>
      </c>
      <c r="V33" s="41" t="s">
        <v>504</v>
      </c>
      <c r="W33" s="41" t="s">
        <v>504</v>
      </c>
      <c r="X33" s="65" t="s">
        <v>504</v>
      </c>
      <c r="Y33" s="40"/>
      <c r="Z33" s="40"/>
      <c r="AA33" s="40"/>
      <c r="AB33" s="40"/>
      <c r="AC33" s="40"/>
      <c r="AD33" s="40"/>
      <c r="AE33" s="40"/>
      <c r="AF33" s="40"/>
      <c r="AG33" s="40"/>
      <c r="AH33" s="40"/>
    </row>
    <row r="34" spans="1:34">
      <c r="A34" s="40">
        <v>10</v>
      </c>
      <c r="B34" s="40">
        <v>5</v>
      </c>
      <c r="C34" s="63"/>
      <c r="D34" s="40" t="s">
        <v>505</v>
      </c>
      <c r="E34" s="40" t="s">
        <v>506</v>
      </c>
      <c r="F34" s="40" t="s">
        <v>502</v>
      </c>
      <c r="G34" s="64" t="s">
        <v>503</v>
      </c>
      <c r="H34" s="40">
        <v>456</v>
      </c>
      <c r="I34" s="40">
        <v>58</v>
      </c>
      <c r="J34" s="40">
        <v>0</v>
      </c>
      <c r="K34" s="40">
        <v>210</v>
      </c>
      <c r="L34" s="40">
        <v>45</v>
      </c>
      <c r="M34" s="40">
        <v>286</v>
      </c>
      <c r="N34" s="40">
        <v>59</v>
      </c>
      <c r="O34" s="40">
        <v>360</v>
      </c>
      <c r="P34" s="40">
        <v>1721</v>
      </c>
      <c r="Q34" s="40">
        <v>16</v>
      </c>
      <c r="R34" s="40">
        <v>270</v>
      </c>
      <c r="S34" s="41" t="s">
        <v>504</v>
      </c>
      <c r="T34" s="41" t="s">
        <v>504</v>
      </c>
      <c r="U34" s="41" t="s">
        <v>504</v>
      </c>
      <c r="V34" s="41" t="s">
        <v>504</v>
      </c>
      <c r="W34" s="41" t="s">
        <v>504</v>
      </c>
      <c r="X34" s="65" t="s">
        <v>504</v>
      </c>
      <c r="Y34" s="40"/>
      <c r="Z34" s="40"/>
      <c r="AA34" s="40"/>
      <c r="AB34" s="40"/>
      <c r="AC34" s="40"/>
      <c r="AD34" s="40"/>
      <c r="AE34" s="40"/>
      <c r="AF34" s="40"/>
      <c r="AG34" s="40"/>
      <c r="AH34" s="40"/>
    </row>
    <row r="35" spans="1:34">
      <c r="A35" s="40">
        <v>10</v>
      </c>
      <c r="B35" s="40">
        <v>6</v>
      </c>
      <c r="C35" s="63"/>
      <c r="D35" s="40"/>
      <c r="E35" s="40" t="s">
        <v>507</v>
      </c>
      <c r="F35" s="40" t="s">
        <v>502</v>
      </c>
      <c r="G35" s="64" t="s">
        <v>503</v>
      </c>
      <c r="H35" s="40">
        <v>1374</v>
      </c>
      <c r="I35" s="40">
        <v>58</v>
      </c>
      <c r="J35" s="40">
        <v>527</v>
      </c>
      <c r="K35" s="40">
        <v>124</v>
      </c>
      <c r="L35" s="40">
        <v>469</v>
      </c>
      <c r="M35" s="40">
        <v>812</v>
      </c>
      <c r="N35" s="40">
        <v>310</v>
      </c>
      <c r="O35" s="40">
        <v>1244</v>
      </c>
      <c r="P35" s="40">
        <v>320</v>
      </c>
      <c r="Q35" s="40">
        <v>381</v>
      </c>
      <c r="R35" s="40">
        <v>818</v>
      </c>
      <c r="S35" s="41" t="s">
        <v>504</v>
      </c>
      <c r="T35" s="41" t="s">
        <v>504</v>
      </c>
      <c r="U35" s="41" t="s">
        <v>504</v>
      </c>
      <c r="V35" s="41" t="s">
        <v>504</v>
      </c>
      <c r="W35" s="41" t="s">
        <v>504</v>
      </c>
      <c r="X35" s="65" t="s">
        <v>504</v>
      </c>
      <c r="Y35" s="40"/>
      <c r="Z35" s="40"/>
      <c r="AA35" s="40"/>
      <c r="AB35" s="40"/>
      <c r="AC35" s="40"/>
      <c r="AD35" s="40"/>
      <c r="AE35" s="40"/>
      <c r="AF35" s="40"/>
      <c r="AG35" s="40"/>
      <c r="AH35" s="40"/>
    </row>
    <row r="36" spans="1:34">
      <c r="A36" s="40">
        <v>10</v>
      </c>
      <c r="B36" s="40">
        <v>7</v>
      </c>
      <c r="C36" s="63"/>
      <c r="D36" s="40" t="s">
        <v>508</v>
      </c>
      <c r="E36" s="40" t="s">
        <v>509</v>
      </c>
      <c r="F36" s="40" t="s">
        <v>502</v>
      </c>
      <c r="G36" s="64" t="s">
        <v>503</v>
      </c>
      <c r="H36" s="40">
        <v>282</v>
      </c>
      <c r="I36" s="40">
        <v>0</v>
      </c>
      <c r="J36" s="40">
        <v>0</v>
      </c>
      <c r="K36" s="40">
        <v>61</v>
      </c>
      <c r="L36" s="40">
        <v>28</v>
      </c>
      <c r="M36" s="40">
        <v>164</v>
      </c>
      <c r="N36" s="40">
        <v>20</v>
      </c>
      <c r="O36" s="40">
        <v>25</v>
      </c>
      <c r="P36" s="40">
        <v>17</v>
      </c>
      <c r="Q36" s="40">
        <v>44</v>
      </c>
      <c r="R36" s="40">
        <v>21</v>
      </c>
      <c r="S36" s="41" t="s">
        <v>504</v>
      </c>
      <c r="T36" s="41" t="s">
        <v>504</v>
      </c>
      <c r="U36" s="41" t="s">
        <v>504</v>
      </c>
      <c r="V36" s="41" t="s">
        <v>504</v>
      </c>
      <c r="W36" s="41" t="s">
        <v>504</v>
      </c>
      <c r="X36" s="65" t="s">
        <v>504</v>
      </c>
      <c r="Y36" s="40"/>
      <c r="Z36" s="40"/>
      <c r="AA36" s="40"/>
      <c r="AB36" s="40"/>
      <c r="AC36" s="40"/>
      <c r="AD36" s="40"/>
      <c r="AE36" s="40"/>
      <c r="AF36" s="40"/>
      <c r="AG36" s="40"/>
      <c r="AH36" s="40"/>
    </row>
    <row r="37" spans="1:34">
      <c r="A37" s="40">
        <v>10</v>
      </c>
      <c r="B37" s="40">
        <v>8</v>
      </c>
      <c r="C37" s="63"/>
      <c r="D37" s="40"/>
      <c r="E37" s="40" t="s">
        <v>510</v>
      </c>
      <c r="F37" s="40" t="s">
        <v>502</v>
      </c>
      <c r="G37" s="64" t="s">
        <v>503</v>
      </c>
      <c r="H37" s="40">
        <v>23</v>
      </c>
      <c r="I37" s="40">
        <v>0</v>
      </c>
      <c r="J37" s="40">
        <v>0</v>
      </c>
      <c r="K37" s="40">
        <v>112</v>
      </c>
      <c r="L37" s="40">
        <v>0</v>
      </c>
      <c r="M37" s="40">
        <v>96</v>
      </c>
      <c r="N37" s="40">
        <v>0</v>
      </c>
      <c r="O37" s="40">
        <v>112</v>
      </c>
      <c r="P37" s="40">
        <v>43</v>
      </c>
      <c r="Q37" s="40">
        <v>0</v>
      </c>
      <c r="R37" s="40">
        <v>24</v>
      </c>
      <c r="S37" s="41" t="s">
        <v>504</v>
      </c>
      <c r="T37" s="41" t="s">
        <v>504</v>
      </c>
      <c r="U37" s="41" t="s">
        <v>504</v>
      </c>
      <c r="V37" s="41" t="s">
        <v>504</v>
      </c>
      <c r="W37" s="41" t="s">
        <v>504</v>
      </c>
      <c r="X37" s="65" t="s">
        <v>504</v>
      </c>
      <c r="Y37" s="40"/>
      <c r="Z37" s="40"/>
      <c r="AA37" s="40"/>
      <c r="AB37" s="40"/>
      <c r="AC37" s="40"/>
      <c r="AD37" s="40"/>
      <c r="AE37" s="40"/>
      <c r="AF37" s="40"/>
      <c r="AG37" s="40"/>
      <c r="AH37" s="40"/>
    </row>
    <row r="38" spans="1:34">
      <c r="A38" s="40">
        <v>10</v>
      </c>
      <c r="B38" s="40">
        <v>9</v>
      </c>
      <c r="C38" s="63"/>
      <c r="D38" s="40"/>
      <c r="E38" s="40" t="s">
        <v>511</v>
      </c>
      <c r="F38" s="40" t="s">
        <v>502</v>
      </c>
      <c r="G38" s="64" t="s">
        <v>503</v>
      </c>
      <c r="H38" s="40">
        <v>726</v>
      </c>
      <c r="I38" s="40">
        <v>171</v>
      </c>
      <c r="J38" s="40">
        <v>0</v>
      </c>
      <c r="K38" s="40">
        <v>136</v>
      </c>
      <c r="L38" s="40">
        <v>1143</v>
      </c>
      <c r="M38" s="40">
        <v>426</v>
      </c>
      <c r="N38" s="40">
        <v>428</v>
      </c>
      <c r="O38" s="40">
        <v>169</v>
      </c>
      <c r="P38" s="40">
        <v>290</v>
      </c>
      <c r="Q38" s="40">
        <v>140</v>
      </c>
      <c r="R38" s="40">
        <v>174</v>
      </c>
      <c r="S38" s="41" t="s">
        <v>504</v>
      </c>
      <c r="T38" s="41" t="s">
        <v>504</v>
      </c>
      <c r="U38" s="41" t="s">
        <v>504</v>
      </c>
      <c r="V38" s="41" t="s">
        <v>504</v>
      </c>
      <c r="W38" s="41" t="s">
        <v>504</v>
      </c>
      <c r="X38" s="65" t="s">
        <v>504</v>
      </c>
      <c r="Y38" s="40"/>
      <c r="Z38" s="40"/>
      <c r="AA38" s="40"/>
      <c r="AB38" s="40"/>
      <c r="AC38" s="40"/>
      <c r="AD38" s="40"/>
      <c r="AE38" s="40"/>
      <c r="AF38" s="40"/>
      <c r="AG38" s="40"/>
      <c r="AH38" s="40"/>
    </row>
    <row r="39" spans="1:34">
      <c r="A39" s="40">
        <v>10</v>
      </c>
      <c r="B39" s="40">
        <v>10</v>
      </c>
      <c r="C39" s="63"/>
      <c r="D39" s="40"/>
      <c r="E39" s="40" t="s">
        <v>512</v>
      </c>
      <c r="F39" s="40" t="s">
        <v>502</v>
      </c>
      <c r="G39" s="64" t="s">
        <v>503</v>
      </c>
      <c r="H39" s="40">
        <v>47</v>
      </c>
      <c r="I39" s="40">
        <v>0</v>
      </c>
      <c r="J39" s="40">
        <v>54</v>
      </c>
      <c r="K39" s="40">
        <v>73</v>
      </c>
      <c r="L39" s="40">
        <v>172</v>
      </c>
      <c r="M39" s="40">
        <v>164</v>
      </c>
      <c r="N39" s="40">
        <v>119</v>
      </c>
      <c r="O39" s="40">
        <v>56</v>
      </c>
      <c r="P39" s="40">
        <v>0</v>
      </c>
      <c r="Q39" s="40">
        <v>104</v>
      </c>
      <c r="R39" s="40">
        <v>85</v>
      </c>
      <c r="S39" s="41" t="s">
        <v>504</v>
      </c>
      <c r="T39" s="41" t="s">
        <v>504</v>
      </c>
      <c r="U39" s="41" t="s">
        <v>504</v>
      </c>
      <c r="V39" s="41" t="s">
        <v>504</v>
      </c>
      <c r="W39" s="41" t="s">
        <v>504</v>
      </c>
      <c r="X39" s="65" t="s">
        <v>504</v>
      </c>
      <c r="Y39" s="40"/>
      <c r="Z39" s="40"/>
      <c r="AA39" s="40"/>
      <c r="AB39" s="40"/>
      <c r="AC39" s="40"/>
      <c r="AD39" s="40"/>
      <c r="AE39" s="40"/>
      <c r="AF39" s="40"/>
      <c r="AG39" s="40"/>
      <c r="AH39" s="40"/>
    </row>
    <row r="40" spans="1:34">
      <c r="A40" s="40">
        <v>10</v>
      </c>
      <c r="B40" s="40">
        <v>11</v>
      </c>
      <c r="C40" s="63"/>
      <c r="D40" s="40"/>
      <c r="E40" s="40" t="s">
        <v>50</v>
      </c>
      <c r="F40" s="40" t="s">
        <v>502</v>
      </c>
      <c r="G40" s="64" t="s">
        <v>503</v>
      </c>
      <c r="H40" s="40">
        <v>2908</v>
      </c>
      <c r="I40" s="40">
        <v>287</v>
      </c>
      <c r="J40" s="40">
        <v>581</v>
      </c>
      <c r="K40" s="40">
        <v>716</v>
      </c>
      <c r="L40" s="40">
        <v>1857</v>
      </c>
      <c r="M40" s="40">
        <v>1947</v>
      </c>
      <c r="N40" s="40">
        <v>934</v>
      </c>
      <c r="O40" s="40">
        <v>1966</v>
      </c>
      <c r="P40" s="40">
        <v>2415</v>
      </c>
      <c r="Q40" s="40">
        <v>685</v>
      </c>
      <c r="R40" s="40">
        <v>1411</v>
      </c>
      <c r="S40" s="41" t="s">
        <v>504</v>
      </c>
      <c r="T40" s="41" t="s">
        <v>504</v>
      </c>
      <c r="U40" s="41" t="s">
        <v>504</v>
      </c>
      <c r="V40" s="41" t="s">
        <v>504</v>
      </c>
      <c r="W40" s="41" t="s">
        <v>504</v>
      </c>
      <c r="X40" s="65" t="s">
        <v>504</v>
      </c>
      <c r="Y40" s="40"/>
      <c r="Z40" s="40"/>
      <c r="AA40" s="40"/>
      <c r="AB40" s="40"/>
      <c r="AC40" s="40"/>
      <c r="AD40" s="40"/>
      <c r="AE40" s="40"/>
      <c r="AF40" s="40"/>
      <c r="AG40" s="40"/>
      <c r="AH40" s="40"/>
    </row>
    <row r="41" spans="1:34">
      <c r="A41" s="40">
        <v>10</v>
      </c>
      <c r="B41" s="40">
        <v>13</v>
      </c>
      <c r="C41" s="63"/>
      <c r="D41" s="40" t="s">
        <v>513</v>
      </c>
      <c r="E41" s="40" t="s">
        <v>514</v>
      </c>
      <c r="F41" s="40" t="s">
        <v>502</v>
      </c>
      <c r="G41" s="64" t="s">
        <v>503</v>
      </c>
      <c r="H41" s="40">
        <v>0</v>
      </c>
      <c r="I41" s="40">
        <v>0</v>
      </c>
      <c r="J41" s="40">
        <v>0</v>
      </c>
      <c r="K41" s="40">
        <v>57</v>
      </c>
      <c r="L41" s="40">
        <v>19</v>
      </c>
      <c r="M41" s="40">
        <v>0</v>
      </c>
      <c r="N41" s="40">
        <v>72</v>
      </c>
      <c r="O41" s="40">
        <v>0</v>
      </c>
      <c r="P41" s="40">
        <v>0</v>
      </c>
      <c r="Q41" s="40">
        <v>0</v>
      </c>
      <c r="R41" s="40">
        <v>0</v>
      </c>
      <c r="S41" s="41" t="s">
        <v>504</v>
      </c>
      <c r="T41" s="41" t="s">
        <v>504</v>
      </c>
      <c r="U41" s="41" t="s">
        <v>504</v>
      </c>
      <c r="V41" s="41" t="s">
        <v>504</v>
      </c>
      <c r="W41" s="41" t="s">
        <v>504</v>
      </c>
      <c r="X41" s="65" t="s">
        <v>504</v>
      </c>
      <c r="Y41" s="40"/>
      <c r="Z41" s="40"/>
      <c r="AA41" s="40"/>
      <c r="AB41" s="40"/>
      <c r="AC41" s="40"/>
      <c r="AD41" s="40"/>
      <c r="AE41" s="40"/>
      <c r="AF41" s="40"/>
      <c r="AG41" s="40"/>
      <c r="AH41" s="40"/>
    </row>
    <row r="42" spans="1:34">
      <c r="A42" s="40">
        <v>10</v>
      </c>
      <c r="B42" s="40">
        <v>14</v>
      </c>
      <c r="C42" s="63"/>
      <c r="D42" s="40"/>
      <c r="E42" s="40" t="s">
        <v>515</v>
      </c>
      <c r="F42" s="40" t="s">
        <v>502</v>
      </c>
      <c r="G42" s="64" t="s">
        <v>503</v>
      </c>
      <c r="H42" s="40">
        <v>70</v>
      </c>
      <c r="I42" s="40">
        <v>0</v>
      </c>
      <c r="J42" s="40">
        <v>0</v>
      </c>
      <c r="K42" s="40">
        <v>18</v>
      </c>
      <c r="L42" s="40">
        <v>20</v>
      </c>
      <c r="M42" s="40">
        <v>0</v>
      </c>
      <c r="N42" s="40">
        <v>74</v>
      </c>
      <c r="O42" s="40">
        <v>49</v>
      </c>
      <c r="P42" s="40">
        <v>0</v>
      </c>
      <c r="Q42" s="40">
        <v>0</v>
      </c>
      <c r="R42" s="40">
        <v>21</v>
      </c>
      <c r="S42" s="41" t="s">
        <v>504</v>
      </c>
      <c r="T42" s="41" t="s">
        <v>504</v>
      </c>
      <c r="U42" s="41" t="s">
        <v>504</v>
      </c>
      <c r="V42" s="41" t="s">
        <v>504</v>
      </c>
      <c r="W42" s="41" t="s">
        <v>504</v>
      </c>
      <c r="X42" s="65" t="s">
        <v>504</v>
      </c>
      <c r="Y42" s="40"/>
      <c r="Z42" s="40"/>
      <c r="AA42" s="40"/>
      <c r="AB42" s="40"/>
      <c r="AC42" s="40"/>
      <c r="AD42" s="40"/>
      <c r="AE42" s="40"/>
      <c r="AF42" s="40"/>
      <c r="AG42" s="40"/>
      <c r="AH42" s="40"/>
    </row>
    <row r="43" spans="1:34">
      <c r="A43" s="40">
        <v>10</v>
      </c>
      <c r="B43" s="40">
        <v>15</v>
      </c>
      <c r="C43" s="63"/>
      <c r="D43" s="40"/>
      <c r="E43" s="40" t="s">
        <v>516</v>
      </c>
      <c r="F43" s="40" t="s">
        <v>502</v>
      </c>
      <c r="G43" s="64" t="s">
        <v>503</v>
      </c>
      <c r="H43" s="40">
        <v>57</v>
      </c>
      <c r="I43" s="40">
        <v>0</v>
      </c>
      <c r="J43" s="40">
        <v>0</v>
      </c>
      <c r="K43" s="40">
        <v>111</v>
      </c>
      <c r="L43" s="40">
        <v>171</v>
      </c>
      <c r="M43" s="40">
        <v>24</v>
      </c>
      <c r="N43" s="40">
        <v>21</v>
      </c>
      <c r="O43" s="40">
        <v>119</v>
      </c>
      <c r="P43" s="40">
        <v>54</v>
      </c>
      <c r="Q43" s="40">
        <v>74</v>
      </c>
      <c r="R43" s="40">
        <v>0</v>
      </c>
      <c r="S43" s="41" t="s">
        <v>504</v>
      </c>
      <c r="T43" s="41" t="s">
        <v>504</v>
      </c>
      <c r="U43" s="41" t="s">
        <v>504</v>
      </c>
      <c r="V43" s="41" t="s">
        <v>504</v>
      </c>
      <c r="W43" s="41" t="s">
        <v>504</v>
      </c>
      <c r="X43" s="65" t="s">
        <v>504</v>
      </c>
      <c r="Y43" s="40"/>
      <c r="Z43" s="40"/>
      <c r="AA43" s="40"/>
      <c r="AB43" s="40"/>
      <c r="AC43" s="40"/>
      <c r="AD43" s="40"/>
      <c r="AE43" s="40"/>
      <c r="AF43" s="40"/>
      <c r="AG43" s="40"/>
      <c r="AH43" s="40"/>
    </row>
    <row r="44" spans="1:34">
      <c r="A44" s="40">
        <v>10</v>
      </c>
      <c r="B44" s="40">
        <v>16</v>
      </c>
      <c r="C44" s="63"/>
      <c r="D44" s="40"/>
      <c r="E44" s="40" t="s">
        <v>517</v>
      </c>
      <c r="F44" s="40" t="s">
        <v>502</v>
      </c>
      <c r="G44" s="64" t="s">
        <v>503</v>
      </c>
      <c r="H44" s="40">
        <v>2765</v>
      </c>
      <c r="I44" s="40">
        <v>286</v>
      </c>
      <c r="J44" s="40">
        <v>581</v>
      </c>
      <c r="K44" s="40">
        <v>531</v>
      </c>
      <c r="L44" s="40">
        <v>1646</v>
      </c>
      <c r="M44" s="40">
        <v>1923</v>
      </c>
      <c r="N44" s="40">
        <v>768</v>
      </c>
      <c r="O44" s="40">
        <v>1797</v>
      </c>
      <c r="P44" s="40">
        <v>2360</v>
      </c>
      <c r="Q44" s="40">
        <v>609</v>
      </c>
      <c r="R44" s="40">
        <v>1390</v>
      </c>
      <c r="S44" s="41" t="s">
        <v>504</v>
      </c>
      <c r="T44" s="41" t="s">
        <v>504</v>
      </c>
      <c r="U44" s="41" t="s">
        <v>504</v>
      </c>
      <c r="V44" s="41" t="s">
        <v>504</v>
      </c>
      <c r="W44" s="41" t="s">
        <v>504</v>
      </c>
      <c r="X44" s="65" t="s">
        <v>504</v>
      </c>
      <c r="Y44" s="40"/>
      <c r="Z44" s="40"/>
      <c r="AA44" s="40"/>
      <c r="AB44" s="40"/>
      <c r="AC44" s="40"/>
      <c r="AD44" s="40"/>
      <c r="AE44" s="40"/>
      <c r="AF44" s="40"/>
      <c r="AG44" s="40"/>
      <c r="AH44" s="40"/>
    </row>
    <row r="45" spans="1:34">
      <c r="A45" s="40">
        <v>10</v>
      </c>
      <c r="B45" s="40">
        <v>17</v>
      </c>
      <c r="C45" s="63"/>
      <c r="D45" s="40"/>
      <c r="E45" s="40" t="s">
        <v>50</v>
      </c>
      <c r="F45" s="40" t="s">
        <v>502</v>
      </c>
      <c r="G45" s="64" t="s">
        <v>503</v>
      </c>
      <c r="H45" s="40">
        <v>2892</v>
      </c>
      <c r="I45" s="40">
        <v>286</v>
      </c>
      <c r="J45" s="40">
        <v>581</v>
      </c>
      <c r="K45" s="40">
        <v>717</v>
      </c>
      <c r="L45" s="40">
        <v>1856</v>
      </c>
      <c r="M45" s="40">
        <v>1947</v>
      </c>
      <c r="N45" s="40">
        <v>934</v>
      </c>
      <c r="O45" s="40">
        <v>1966</v>
      </c>
      <c r="P45" s="40">
        <v>2414</v>
      </c>
      <c r="Q45" s="40">
        <v>683</v>
      </c>
      <c r="R45" s="40">
        <v>1411</v>
      </c>
      <c r="S45" s="41" t="s">
        <v>504</v>
      </c>
      <c r="T45" s="41" t="s">
        <v>504</v>
      </c>
      <c r="U45" s="41" t="s">
        <v>504</v>
      </c>
      <c r="V45" s="41" t="s">
        <v>504</v>
      </c>
      <c r="W45" s="41" t="s">
        <v>504</v>
      </c>
      <c r="X45" s="65" t="s">
        <v>504</v>
      </c>
      <c r="Y45" s="40"/>
      <c r="Z45" s="40"/>
      <c r="AA45" s="40"/>
      <c r="AB45" s="40"/>
      <c r="AC45" s="40"/>
      <c r="AD45" s="40"/>
      <c r="AE45" s="40"/>
      <c r="AF45" s="40"/>
      <c r="AG45" s="40"/>
      <c r="AH45" s="40"/>
    </row>
    <row r="46" spans="1:34">
      <c r="A46" s="40">
        <v>10</v>
      </c>
      <c r="B46" s="40">
        <v>18</v>
      </c>
      <c r="C46" s="63"/>
      <c r="D46" s="40" t="s">
        <v>518</v>
      </c>
      <c r="E46" s="40" t="s">
        <v>519</v>
      </c>
      <c r="F46" s="40" t="s">
        <v>502</v>
      </c>
      <c r="G46" s="64" t="s">
        <v>503</v>
      </c>
      <c r="H46" s="40">
        <v>0</v>
      </c>
      <c r="I46" s="40">
        <v>0</v>
      </c>
      <c r="J46" s="40">
        <v>0</v>
      </c>
      <c r="K46" s="40">
        <v>0</v>
      </c>
      <c r="L46" s="40">
        <v>0</v>
      </c>
      <c r="M46" s="40">
        <v>17</v>
      </c>
      <c r="N46" s="40">
        <v>0</v>
      </c>
      <c r="O46" s="40">
        <v>0</v>
      </c>
      <c r="P46" s="40">
        <v>0</v>
      </c>
      <c r="Q46" s="40">
        <v>0</v>
      </c>
      <c r="R46" s="40">
        <v>0</v>
      </c>
      <c r="S46" s="41" t="s">
        <v>504</v>
      </c>
      <c r="T46" s="41" t="s">
        <v>504</v>
      </c>
      <c r="U46" s="41" t="s">
        <v>504</v>
      </c>
      <c r="V46" s="41" t="s">
        <v>504</v>
      </c>
      <c r="W46" s="41" t="s">
        <v>504</v>
      </c>
      <c r="X46" s="65" t="s">
        <v>504</v>
      </c>
      <c r="Y46" s="40"/>
      <c r="Z46" s="40"/>
      <c r="AA46" s="40"/>
      <c r="AB46" s="40"/>
      <c r="AC46" s="40"/>
      <c r="AD46" s="40"/>
      <c r="AE46" s="40"/>
      <c r="AF46" s="40"/>
      <c r="AG46" s="40"/>
      <c r="AH46" s="40"/>
    </row>
    <row r="47" spans="1:34">
      <c r="A47" s="40">
        <v>10</v>
      </c>
      <c r="B47" s="40">
        <v>19</v>
      </c>
      <c r="C47" s="63"/>
      <c r="D47" s="40"/>
      <c r="E47" s="40" t="s">
        <v>520</v>
      </c>
      <c r="F47" s="40" t="s">
        <v>502</v>
      </c>
      <c r="G47" s="64" t="s">
        <v>503</v>
      </c>
      <c r="H47" s="40">
        <v>52</v>
      </c>
      <c r="I47" s="40">
        <v>29</v>
      </c>
      <c r="J47" s="40">
        <v>0</v>
      </c>
      <c r="K47" s="40">
        <v>39</v>
      </c>
      <c r="L47" s="40">
        <v>47</v>
      </c>
      <c r="M47" s="40">
        <v>86</v>
      </c>
      <c r="N47" s="40">
        <v>43</v>
      </c>
      <c r="O47" s="40">
        <v>0</v>
      </c>
      <c r="P47" s="40">
        <v>39</v>
      </c>
      <c r="Q47" s="40">
        <v>0</v>
      </c>
      <c r="R47" s="40">
        <v>0</v>
      </c>
      <c r="S47" s="41" t="s">
        <v>504</v>
      </c>
      <c r="T47" s="41" t="s">
        <v>504</v>
      </c>
      <c r="U47" s="41" t="s">
        <v>504</v>
      </c>
      <c r="V47" s="41" t="s">
        <v>504</v>
      </c>
      <c r="W47" s="41" t="s">
        <v>504</v>
      </c>
      <c r="X47" s="65" t="s">
        <v>504</v>
      </c>
      <c r="Y47" s="40"/>
      <c r="Z47" s="40"/>
      <c r="AA47" s="40"/>
      <c r="AB47" s="40"/>
      <c r="AC47" s="40"/>
      <c r="AD47" s="40"/>
      <c r="AE47" s="40"/>
      <c r="AF47" s="40"/>
      <c r="AG47" s="40"/>
      <c r="AH47" s="40"/>
    </row>
    <row r="48" spans="1:34">
      <c r="A48" s="40">
        <v>10</v>
      </c>
      <c r="B48" s="40">
        <v>20</v>
      </c>
      <c r="C48" s="63"/>
      <c r="D48" s="40"/>
      <c r="E48" s="40" t="s">
        <v>521</v>
      </c>
      <c r="F48" s="40" t="s">
        <v>502</v>
      </c>
      <c r="G48" s="64" t="s">
        <v>503</v>
      </c>
      <c r="H48" s="40">
        <v>860</v>
      </c>
      <c r="I48" s="40">
        <v>114</v>
      </c>
      <c r="J48" s="40">
        <v>73</v>
      </c>
      <c r="K48" s="40">
        <v>335</v>
      </c>
      <c r="L48" s="40">
        <v>591</v>
      </c>
      <c r="M48" s="40">
        <v>575</v>
      </c>
      <c r="N48" s="40">
        <v>207</v>
      </c>
      <c r="O48" s="40">
        <v>65</v>
      </c>
      <c r="P48" s="40">
        <v>256</v>
      </c>
      <c r="Q48" s="40">
        <v>256</v>
      </c>
      <c r="R48" s="40">
        <v>231</v>
      </c>
      <c r="S48" s="41" t="s">
        <v>504</v>
      </c>
      <c r="T48" s="41" t="s">
        <v>504</v>
      </c>
      <c r="U48" s="41" t="s">
        <v>504</v>
      </c>
      <c r="V48" s="41" t="s">
        <v>504</v>
      </c>
      <c r="W48" s="41" t="s">
        <v>504</v>
      </c>
      <c r="X48" s="65" t="s">
        <v>504</v>
      </c>
      <c r="Y48" s="40"/>
      <c r="Z48" s="40"/>
      <c r="AA48" s="40"/>
      <c r="AB48" s="40"/>
      <c r="AC48" s="40"/>
      <c r="AD48" s="40"/>
      <c r="AE48" s="40"/>
      <c r="AF48" s="40"/>
      <c r="AG48" s="40"/>
      <c r="AH48" s="40"/>
    </row>
    <row r="49" spans="1:34">
      <c r="A49" s="40">
        <v>10</v>
      </c>
      <c r="B49" s="40">
        <v>21</v>
      </c>
      <c r="C49" s="63"/>
      <c r="D49" s="40"/>
      <c r="E49" s="40" t="s">
        <v>522</v>
      </c>
      <c r="F49" s="40" t="s">
        <v>502</v>
      </c>
      <c r="G49" s="64" t="s">
        <v>503</v>
      </c>
      <c r="H49" s="40">
        <v>1510</v>
      </c>
      <c r="I49" s="40">
        <v>143</v>
      </c>
      <c r="J49" s="40">
        <v>471</v>
      </c>
      <c r="K49" s="40">
        <v>325</v>
      </c>
      <c r="L49" s="40">
        <v>1132</v>
      </c>
      <c r="M49" s="40">
        <v>1061</v>
      </c>
      <c r="N49" s="40">
        <v>643</v>
      </c>
      <c r="O49" s="40">
        <v>1708</v>
      </c>
      <c r="P49" s="40">
        <v>2011</v>
      </c>
      <c r="Q49" s="40">
        <v>412</v>
      </c>
      <c r="R49" s="40">
        <v>693</v>
      </c>
      <c r="S49" s="41" t="s">
        <v>504</v>
      </c>
      <c r="T49" s="41" t="s">
        <v>504</v>
      </c>
      <c r="U49" s="41" t="s">
        <v>504</v>
      </c>
      <c r="V49" s="41" t="s">
        <v>504</v>
      </c>
      <c r="W49" s="41" t="s">
        <v>504</v>
      </c>
      <c r="X49" s="65" t="s">
        <v>504</v>
      </c>
      <c r="Y49" s="40"/>
      <c r="Z49" s="40"/>
      <c r="AA49" s="40"/>
      <c r="AB49" s="40"/>
      <c r="AC49" s="40"/>
      <c r="AD49" s="40"/>
      <c r="AE49" s="40"/>
      <c r="AF49" s="40"/>
      <c r="AG49" s="40"/>
      <c r="AH49" s="40"/>
    </row>
    <row r="50" spans="1:34">
      <c r="A50" s="40">
        <v>10</v>
      </c>
      <c r="B50" s="40">
        <v>22</v>
      </c>
      <c r="C50" s="63"/>
      <c r="D50" s="40"/>
      <c r="E50" s="40" t="s">
        <v>517</v>
      </c>
      <c r="F50" s="40" t="s">
        <v>502</v>
      </c>
      <c r="G50" s="64" t="s">
        <v>503</v>
      </c>
      <c r="H50" s="40">
        <v>470</v>
      </c>
      <c r="I50" s="40">
        <v>0</v>
      </c>
      <c r="J50" s="40">
        <v>37</v>
      </c>
      <c r="K50" s="40">
        <v>18</v>
      </c>
      <c r="L50" s="40">
        <v>87</v>
      </c>
      <c r="M50" s="40">
        <v>208</v>
      </c>
      <c r="N50" s="40">
        <v>41</v>
      </c>
      <c r="O50" s="40">
        <v>194</v>
      </c>
      <c r="P50" s="40">
        <v>108</v>
      </c>
      <c r="Q50" s="40">
        <v>16</v>
      </c>
      <c r="R50" s="40">
        <v>487</v>
      </c>
      <c r="S50" s="41" t="s">
        <v>504</v>
      </c>
      <c r="T50" s="41" t="s">
        <v>504</v>
      </c>
      <c r="U50" s="41" t="s">
        <v>504</v>
      </c>
      <c r="V50" s="41" t="s">
        <v>504</v>
      </c>
      <c r="W50" s="41" t="s">
        <v>504</v>
      </c>
      <c r="X50" s="65" t="s">
        <v>504</v>
      </c>
      <c r="Y50" s="40"/>
      <c r="Z50" s="40"/>
      <c r="AA50" s="40"/>
      <c r="AB50" s="40"/>
      <c r="AC50" s="40"/>
      <c r="AD50" s="40"/>
      <c r="AE50" s="40"/>
      <c r="AF50" s="40"/>
      <c r="AG50" s="40"/>
      <c r="AH50" s="40"/>
    </row>
    <row r="51" spans="1:34">
      <c r="A51" s="40">
        <v>10</v>
      </c>
      <c r="B51" s="40">
        <v>23</v>
      </c>
      <c r="C51" s="63"/>
      <c r="D51" s="40"/>
      <c r="E51" s="40" t="s">
        <v>50</v>
      </c>
      <c r="F51" s="40" t="s">
        <v>502</v>
      </c>
      <c r="G51" s="64" t="s">
        <v>503</v>
      </c>
      <c r="H51" s="40">
        <v>2892</v>
      </c>
      <c r="I51" s="40">
        <v>286</v>
      </c>
      <c r="J51" s="40">
        <v>581</v>
      </c>
      <c r="K51" s="40">
        <v>717</v>
      </c>
      <c r="L51" s="40">
        <v>1857</v>
      </c>
      <c r="M51" s="40">
        <v>1947</v>
      </c>
      <c r="N51" s="40">
        <v>934</v>
      </c>
      <c r="O51" s="40">
        <v>1966</v>
      </c>
      <c r="P51" s="40">
        <v>2414</v>
      </c>
      <c r="Q51" s="40">
        <v>684</v>
      </c>
      <c r="R51" s="40">
        <v>1411</v>
      </c>
      <c r="S51" s="41" t="s">
        <v>504</v>
      </c>
      <c r="T51" s="41" t="s">
        <v>504</v>
      </c>
      <c r="U51" s="41" t="s">
        <v>504</v>
      </c>
      <c r="V51" s="41" t="s">
        <v>504</v>
      </c>
      <c r="W51" s="41" t="s">
        <v>504</v>
      </c>
      <c r="X51" s="65" t="s">
        <v>504</v>
      </c>
      <c r="Y51" s="40"/>
      <c r="Z51" s="40"/>
      <c r="AA51" s="40"/>
      <c r="AB51" s="40"/>
      <c r="AC51" s="40"/>
      <c r="AD51" s="40"/>
      <c r="AE51" s="40"/>
      <c r="AF51" s="40"/>
      <c r="AG51" s="40"/>
      <c r="AH51" s="40"/>
    </row>
    <row r="52" spans="1:34">
      <c r="A52" s="40">
        <v>10</v>
      </c>
      <c r="B52" s="40">
        <v>24</v>
      </c>
      <c r="C52" s="63"/>
      <c r="D52" s="40" t="s">
        <v>523</v>
      </c>
      <c r="E52" s="40" t="s">
        <v>524</v>
      </c>
      <c r="F52" s="40" t="s">
        <v>502</v>
      </c>
      <c r="G52" s="64" t="s">
        <v>503</v>
      </c>
      <c r="H52" s="40">
        <v>0</v>
      </c>
      <c r="I52" s="40">
        <v>0</v>
      </c>
      <c r="J52" s="40">
        <v>0</v>
      </c>
      <c r="K52" s="40">
        <v>0</v>
      </c>
      <c r="L52" s="40">
        <v>0</v>
      </c>
      <c r="M52" s="40">
        <v>0</v>
      </c>
      <c r="N52" s="40">
        <v>0</v>
      </c>
      <c r="O52" s="40">
        <v>0</v>
      </c>
      <c r="P52" s="40">
        <v>0</v>
      </c>
      <c r="Q52" s="40">
        <v>0</v>
      </c>
      <c r="R52" s="40">
        <v>0</v>
      </c>
      <c r="S52" s="41" t="s">
        <v>504</v>
      </c>
      <c r="T52" s="41" t="s">
        <v>504</v>
      </c>
      <c r="U52" s="41" t="s">
        <v>504</v>
      </c>
      <c r="V52" s="41" t="s">
        <v>504</v>
      </c>
      <c r="W52" s="41" t="s">
        <v>504</v>
      </c>
      <c r="X52" s="65" t="s">
        <v>504</v>
      </c>
      <c r="Y52" s="40"/>
      <c r="Z52" s="40"/>
      <c r="AA52" s="40"/>
      <c r="AB52" s="40"/>
      <c r="AC52" s="40"/>
      <c r="AD52" s="40"/>
      <c r="AE52" s="40"/>
      <c r="AF52" s="40"/>
      <c r="AG52" s="40"/>
      <c r="AH52" s="40"/>
    </row>
    <row r="53" spans="1:34">
      <c r="A53" s="40">
        <v>10</v>
      </c>
      <c r="B53" s="40">
        <v>25</v>
      </c>
      <c r="C53" s="63"/>
      <c r="D53" s="40"/>
      <c r="E53" s="40" t="s">
        <v>525</v>
      </c>
      <c r="F53" s="40" t="s">
        <v>502</v>
      </c>
      <c r="G53" s="64" t="s">
        <v>503</v>
      </c>
      <c r="H53" s="40">
        <v>23</v>
      </c>
      <c r="I53" s="40">
        <v>0</v>
      </c>
      <c r="J53" s="40">
        <v>0</v>
      </c>
      <c r="K53" s="40">
        <v>26</v>
      </c>
      <c r="L53" s="40">
        <v>72</v>
      </c>
      <c r="M53" s="40">
        <v>49</v>
      </c>
      <c r="N53" s="40">
        <v>43</v>
      </c>
      <c r="O53" s="40">
        <v>0</v>
      </c>
      <c r="P53" s="40">
        <v>24</v>
      </c>
      <c r="Q53" s="40">
        <v>0</v>
      </c>
      <c r="R53" s="40">
        <v>25</v>
      </c>
      <c r="S53" s="41" t="s">
        <v>504</v>
      </c>
      <c r="T53" s="41" t="s">
        <v>504</v>
      </c>
      <c r="U53" s="41" t="s">
        <v>504</v>
      </c>
      <c r="V53" s="41" t="s">
        <v>504</v>
      </c>
      <c r="W53" s="41" t="s">
        <v>504</v>
      </c>
      <c r="X53" s="65" t="s">
        <v>504</v>
      </c>
      <c r="Y53" s="40"/>
      <c r="Z53" s="40"/>
      <c r="AA53" s="40"/>
      <c r="AB53" s="40"/>
      <c r="AC53" s="40"/>
      <c r="AD53" s="40"/>
      <c r="AE53" s="40"/>
      <c r="AF53" s="40"/>
      <c r="AG53" s="40"/>
      <c r="AH53" s="40"/>
    </row>
    <row r="54" spans="1:34">
      <c r="A54" s="40">
        <v>10</v>
      </c>
      <c r="B54" s="40">
        <v>26</v>
      </c>
      <c r="C54" s="63"/>
      <c r="D54" s="40"/>
      <c r="E54" s="40" t="s">
        <v>526</v>
      </c>
      <c r="F54" s="40" t="s">
        <v>502</v>
      </c>
      <c r="G54" s="64" t="s">
        <v>503</v>
      </c>
      <c r="H54" s="40">
        <v>261</v>
      </c>
      <c r="I54" s="40">
        <v>116</v>
      </c>
      <c r="J54" s="40">
        <v>50</v>
      </c>
      <c r="K54" s="40">
        <v>220</v>
      </c>
      <c r="L54" s="40">
        <v>541</v>
      </c>
      <c r="M54" s="40">
        <v>772</v>
      </c>
      <c r="N54" s="40">
        <v>307</v>
      </c>
      <c r="O54" s="40">
        <v>153</v>
      </c>
      <c r="P54" s="40">
        <v>380</v>
      </c>
      <c r="Q54" s="40">
        <v>310</v>
      </c>
      <c r="R54" s="40">
        <v>276</v>
      </c>
      <c r="S54" s="41" t="s">
        <v>504</v>
      </c>
      <c r="T54" s="41" t="s">
        <v>504</v>
      </c>
      <c r="U54" s="41" t="s">
        <v>504</v>
      </c>
      <c r="V54" s="41" t="s">
        <v>504</v>
      </c>
      <c r="W54" s="41" t="s">
        <v>504</v>
      </c>
      <c r="X54" s="65" t="s">
        <v>504</v>
      </c>
      <c r="Y54" s="40"/>
      <c r="Z54" s="40"/>
      <c r="AA54" s="40"/>
      <c r="AB54" s="40"/>
      <c r="AC54" s="40"/>
      <c r="AD54" s="40"/>
      <c r="AE54" s="40"/>
      <c r="AF54" s="40"/>
      <c r="AG54" s="40"/>
      <c r="AH54" s="40"/>
    </row>
    <row r="55" spans="1:34">
      <c r="A55" s="40">
        <v>10</v>
      </c>
      <c r="B55" s="40">
        <v>27</v>
      </c>
      <c r="C55" s="63"/>
      <c r="D55" s="40"/>
      <c r="E55" s="40" t="s">
        <v>527</v>
      </c>
      <c r="F55" s="40" t="s">
        <v>502</v>
      </c>
      <c r="G55" s="64" t="s">
        <v>503</v>
      </c>
      <c r="H55" s="40">
        <v>699</v>
      </c>
      <c r="I55" s="40">
        <v>81</v>
      </c>
      <c r="J55" s="40">
        <v>216</v>
      </c>
      <c r="K55" s="40">
        <v>48</v>
      </c>
      <c r="L55" s="40">
        <v>385</v>
      </c>
      <c r="M55" s="40">
        <v>375</v>
      </c>
      <c r="N55" s="40">
        <v>148</v>
      </c>
      <c r="O55" s="40">
        <v>316</v>
      </c>
      <c r="P55" s="40">
        <v>629</v>
      </c>
      <c r="Q55" s="40">
        <v>338</v>
      </c>
      <c r="R55" s="40">
        <v>658</v>
      </c>
      <c r="S55" s="41" t="s">
        <v>504</v>
      </c>
      <c r="T55" s="41" t="s">
        <v>504</v>
      </c>
      <c r="U55" s="41" t="s">
        <v>504</v>
      </c>
      <c r="V55" s="41" t="s">
        <v>504</v>
      </c>
      <c r="W55" s="41" t="s">
        <v>504</v>
      </c>
      <c r="X55" s="65" t="s">
        <v>504</v>
      </c>
      <c r="Y55" s="40"/>
      <c r="Z55" s="40"/>
      <c r="AA55" s="40"/>
      <c r="AB55" s="40"/>
      <c r="AC55" s="40"/>
      <c r="AD55" s="40"/>
      <c r="AE55" s="40"/>
      <c r="AF55" s="40"/>
      <c r="AG55" s="40"/>
      <c r="AH55" s="40"/>
    </row>
    <row r="56" spans="1:34">
      <c r="A56" s="40">
        <v>10</v>
      </c>
      <c r="B56" s="40">
        <v>28</v>
      </c>
      <c r="C56" s="63"/>
      <c r="D56" s="40"/>
      <c r="E56" s="40" t="s">
        <v>517</v>
      </c>
      <c r="F56" s="40" t="s">
        <v>502</v>
      </c>
      <c r="G56" s="64" t="s">
        <v>503</v>
      </c>
      <c r="H56" s="40">
        <v>1909</v>
      </c>
      <c r="I56" s="40">
        <v>90</v>
      </c>
      <c r="J56" s="40">
        <v>315</v>
      </c>
      <c r="K56" s="40">
        <v>421</v>
      </c>
      <c r="L56" s="40">
        <v>860</v>
      </c>
      <c r="M56" s="40">
        <v>751</v>
      </c>
      <c r="N56" s="40">
        <v>437</v>
      </c>
      <c r="O56" s="40">
        <v>1496</v>
      </c>
      <c r="P56" s="40">
        <v>1380</v>
      </c>
      <c r="Q56" s="40">
        <v>35</v>
      </c>
      <c r="R56" s="40">
        <v>453</v>
      </c>
      <c r="S56" s="41" t="s">
        <v>504</v>
      </c>
      <c r="T56" s="41" t="s">
        <v>504</v>
      </c>
      <c r="U56" s="41" t="s">
        <v>504</v>
      </c>
      <c r="V56" s="41" t="s">
        <v>504</v>
      </c>
      <c r="W56" s="41" t="s">
        <v>504</v>
      </c>
      <c r="X56" s="65" t="s">
        <v>504</v>
      </c>
      <c r="Y56" s="40"/>
      <c r="Z56" s="40"/>
      <c r="AA56" s="40"/>
      <c r="AB56" s="40"/>
      <c r="AC56" s="40"/>
      <c r="AD56" s="40"/>
      <c r="AE56" s="40"/>
      <c r="AF56" s="40"/>
      <c r="AG56" s="40"/>
      <c r="AH56" s="40"/>
    </row>
    <row r="57" spans="1:34">
      <c r="A57" s="40">
        <v>10</v>
      </c>
      <c r="B57" s="40">
        <v>29</v>
      </c>
      <c r="C57" s="66"/>
      <c r="D57" s="67"/>
      <c r="E57" s="67" t="s">
        <v>50</v>
      </c>
      <c r="F57" s="40" t="s">
        <v>502</v>
      </c>
      <c r="G57" s="64" t="s">
        <v>503</v>
      </c>
      <c r="H57" s="40">
        <v>2892</v>
      </c>
      <c r="I57" s="40">
        <v>287</v>
      </c>
      <c r="J57" s="40">
        <v>581</v>
      </c>
      <c r="K57" s="40">
        <v>715</v>
      </c>
      <c r="L57" s="40">
        <v>1858</v>
      </c>
      <c r="M57" s="40">
        <v>1947</v>
      </c>
      <c r="N57" s="40">
        <v>934</v>
      </c>
      <c r="O57" s="40">
        <v>1966</v>
      </c>
      <c r="P57" s="40">
        <v>2413</v>
      </c>
      <c r="Q57" s="40">
        <v>683</v>
      </c>
      <c r="R57" s="40">
        <v>1412</v>
      </c>
      <c r="S57" s="41" t="s">
        <v>504</v>
      </c>
      <c r="T57" s="41" t="s">
        <v>504</v>
      </c>
      <c r="U57" s="41" t="s">
        <v>504</v>
      </c>
      <c r="V57" s="41" t="s">
        <v>504</v>
      </c>
      <c r="W57" s="41" t="s">
        <v>504</v>
      </c>
      <c r="X57" s="65" t="s">
        <v>504</v>
      </c>
      <c r="Y57" s="40"/>
      <c r="Z57" s="40"/>
      <c r="AA57" s="40"/>
      <c r="AB57" s="40"/>
      <c r="AC57" s="40"/>
      <c r="AD57" s="40"/>
      <c r="AE57" s="40"/>
      <c r="AF57" s="40"/>
      <c r="AG57" s="40"/>
      <c r="AH57" s="40"/>
    </row>
    <row r="58" spans="1:34">
      <c r="A58" s="120"/>
      <c r="B58" s="122"/>
      <c r="C58" s="69">
        <v>3</v>
      </c>
      <c r="D58" s="70" t="s">
        <v>529</v>
      </c>
      <c r="E58" s="70"/>
      <c r="F58" s="70"/>
      <c r="G58" s="71"/>
      <c r="H58" s="70"/>
      <c r="I58" s="70"/>
      <c r="J58" s="70"/>
      <c r="K58" s="70"/>
      <c r="L58" s="70"/>
      <c r="M58" s="70"/>
      <c r="N58" s="70"/>
      <c r="O58" s="70"/>
      <c r="P58" s="70"/>
      <c r="Q58" s="70"/>
      <c r="R58" s="70"/>
      <c r="S58" s="72"/>
      <c r="T58" s="72"/>
      <c r="U58" s="72"/>
      <c r="V58" s="72"/>
      <c r="W58" s="72"/>
      <c r="X58" s="73"/>
      <c r="Y58" s="40"/>
      <c r="Z58" s="40"/>
      <c r="AA58" s="40"/>
      <c r="AB58" s="40"/>
      <c r="AC58" s="40"/>
      <c r="AD58" s="40"/>
      <c r="AE58" s="40"/>
      <c r="AF58" s="40"/>
      <c r="AG58" s="40"/>
      <c r="AH58" s="40"/>
    </row>
    <row r="59" spans="1:34">
      <c r="A59" s="40">
        <v>11</v>
      </c>
      <c r="B59" s="40">
        <v>4</v>
      </c>
      <c r="C59" s="63"/>
      <c r="D59" s="40" t="s">
        <v>501</v>
      </c>
      <c r="E59" s="40" t="s">
        <v>501</v>
      </c>
      <c r="F59" s="40" t="s">
        <v>502</v>
      </c>
      <c r="G59" s="64" t="s">
        <v>503</v>
      </c>
      <c r="H59" s="40">
        <v>0</v>
      </c>
      <c r="I59" s="40">
        <v>0</v>
      </c>
      <c r="J59" s="40">
        <v>0</v>
      </c>
      <c r="K59" s="40">
        <v>0</v>
      </c>
      <c r="L59" s="40">
        <v>0</v>
      </c>
      <c r="M59" s="40">
        <v>161</v>
      </c>
      <c r="N59" s="40">
        <v>0</v>
      </c>
      <c r="O59" s="40">
        <v>0</v>
      </c>
      <c r="P59" s="40">
        <v>0</v>
      </c>
      <c r="Q59" s="40">
        <v>0</v>
      </c>
      <c r="R59" s="40">
        <v>148</v>
      </c>
      <c r="S59" s="41" t="s">
        <v>504</v>
      </c>
      <c r="T59" s="41" t="s">
        <v>504</v>
      </c>
      <c r="U59" s="41" t="s">
        <v>504</v>
      </c>
      <c r="V59" s="41" t="s">
        <v>504</v>
      </c>
      <c r="W59" s="41" t="s">
        <v>504</v>
      </c>
      <c r="X59" s="65" t="s">
        <v>504</v>
      </c>
      <c r="Y59" s="40"/>
      <c r="Z59" s="40"/>
      <c r="AA59" s="40"/>
      <c r="AB59" s="40"/>
      <c r="AC59" s="40"/>
      <c r="AD59" s="40"/>
      <c r="AE59" s="40"/>
      <c r="AF59" s="40"/>
      <c r="AG59" s="40"/>
      <c r="AH59" s="40"/>
    </row>
    <row r="60" spans="1:34">
      <c r="A60" s="40">
        <v>11</v>
      </c>
      <c r="B60" s="40">
        <v>5</v>
      </c>
      <c r="C60" s="63"/>
      <c r="D60" s="40" t="s">
        <v>505</v>
      </c>
      <c r="E60" s="40" t="s">
        <v>506</v>
      </c>
      <c r="F60" s="40" t="s">
        <v>502</v>
      </c>
      <c r="G60" s="64" t="s">
        <v>503</v>
      </c>
      <c r="H60" s="40">
        <v>1970</v>
      </c>
      <c r="I60" s="40">
        <v>69</v>
      </c>
      <c r="J60" s="40">
        <v>0</v>
      </c>
      <c r="K60" s="40">
        <v>622</v>
      </c>
      <c r="L60" s="40">
        <v>539</v>
      </c>
      <c r="M60" s="40">
        <v>1025</v>
      </c>
      <c r="N60" s="40">
        <v>339</v>
      </c>
      <c r="O60" s="40">
        <v>460</v>
      </c>
      <c r="P60" s="40">
        <v>4900</v>
      </c>
      <c r="Q60" s="40">
        <v>431</v>
      </c>
      <c r="R60" s="40">
        <v>860</v>
      </c>
      <c r="S60" s="41" t="s">
        <v>504</v>
      </c>
      <c r="T60" s="41" t="s">
        <v>504</v>
      </c>
      <c r="U60" s="41" t="s">
        <v>504</v>
      </c>
      <c r="V60" s="41" t="s">
        <v>504</v>
      </c>
      <c r="W60" s="41" t="s">
        <v>504</v>
      </c>
      <c r="X60" s="65" t="s">
        <v>504</v>
      </c>
      <c r="Y60" s="40"/>
      <c r="Z60" s="40"/>
      <c r="AA60" s="40"/>
      <c r="AB60" s="40"/>
      <c r="AC60" s="40"/>
      <c r="AD60" s="40"/>
      <c r="AE60" s="40"/>
      <c r="AF60" s="40"/>
      <c r="AG60" s="40"/>
      <c r="AH60" s="40"/>
    </row>
    <row r="61" spans="1:34">
      <c r="A61" s="40">
        <v>11</v>
      </c>
      <c r="B61" s="40">
        <v>6</v>
      </c>
      <c r="C61" s="63"/>
      <c r="D61" s="40"/>
      <c r="E61" s="40" t="s">
        <v>507</v>
      </c>
      <c r="F61" s="40" t="s">
        <v>502</v>
      </c>
      <c r="G61" s="64" t="s">
        <v>503</v>
      </c>
      <c r="H61" s="40">
        <v>6473</v>
      </c>
      <c r="I61" s="40">
        <v>309</v>
      </c>
      <c r="J61" s="40">
        <v>2457</v>
      </c>
      <c r="K61" s="40">
        <v>1376</v>
      </c>
      <c r="L61" s="40">
        <v>2203</v>
      </c>
      <c r="M61" s="40">
        <v>1832</v>
      </c>
      <c r="N61" s="40">
        <v>1858</v>
      </c>
      <c r="O61" s="40">
        <v>2122</v>
      </c>
      <c r="P61" s="40">
        <v>1348</v>
      </c>
      <c r="Q61" s="40">
        <v>3167</v>
      </c>
      <c r="R61" s="40">
        <v>2380</v>
      </c>
      <c r="S61" s="41" t="s">
        <v>504</v>
      </c>
      <c r="T61" s="41" t="s">
        <v>504</v>
      </c>
      <c r="U61" s="41" t="s">
        <v>504</v>
      </c>
      <c r="V61" s="41" t="s">
        <v>504</v>
      </c>
      <c r="W61" s="41" t="s">
        <v>504</v>
      </c>
      <c r="X61" s="65" t="s">
        <v>504</v>
      </c>
      <c r="Y61" s="40"/>
      <c r="Z61" s="40"/>
      <c r="AA61" s="40"/>
      <c r="AB61" s="40"/>
      <c r="AC61" s="40"/>
      <c r="AD61" s="40"/>
      <c r="AE61" s="40"/>
      <c r="AF61" s="40"/>
      <c r="AG61" s="40"/>
      <c r="AH61" s="40"/>
    </row>
    <row r="62" spans="1:34">
      <c r="A62" s="40">
        <v>11</v>
      </c>
      <c r="B62" s="40">
        <v>7</v>
      </c>
      <c r="C62" s="63"/>
      <c r="D62" s="40" t="s">
        <v>508</v>
      </c>
      <c r="E62" s="40" t="s">
        <v>509</v>
      </c>
      <c r="F62" s="40" t="s">
        <v>502</v>
      </c>
      <c r="G62" s="64" t="s">
        <v>503</v>
      </c>
      <c r="H62" s="40">
        <v>1435</v>
      </c>
      <c r="I62" s="40">
        <v>0</v>
      </c>
      <c r="J62" s="40">
        <v>0</v>
      </c>
      <c r="K62" s="40">
        <v>253</v>
      </c>
      <c r="L62" s="40">
        <v>352</v>
      </c>
      <c r="M62" s="40">
        <v>1008</v>
      </c>
      <c r="N62" s="40">
        <v>352</v>
      </c>
      <c r="O62" s="40">
        <v>0</v>
      </c>
      <c r="P62" s="40">
        <v>128</v>
      </c>
      <c r="Q62" s="40">
        <v>159</v>
      </c>
      <c r="R62" s="40">
        <v>163</v>
      </c>
      <c r="S62" s="41" t="s">
        <v>504</v>
      </c>
      <c r="T62" s="41" t="s">
        <v>504</v>
      </c>
      <c r="U62" s="41" t="s">
        <v>504</v>
      </c>
      <c r="V62" s="41" t="s">
        <v>504</v>
      </c>
      <c r="W62" s="41" t="s">
        <v>504</v>
      </c>
      <c r="X62" s="65" t="s">
        <v>504</v>
      </c>
      <c r="Y62" s="40"/>
      <c r="Z62" s="40"/>
      <c r="AA62" s="40"/>
      <c r="AB62" s="40"/>
      <c r="AC62" s="40"/>
      <c r="AD62" s="40"/>
      <c r="AE62" s="40"/>
      <c r="AF62" s="40"/>
      <c r="AG62" s="40"/>
      <c r="AH62" s="40"/>
    </row>
    <row r="63" spans="1:34">
      <c r="A63" s="40">
        <v>11</v>
      </c>
      <c r="B63" s="40">
        <v>8</v>
      </c>
      <c r="C63" s="63"/>
      <c r="D63" s="40"/>
      <c r="E63" s="40" t="s">
        <v>510</v>
      </c>
      <c r="F63" s="40" t="s">
        <v>502</v>
      </c>
      <c r="G63" s="64" t="s">
        <v>503</v>
      </c>
      <c r="H63" s="40">
        <v>263</v>
      </c>
      <c r="I63" s="40">
        <v>0</v>
      </c>
      <c r="J63" s="40">
        <v>0</v>
      </c>
      <c r="K63" s="40">
        <v>886</v>
      </c>
      <c r="L63" s="40">
        <v>388</v>
      </c>
      <c r="M63" s="40">
        <v>1363</v>
      </c>
      <c r="N63" s="40">
        <v>0</v>
      </c>
      <c r="O63" s="40">
        <v>250</v>
      </c>
      <c r="P63" s="40">
        <v>366</v>
      </c>
      <c r="Q63" s="40">
        <v>82</v>
      </c>
      <c r="R63" s="40">
        <v>248</v>
      </c>
      <c r="S63" s="41" t="s">
        <v>504</v>
      </c>
      <c r="T63" s="41" t="s">
        <v>504</v>
      </c>
      <c r="U63" s="41" t="s">
        <v>504</v>
      </c>
      <c r="V63" s="41" t="s">
        <v>504</v>
      </c>
      <c r="W63" s="41" t="s">
        <v>504</v>
      </c>
      <c r="X63" s="65" t="s">
        <v>504</v>
      </c>
      <c r="Y63" s="40"/>
      <c r="Z63" s="40"/>
      <c r="AA63" s="40"/>
      <c r="AB63" s="40"/>
      <c r="AC63" s="40"/>
      <c r="AD63" s="40"/>
      <c r="AE63" s="40"/>
      <c r="AF63" s="40"/>
      <c r="AG63" s="40"/>
      <c r="AH63" s="40"/>
    </row>
    <row r="64" spans="1:34">
      <c r="A64" s="40">
        <v>11</v>
      </c>
      <c r="B64" s="40">
        <v>9</v>
      </c>
      <c r="C64" s="63"/>
      <c r="D64" s="40"/>
      <c r="E64" s="40" t="s">
        <v>511</v>
      </c>
      <c r="F64" s="40" t="s">
        <v>502</v>
      </c>
      <c r="G64" s="64" t="s">
        <v>503</v>
      </c>
      <c r="H64" s="40">
        <v>6795</v>
      </c>
      <c r="I64" s="40">
        <v>194</v>
      </c>
      <c r="J64" s="40">
        <v>0</v>
      </c>
      <c r="K64" s="40">
        <v>759</v>
      </c>
      <c r="L64" s="40">
        <v>4196</v>
      </c>
      <c r="M64" s="40">
        <v>1081</v>
      </c>
      <c r="N64" s="40">
        <v>2161</v>
      </c>
      <c r="O64" s="40">
        <v>573</v>
      </c>
      <c r="P64" s="40">
        <v>972</v>
      </c>
      <c r="Q64" s="40">
        <v>1754</v>
      </c>
      <c r="R64" s="40">
        <v>687</v>
      </c>
      <c r="S64" s="41" t="s">
        <v>504</v>
      </c>
      <c r="T64" s="41" t="s">
        <v>504</v>
      </c>
      <c r="U64" s="41" t="s">
        <v>504</v>
      </c>
      <c r="V64" s="41" t="s">
        <v>504</v>
      </c>
      <c r="W64" s="41" t="s">
        <v>504</v>
      </c>
      <c r="X64" s="65" t="s">
        <v>504</v>
      </c>
      <c r="Y64" s="40"/>
      <c r="Z64" s="40"/>
      <c r="AA64" s="40"/>
      <c r="AB64" s="40"/>
      <c r="AC64" s="40"/>
      <c r="AD64" s="40"/>
      <c r="AE64" s="40"/>
      <c r="AF64" s="40"/>
      <c r="AG64" s="40"/>
      <c r="AH64" s="40"/>
    </row>
    <row r="65" spans="1:34">
      <c r="A65" s="40">
        <v>11</v>
      </c>
      <c r="B65" s="40">
        <v>10</v>
      </c>
      <c r="C65" s="63"/>
      <c r="D65" s="40"/>
      <c r="E65" s="40" t="s">
        <v>512</v>
      </c>
      <c r="F65" s="40" t="s">
        <v>502</v>
      </c>
      <c r="G65" s="64" t="s">
        <v>503</v>
      </c>
      <c r="H65" s="40">
        <v>607</v>
      </c>
      <c r="I65" s="40">
        <v>0</v>
      </c>
      <c r="J65" s="40">
        <v>336</v>
      </c>
      <c r="K65" s="40">
        <v>2383</v>
      </c>
      <c r="L65" s="40">
        <v>3111</v>
      </c>
      <c r="M65" s="40">
        <v>843</v>
      </c>
      <c r="N65" s="40">
        <v>337</v>
      </c>
      <c r="O65" s="40">
        <v>745</v>
      </c>
      <c r="P65" s="40">
        <v>433</v>
      </c>
      <c r="Q65" s="40">
        <v>1568</v>
      </c>
      <c r="R65" s="40">
        <v>1151</v>
      </c>
      <c r="S65" s="41" t="s">
        <v>504</v>
      </c>
      <c r="T65" s="41" t="s">
        <v>504</v>
      </c>
      <c r="U65" s="41" t="s">
        <v>504</v>
      </c>
      <c r="V65" s="41" t="s">
        <v>504</v>
      </c>
      <c r="W65" s="41" t="s">
        <v>504</v>
      </c>
      <c r="X65" s="65" t="s">
        <v>504</v>
      </c>
      <c r="Y65" s="40"/>
      <c r="Z65" s="40"/>
      <c r="AA65" s="40"/>
      <c r="AB65" s="40"/>
      <c r="AC65" s="40"/>
      <c r="AD65" s="40"/>
      <c r="AE65" s="40"/>
      <c r="AF65" s="40"/>
      <c r="AG65" s="40"/>
      <c r="AH65" s="40"/>
    </row>
    <row r="66" spans="1:34">
      <c r="A66" s="40">
        <v>11</v>
      </c>
      <c r="B66" s="40">
        <v>11</v>
      </c>
      <c r="C66" s="63"/>
      <c r="D66" s="40"/>
      <c r="E66" s="40" t="s">
        <v>50</v>
      </c>
      <c r="F66" s="40" t="s">
        <v>502</v>
      </c>
      <c r="G66" s="64" t="s">
        <v>503</v>
      </c>
      <c r="H66" s="40">
        <v>17543</v>
      </c>
      <c r="I66" s="40">
        <v>572</v>
      </c>
      <c r="J66" s="40">
        <v>2793</v>
      </c>
      <c r="K66" s="40">
        <v>6279</v>
      </c>
      <c r="L66" s="40">
        <v>10789</v>
      </c>
      <c r="M66" s="40">
        <v>7315</v>
      </c>
      <c r="N66" s="40">
        <v>5046</v>
      </c>
      <c r="O66" s="40">
        <v>4149</v>
      </c>
      <c r="P66" s="40">
        <v>8147</v>
      </c>
      <c r="Q66" s="40">
        <v>7161</v>
      </c>
      <c r="R66" s="40">
        <v>5637</v>
      </c>
      <c r="S66" s="41" t="s">
        <v>504</v>
      </c>
      <c r="T66" s="41" t="s">
        <v>504</v>
      </c>
      <c r="U66" s="41" t="s">
        <v>504</v>
      </c>
      <c r="V66" s="41" t="s">
        <v>504</v>
      </c>
      <c r="W66" s="41" t="s">
        <v>504</v>
      </c>
      <c r="X66" s="65" t="s">
        <v>504</v>
      </c>
      <c r="Y66" s="40"/>
      <c r="Z66" s="40"/>
      <c r="AA66" s="40"/>
      <c r="AB66" s="40"/>
      <c r="AC66" s="40"/>
      <c r="AD66" s="40"/>
      <c r="AE66" s="40"/>
      <c r="AF66" s="40"/>
      <c r="AG66" s="40"/>
      <c r="AH66" s="40"/>
    </row>
    <row r="67" spans="1:34">
      <c r="A67" s="40">
        <v>11</v>
      </c>
      <c r="B67" s="40">
        <v>13</v>
      </c>
      <c r="C67" s="63"/>
      <c r="D67" s="40" t="s">
        <v>513</v>
      </c>
      <c r="E67" s="40" t="s">
        <v>514</v>
      </c>
      <c r="F67" s="40" t="s">
        <v>502</v>
      </c>
      <c r="G67" s="64" t="s">
        <v>503</v>
      </c>
      <c r="H67" s="40">
        <v>0</v>
      </c>
      <c r="I67" s="40">
        <v>0</v>
      </c>
      <c r="J67" s="40">
        <v>0</v>
      </c>
      <c r="K67" s="40">
        <v>849</v>
      </c>
      <c r="L67" s="40">
        <v>565</v>
      </c>
      <c r="M67" s="40">
        <v>0</v>
      </c>
      <c r="N67" s="40">
        <v>357</v>
      </c>
      <c r="O67" s="40">
        <v>162</v>
      </c>
      <c r="P67" s="40">
        <v>123</v>
      </c>
      <c r="Q67" s="40">
        <v>0</v>
      </c>
      <c r="R67" s="40">
        <v>250</v>
      </c>
      <c r="S67" s="41" t="s">
        <v>504</v>
      </c>
      <c r="T67" s="41" t="s">
        <v>504</v>
      </c>
      <c r="U67" s="41" t="s">
        <v>504</v>
      </c>
      <c r="V67" s="41" t="s">
        <v>504</v>
      </c>
      <c r="W67" s="41" t="s">
        <v>504</v>
      </c>
      <c r="X67" s="65" t="s">
        <v>504</v>
      </c>
      <c r="Y67" s="40"/>
      <c r="Z67" s="40"/>
      <c r="AA67" s="40"/>
      <c r="AB67" s="40"/>
      <c r="AC67" s="40"/>
      <c r="AD67" s="40"/>
      <c r="AE67" s="40"/>
      <c r="AF67" s="40"/>
      <c r="AG67" s="40"/>
      <c r="AH67" s="40"/>
    </row>
    <row r="68" spans="1:34">
      <c r="A68" s="40">
        <v>11</v>
      </c>
      <c r="B68" s="40">
        <v>14</v>
      </c>
      <c r="C68" s="63"/>
      <c r="D68" s="40"/>
      <c r="E68" s="40" t="s">
        <v>515</v>
      </c>
      <c r="F68" s="40" t="s">
        <v>502</v>
      </c>
      <c r="G68" s="64" t="s">
        <v>503</v>
      </c>
      <c r="H68" s="40">
        <v>1980</v>
      </c>
      <c r="I68" s="40">
        <v>0</v>
      </c>
      <c r="J68" s="40">
        <v>262</v>
      </c>
      <c r="K68" s="40">
        <v>1316</v>
      </c>
      <c r="L68" s="40">
        <v>1054</v>
      </c>
      <c r="M68" s="40">
        <v>232</v>
      </c>
      <c r="N68" s="40">
        <v>567</v>
      </c>
      <c r="O68" s="40">
        <v>149</v>
      </c>
      <c r="P68" s="40">
        <v>181</v>
      </c>
      <c r="Q68" s="40">
        <v>639</v>
      </c>
      <c r="R68" s="40">
        <v>0</v>
      </c>
      <c r="S68" s="41" t="s">
        <v>504</v>
      </c>
      <c r="T68" s="41" t="s">
        <v>504</v>
      </c>
      <c r="U68" s="41" t="s">
        <v>504</v>
      </c>
      <c r="V68" s="41" t="s">
        <v>504</v>
      </c>
      <c r="W68" s="41" t="s">
        <v>504</v>
      </c>
      <c r="X68" s="65" t="s">
        <v>504</v>
      </c>
      <c r="Y68" s="40"/>
      <c r="Z68" s="40"/>
      <c r="AA68" s="40"/>
      <c r="AB68" s="40"/>
      <c r="AC68" s="40"/>
      <c r="AD68" s="40"/>
      <c r="AE68" s="40"/>
      <c r="AF68" s="40"/>
      <c r="AG68" s="40"/>
      <c r="AH68" s="40"/>
    </row>
    <row r="69" spans="1:34">
      <c r="A69" s="40">
        <v>11</v>
      </c>
      <c r="B69" s="40">
        <v>15</v>
      </c>
      <c r="C69" s="63"/>
      <c r="D69" s="40"/>
      <c r="E69" s="40" t="s">
        <v>516</v>
      </c>
      <c r="F69" s="40" t="s">
        <v>502</v>
      </c>
      <c r="G69" s="64" t="s">
        <v>503</v>
      </c>
      <c r="H69" s="40">
        <v>766</v>
      </c>
      <c r="I69" s="40">
        <v>0</v>
      </c>
      <c r="J69" s="40">
        <v>74</v>
      </c>
      <c r="K69" s="40">
        <v>492</v>
      </c>
      <c r="L69" s="40">
        <v>1490</v>
      </c>
      <c r="M69" s="40">
        <v>262</v>
      </c>
      <c r="N69" s="40">
        <v>37</v>
      </c>
      <c r="O69" s="40">
        <v>106</v>
      </c>
      <c r="P69" s="40">
        <v>122</v>
      </c>
      <c r="Q69" s="40">
        <v>383</v>
      </c>
      <c r="R69" s="40">
        <v>456</v>
      </c>
      <c r="S69" s="41" t="s">
        <v>504</v>
      </c>
      <c r="T69" s="41" t="s">
        <v>504</v>
      </c>
      <c r="U69" s="41" t="s">
        <v>504</v>
      </c>
      <c r="V69" s="41" t="s">
        <v>504</v>
      </c>
      <c r="W69" s="41" t="s">
        <v>504</v>
      </c>
      <c r="X69" s="65" t="s">
        <v>504</v>
      </c>
      <c r="Y69" s="40"/>
      <c r="Z69" s="40"/>
      <c r="AA69" s="40"/>
      <c r="AB69" s="40"/>
      <c r="AC69" s="40"/>
      <c r="AD69" s="40"/>
      <c r="AE69" s="40"/>
      <c r="AF69" s="40"/>
      <c r="AG69" s="40"/>
      <c r="AH69" s="40"/>
    </row>
    <row r="70" spans="1:34">
      <c r="A70" s="40">
        <v>11</v>
      </c>
      <c r="B70" s="40">
        <v>16</v>
      </c>
      <c r="C70" s="63"/>
      <c r="D70" s="40"/>
      <c r="E70" s="40" t="s">
        <v>517</v>
      </c>
      <c r="F70" s="40" t="s">
        <v>502</v>
      </c>
      <c r="G70" s="64" t="s">
        <v>503</v>
      </c>
      <c r="H70" s="40">
        <v>14593</v>
      </c>
      <c r="I70" s="40">
        <v>572</v>
      </c>
      <c r="J70" s="40">
        <v>2457</v>
      </c>
      <c r="K70" s="40">
        <v>3542</v>
      </c>
      <c r="L70" s="40">
        <v>7678</v>
      </c>
      <c r="M70" s="40">
        <v>6821</v>
      </c>
      <c r="N70" s="40">
        <v>4084</v>
      </c>
      <c r="O70" s="40">
        <v>3732</v>
      </c>
      <c r="P70" s="40">
        <v>7721</v>
      </c>
      <c r="Q70" s="40">
        <v>6139</v>
      </c>
      <c r="R70" s="40">
        <v>4932</v>
      </c>
      <c r="S70" s="41" t="s">
        <v>504</v>
      </c>
      <c r="T70" s="41" t="s">
        <v>504</v>
      </c>
      <c r="U70" s="41" t="s">
        <v>504</v>
      </c>
      <c r="V70" s="41" t="s">
        <v>504</v>
      </c>
      <c r="W70" s="41" t="s">
        <v>504</v>
      </c>
      <c r="X70" s="65" t="s">
        <v>504</v>
      </c>
      <c r="Y70" s="40"/>
      <c r="Z70" s="40"/>
      <c r="AA70" s="40"/>
      <c r="AB70" s="40"/>
      <c r="AC70" s="40"/>
      <c r="AD70" s="40"/>
      <c r="AE70" s="40"/>
      <c r="AF70" s="40"/>
      <c r="AG70" s="40"/>
      <c r="AH70" s="40"/>
    </row>
    <row r="71" spans="1:34">
      <c r="A71" s="40">
        <v>11</v>
      </c>
      <c r="B71" s="40">
        <v>17</v>
      </c>
      <c r="C71" s="63"/>
      <c r="D71" s="40"/>
      <c r="E71" s="40" t="s">
        <v>50</v>
      </c>
      <c r="F71" s="40" t="s">
        <v>502</v>
      </c>
      <c r="G71" s="64" t="s">
        <v>503</v>
      </c>
      <c r="H71" s="40">
        <v>17339</v>
      </c>
      <c r="I71" s="40">
        <v>572</v>
      </c>
      <c r="J71" s="40">
        <v>2793</v>
      </c>
      <c r="K71" s="40">
        <v>6199</v>
      </c>
      <c r="L71" s="40">
        <v>10787</v>
      </c>
      <c r="M71" s="40">
        <v>7315</v>
      </c>
      <c r="N71" s="40">
        <v>5046</v>
      </c>
      <c r="O71" s="40">
        <v>4149</v>
      </c>
      <c r="P71" s="40">
        <v>8147</v>
      </c>
      <c r="Q71" s="40">
        <v>7161</v>
      </c>
      <c r="R71" s="40">
        <v>5638</v>
      </c>
      <c r="S71" s="41" t="s">
        <v>504</v>
      </c>
      <c r="T71" s="41" t="s">
        <v>504</v>
      </c>
      <c r="U71" s="41" t="s">
        <v>504</v>
      </c>
      <c r="V71" s="41" t="s">
        <v>504</v>
      </c>
      <c r="W71" s="41" t="s">
        <v>504</v>
      </c>
      <c r="X71" s="65" t="s">
        <v>504</v>
      </c>
      <c r="Y71" s="40"/>
      <c r="Z71" s="40"/>
      <c r="AA71" s="40"/>
      <c r="AB71" s="40"/>
      <c r="AC71" s="40"/>
      <c r="AD71" s="40"/>
      <c r="AE71" s="40"/>
      <c r="AF71" s="40"/>
      <c r="AG71" s="40"/>
      <c r="AH71" s="40"/>
    </row>
    <row r="72" spans="1:34">
      <c r="A72" s="40">
        <v>11</v>
      </c>
      <c r="B72" s="40">
        <v>18</v>
      </c>
      <c r="C72" s="63"/>
      <c r="D72" s="40" t="s">
        <v>518</v>
      </c>
      <c r="E72" s="40" t="s">
        <v>519</v>
      </c>
      <c r="F72" s="40" t="s">
        <v>502</v>
      </c>
      <c r="G72" s="64" t="s">
        <v>503</v>
      </c>
      <c r="H72" s="40">
        <v>72</v>
      </c>
      <c r="I72" s="40">
        <v>0</v>
      </c>
      <c r="J72" s="40">
        <v>0</v>
      </c>
      <c r="K72" s="40">
        <v>66</v>
      </c>
      <c r="L72" s="40">
        <v>0</v>
      </c>
      <c r="M72" s="40">
        <v>316</v>
      </c>
      <c r="N72" s="40">
        <v>0</v>
      </c>
      <c r="O72" s="40">
        <v>87</v>
      </c>
      <c r="P72" s="40">
        <v>0</v>
      </c>
      <c r="Q72" s="40">
        <v>0</v>
      </c>
      <c r="R72" s="40">
        <v>0</v>
      </c>
      <c r="S72" s="41" t="s">
        <v>504</v>
      </c>
      <c r="T72" s="41" t="s">
        <v>504</v>
      </c>
      <c r="U72" s="41" t="s">
        <v>504</v>
      </c>
      <c r="V72" s="41" t="s">
        <v>504</v>
      </c>
      <c r="W72" s="41" t="s">
        <v>504</v>
      </c>
      <c r="X72" s="65" t="s">
        <v>504</v>
      </c>
      <c r="Y72" s="40"/>
      <c r="Z72" s="40"/>
      <c r="AA72" s="40"/>
      <c r="AB72" s="40"/>
      <c r="AC72" s="40"/>
      <c r="AD72" s="40"/>
      <c r="AE72" s="40"/>
      <c r="AF72" s="40"/>
      <c r="AG72" s="40"/>
      <c r="AH72" s="40"/>
    </row>
    <row r="73" spans="1:34">
      <c r="A73" s="40">
        <v>11</v>
      </c>
      <c r="B73" s="40">
        <v>19</v>
      </c>
      <c r="C73" s="63"/>
      <c r="D73" s="40"/>
      <c r="E73" s="40" t="s">
        <v>520</v>
      </c>
      <c r="F73" s="40" t="s">
        <v>502</v>
      </c>
      <c r="G73" s="64" t="s">
        <v>503</v>
      </c>
      <c r="H73" s="40">
        <v>478</v>
      </c>
      <c r="I73" s="40">
        <v>0</v>
      </c>
      <c r="J73" s="40">
        <v>0</v>
      </c>
      <c r="K73" s="40">
        <v>900</v>
      </c>
      <c r="L73" s="40">
        <v>783</v>
      </c>
      <c r="M73" s="40">
        <v>572</v>
      </c>
      <c r="N73" s="40">
        <v>602</v>
      </c>
      <c r="O73" s="40">
        <v>117</v>
      </c>
      <c r="P73" s="40">
        <v>154</v>
      </c>
      <c r="Q73" s="40">
        <v>311</v>
      </c>
      <c r="R73" s="40">
        <v>155</v>
      </c>
      <c r="S73" s="41" t="s">
        <v>504</v>
      </c>
      <c r="T73" s="41" t="s">
        <v>504</v>
      </c>
      <c r="U73" s="41" t="s">
        <v>504</v>
      </c>
      <c r="V73" s="41" t="s">
        <v>504</v>
      </c>
      <c r="W73" s="41" t="s">
        <v>504</v>
      </c>
      <c r="X73" s="65" t="s">
        <v>504</v>
      </c>
      <c r="Y73" s="40"/>
      <c r="Z73" s="40"/>
      <c r="AA73" s="40"/>
      <c r="AB73" s="40"/>
      <c r="AC73" s="40"/>
      <c r="AD73" s="40"/>
      <c r="AE73" s="40"/>
      <c r="AF73" s="40"/>
      <c r="AG73" s="40"/>
      <c r="AH73" s="40"/>
    </row>
    <row r="74" spans="1:34">
      <c r="A74" s="40">
        <v>11</v>
      </c>
      <c r="B74" s="40">
        <v>20</v>
      </c>
      <c r="C74" s="63"/>
      <c r="D74" s="40"/>
      <c r="E74" s="40" t="s">
        <v>521</v>
      </c>
      <c r="F74" s="40" t="s">
        <v>502</v>
      </c>
      <c r="G74" s="64" t="s">
        <v>503</v>
      </c>
      <c r="H74" s="40">
        <v>8598</v>
      </c>
      <c r="I74" s="40">
        <v>99</v>
      </c>
      <c r="J74" s="40">
        <v>407</v>
      </c>
      <c r="K74" s="40">
        <v>3350</v>
      </c>
      <c r="L74" s="40">
        <v>4500</v>
      </c>
      <c r="M74" s="40">
        <v>2509</v>
      </c>
      <c r="N74" s="40">
        <v>1669</v>
      </c>
      <c r="O74" s="40">
        <v>213</v>
      </c>
      <c r="P74" s="40">
        <v>1345</v>
      </c>
      <c r="Q74" s="40">
        <v>3961</v>
      </c>
      <c r="R74" s="40">
        <v>1696</v>
      </c>
      <c r="S74" s="41" t="s">
        <v>504</v>
      </c>
      <c r="T74" s="41" t="s">
        <v>504</v>
      </c>
      <c r="U74" s="41" t="s">
        <v>504</v>
      </c>
      <c r="V74" s="41" t="s">
        <v>504</v>
      </c>
      <c r="W74" s="41" t="s">
        <v>504</v>
      </c>
      <c r="X74" s="65" t="s">
        <v>504</v>
      </c>
      <c r="Y74" s="40"/>
      <c r="Z74" s="40"/>
      <c r="AA74" s="40"/>
      <c r="AB74" s="40"/>
      <c r="AC74" s="40"/>
      <c r="AD74" s="40"/>
      <c r="AE74" s="40"/>
      <c r="AF74" s="40"/>
      <c r="AG74" s="40"/>
      <c r="AH74" s="40"/>
    </row>
    <row r="75" spans="1:34">
      <c r="A75" s="40">
        <v>11</v>
      </c>
      <c r="B75" s="40">
        <v>21</v>
      </c>
      <c r="C75" s="63"/>
      <c r="D75" s="40"/>
      <c r="E75" s="40" t="s">
        <v>522</v>
      </c>
      <c r="F75" s="40" t="s">
        <v>502</v>
      </c>
      <c r="G75" s="64" t="s">
        <v>503</v>
      </c>
      <c r="H75" s="40">
        <v>8159</v>
      </c>
      <c r="I75" s="40">
        <v>473</v>
      </c>
      <c r="J75" s="40">
        <v>2266</v>
      </c>
      <c r="K75" s="40">
        <v>1964</v>
      </c>
      <c r="L75" s="40">
        <v>5466</v>
      </c>
      <c r="M75" s="40">
        <v>3619</v>
      </c>
      <c r="N75" s="40">
        <v>2722</v>
      </c>
      <c r="O75" s="40">
        <v>3732</v>
      </c>
      <c r="P75" s="40">
        <v>6648</v>
      </c>
      <c r="Q75" s="40">
        <v>2889</v>
      </c>
      <c r="R75" s="40">
        <v>3479</v>
      </c>
      <c r="S75" s="41" t="s">
        <v>504</v>
      </c>
      <c r="T75" s="41" t="s">
        <v>504</v>
      </c>
      <c r="U75" s="41" t="s">
        <v>504</v>
      </c>
      <c r="V75" s="41" t="s">
        <v>504</v>
      </c>
      <c r="W75" s="41" t="s">
        <v>504</v>
      </c>
      <c r="X75" s="65" t="s">
        <v>504</v>
      </c>
      <c r="Y75" s="40"/>
      <c r="Z75" s="40"/>
      <c r="AA75" s="40"/>
      <c r="AB75" s="40"/>
      <c r="AC75" s="40"/>
      <c r="AD75" s="40"/>
      <c r="AE75" s="40"/>
      <c r="AF75" s="40"/>
      <c r="AG75" s="40"/>
      <c r="AH75" s="40"/>
    </row>
    <row r="76" spans="1:34">
      <c r="A76" s="40">
        <v>11</v>
      </c>
      <c r="B76" s="40">
        <v>22</v>
      </c>
      <c r="C76" s="63"/>
      <c r="D76" s="40"/>
      <c r="E76" s="40" t="s">
        <v>517</v>
      </c>
      <c r="F76" s="40" t="s">
        <v>502</v>
      </c>
      <c r="G76" s="64" t="s">
        <v>503</v>
      </c>
      <c r="H76" s="40">
        <v>32</v>
      </c>
      <c r="I76" s="40">
        <v>0</v>
      </c>
      <c r="J76" s="40">
        <v>120</v>
      </c>
      <c r="K76" s="40">
        <v>0</v>
      </c>
      <c r="L76" s="40">
        <v>39</v>
      </c>
      <c r="M76" s="40">
        <v>299</v>
      </c>
      <c r="N76" s="40">
        <v>53</v>
      </c>
      <c r="O76" s="40">
        <v>0</v>
      </c>
      <c r="P76" s="40">
        <v>0</v>
      </c>
      <c r="Q76" s="40">
        <v>0</v>
      </c>
      <c r="R76" s="40">
        <v>307</v>
      </c>
      <c r="S76" s="41" t="s">
        <v>504</v>
      </c>
      <c r="T76" s="41" t="s">
        <v>504</v>
      </c>
      <c r="U76" s="41" t="s">
        <v>504</v>
      </c>
      <c r="V76" s="41" t="s">
        <v>504</v>
      </c>
      <c r="W76" s="41" t="s">
        <v>504</v>
      </c>
      <c r="X76" s="65" t="s">
        <v>504</v>
      </c>
      <c r="Y76" s="40"/>
      <c r="Z76" s="40"/>
      <c r="AA76" s="40"/>
      <c r="AB76" s="40"/>
      <c r="AC76" s="40"/>
      <c r="AD76" s="40"/>
      <c r="AE76" s="40"/>
      <c r="AF76" s="40"/>
      <c r="AG76" s="40"/>
      <c r="AH76" s="40"/>
    </row>
    <row r="77" spans="1:34">
      <c r="A77" s="40">
        <v>11</v>
      </c>
      <c r="B77" s="40">
        <v>23</v>
      </c>
      <c r="C77" s="63"/>
      <c r="D77" s="40"/>
      <c r="E77" s="40" t="s">
        <v>50</v>
      </c>
      <c r="F77" s="40" t="s">
        <v>502</v>
      </c>
      <c r="G77" s="64" t="s">
        <v>503</v>
      </c>
      <c r="H77" s="40">
        <v>17339</v>
      </c>
      <c r="I77" s="40">
        <v>572</v>
      </c>
      <c r="J77" s="40">
        <v>2793</v>
      </c>
      <c r="K77" s="40">
        <v>6280</v>
      </c>
      <c r="L77" s="40">
        <v>10788</v>
      </c>
      <c r="M77" s="40">
        <v>7315</v>
      </c>
      <c r="N77" s="40">
        <v>5046</v>
      </c>
      <c r="O77" s="40">
        <v>4149</v>
      </c>
      <c r="P77" s="40">
        <v>8147</v>
      </c>
      <c r="Q77" s="40">
        <v>7161</v>
      </c>
      <c r="R77" s="40">
        <v>5637</v>
      </c>
      <c r="S77" s="41" t="s">
        <v>504</v>
      </c>
      <c r="T77" s="41" t="s">
        <v>504</v>
      </c>
      <c r="U77" s="41" t="s">
        <v>504</v>
      </c>
      <c r="V77" s="41" t="s">
        <v>504</v>
      </c>
      <c r="W77" s="41" t="s">
        <v>504</v>
      </c>
      <c r="X77" s="65" t="s">
        <v>504</v>
      </c>
      <c r="Y77" s="40"/>
      <c r="Z77" s="40"/>
      <c r="AA77" s="40"/>
      <c r="AB77" s="40"/>
      <c r="AC77" s="40"/>
      <c r="AD77" s="40"/>
      <c r="AE77" s="40"/>
      <c r="AF77" s="40"/>
      <c r="AG77" s="40"/>
      <c r="AH77" s="40"/>
    </row>
    <row r="78" spans="1:34">
      <c r="A78" s="40">
        <v>11</v>
      </c>
      <c r="B78" s="40">
        <v>24</v>
      </c>
      <c r="C78" s="63"/>
      <c r="D78" s="40" t="s">
        <v>523</v>
      </c>
      <c r="E78" s="40" t="s">
        <v>524</v>
      </c>
      <c r="F78" s="40" t="s">
        <v>502</v>
      </c>
      <c r="G78" s="64" t="s">
        <v>503</v>
      </c>
      <c r="H78" s="40">
        <v>0</v>
      </c>
      <c r="I78" s="40">
        <v>0</v>
      </c>
      <c r="J78" s="40">
        <v>0</v>
      </c>
      <c r="K78" s="40">
        <v>0</v>
      </c>
      <c r="L78" s="40">
        <v>0</v>
      </c>
      <c r="M78" s="40">
        <v>107</v>
      </c>
      <c r="N78" s="40">
        <v>0</v>
      </c>
      <c r="O78" s="40">
        <v>0</v>
      </c>
      <c r="P78" s="40">
        <v>0</v>
      </c>
      <c r="Q78" s="40">
        <v>0</v>
      </c>
      <c r="R78" s="40">
        <v>0</v>
      </c>
      <c r="S78" s="41" t="s">
        <v>504</v>
      </c>
      <c r="T78" s="41" t="s">
        <v>504</v>
      </c>
      <c r="U78" s="41" t="s">
        <v>504</v>
      </c>
      <c r="V78" s="41" t="s">
        <v>504</v>
      </c>
      <c r="W78" s="41" t="s">
        <v>504</v>
      </c>
      <c r="X78" s="65" t="s">
        <v>504</v>
      </c>
      <c r="Y78" s="40"/>
      <c r="Z78" s="40"/>
      <c r="AA78" s="40"/>
      <c r="AB78" s="40"/>
      <c r="AC78" s="40"/>
      <c r="AD78" s="40"/>
      <c r="AE78" s="40"/>
      <c r="AF78" s="40"/>
      <c r="AG78" s="40"/>
      <c r="AH78" s="40"/>
    </row>
    <row r="79" spans="1:34">
      <c r="A79" s="40">
        <v>11</v>
      </c>
      <c r="B79" s="40">
        <v>25</v>
      </c>
      <c r="C79" s="63"/>
      <c r="D79" s="40"/>
      <c r="E79" s="40" t="s">
        <v>525</v>
      </c>
      <c r="F79" s="40" t="s">
        <v>502</v>
      </c>
      <c r="G79" s="64" t="s">
        <v>503</v>
      </c>
      <c r="H79" s="40">
        <v>623</v>
      </c>
      <c r="I79" s="40">
        <v>0</v>
      </c>
      <c r="J79" s="40">
        <v>0</v>
      </c>
      <c r="K79" s="40">
        <v>923</v>
      </c>
      <c r="L79" s="40">
        <v>343</v>
      </c>
      <c r="M79" s="40">
        <v>586</v>
      </c>
      <c r="N79" s="40">
        <v>510</v>
      </c>
      <c r="O79" s="40">
        <v>212</v>
      </c>
      <c r="P79" s="40">
        <v>154</v>
      </c>
      <c r="Q79" s="40">
        <v>397</v>
      </c>
      <c r="R79" s="40">
        <v>111</v>
      </c>
      <c r="S79" s="41" t="s">
        <v>504</v>
      </c>
      <c r="T79" s="41" t="s">
        <v>504</v>
      </c>
      <c r="U79" s="41" t="s">
        <v>504</v>
      </c>
      <c r="V79" s="41" t="s">
        <v>504</v>
      </c>
      <c r="W79" s="41" t="s">
        <v>504</v>
      </c>
      <c r="X79" s="65" t="s">
        <v>504</v>
      </c>
      <c r="Y79" s="40"/>
      <c r="Z79" s="40"/>
      <c r="AA79" s="40"/>
      <c r="AB79" s="40"/>
      <c r="AC79" s="40"/>
      <c r="AD79" s="40"/>
      <c r="AE79" s="40"/>
      <c r="AF79" s="40"/>
      <c r="AG79" s="40"/>
      <c r="AH79" s="40"/>
    </row>
    <row r="80" spans="1:34">
      <c r="A80" s="40">
        <v>11</v>
      </c>
      <c r="B80" s="40">
        <v>26</v>
      </c>
      <c r="C80" s="63"/>
      <c r="D80" s="40"/>
      <c r="E80" s="40" t="s">
        <v>526</v>
      </c>
      <c r="F80" s="40" t="s">
        <v>502</v>
      </c>
      <c r="G80" s="64" t="s">
        <v>503</v>
      </c>
      <c r="H80" s="40">
        <v>5198</v>
      </c>
      <c r="I80" s="40">
        <v>336</v>
      </c>
      <c r="J80" s="40">
        <v>868</v>
      </c>
      <c r="K80" s="40">
        <v>3360</v>
      </c>
      <c r="L80" s="40">
        <v>5663</v>
      </c>
      <c r="M80" s="40">
        <v>1976</v>
      </c>
      <c r="N80" s="40">
        <v>2303</v>
      </c>
      <c r="O80" s="40">
        <v>925</v>
      </c>
      <c r="P80" s="40">
        <v>1781</v>
      </c>
      <c r="Q80" s="40">
        <v>3634</v>
      </c>
      <c r="R80" s="40">
        <v>2237</v>
      </c>
      <c r="S80" s="41" t="s">
        <v>504</v>
      </c>
      <c r="T80" s="41" t="s">
        <v>504</v>
      </c>
      <c r="U80" s="41" t="s">
        <v>504</v>
      </c>
      <c r="V80" s="41" t="s">
        <v>504</v>
      </c>
      <c r="W80" s="41" t="s">
        <v>504</v>
      </c>
      <c r="X80" s="65" t="s">
        <v>504</v>
      </c>
      <c r="Y80" s="40"/>
      <c r="Z80" s="40"/>
      <c r="AA80" s="40"/>
      <c r="AB80" s="40"/>
      <c r="AC80" s="40"/>
      <c r="AD80" s="40"/>
      <c r="AE80" s="40"/>
      <c r="AF80" s="40"/>
      <c r="AG80" s="40"/>
      <c r="AH80" s="40"/>
    </row>
    <row r="81" spans="1:34">
      <c r="A81" s="40">
        <v>11</v>
      </c>
      <c r="B81" s="40">
        <v>27</v>
      </c>
      <c r="C81" s="63"/>
      <c r="D81" s="40"/>
      <c r="E81" s="40" t="s">
        <v>527</v>
      </c>
      <c r="F81" s="40" t="s">
        <v>502</v>
      </c>
      <c r="G81" s="64" t="s">
        <v>503</v>
      </c>
      <c r="H81" s="40">
        <v>4843</v>
      </c>
      <c r="I81" s="40">
        <v>97</v>
      </c>
      <c r="J81" s="40">
        <v>1069</v>
      </c>
      <c r="K81" s="40">
        <v>622</v>
      </c>
      <c r="L81" s="40">
        <v>1745</v>
      </c>
      <c r="M81" s="40">
        <v>1206</v>
      </c>
      <c r="N81" s="40">
        <v>836</v>
      </c>
      <c r="O81" s="40">
        <v>587</v>
      </c>
      <c r="P81" s="40">
        <v>2228</v>
      </c>
      <c r="Q81" s="40">
        <v>3020</v>
      </c>
      <c r="R81" s="40">
        <v>2693</v>
      </c>
      <c r="S81" s="41" t="s">
        <v>504</v>
      </c>
      <c r="T81" s="41" t="s">
        <v>504</v>
      </c>
      <c r="U81" s="41" t="s">
        <v>504</v>
      </c>
      <c r="V81" s="41" t="s">
        <v>504</v>
      </c>
      <c r="W81" s="41" t="s">
        <v>504</v>
      </c>
      <c r="X81" s="65" t="s">
        <v>504</v>
      </c>
      <c r="Y81" s="40"/>
      <c r="Z81" s="40"/>
      <c r="AA81" s="40"/>
      <c r="AB81" s="40"/>
      <c r="AC81" s="40"/>
      <c r="AD81" s="40"/>
      <c r="AE81" s="40"/>
      <c r="AF81" s="40"/>
      <c r="AG81" s="40"/>
      <c r="AH81" s="40"/>
    </row>
    <row r="82" spans="1:34">
      <c r="A82" s="40">
        <v>11</v>
      </c>
      <c r="B82" s="40">
        <v>28</v>
      </c>
      <c r="C82" s="63"/>
      <c r="D82" s="40"/>
      <c r="E82" s="40" t="s">
        <v>517</v>
      </c>
      <c r="F82" s="40" t="s">
        <v>502</v>
      </c>
      <c r="G82" s="64" t="s">
        <v>503</v>
      </c>
      <c r="H82" s="40">
        <v>6676</v>
      </c>
      <c r="I82" s="40">
        <v>139</v>
      </c>
      <c r="J82" s="40">
        <v>856</v>
      </c>
      <c r="K82" s="40">
        <v>1375</v>
      </c>
      <c r="L82" s="40">
        <v>3036</v>
      </c>
      <c r="M82" s="40">
        <v>3440</v>
      </c>
      <c r="N82" s="40">
        <v>1398</v>
      </c>
      <c r="O82" s="40">
        <v>2425</v>
      </c>
      <c r="P82" s="40">
        <v>3984</v>
      </c>
      <c r="Q82" s="40">
        <v>109</v>
      </c>
      <c r="R82" s="40">
        <v>597</v>
      </c>
      <c r="S82" s="41" t="s">
        <v>504</v>
      </c>
      <c r="T82" s="41" t="s">
        <v>504</v>
      </c>
      <c r="U82" s="41" t="s">
        <v>504</v>
      </c>
      <c r="V82" s="41" t="s">
        <v>504</v>
      </c>
      <c r="W82" s="41" t="s">
        <v>504</v>
      </c>
      <c r="X82" s="65" t="s">
        <v>504</v>
      </c>
      <c r="Y82" s="40"/>
      <c r="Z82" s="40"/>
      <c r="AA82" s="40"/>
      <c r="AB82" s="40"/>
      <c r="AC82" s="40"/>
      <c r="AD82" s="40"/>
      <c r="AE82" s="40"/>
      <c r="AF82" s="40"/>
      <c r="AG82" s="40"/>
      <c r="AH82" s="40"/>
    </row>
    <row r="83" spans="1:34">
      <c r="A83" s="40">
        <v>11</v>
      </c>
      <c r="B83" s="40">
        <v>29</v>
      </c>
      <c r="C83" s="66"/>
      <c r="D83" s="67"/>
      <c r="E83" s="67" t="s">
        <v>50</v>
      </c>
      <c r="F83" s="67" t="s">
        <v>502</v>
      </c>
      <c r="G83" s="68" t="s">
        <v>503</v>
      </c>
      <c r="H83" s="40">
        <v>17340</v>
      </c>
      <c r="I83" s="40">
        <v>572</v>
      </c>
      <c r="J83" s="40">
        <v>2793</v>
      </c>
      <c r="K83" s="40">
        <v>6280</v>
      </c>
      <c r="L83" s="40">
        <v>10787</v>
      </c>
      <c r="M83" s="40">
        <v>7315</v>
      </c>
      <c r="N83" s="40">
        <v>5046</v>
      </c>
      <c r="O83" s="40">
        <v>4149</v>
      </c>
      <c r="P83" s="40">
        <v>8147</v>
      </c>
      <c r="Q83" s="40">
        <v>7160</v>
      </c>
      <c r="R83" s="40">
        <v>5638</v>
      </c>
      <c r="S83" s="41" t="s">
        <v>504</v>
      </c>
      <c r="T83" s="41" t="s">
        <v>504</v>
      </c>
      <c r="U83" s="41" t="s">
        <v>504</v>
      </c>
      <c r="V83" s="41" t="s">
        <v>504</v>
      </c>
      <c r="W83" s="41" t="s">
        <v>504</v>
      </c>
      <c r="X83" s="65" t="s">
        <v>504</v>
      </c>
      <c r="Y83" s="40"/>
      <c r="Z83" s="40"/>
      <c r="AA83" s="40"/>
      <c r="AB83" s="40"/>
      <c r="AC83" s="40"/>
      <c r="AD83" s="40"/>
      <c r="AE83" s="40"/>
      <c r="AF83" s="40"/>
      <c r="AG83" s="40"/>
      <c r="AH83" s="40"/>
    </row>
    <row r="84" spans="1:34">
      <c r="A84" s="120"/>
      <c r="B84" s="122"/>
      <c r="C84" s="69">
        <v>4</v>
      </c>
      <c r="D84" s="70" t="s">
        <v>530</v>
      </c>
      <c r="E84" s="70"/>
      <c r="F84" s="70"/>
      <c r="G84" s="71"/>
      <c r="H84" s="70"/>
      <c r="I84" s="70"/>
      <c r="J84" s="70"/>
      <c r="K84" s="70"/>
      <c r="L84" s="70"/>
      <c r="M84" s="70"/>
      <c r="N84" s="70"/>
      <c r="O84" s="70"/>
      <c r="P84" s="70"/>
      <c r="Q84" s="70"/>
      <c r="R84" s="70"/>
      <c r="S84" s="72"/>
      <c r="T84" s="72"/>
      <c r="U84" s="72"/>
      <c r="V84" s="72"/>
      <c r="W84" s="72"/>
      <c r="X84" s="73"/>
      <c r="Y84" s="40"/>
      <c r="Z84" s="40"/>
      <c r="AA84" s="40"/>
      <c r="AB84" s="40"/>
      <c r="AC84" s="40"/>
      <c r="AD84" s="40"/>
      <c r="AE84" s="40"/>
      <c r="AF84" s="40"/>
      <c r="AG84" s="40"/>
      <c r="AH84" s="40"/>
    </row>
    <row r="85" spans="1:34">
      <c r="A85" s="40">
        <v>12</v>
      </c>
      <c r="B85" s="40">
        <v>4</v>
      </c>
      <c r="C85" s="63"/>
      <c r="D85" s="40" t="s">
        <v>501</v>
      </c>
      <c r="E85" s="40" t="s">
        <v>501</v>
      </c>
      <c r="F85" s="40" t="s">
        <v>502</v>
      </c>
      <c r="G85" s="64" t="s">
        <v>503</v>
      </c>
      <c r="H85" s="40">
        <v>0</v>
      </c>
      <c r="I85" s="40">
        <v>0</v>
      </c>
      <c r="J85" s="40">
        <v>0</v>
      </c>
      <c r="K85" s="40">
        <v>0</v>
      </c>
      <c r="L85" s="40">
        <v>0</v>
      </c>
      <c r="M85" s="40">
        <v>0</v>
      </c>
      <c r="N85" s="40">
        <v>0</v>
      </c>
      <c r="O85" s="40">
        <v>0</v>
      </c>
      <c r="P85" s="40">
        <v>0</v>
      </c>
      <c r="Q85" s="40">
        <v>0</v>
      </c>
      <c r="R85" s="40">
        <v>0</v>
      </c>
      <c r="S85" s="41" t="s">
        <v>504</v>
      </c>
      <c r="T85" s="41" t="s">
        <v>504</v>
      </c>
      <c r="U85" s="41" t="s">
        <v>504</v>
      </c>
      <c r="V85" s="41" t="s">
        <v>504</v>
      </c>
      <c r="W85" s="41" t="s">
        <v>504</v>
      </c>
      <c r="X85" s="65" t="s">
        <v>504</v>
      </c>
      <c r="Y85" s="40"/>
      <c r="Z85" s="40"/>
      <c r="AA85" s="40"/>
      <c r="AB85" s="40"/>
      <c r="AC85" s="40"/>
      <c r="AD85" s="40"/>
      <c r="AE85" s="40"/>
      <c r="AF85" s="40"/>
      <c r="AG85" s="40"/>
      <c r="AH85" s="40"/>
    </row>
    <row r="86" spans="1:34">
      <c r="A86" s="40">
        <v>12</v>
      </c>
      <c r="B86" s="40">
        <v>5</v>
      </c>
      <c r="C86" s="63"/>
      <c r="D86" s="40" t="s">
        <v>505</v>
      </c>
      <c r="E86" s="40" t="s">
        <v>506</v>
      </c>
      <c r="F86" s="40" t="s">
        <v>502</v>
      </c>
      <c r="G86" s="64" t="s">
        <v>503</v>
      </c>
      <c r="H86" s="40">
        <v>8954</v>
      </c>
      <c r="I86" s="40">
        <v>503</v>
      </c>
      <c r="J86" s="40">
        <v>1209</v>
      </c>
      <c r="K86" s="40">
        <v>564</v>
      </c>
      <c r="L86" s="40">
        <v>2347</v>
      </c>
      <c r="M86" s="40">
        <v>2668</v>
      </c>
      <c r="N86" s="40">
        <v>3241</v>
      </c>
      <c r="O86" s="40">
        <v>1275</v>
      </c>
      <c r="P86" s="40">
        <v>7330</v>
      </c>
      <c r="Q86" s="40">
        <v>1789</v>
      </c>
      <c r="R86" s="40">
        <v>3730</v>
      </c>
      <c r="S86" s="41" t="s">
        <v>504</v>
      </c>
      <c r="T86" s="41" t="s">
        <v>504</v>
      </c>
      <c r="U86" s="41" t="s">
        <v>504</v>
      </c>
      <c r="V86" s="41" t="s">
        <v>504</v>
      </c>
      <c r="W86" s="41" t="s">
        <v>504</v>
      </c>
      <c r="X86" s="65" t="s">
        <v>504</v>
      </c>
      <c r="Y86" s="40"/>
      <c r="Z86" s="40"/>
      <c r="AA86" s="40"/>
      <c r="AB86" s="40"/>
      <c r="AC86" s="40"/>
      <c r="AD86" s="40"/>
      <c r="AE86" s="40"/>
      <c r="AF86" s="40"/>
      <c r="AG86" s="40"/>
      <c r="AH86" s="40"/>
    </row>
    <row r="87" spans="1:34">
      <c r="A87" s="40">
        <v>12</v>
      </c>
      <c r="B87" s="40">
        <v>6</v>
      </c>
      <c r="C87" s="63"/>
      <c r="D87" s="40"/>
      <c r="E87" s="40" t="s">
        <v>507</v>
      </c>
      <c r="F87" s="40" t="s">
        <v>502</v>
      </c>
      <c r="G87" s="64" t="s">
        <v>503</v>
      </c>
      <c r="H87" s="40">
        <v>18012</v>
      </c>
      <c r="I87" s="40">
        <v>0</v>
      </c>
      <c r="J87" s="40">
        <v>4120</v>
      </c>
      <c r="K87" s="40">
        <v>4587</v>
      </c>
      <c r="L87" s="40">
        <v>8308</v>
      </c>
      <c r="M87" s="40">
        <v>1652</v>
      </c>
      <c r="N87" s="40">
        <v>3730</v>
      </c>
      <c r="O87" s="40">
        <v>5003</v>
      </c>
      <c r="P87" s="40">
        <v>2979</v>
      </c>
      <c r="Q87" s="40">
        <v>5056</v>
      </c>
      <c r="R87" s="40">
        <v>8076</v>
      </c>
      <c r="S87" s="41" t="s">
        <v>504</v>
      </c>
      <c r="T87" s="41" t="s">
        <v>504</v>
      </c>
      <c r="U87" s="41" t="s">
        <v>504</v>
      </c>
      <c r="V87" s="41" t="s">
        <v>504</v>
      </c>
      <c r="W87" s="41" t="s">
        <v>504</v>
      </c>
      <c r="X87" s="65" t="s">
        <v>504</v>
      </c>
      <c r="Y87" s="40"/>
      <c r="Z87" s="40"/>
      <c r="AA87" s="40"/>
      <c r="AB87" s="40"/>
      <c r="AC87" s="40"/>
      <c r="AD87" s="40"/>
      <c r="AE87" s="40"/>
      <c r="AF87" s="40"/>
      <c r="AG87" s="40"/>
      <c r="AH87" s="40"/>
    </row>
    <row r="88" spans="1:34">
      <c r="A88" s="40">
        <v>12</v>
      </c>
      <c r="B88" s="40">
        <v>7</v>
      </c>
      <c r="C88" s="63"/>
      <c r="D88" s="40" t="s">
        <v>508</v>
      </c>
      <c r="E88" s="40" t="s">
        <v>509</v>
      </c>
      <c r="F88" s="40" t="s">
        <v>502</v>
      </c>
      <c r="G88" s="64" t="s">
        <v>503</v>
      </c>
      <c r="H88" s="40">
        <v>4533</v>
      </c>
      <c r="I88" s="40">
        <v>206</v>
      </c>
      <c r="J88" s="40">
        <v>0</v>
      </c>
      <c r="K88" s="40">
        <v>600</v>
      </c>
      <c r="L88" s="40">
        <v>213</v>
      </c>
      <c r="M88" s="40">
        <v>1160</v>
      </c>
      <c r="N88" s="40">
        <v>1182</v>
      </c>
      <c r="O88" s="40">
        <v>162</v>
      </c>
      <c r="P88" s="40">
        <v>706</v>
      </c>
      <c r="Q88" s="40">
        <v>190</v>
      </c>
      <c r="R88" s="40">
        <v>862</v>
      </c>
      <c r="S88" s="41" t="s">
        <v>504</v>
      </c>
      <c r="T88" s="41" t="s">
        <v>504</v>
      </c>
      <c r="U88" s="41" t="s">
        <v>504</v>
      </c>
      <c r="V88" s="41" t="s">
        <v>504</v>
      </c>
      <c r="W88" s="41" t="s">
        <v>504</v>
      </c>
      <c r="X88" s="65" t="s">
        <v>504</v>
      </c>
      <c r="Y88" s="40"/>
      <c r="Z88" s="40"/>
      <c r="AA88" s="40"/>
      <c r="AB88" s="40"/>
      <c r="AC88" s="40"/>
      <c r="AD88" s="40"/>
      <c r="AE88" s="40"/>
      <c r="AF88" s="40"/>
      <c r="AG88" s="40"/>
      <c r="AH88" s="40"/>
    </row>
    <row r="89" spans="1:34">
      <c r="A89" s="40">
        <v>12</v>
      </c>
      <c r="B89" s="40">
        <v>8</v>
      </c>
      <c r="C89" s="63"/>
      <c r="D89" s="40"/>
      <c r="E89" s="40" t="s">
        <v>510</v>
      </c>
      <c r="F89" s="40" t="s">
        <v>502</v>
      </c>
      <c r="G89" s="64" t="s">
        <v>503</v>
      </c>
      <c r="H89" s="40">
        <v>2670</v>
      </c>
      <c r="I89" s="40">
        <v>0</v>
      </c>
      <c r="J89" s="40">
        <v>0</v>
      </c>
      <c r="K89" s="40">
        <v>1835</v>
      </c>
      <c r="L89" s="40">
        <v>5155</v>
      </c>
      <c r="M89" s="40">
        <v>5430</v>
      </c>
      <c r="N89" s="40">
        <v>1005</v>
      </c>
      <c r="O89" s="40">
        <v>2550</v>
      </c>
      <c r="P89" s="40">
        <v>2705</v>
      </c>
      <c r="Q89" s="40">
        <v>2466</v>
      </c>
      <c r="R89" s="40">
        <v>3170</v>
      </c>
      <c r="S89" s="41" t="s">
        <v>504</v>
      </c>
      <c r="T89" s="41" t="s">
        <v>504</v>
      </c>
      <c r="U89" s="41" t="s">
        <v>504</v>
      </c>
      <c r="V89" s="41" t="s">
        <v>504</v>
      </c>
      <c r="W89" s="41" t="s">
        <v>504</v>
      </c>
      <c r="X89" s="65" t="s">
        <v>504</v>
      </c>
      <c r="Y89" s="40"/>
      <c r="Z89" s="40"/>
      <c r="AA89" s="40"/>
      <c r="AB89" s="40"/>
      <c r="AC89" s="40"/>
      <c r="AD89" s="40"/>
      <c r="AE89" s="40"/>
      <c r="AF89" s="40"/>
      <c r="AG89" s="40"/>
      <c r="AH89" s="40"/>
    </row>
    <row r="90" spans="1:34">
      <c r="A90" s="40">
        <v>12</v>
      </c>
      <c r="B90" s="40">
        <v>9</v>
      </c>
      <c r="C90" s="63"/>
      <c r="D90" s="40"/>
      <c r="E90" s="40" t="s">
        <v>511</v>
      </c>
      <c r="F90" s="40" t="s">
        <v>502</v>
      </c>
      <c r="G90" s="64" t="s">
        <v>503</v>
      </c>
      <c r="H90" s="40">
        <v>14585</v>
      </c>
      <c r="I90" s="40">
        <v>0</v>
      </c>
      <c r="J90" s="40">
        <v>2803</v>
      </c>
      <c r="K90" s="40">
        <v>2555</v>
      </c>
      <c r="L90" s="40">
        <v>5118</v>
      </c>
      <c r="M90" s="40">
        <v>1492</v>
      </c>
      <c r="N90" s="40">
        <v>8269</v>
      </c>
      <c r="O90" s="40">
        <v>1258</v>
      </c>
      <c r="P90" s="40">
        <v>2007</v>
      </c>
      <c r="Q90" s="40">
        <v>3289</v>
      </c>
      <c r="R90" s="40">
        <v>1325</v>
      </c>
      <c r="S90" s="41" t="s">
        <v>504</v>
      </c>
      <c r="T90" s="41" t="s">
        <v>504</v>
      </c>
      <c r="U90" s="41" t="s">
        <v>504</v>
      </c>
      <c r="V90" s="41" t="s">
        <v>504</v>
      </c>
      <c r="W90" s="41" t="s">
        <v>504</v>
      </c>
      <c r="X90" s="65" t="s">
        <v>504</v>
      </c>
      <c r="Y90" s="40"/>
      <c r="Z90" s="40"/>
      <c r="AA90" s="40"/>
      <c r="AB90" s="40"/>
      <c r="AC90" s="40"/>
      <c r="AD90" s="40"/>
      <c r="AE90" s="40"/>
      <c r="AF90" s="40"/>
      <c r="AG90" s="40"/>
      <c r="AH90" s="40"/>
    </row>
    <row r="91" spans="1:34">
      <c r="A91" s="40">
        <v>12</v>
      </c>
      <c r="B91" s="40">
        <v>10</v>
      </c>
      <c r="C91" s="63"/>
      <c r="D91" s="40"/>
      <c r="E91" s="40" t="s">
        <v>512</v>
      </c>
      <c r="F91" s="40" t="s">
        <v>502</v>
      </c>
      <c r="G91" s="64" t="s">
        <v>503</v>
      </c>
      <c r="H91" s="40">
        <v>9052</v>
      </c>
      <c r="I91" s="40">
        <v>166</v>
      </c>
      <c r="J91" s="40">
        <v>2377</v>
      </c>
      <c r="K91" s="40">
        <v>10340</v>
      </c>
      <c r="L91" s="40">
        <v>16154</v>
      </c>
      <c r="M91" s="40">
        <v>3758</v>
      </c>
      <c r="N91" s="40">
        <v>5481</v>
      </c>
      <c r="O91" s="40">
        <v>5677</v>
      </c>
      <c r="P91" s="40">
        <v>2845</v>
      </c>
      <c r="Q91" s="40">
        <v>5771</v>
      </c>
      <c r="R91" s="40">
        <v>4421</v>
      </c>
      <c r="S91" s="41" t="s">
        <v>504</v>
      </c>
      <c r="T91" s="41" t="s">
        <v>504</v>
      </c>
      <c r="U91" s="41" t="s">
        <v>504</v>
      </c>
      <c r="V91" s="41" t="s">
        <v>504</v>
      </c>
      <c r="W91" s="41" t="s">
        <v>504</v>
      </c>
      <c r="X91" s="65" t="s">
        <v>504</v>
      </c>
      <c r="Y91" s="40"/>
      <c r="Z91" s="40"/>
      <c r="AA91" s="40"/>
      <c r="AB91" s="40"/>
      <c r="AC91" s="40"/>
      <c r="AD91" s="40"/>
      <c r="AE91" s="40"/>
      <c r="AF91" s="40"/>
      <c r="AG91" s="40"/>
      <c r="AH91" s="40"/>
    </row>
    <row r="92" spans="1:34">
      <c r="A92" s="40">
        <v>12</v>
      </c>
      <c r="B92" s="40">
        <v>11</v>
      </c>
      <c r="C92" s="63"/>
      <c r="D92" s="40"/>
      <c r="E92" s="40" t="s">
        <v>50</v>
      </c>
      <c r="F92" s="40" t="s">
        <v>502</v>
      </c>
      <c r="G92" s="64" t="s">
        <v>503</v>
      </c>
      <c r="H92" s="40">
        <v>57806</v>
      </c>
      <c r="I92" s="40">
        <v>875</v>
      </c>
      <c r="J92" s="40">
        <v>10509</v>
      </c>
      <c r="K92" s="40">
        <v>20481</v>
      </c>
      <c r="L92" s="40">
        <v>37295</v>
      </c>
      <c r="M92" s="40">
        <v>16161</v>
      </c>
      <c r="N92" s="40">
        <v>22907</v>
      </c>
      <c r="O92" s="40">
        <v>15925</v>
      </c>
      <c r="P92" s="40">
        <v>18572</v>
      </c>
      <c r="Q92" s="40">
        <v>18561</v>
      </c>
      <c r="R92" s="40">
        <v>21584</v>
      </c>
      <c r="S92" s="41" t="s">
        <v>504</v>
      </c>
      <c r="T92" s="41" t="s">
        <v>504</v>
      </c>
      <c r="U92" s="41" t="s">
        <v>504</v>
      </c>
      <c r="V92" s="41" t="s">
        <v>504</v>
      </c>
      <c r="W92" s="41" t="s">
        <v>504</v>
      </c>
      <c r="X92" s="65" t="s">
        <v>504</v>
      </c>
      <c r="Y92" s="40"/>
      <c r="Z92" s="40"/>
      <c r="AA92" s="40"/>
      <c r="AB92" s="40"/>
      <c r="AC92" s="40"/>
      <c r="AD92" s="40"/>
      <c r="AE92" s="40"/>
      <c r="AF92" s="40"/>
      <c r="AG92" s="40"/>
      <c r="AH92" s="40"/>
    </row>
    <row r="93" spans="1:34">
      <c r="A93" s="40">
        <v>12</v>
      </c>
      <c r="B93" s="40">
        <v>13</v>
      </c>
      <c r="C93" s="63"/>
      <c r="D93" s="40" t="s">
        <v>513</v>
      </c>
      <c r="E93" s="40" t="s">
        <v>514</v>
      </c>
      <c r="F93" s="40" t="s">
        <v>502</v>
      </c>
      <c r="G93" s="64" t="s">
        <v>503</v>
      </c>
      <c r="H93" s="40">
        <v>0</v>
      </c>
      <c r="I93" s="40">
        <v>0</v>
      </c>
      <c r="J93" s="40">
        <v>0</v>
      </c>
      <c r="K93" s="40">
        <v>724</v>
      </c>
      <c r="L93" s="40">
        <v>2142</v>
      </c>
      <c r="M93" s="40">
        <v>0</v>
      </c>
      <c r="N93" s="40">
        <v>708</v>
      </c>
      <c r="O93" s="40">
        <v>2574</v>
      </c>
      <c r="P93" s="40">
        <v>0</v>
      </c>
      <c r="Q93" s="40">
        <v>1053</v>
      </c>
      <c r="R93" s="40">
        <v>1797</v>
      </c>
      <c r="S93" s="41" t="s">
        <v>504</v>
      </c>
      <c r="T93" s="41" t="s">
        <v>504</v>
      </c>
      <c r="U93" s="41" t="s">
        <v>504</v>
      </c>
      <c r="V93" s="41" t="s">
        <v>504</v>
      </c>
      <c r="W93" s="41" t="s">
        <v>504</v>
      </c>
      <c r="X93" s="65" t="s">
        <v>504</v>
      </c>
      <c r="Y93" s="40"/>
      <c r="Z93" s="40"/>
      <c r="AA93" s="40"/>
      <c r="AB93" s="40"/>
      <c r="AC93" s="40"/>
      <c r="AD93" s="40"/>
      <c r="AE93" s="40"/>
      <c r="AF93" s="40"/>
      <c r="AG93" s="40"/>
      <c r="AH93" s="40"/>
    </row>
    <row r="94" spans="1:34">
      <c r="A94" s="40">
        <v>12</v>
      </c>
      <c r="B94" s="40">
        <v>14</v>
      </c>
      <c r="C94" s="63"/>
      <c r="D94" s="40"/>
      <c r="E94" s="40" t="s">
        <v>515</v>
      </c>
      <c r="F94" s="40" t="s">
        <v>502</v>
      </c>
      <c r="G94" s="64" t="s">
        <v>503</v>
      </c>
      <c r="H94" s="40">
        <v>10780</v>
      </c>
      <c r="I94" s="40">
        <v>166</v>
      </c>
      <c r="J94" s="40">
        <v>784</v>
      </c>
      <c r="K94" s="40">
        <v>4844</v>
      </c>
      <c r="L94" s="40">
        <v>8588</v>
      </c>
      <c r="M94" s="40">
        <v>1971</v>
      </c>
      <c r="N94" s="40">
        <v>1946</v>
      </c>
      <c r="O94" s="40">
        <v>682</v>
      </c>
      <c r="P94" s="40">
        <v>3345</v>
      </c>
      <c r="Q94" s="40">
        <v>3327</v>
      </c>
      <c r="R94" s="40">
        <v>902</v>
      </c>
      <c r="S94" s="41" t="s">
        <v>504</v>
      </c>
      <c r="T94" s="41" t="s">
        <v>504</v>
      </c>
      <c r="U94" s="41" t="s">
        <v>504</v>
      </c>
      <c r="V94" s="41" t="s">
        <v>504</v>
      </c>
      <c r="W94" s="41" t="s">
        <v>504</v>
      </c>
      <c r="X94" s="65" t="s">
        <v>504</v>
      </c>
      <c r="Y94" s="40"/>
      <c r="Z94" s="40"/>
      <c r="AA94" s="40"/>
      <c r="AB94" s="40"/>
      <c r="AC94" s="40"/>
      <c r="AD94" s="40"/>
      <c r="AE94" s="40"/>
      <c r="AF94" s="40"/>
      <c r="AG94" s="40"/>
      <c r="AH94" s="40"/>
    </row>
    <row r="95" spans="1:34">
      <c r="A95" s="40">
        <v>12</v>
      </c>
      <c r="B95" s="40">
        <v>15</v>
      </c>
      <c r="C95" s="63"/>
      <c r="D95" s="40"/>
      <c r="E95" s="40" t="s">
        <v>516</v>
      </c>
      <c r="F95" s="40" t="s">
        <v>502</v>
      </c>
      <c r="G95" s="64" t="s">
        <v>503</v>
      </c>
      <c r="H95" s="40">
        <v>2902</v>
      </c>
      <c r="I95" s="40">
        <v>0</v>
      </c>
      <c r="J95" s="40">
        <v>1327</v>
      </c>
      <c r="K95" s="40">
        <v>944</v>
      </c>
      <c r="L95" s="40">
        <v>5845</v>
      </c>
      <c r="M95" s="40">
        <v>151</v>
      </c>
      <c r="N95" s="40">
        <v>892</v>
      </c>
      <c r="O95" s="40">
        <v>889</v>
      </c>
      <c r="P95" s="40">
        <v>750</v>
      </c>
      <c r="Q95" s="40">
        <v>2471</v>
      </c>
      <c r="R95" s="40">
        <v>337</v>
      </c>
      <c r="S95" s="41" t="s">
        <v>504</v>
      </c>
      <c r="T95" s="41" t="s">
        <v>504</v>
      </c>
      <c r="U95" s="41" t="s">
        <v>504</v>
      </c>
      <c r="V95" s="41" t="s">
        <v>504</v>
      </c>
      <c r="W95" s="41" t="s">
        <v>504</v>
      </c>
      <c r="X95" s="65" t="s">
        <v>504</v>
      </c>
      <c r="Y95" s="40"/>
      <c r="Z95" s="40"/>
      <c r="AA95" s="40"/>
      <c r="AB95" s="40"/>
      <c r="AC95" s="40"/>
      <c r="AD95" s="40"/>
      <c r="AE95" s="40"/>
      <c r="AF95" s="40"/>
      <c r="AG95" s="40"/>
      <c r="AH95" s="40"/>
    </row>
    <row r="96" spans="1:34">
      <c r="A96" s="40">
        <v>12</v>
      </c>
      <c r="B96" s="40">
        <v>16</v>
      </c>
      <c r="C96" s="63"/>
      <c r="D96" s="40"/>
      <c r="E96" s="40" t="s">
        <v>517</v>
      </c>
      <c r="F96" s="40" t="s">
        <v>502</v>
      </c>
      <c r="G96" s="64" t="s">
        <v>503</v>
      </c>
      <c r="H96" s="40">
        <v>43297</v>
      </c>
      <c r="I96" s="40">
        <v>709</v>
      </c>
      <c r="J96" s="40">
        <v>8398</v>
      </c>
      <c r="K96" s="40">
        <v>13968</v>
      </c>
      <c r="L96" s="40">
        <v>20721</v>
      </c>
      <c r="M96" s="40">
        <v>14039</v>
      </c>
      <c r="N96" s="40">
        <v>19361</v>
      </c>
      <c r="O96" s="40">
        <v>11780</v>
      </c>
      <c r="P96" s="40">
        <v>14476</v>
      </c>
      <c r="Q96" s="40">
        <v>11709</v>
      </c>
      <c r="R96" s="40">
        <v>18550</v>
      </c>
      <c r="S96" s="41" t="s">
        <v>504</v>
      </c>
      <c r="T96" s="41" t="s">
        <v>504</v>
      </c>
      <c r="U96" s="41" t="s">
        <v>504</v>
      </c>
      <c r="V96" s="41" t="s">
        <v>504</v>
      </c>
      <c r="W96" s="41" t="s">
        <v>504</v>
      </c>
      <c r="X96" s="65" t="s">
        <v>504</v>
      </c>
      <c r="Y96" s="40"/>
      <c r="Z96" s="40"/>
      <c r="AA96" s="40"/>
      <c r="AB96" s="40"/>
      <c r="AC96" s="40"/>
      <c r="AD96" s="40"/>
      <c r="AE96" s="40"/>
      <c r="AF96" s="40"/>
      <c r="AG96" s="40"/>
      <c r="AH96" s="40"/>
    </row>
    <row r="97" spans="1:34">
      <c r="A97" s="40">
        <v>12</v>
      </c>
      <c r="B97" s="40">
        <v>17</v>
      </c>
      <c r="C97" s="63"/>
      <c r="D97" s="40"/>
      <c r="E97" s="40" t="s">
        <v>50</v>
      </c>
      <c r="F97" s="40" t="s">
        <v>502</v>
      </c>
      <c r="G97" s="64" t="s">
        <v>503</v>
      </c>
      <c r="H97" s="40">
        <v>56979</v>
      </c>
      <c r="I97" s="40">
        <v>875</v>
      </c>
      <c r="J97" s="40">
        <v>10509</v>
      </c>
      <c r="K97" s="40">
        <v>20480</v>
      </c>
      <c r="L97" s="40">
        <v>37296</v>
      </c>
      <c r="M97" s="40">
        <v>16161</v>
      </c>
      <c r="N97" s="40">
        <v>22907</v>
      </c>
      <c r="O97" s="40">
        <v>15925</v>
      </c>
      <c r="P97" s="40">
        <v>18571</v>
      </c>
      <c r="Q97" s="40">
        <v>18560</v>
      </c>
      <c r="R97" s="40">
        <v>21586</v>
      </c>
      <c r="S97" s="41" t="s">
        <v>504</v>
      </c>
      <c r="T97" s="41" t="s">
        <v>504</v>
      </c>
      <c r="U97" s="41" t="s">
        <v>504</v>
      </c>
      <c r="V97" s="41" t="s">
        <v>504</v>
      </c>
      <c r="W97" s="41" t="s">
        <v>504</v>
      </c>
      <c r="X97" s="65" t="s">
        <v>504</v>
      </c>
      <c r="Y97" s="40"/>
      <c r="Z97" s="40"/>
      <c r="AA97" s="40"/>
      <c r="AB97" s="40"/>
      <c r="AC97" s="40"/>
      <c r="AD97" s="40"/>
      <c r="AE97" s="40"/>
      <c r="AF97" s="40"/>
      <c r="AG97" s="40"/>
      <c r="AH97" s="40"/>
    </row>
    <row r="98" spans="1:34">
      <c r="A98" s="40">
        <v>12</v>
      </c>
      <c r="B98" s="40">
        <v>18</v>
      </c>
      <c r="C98" s="63"/>
      <c r="D98" s="40" t="s">
        <v>518</v>
      </c>
      <c r="E98" s="40" t="s">
        <v>519</v>
      </c>
      <c r="F98" s="40" t="s">
        <v>502</v>
      </c>
      <c r="G98" s="64" t="s">
        <v>503</v>
      </c>
      <c r="H98" s="40">
        <v>188</v>
      </c>
      <c r="I98" s="40">
        <v>0</v>
      </c>
      <c r="J98" s="40">
        <v>0</v>
      </c>
      <c r="K98" s="40">
        <v>981</v>
      </c>
      <c r="L98" s="40">
        <v>0</v>
      </c>
      <c r="M98" s="40">
        <v>0</v>
      </c>
      <c r="N98" s="40">
        <v>1018</v>
      </c>
      <c r="O98" s="40">
        <v>0</v>
      </c>
      <c r="P98" s="40">
        <v>768</v>
      </c>
      <c r="Q98" s="40">
        <v>0</v>
      </c>
      <c r="R98" s="40">
        <v>0</v>
      </c>
      <c r="S98" s="41" t="s">
        <v>504</v>
      </c>
      <c r="T98" s="41" t="s">
        <v>504</v>
      </c>
      <c r="U98" s="41" t="s">
        <v>504</v>
      </c>
      <c r="V98" s="41" t="s">
        <v>504</v>
      </c>
      <c r="W98" s="41" t="s">
        <v>504</v>
      </c>
      <c r="X98" s="65" t="s">
        <v>504</v>
      </c>
      <c r="Y98" s="40"/>
      <c r="Z98" s="40"/>
      <c r="AA98" s="40"/>
      <c r="AB98" s="40"/>
      <c r="AC98" s="40"/>
      <c r="AD98" s="40"/>
      <c r="AE98" s="40"/>
      <c r="AF98" s="40"/>
      <c r="AG98" s="40"/>
      <c r="AH98" s="40"/>
    </row>
    <row r="99" spans="1:34">
      <c r="A99" s="40">
        <v>12</v>
      </c>
      <c r="B99" s="40">
        <v>19</v>
      </c>
      <c r="C99" s="63"/>
      <c r="D99" s="40"/>
      <c r="E99" s="40" t="s">
        <v>520</v>
      </c>
      <c r="F99" s="40" t="s">
        <v>502</v>
      </c>
      <c r="G99" s="64" t="s">
        <v>503</v>
      </c>
      <c r="H99" s="40">
        <v>10315</v>
      </c>
      <c r="I99" s="40">
        <v>0</v>
      </c>
      <c r="J99" s="40">
        <v>2094</v>
      </c>
      <c r="K99" s="40">
        <v>4881</v>
      </c>
      <c r="L99" s="40">
        <v>6163</v>
      </c>
      <c r="M99" s="40">
        <v>741</v>
      </c>
      <c r="N99" s="40">
        <v>3475</v>
      </c>
      <c r="O99" s="40">
        <v>583</v>
      </c>
      <c r="P99" s="40">
        <v>766</v>
      </c>
      <c r="Q99" s="40">
        <v>413</v>
      </c>
      <c r="R99" s="40">
        <v>1438</v>
      </c>
      <c r="S99" s="41" t="s">
        <v>504</v>
      </c>
      <c r="T99" s="41" t="s">
        <v>504</v>
      </c>
      <c r="U99" s="41" t="s">
        <v>504</v>
      </c>
      <c r="V99" s="41" t="s">
        <v>504</v>
      </c>
      <c r="W99" s="41" t="s">
        <v>504</v>
      </c>
      <c r="X99" s="65" t="s">
        <v>504</v>
      </c>
      <c r="Y99" s="40"/>
      <c r="Z99" s="40"/>
      <c r="AA99" s="40"/>
      <c r="AB99" s="40"/>
      <c r="AC99" s="40"/>
      <c r="AD99" s="40"/>
      <c r="AE99" s="40"/>
      <c r="AF99" s="40"/>
      <c r="AG99" s="40"/>
      <c r="AH99" s="40"/>
    </row>
    <row r="100" spans="1:34">
      <c r="A100" s="40">
        <v>12</v>
      </c>
      <c r="B100" s="40">
        <v>20</v>
      </c>
      <c r="C100" s="63"/>
      <c r="D100" s="40"/>
      <c r="E100" s="40" t="s">
        <v>521</v>
      </c>
      <c r="F100" s="40" t="s">
        <v>502</v>
      </c>
      <c r="G100" s="64" t="s">
        <v>503</v>
      </c>
      <c r="H100" s="40">
        <v>27253</v>
      </c>
      <c r="I100" s="40">
        <v>0</v>
      </c>
      <c r="J100" s="40">
        <v>3297</v>
      </c>
      <c r="K100" s="40">
        <v>7426</v>
      </c>
      <c r="L100" s="40">
        <v>18838</v>
      </c>
      <c r="M100" s="40">
        <v>5291</v>
      </c>
      <c r="N100" s="40">
        <v>14210</v>
      </c>
      <c r="O100" s="40">
        <v>3353</v>
      </c>
      <c r="P100" s="40">
        <v>3523</v>
      </c>
      <c r="Q100" s="40">
        <v>8713</v>
      </c>
      <c r="R100" s="40">
        <v>4968</v>
      </c>
      <c r="S100" s="41" t="s">
        <v>504</v>
      </c>
      <c r="T100" s="41" t="s">
        <v>504</v>
      </c>
      <c r="U100" s="41" t="s">
        <v>504</v>
      </c>
      <c r="V100" s="41" t="s">
        <v>504</v>
      </c>
      <c r="W100" s="41" t="s">
        <v>504</v>
      </c>
      <c r="X100" s="65" t="s">
        <v>504</v>
      </c>
      <c r="Y100" s="40"/>
      <c r="Z100" s="40"/>
      <c r="AA100" s="40"/>
      <c r="AB100" s="40"/>
      <c r="AC100" s="40"/>
      <c r="AD100" s="40"/>
      <c r="AE100" s="40"/>
      <c r="AF100" s="40"/>
      <c r="AG100" s="40"/>
      <c r="AH100" s="40"/>
    </row>
    <row r="101" spans="1:34">
      <c r="A101" s="40">
        <v>12</v>
      </c>
      <c r="B101" s="40">
        <v>21</v>
      </c>
      <c r="C101" s="63"/>
      <c r="D101" s="40"/>
      <c r="E101" s="40" t="s">
        <v>522</v>
      </c>
      <c r="F101" s="40" t="s">
        <v>502</v>
      </c>
      <c r="G101" s="64" t="s">
        <v>503</v>
      </c>
      <c r="H101" s="40">
        <v>18969</v>
      </c>
      <c r="I101" s="40">
        <v>876</v>
      </c>
      <c r="J101" s="40">
        <v>5118</v>
      </c>
      <c r="K101" s="40">
        <v>7192</v>
      </c>
      <c r="L101" s="40">
        <v>12295</v>
      </c>
      <c r="M101" s="40">
        <v>10129</v>
      </c>
      <c r="N101" s="40">
        <v>3745</v>
      </c>
      <c r="O101" s="40">
        <v>11990</v>
      </c>
      <c r="P101" s="40">
        <v>13514</v>
      </c>
      <c r="Q101" s="40">
        <v>9433</v>
      </c>
      <c r="R101" s="40">
        <v>11074</v>
      </c>
      <c r="S101" s="41" t="s">
        <v>504</v>
      </c>
      <c r="T101" s="41" t="s">
        <v>504</v>
      </c>
      <c r="U101" s="41" t="s">
        <v>504</v>
      </c>
      <c r="V101" s="41" t="s">
        <v>504</v>
      </c>
      <c r="W101" s="41" t="s">
        <v>504</v>
      </c>
      <c r="X101" s="65" t="s">
        <v>504</v>
      </c>
      <c r="Y101" s="40"/>
      <c r="Z101" s="40"/>
      <c r="AA101" s="40"/>
      <c r="AB101" s="40"/>
      <c r="AC101" s="40"/>
      <c r="AD101" s="40"/>
      <c r="AE101" s="40"/>
      <c r="AF101" s="40"/>
      <c r="AG101" s="40"/>
      <c r="AH101" s="40"/>
    </row>
    <row r="102" spans="1:34">
      <c r="A102" s="40">
        <v>12</v>
      </c>
      <c r="B102" s="40">
        <v>22</v>
      </c>
      <c r="C102" s="63"/>
      <c r="D102" s="40"/>
      <c r="E102" s="40" t="s">
        <v>517</v>
      </c>
      <c r="F102" s="40" t="s">
        <v>502</v>
      </c>
      <c r="G102" s="64" t="s">
        <v>503</v>
      </c>
      <c r="H102" s="40">
        <v>254</v>
      </c>
      <c r="I102" s="40">
        <v>0</v>
      </c>
      <c r="J102" s="40">
        <v>0</v>
      </c>
      <c r="K102" s="40">
        <v>0</v>
      </c>
      <c r="L102" s="40">
        <v>0</v>
      </c>
      <c r="M102" s="40">
        <v>0</v>
      </c>
      <c r="N102" s="40">
        <v>459</v>
      </c>
      <c r="O102" s="40">
        <v>0</v>
      </c>
      <c r="P102" s="40">
        <v>0</v>
      </c>
      <c r="Q102" s="40">
        <v>0</v>
      </c>
      <c r="R102" s="40">
        <v>4105</v>
      </c>
      <c r="S102" s="41" t="s">
        <v>504</v>
      </c>
      <c r="T102" s="41" t="s">
        <v>504</v>
      </c>
      <c r="U102" s="41" t="s">
        <v>504</v>
      </c>
      <c r="V102" s="41" t="s">
        <v>504</v>
      </c>
      <c r="W102" s="41" t="s">
        <v>504</v>
      </c>
      <c r="X102" s="65" t="s">
        <v>504</v>
      </c>
      <c r="Y102" s="40"/>
      <c r="Z102" s="40"/>
      <c r="AA102" s="40"/>
      <c r="AB102" s="40"/>
      <c r="AC102" s="40"/>
      <c r="AD102" s="40"/>
      <c r="AE102" s="40"/>
      <c r="AF102" s="40"/>
      <c r="AG102" s="40"/>
      <c r="AH102" s="40"/>
    </row>
    <row r="103" spans="1:34">
      <c r="A103" s="40">
        <v>12</v>
      </c>
      <c r="B103" s="40">
        <v>23</v>
      </c>
      <c r="C103" s="63"/>
      <c r="D103" s="40"/>
      <c r="E103" s="40" t="s">
        <v>50</v>
      </c>
      <c r="F103" s="40" t="s">
        <v>502</v>
      </c>
      <c r="G103" s="64" t="s">
        <v>503</v>
      </c>
      <c r="H103" s="40">
        <v>56979</v>
      </c>
      <c r="I103" s="40">
        <v>876</v>
      </c>
      <c r="J103" s="40">
        <v>10509</v>
      </c>
      <c r="K103" s="40">
        <v>20480</v>
      </c>
      <c r="L103" s="40">
        <v>37296</v>
      </c>
      <c r="M103" s="40">
        <v>16161</v>
      </c>
      <c r="N103" s="40">
        <v>22907</v>
      </c>
      <c r="O103" s="40">
        <v>15925</v>
      </c>
      <c r="P103" s="40">
        <v>18571</v>
      </c>
      <c r="Q103" s="40">
        <v>18559</v>
      </c>
      <c r="R103" s="40">
        <v>21585</v>
      </c>
      <c r="S103" s="41" t="s">
        <v>504</v>
      </c>
      <c r="T103" s="41" t="s">
        <v>504</v>
      </c>
      <c r="U103" s="41" t="s">
        <v>504</v>
      </c>
      <c r="V103" s="41" t="s">
        <v>504</v>
      </c>
      <c r="W103" s="41" t="s">
        <v>504</v>
      </c>
      <c r="X103" s="65" t="s">
        <v>504</v>
      </c>
      <c r="Y103" s="40"/>
      <c r="Z103" s="40"/>
      <c r="AA103" s="40"/>
      <c r="AB103" s="40"/>
      <c r="AC103" s="40"/>
      <c r="AD103" s="40"/>
      <c r="AE103" s="40"/>
      <c r="AF103" s="40"/>
      <c r="AG103" s="40"/>
      <c r="AH103" s="40"/>
    </row>
    <row r="104" spans="1:34">
      <c r="A104" s="40">
        <v>12</v>
      </c>
      <c r="B104" s="40">
        <v>24</v>
      </c>
      <c r="C104" s="63"/>
      <c r="D104" s="40" t="s">
        <v>523</v>
      </c>
      <c r="E104" s="40" t="s">
        <v>524</v>
      </c>
      <c r="F104" s="40" t="s">
        <v>502</v>
      </c>
      <c r="G104" s="64" t="s">
        <v>503</v>
      </c>
      <c r="H104" s="40">
        <v>1051</v>
      </c>
      <c r="I104" s="40">
        <v>0</v>
      </c>
      <c r="J104" s="40">
        <v>0</v>
      </c>
      <c r="K104" s="40">
        <v>0</v>
      </c>
      <c r="L104" s="40">
        <v>427</v>
      </c>
      <c r="M104" s="40">
        <v>0</v>
      </c>
      <c r="N104" s="40">
        <v>0</v>
      </c>
      <c r="O104" s="40">
        <v>478</v>
      </c>
      <c r="P104" s="40">
        <v>0</v>
      </c>
      <c r="Q104" s="40">
        <v>0</v>
      </c>
      <c r="R104" s="40">
        <v>0</v>
      </c>
      <c r="S104" s="41" t="s">
        <v>504</v>
      </c>
      <c r="T104" s="41" t="s">
        <v>504</v>
      </c>
      <c r="U104" s="41" t="s">
        <v>504</v>
      </c>
      <c r="V104" s="41" t="s">
        <v>504</v>
      </c>
      <c r="W104" s="41" t="s">
        <v>504</v>
      </c>
      <c r="X104" s="65" t="s">
        <v>504</v>
      </c>
      <c r="Y104" s="40"/>
      <c r="Z104" s="40"/>
      <c r="AA104" s="40"/>
      <c r="AB104" s="40"/>
      <c r="AC104" s="40"/>
      <c r="AD104" s="40"/>
      <c r="AE104" s="40"/>
      <c r="AF104" s="40"/>
      <c r="AG104" s="40"/>
      <c r="AH104" s="40"/>
    </row>
    <row r="105" spans="1:34">
      <c r="A105" s="40">
        <v>12</v>
      </c>
      <c r="B105" s="40">
        <v>25</v>
      </c>
      <c r="C105" s="63"/>
      <c r="D105" s="40"/>
      <c r="E105" s="40" t="s">
        <v>525</v>
      </c>
      <c r="F105" s="40" t="s">
        <v>502</v>
      </c>
      <c r="G105" s="64" t="s">
        <v>503</v>
      </c>
      <c r="H105" s="40">
        <v>7839</v>
      </c>
      <c r="I105" s="40">
        <v>0</v>
      </c>
      <c r="J105" s="40">
        <v>798</v>
      </c>
      <c r="K105" s="40">
        <v>5057</v>
      </c>
      <c r="L105" s="40">
        <v>4275</v>
      </c>
      <c r="M105" s="40">
        <v>297</v>
      </c>
      <c r="N105" s="40">
        <v>9410</v>
      </c>
      <c r="O105" s="40">
        <v>2491</v>
      </c>
      <c r="P105" s="40">
        <v>1094</v>
      </c>
      <c r="Q105" s="40">
        <v>0</v>
      </c>
      <c r="R105" s="40">
        <v>2469</v>
      </c>
      <c r="S105" s="41" t="s">
        <v>504</v>
      </c>
      <c r="T105" s="41" t="s">
        <v>504</v>
      </c>
      <c r="U105" s="41" t="s">
        <v>504</v>
      </c>
      <c r="V105" s="41" t="s">
        <v>504</v>
      </c>
      <c r="W105" s="41" t="s">
        <v>504</v>
      </c>
      <c r="X105" s="65" t="s">
        <v>504</v>
      </c>
      <c r="Y105" s="40"/>
      <c r="Z105" s="40"/>
      <c r="AA105" s="40"/>
      <c r="AB105" s="40"/>
      <c r="AC105" s="40"/>
      <c r="AD105" s="40"/>
      <c r="AE105" s="40"/>
      <c r="AF105" s="40"/>
      <c r="AG105" s="40"/>
      <c r="AH105" s="40"/>
    </row>
    <row r="106" spans="1:34">
      <c r="A106" s="40">
        <v>12</v>
      </c>
      <c r="B106" s="40">
        <v>26</v>
      </c>
      <c r="C106" s="63"/>
      <c r="D106" s="40"/>
      <c r="E106" s="40" t="s">
        <v>526</v>
      </c>
      <c r="F106" s="40" t="s">
        <v>502</v>
      </c>
      <c r="G106" s="64" t="s">
        <v>503</v>
      </c>
      <c r="H106" s="40">
        <v>26325</v>
      </c>
      <c r="I106" s="40">
        <v>372</v>
      </c>
      <c r="J106" s="40">
        <v>5023</v>
      </c>
      <c r="K106" s="40">
        <v>9670</v>
      </c>
      <c r="L106" s="40">
        <v>23240</v>
      </c>
      <c r="M106" s="40">
        <v>5080</v>
      </c>
      <c r="N106" s="40">
        <v>10811</v>
      </c>
      <c r="O106" s="40">
        <v>3335</v>
      </c>
      <c r="P106" s="40">
        <v>4868</v>
      </c>
      <c r="Q106" s="40">
        <v>11940</v>
      </c>
      <c r="R106" s="40">
        <v>6471</v>
      </c>
      <c r="S106" s="41" t="s">
        <v>504</v>
      </c>
      <c r="T106" s="41" t="s">
        <v>504</v>
      </c>
      <c r="U106" s="41" t="s">
        <v>504</v>
      </c>
      <c r="V106" s="41" t="s">
        <v>504</v>
      </c>
      <c r="W106" s="41" t="s">
        <v>504</v>
      </c>
      <c r="X106" s="65" t="s">
        <v>504</v>
      </c>
      <c r="Y106" s="40"/>
      <c r="Z106" s="40"/>
      <c r="AA106" s="40"/>
      <c r="AB106" s="40"/>
      <c r="AC106" s="40"/>
      <c r="AD106" s="40"/>
      <c r="AE106" s="40"/>
      <c r="AF106" s="40"/>
      <c r="AG106" s="40"/>
      <c r="AH106" s="40"/>
    </row>
    <row r="107" spans="1:34">
      <c r="A107" s="40">
        <v>12</v>
      </c>
      <c r="B107" s="40">
        <v>27</v>
      </c>
      <c r="C107" s="63"/>
      <c r="D107" s="40"/>
      <c r="E107" s="40" t="s">
        <v>527</v>
      </c>
      <c r="F107" s="40" t="s">
        <v>502</v>
      </c>
      <c r="G107" s="64" t="s">
        <v>503</v>
      </c>
      <c r="H107" s="40">
        <v>10741</v>
      </c>
      <c r="I107" s="40">
        <v>503</v>
      </c>
      <c r="J107" s="40">
        <v>2861</v>
      </c>
      <c r="K107" s="40">
        <v>433</v>
      </c>
      <c r="L107" s="40">
        <v>4210</v>
      </c>
      <c r="M107" s="40">
        <v>3553</v>
      </c>
      <c r="N107" s="40">
        <v>1230</v>
      </c>
      <c r="O107" s="40">
        <v>3168</v>
      </c>
      <c r="P107" s="40">
        <v>4073</v>
      </c>
      <c r="Q107" s="40">
        <v>6040</v>
      </c>
      <c r="R107" s="40">
        <v>7120</v>
      </c>
      <c r="S107" s="41" t="s">
        <v>504</v>
      </c>
      <c r="T107" s="41" t="s">
        <v>504</v>
      </c>
      <c r="U107" s="41" t="s">
        <v>504</v>
      </c>
      <c r="V107" s="41" t="s">
        <v>504</v>
      </c>
      <c r="W107" s="41" t="s">
        <v>504</v>
      </c>
      <c r="X107" s="65" t="s">
        <v>504</v>
      </c>
      <c r="Y107" s="40"/>
      <c r="Z107" s="40"/>
      <c r="AA107" s="40"/>
      <c r="AB107" s="40"/>
      <c r="AC107" s="40"/>
      <c r="AD107" s="40"/>
      <c r="AE107" s="40"/>
      <c r="AF107" s="40"/>
      <c r="AG107" s="40"/>
      <c r="AH107" s="40"/>
    </row>
    <row r="108" spans="1:34">
      <c r="A108" s="40">
        <v>12</v>
      </c>
      <c r="B108" s="40">
        <v>28</v>
      </c>
      <c r="C108" s="63"/>
      <c r="D108" s="40"/>
      <c r="E108" s="40" t="s">
        <v>517</v>
      </c>
      <c r="F108" s="40" t="s">
        <v>502</v>
      </c>
      <c r="G108" s="64" t="s">
        <v>503</v>
      </c>
      <c r="H108" s="40">
        <v>11022</v>
      </c>
      <c r="I108" s="40">
        <v>0</v>
      </c>
      <c r="J108" s="40">
        <v>1827</v>
      </c>
      <c r="K108" s="40">
        <v>5321</v>
      </c>
      <c r="L108" s="40">
        <v>5144</v>
      </c>
      <c r="M108" s="40">
        <v>7231</v>
      </c>
      <c r="N108" s="40">
        <v>1456</v>
      </c>
      <c r="O108" s="40">
        <v>6455</v>
      </c>
      <c r="P108" s="40">
        <v>8536</v>
      </c>
      <c r="Q108" s="40">
        <v>580</v>
      </c>
      <c r="R108" s="40">
        <v>5526</v>
      </c>
      <c r="S108" s="41" t="s">
        <v>504</v>
      </c>
      <c r="T108" s="41" t="s">
        <v>504</v>
      </c>
      <c r="U108" s="41" t="s">
        <v>504</v>
      </c>
      <c r="V108" s="41" t="s">
        <v>504</v>
      </c>
      <c r="W108" s="41" t="s">
        <v>504</v>
      </c>
      <c r="X108" s="65" t="s">
        <v>504</v>
      </c>
      <c r="Y108" s="40"/>
      <c r="Z108" s="40"/>
      <c r="AA108" s="40"/>
      <c r="AB108" s="40"/>
      <c r="AC108" s="40"/>
      <c r="AD108" s="40"/>
      <c r="AE108" s="40"/>
      <c r="AF108" s="40"/>
      <c r="AG108" s="40"/>
      <c r="AH108" s="40"/>
    </row>
    <row r="109" spans="1:34">
      <c r="A109" s="40">
        <v>12</v>
      </c>
      <c r="B109" s="40">
        <v>29</v>
      </c>
      <c r="C109" s="66"/>
      <c r="D109" s="67"/>
      <c r="E109" s="67" t="s">
        <v>50</v>
      </c>
      <c r="F109" s="67" t="s">
        <v>502</v>
      </c>
      <c r="G109" s="68" t="s">
        <v>503</v>
      </c>
      <c r="H109" s="40">
        <v>56978</v>
      </c>
      <c r="I109" s="40">
        <v>875</v>
      </c>
      <c r="J109" s="40">
        <v>10509</v>
      </c>
      <c r="K109" s="40">
        <v>20481</v>
      </c>
      <c r="L109" s="40">
        <v>37296</v>
      </c>
      <c r="M109" s="40">
        <v>16161</v>
      </c>
      <c r="N109" s="40">
        <v>22907</v>
      </c>
      <c r="O109" s="40">
        <v>15925</v>
      </c>
      <c r="P109" s="40">
        <v>18571</v>
      </c>
      <c r="Q109" s="40">
        <v>18560</v>
      </c>
      <c r="R109" s="40">
        <v>21586</v>
      </c>
      <c r="S109" s="41" t="s">
        <v>504</v>
      </c>
      <c r="T109" s="41" t="s">
        <v>504</v>
      </c>
      <c r="U109" s="41" t="s">
        <v>504</v>
      </c>
      <c r="V109" s="41" t="s">
        <v>504</v>
      </c>
      <c r="W109" s="41" t="s">
        <v>504</v>
      </c>
      <c r="X109" s="65" t="s">
        <v>504</v>
      </c>
      <c r="Y109" s="40"/>
      <c r="Z109" s="40"/>
      <c r="AA109" s="40"/>
      <c r="AB109" s="40"/>
      <c r="AC109" s="40"/>
      <c r="AD109" s="40"/>
      <c r="AE109" s="40"/>
      <c r="AF109" s="40"/>
      <c r="AG109" s="40"/>
      <c r="AH109" s="40"/>
    </row>
    <row r="110" spans="1:34">
      <c r="A110" s="120"/>
      <c r="B110" s="122"/>
      <c r="C110" s="69">
        <v>5</v>
      </c>
      <c r="D110" s="70" t="s">
        <v>531</v>
      </c>
      <c r="E110" s="70"/>
      <c r="F110" s="70"/>
      <c r="G110" s="71"/>
      <c r="H110" s="70"/>
      <c r="I110" s="70"/>
      <c r="J110" s="70"/>
      <c r="K110" s="70"/>
      <c r="L110" s="70"/>
      <c r="M110" s="70"/>
      <c r="N110" s="70"/>
      <c r="O110" s="70"/>
      <c r="P110" s="70"/>
      <c r="Q110" s="70"/>
      <c r="R110" s="70"/>
      <c r="S110" s="72"/>
      <c r="T110" s="72"/>
      <c r="U110" s="72"/>
      <c r="V110" s="72"/>
      <c r="W110" s="72"/>
      <c r="X110" s="73"/>
      <c r="Y110" s="40"/>
      <c r="Z110" s="40"/>
      <c r="AA110" s="40"/>
      <c r="AB110" s="40"/>
      <c r="AC110" s="40"/>
      <c r="AD110" s="40"/>
      <c r="AE110" s="40"/>
      <c r="AF110" s="40"/>
      <c r="AG110" s="40"/>
      <c r="AH110" s="40"/>
    </row>
    <row r="111" spans="1:34">
      <c r="A111" s="40">
        <v>13</v>
      </c>
      <c r="B111" s="40">
        <v>4</v>
      </c>
      <c r="C111" s="63"/>
      <c r="D111" s="40" t="s">
        <v>501</v>
      </c>
      <c r="E111" s="40" t="s">
        <v>501</v>
      </c>
      <c r="F111" s="40" t="s">
        <v>502</v>
      </c>
      <c r="G111" s="64" t="s">
        <v>503</v>
      </c>
      <c r="H111" s="40">
        <v>0</v>
      </c>
      <c r="I111" s="40">
        <v>0</v>
      </c>
      <c r="J111" s="40">
        <v>0</v>
      </c>
      <c r="K111" s="40">
        <v>0</v>
      </c>
      <c r="L111" s="40">
        <v>0</v>
      </c>
      <c r="M111" s="40">
        <v>0</v>
      </c>
      <c r="N111" s="40">
        <v>0</v>
      </c>
      <c r="O111" s="40">
        <v>0</v>
      </c>
      <c r="P111" s="40">
        <v>0</v>
      </c>
      <c r="Q111" s="40">
        <v>0</v>
      </c>
      <c r="R111" s="40">
        <v>0</v>
      </c>
      <c r="S111" s="41" t="s">
        <v>504</v>
      </c>
      <c r="T111" s="41" t="s">
        <v>504</v>
      </c>
      <c r="U111" s="41" t="s">
        <v>504</v>
      </c>
      <c r="V111" s="41" t="s">
        <v>504</v>
      </c>
      <c r="W111" s="41" t="s">
        <v>504</v>
      </c>
      <c r="X111" s="65" t="s">
        <v>504</v>
      </c>
      <c r="Y111" s="40"/>
      <c r="Z111" s="40"/>
      <c r="AA111" s="40"/>
      <c r="AB111" s="40"/>
      <c r="AC111" s="40"/>
      <c r="AD111" s="40"/>
      <c r="AE111" s="40"/>
      <c r="AF111" s="40"/>
      <c r="AG111" s="40"/>
      <c r="AH111" s="40"/>
    </row>
    <row r="112" spans="1:34">
      <c r="A112" s="40">
        <v>13</v>
      </c>
      <c r="B112" s="40">
        <v>5</v>
      </c>
      <c r="C112" s="63"/>
      <c r="D112" s="40" t="s">
        <v>505</v>
      </c>
      <c r="E112" s="40" t="s">
        <v>506</v>
      </c>
      <c r="F112" s="40" t="s">
        <v>502</v>
      </c>
      <c r="G112" s="64" t="s">
        <v>503</v>
      </c>
      <c r="H112" s="40">
        <v>10768</v>
      </c>
      <c r="I112" s="40">
        <v>0</v>
      </c>
      <c r="J112" s="40">
        <v>1741</v>
      </c>
      <c r="K112" s="40">
        <v>2701</v>
      </c>
      <c r="L112" s="40">
        <v>4954</v>
      </c>
      <c r="M112" s="40">
        <v>889</v>
      </c>
      <c r="N112" s="40">
        <v>634</v>
      </c>
      <c r="O112" s="40">
        <v>1850</v>
      </c>
      <c r="P112" s="40">
        <v>3904</v>
      </c>
      <c r="Q112" s="40">
        <v>1815</v>
      </c>
      <c r="R112" s="40">
        <v>10293</v>
      </c>
      <c r="S112" s="41" t="s">
        <v>504</v>
      </c>
      <c r="T112" s="41" t="s">
        <v>504</v>
      </c>
      <c r="U112" s="41" t="s">
        <v>504</v>
      </c>
      <c r="V112" s="41" t="s">
        <v>504</v>
      </c>
      <c r="W112" s="41" t="s">
        <v>504</v>
      </c>
      <c r="X112" s="65" t="s">
        <v>504</v>
      </c>
      <c r="Y112" s="40"/>
      <c r="Z112" s="40"/>
      <c r="AA112" s="40"/>
      <c r="AB112" s="40"/>
      <c r="AC112" s="40"/>
      <c r="AD112" s="40"/>
      <c r="AE112" s="40"/>
      <c r="AF112" s="40"/>
      <c r="AG112" s="40"/>
      <c r="AH112" s="40"/>
    </row>
    <row r="113" spans="1:34">
      <c r="A113" s="40">
        <v>13</v>
      </c>
      <c r="B113" s="40">
        <v>6</v>
      </c>
      <c r="C113" s="63"/>
      <c r="D113" s="40"/>
      <c r="E113" s="40" t="s">
        <v>507</v>
      </c>
      <c r="F113" s="40" t="s">
        <v>502</v>
      </c>
      <c r="G113" s="64" t="s">
        <v>503</v>
      </c>
      <c r="H113" s="40">
        <v>7922</v>
      </c>
      <c r="I113" s="40">
        <v>0</v>
      </c>
      <c r="J113" s="40">
        <v>687</v>
      </c>
      <c r="K113" s="40">
        <v>1349</v>
      </c>
      <c r="L113" s="40">
        <v>3559</v>
      </c>
      <c r="M113" s="40">
        <v>0</v>
      </c>
      <c r="N113" s="40">
        <v>0</v>
      </c>
      <c r="O113" s="40">
        <v>1509</v>
      </c>
      <c r="P113" s="40">
        <v>5605</v>
      </c>
      <c r="Q113" s="40">
        <v>2335</v>
      </c>
      <c r="R113" s="40">
        <v>12669</v>
      </c>
      <c r="S113" s="41" t="s">
        <v>504</v>
      </c>
      <c r="T113" s="41" t="s">
        <v>504</v>
      </c>
      <c r="U113" s="41" t="s">
        <v>504</v>
      </c>
      <c r="V113" s="41" t="s">
        <v>504</v>
      </c>
      <c r="W113" s="41" t="s">
        <v>504</v>
      </c>
      <c r="X113" s="65" t="s">
        <v>504</v>
      </c>
      <c r="Y113" s="40"/>
      <c r="Z113" s="40"/>
      <c r="AA113" s="40"/>
      <c r="AB113" s="40"/>
      <c r="AC113" s="40"/>
      <c r="AD113" s="40"/>
      <c r="AE113" s="40"/>
      <c r="AF113" s="40"/>
      <c r="AG113" s="40"/>
      <c r="AH113" s="40"/>
    </row>
    <row r="114" spans="1:34">
      <c r="A114" s="40">
        <v>13</v>
      </c>
      <c r="B114" s="40">
        <v>7</v>
      </c>
      <c r="C114" s="63"/>
      <c r="D114" s="40" t="s">
        <v>508</v>
      </c>
      <c r="E114" s="40" t="s">
        <v>509</v>
      </c>
      <c r="F114" s="40" t="s">
        <v>502</v>
      </c>
      <c r="G114" s="64" t="s">
        <v>503</v>
      </c>
      <c r="H114" s="40">
        <v>5599</v>
      </c>
      <c r="I114" s="40">
        <v>0</v>
      </c>
      <c r="J114" s="40">
        <v>0</v>
      </c>
      <c r="K114" s="40">
        <v>0</v>
      </c>
      <c r="L114" s="40">
        <v>1308</v>
      </c>
      <c r="M114" s="40">
        <v>0</v>
      </c>
      <c r="N114" s="40">
        <v>0</v>
      </c>
      <c r="O114" s="40">
        <v>0</v>
      </c>
      <c r="P114" s="40">
        <v>3268</v>
      </c>
      <c r="Q114" s="40">
        <v>2300</v>
      </c>
      <c r="R114" s="40">
        <v>3476</v>
      </c>
      <c r="S114" s="41" t="s">
        <v>504</v>
      </c>
      <c r="T114" s="41" t="s">
        <v>504</v>
      </c>
      <c r="U114" s="41" t="s">
        <v>504</v>
      </c>
      <c r="V114" s="41" t="s">
        <v>504</v>
      </c>
      <c r="W114" s="41" t="s">
        <v>504</v>
      </c>
      <c r="X114" s="65" t="s">
        <v>504</v>
      </c>
      <c r="Y114" s="40"/>
      <c r="Z114" s="40"/>
      <c r="AA114" s="40"/>
      <c r="AB114" s="40"/>
      <c r="AC114" s="40"/>
      <c r="AD114" s="40"/>
      <c r="AE114" s="40"/>
      <c r="AF114" s="40"/>
      <c r="AG114" s="40"/>
      <c r="AH114" s="40"/>
    </row>
    <row r="115" spans="1:34">
      <c r="A115" s="40">
        <v>13</v>
      </c>
      <c r="B115" s="40">
        <v>8</v>
      </c>
      <c r="C115" s="63"/>
      <c r="D115" s="40"/>
      <c r="E115" s="40" t="s">
        <v>510</v>
      </c>
      <c r="F115" s="40" t="s">
        <v>502</v>
      </c>
      <c r="G115" s="64" t="s">
        <v>503</v>
      </c>
      <c r="H115" s="40">
        <v>14519</v>
      </c>
      <c r="I115" s="40">
        <v>0</v>
      </c>
      <c r="J115" s="40">
        <v>2554</v>
      </c>
      <c r="K115" s="40">
        <v>2491</v>
      </c>
      <c r="L115" s="40">
        <v>24509</v>
      </c>
      <c r="M115" s="40">
        <v>7707</v>
      </c>
      <c r="N115" s="40">
        <v>8893</v>
      </c>
      <c r="O115" s="40">
        <v>6812</v>
      </c>
      <c r="P115" s="40">
        <v>4211</v>
      </c>
      <c r="Q115" s="40">
        <v>5239</v>
      </c>
      <c r="R115" s="40">
        <v>4806</v>
      </c>
      <c r="S115" s="41" t="s">
        <v>504</v>
      </c>
      <c r="T115" s="41" t="s">
        <v>504</v>
      </c>
      <c r="U115" s="41" t="s">
        <v>504</v>
      </c>
      <c r="V115" s="41" t="s">
        <v>504</v>
      </c>
      <c r="W115" s="41" t="s">
        <v>504</v>
      </c>
      <c r="X115" s="65" t="s">
        <v>504</v>
      </c>
      <c r="Y115" s="40"/>
      <c r="Z115" s="40"/>
      <c r="AA115" s="40"/>
      <c r="AB115" s="40"/>
      <c r="AC115" s="40"/>
      <c r="AD115" s="40"/>
      <c r="AE115" s="40"/>
      <c r="AF115" s="40"/>
      <c r="AG115" s="40"/>
      <c r="AH115" s="40"/>
    </row>
    <row r="116" spans="1:34">
      <c r="A116" s="40">
        <v>13</v>
      </c>
      <c r="B116" s="40">
        <v>9</v>
      </c>
      <c r="C116" s="63"/>
      <c r="D116" s="40"/>
      <c r="E116" s="40" t="s">
        <v>511</v>
      </c>
      <c r="F116" s="40" t="s">
        <v>502</v>
      </c>
      <c r="G116" s="64" t="s">
        <v>503</v>
      </c>
      <c r="H116" s="40">
        <v>3184</v>
      </c>
      <c r="I116" s="40">
        <v>698</v>
      </c>
      <c r="J116" s="40">
        <v>0</v>
      </c>
      <c r="K116" s="40">
        <v>745</v>
      </c>
      <c r="L116" s="40">
        <v>0</v>
      </c>
      <c r="M116" s="40">
        <v>800</v>
      </c>
      <c r="N116" s="40">
        <v>2226</v>
      </c>
      <c r="O116" s="40">
        <v>1293</v>
      </c>
      <c r="P116" s="40">
        <v>5469</v>
      </c>
      <c r="Q116" s="40">
        <v>719</v>
      </c>
      <c r="R116" s="40">
        <v>2811</v>
      </c>
      <c r="S116" s="41" t="s">
        <v>504</v>
      </c>
      <c r="T116" s="41" t="s">
        <v>504</v>
      </c>
      <c r="U116" s="41" t="s">
        <v>504</v>
      </c>
      <c r="V116" s="41" t="s">
        <v>504</v>
      </c>
      <c r="W116" s="41" t="s">
        <v>504</v>
      </c>
      <c r="X116" s="65" t="s">
        <v>504</v>
      </c>
      <c r="Y116" s="40"/>
      <c r="Z116" s="40"/>
      <c r="AA116" s="40"/>
      <c r="AB116" s="40"/>
      <c r="AC116" s="40"/>
      <c r="AD116" s="40"/>
      <c r="AE116" s="40"/>
      <c r="AF116" s="40"/>
      <c r="AG116" s="40"/>
      <c r="AH116" s="40"/>
    </row>
    <row r="117" spans="1:34">
      <c r="A117" s="40">
        <v>13</v>
      </c>
      <c r="B117" s="40">
        <v>10</v>
      </c>
      <c r="C117" s="63"/>
      <c r="D117" s="40"/>
      <c r="E117" s="40" t="s">
        <v>512</v>
      </c>
      <c r="F117" s="40" t="s">
        <v>502</v>
      </c>
      <c r="G117" s="64" t="s">
        <v>503</v>
      </c>
      <c r="H117" s="40">
        <v>26975</v>
      </c>
      <c r="I117" s="40">
        <v>0</v>
      </c>
      <c r="J117" s="40">
        <v>5334</v>
      </c>
      <c r="K117" s="40">
        <v>17580</v>
      </c>
      <c r="L117" s="40">
        <v>19140</v>
      </c>
      <c r="M117" s="40">
        <v>5604</v>
      </c>
      <c r="N117" s="40">
        <v>13855</v>
      </c>
      <c r="O117" s="40">
        <v>21807</v>
      </c>
      <c r="P117" s="40">
        <v>3952</v>
      </c>
      <c r="Q117" s="40">
        <v>15024</v>
      </c>
      <c r="R117" s="40">
        <v>8692</v>
      </c>
      <c r="S117" s="41" t="s">
        <v>504</v>
      </c>
      <c r="T117" s="41" t="s">
        <v>504</v>
      </c>
      <c r="U117" s="41" t="s">
        <v>504</v>
      </c>
      <c r="V117" s="41" t="s">
        <v>504</v>
      </c>
      <c r="W117" s="41" t="s">
        <v>504</v>
      </c>
      <c r="X117" s="65" t="s">
        <v>504</v>
      </c>
      <c r="Y117" s="40"/>
      <c r="Z117" s="40"/>
      <c r="AA117" s="40"/>
      <c r="AB117" s="40"/>
      <c r="AC117" s="40"/>
      <c r="AD117" s="40"/>
      <c r="AE117" s="40"/>
      <c r="AF117" s="40"/>
      <c r="AG117" s="40"/>
      <c r="AH117" s="40"/>
    </row>
    <row r="118" spans="1:34">
      <c r="A118" s="40">
        <v>13</v>
      </c>
      <c r="B118" s="40">
        <v>11</v>
      </c>
      <c r="C118" s="63"/>
      <c r="D118" s="40"/>
      <c r="E118" s="40" t="s">
        <v>50</v>
      </c>
      <c r="F118" s="40" t="s">
        <v>502</v>
      </c>
      <c r="G118" s="64" t="s">
        <v>503</v>
      </c>
      <c r="H118" s="40">
        <v>68967</v>
      </c>
      <c r="I118" s="40">
        <v>698</v>
      </c>
      <c r="J118" s="40">
        <v>10316</v>
      </c>
      <c r="K118" s="40">
        <v>24866</v>
      </c>
      <c r="L118" s="40">
        <v>53470</v>
      </c>
      <c r="M118" s="40">
        <v>15000</v>
      </c>
      <c r="N118" s="40">
        <v>25608</v>
      </c>
      <c r="O118" s="40">
        <v>33272</v>
      </c>
      <c r="P118" s="40">
        <v>26409</v>
      </c>
      <c r="Q118" s="40">
        <v>27432</v>
      </c>
      <c r="R118" s="40">
        <v>42747</v>
      </c>
      <c r="S118" s="41" t="s">
        <v>504</v>
      </c>
      <c r="T118" s="41" t="s">
        <v>504</v>
      </c>
      <c r="U118" s="41" t="s">
        <v>504</v>
      </c>
      <c r="V118" s="41" t="s">
        <v>504</v>
      </c>
      <c r="W118" s="41" t="s">
        <v>504</v>
      </c>
      <c r="X118" s="65" t="s">
        <v>504</v>
      </c>
      <c r="Y118" s="40"/>
      <c r="Z118" s="40"/>
      <c r="AA118" s="40"/>
      <c r="AB118" s="40"/>
      <c r="AC118" s="40"/>
      <c r="AD118" s="40"/>
      <c r="AE118" s="40"/>
      <c r="AF118" s="40"/>
      <c r="AG118" s="40"/>
      <c r="AH118" s="40"/>
    </row>
    <row r="119" spans="1:34">
      <c r="A119" s="40">
        <v>13</v>
      </c>
      <c r="B119" s="40">
        <v>13</v>
      </c>
      <c r="C119" s="63"/>
      <c r="D119" s="40" t="s">
        <v>513</v>
      </c>
      <c r="E119" s="40" t="s">
        <v>514</v>
      </c>
      <c r="F119" s="40" t="s">
        <v>502</v>
      </c>
      <c r="G119" s="64" t="s">
        <v>503</v>
      </c>
      <c r="H119" s="40">
        <v>0</v>
      </c>
      <c r="I119" s="40">
        <v>0</v>
      </c>
      <c r="J119" s="40">
        <v>0</v>
      </c>
      <c r="K119" s="40">
        <v>1374</v>
      </c>
      <c r="L119" s="40">
        <v>11758</v>
      </c>
      <c r="M119" s="40">
        <v>0</v>
      </c>
      <c r="N119" s="40">
        <v>614</v>
      </c>
      <c r="O119" s="40">
        <v>808</v>
      </c>
      <c r="P119" s="40">
        <v>0</v>
      </c>
      <c r="Q119" s="40">
        <v>2188</v>
      </c>
      <c r="R119" s="40">
        <v>4043</v>
      </c>
      <c r="S119" s="41" t="s">
        <v>504</v>
      </c>
      <c r="T119" s="41" t="s">
        <v>504</v>
      </c>
      <c r="U119" s="41" t="s">
        <v>504</v>
      </c>
      <c r="V119" s="41" t="s">
        <v>504</v>
      </c>
      <c r="W119" s="41" t="s">
        <v>504</v>
      </c>
      <c r="X119" s="65" t="s">
        <v>504</v>
      </c>
      <c r="Y119" s="40"/>
      <c r="Z119" s="40"/>
      <c r="AA119" s="40"/>
      <c r="AB119" s="40"/>
      <c r="AC119" s="40"/>
      <c r="AD119" s="40"/>
      <c r="AE119" s="40"/>
      <c r="AF119" s="40"/>
      <c r="AG119" s="40"/>
      <c r="AH119" s="40"/>
    </row>
    <row r="120" spans="1:34">
      <c r="A120" s="40">
        <v>13</v>
      </c>
      <c r="B120" s="40">
        <v>14</v>
      </c>
      <c r="C120" s="63"/>
      <c r="D120" s="40"/>
      <c r="E120" s="40" t="s">
        <v>515</v>
      </c>
      <c r="F120" s="40" t="s">
        <v>502</v>
      </c>
      <c r="G120" s="64" t="s">
        <v>503</v>
      </c>
      <c r="H120" s="40">
        <v>10550</v>
      </c>
      <c r="I120" s="40">
        <v>0</v>
      </c>
      <c r="J120" s="40">
        <v>2015</v>
      </c>
      <c r="K120" s="40">
        <v>4506</v>
      </c>
      <c r="L120" s="40">
        <v>7318</v>
      </c>
      <c r="M120" s="40">
        <v>4111</v>
      </c>
      <c r="N120" s="40">
        <v>2016</v>
      </c>
      <c r="O120" s="40">
        <v>4768</v>
      </c>
      <c r="P120" s="40">
        <v>6921</v>
      </c>
      <c r="Q120" s="40">
        <v>5541</v>
      </c>
      <c r="R120" s="40">
        <v>2761</v>
      </c>
      <c r="S120" s="41" t="s">
        <v>504</v>
      </c>
      <c r="T120" s="41" t="s">
        <v>504</v>
      </c>
      <c r="U120" s="41" t="s">
        <v>504</v>
      </c>
      <c r="V120" s="41" t="s">
        <v>504</v>
      </c>
      <c r="W120" s="41" t="s">
        <v>504</v>
      </c>
      <c r="X120" s="65" t="s">
        <v>504</v>
      </c>
      <c r="Y120" s="40"/>
      <c r="Z120" s="40"/>
      <c r="AA120" s="40"/>
      <c r="AB120" s="40"/>
      <c r="AC120" s="40"/>
      <c r="AD120" s="40"/>
      <c r="AE120" s="40"/>
      <c r="AF120" s="40"/>
      <c r="AG120" s="40"/>
      <c r="AH120" s="40"/>
    </row>
    <row r="121" spans="1:34">
      <c r="A121" s="40">
        <v>13</v>
      </c>
      <c r="B121" s="40">
        <v>15</v>
      </c>
      <c r="C121" s="63"/>
      <c r="D121" s="40"/>
      <c r="E121" s="40" t="s">
        <v>516</v>
      </c>
      <c r="F121" s="40" t="s">
        <v>502</v>
      </c>
      <c r="G121" s="64" t="s">
        <v>503</v>
      </c>
      <c r="H121" s="40">
        <v>2455</v>
      </c>
      <c r="I121" s="40">
        <v>0</v>
      </c>
      <c r="J121" s="40">
        <v>5872</v>
      </c>
      <c r="K121" s="40">
        <v>12908</v>
      </c>
      <c r="L121" s="40">
        <v>20671</v>
      </c>
      <c r="M121" s="40">
        <v>4207</v>
      </c>
      <c r="N121" s="40">
        <v>22803</v>
      </c>
      <c r="O121" s="40">
        <v>13917</v>
      </c>
      <c r="P121" s="40">
        <v>6779</v>
      </c>
      <c r="Q121" s="40">
        <v>9291</v>
      </c>
      <c r="R121" s="40">
        <v>4712</v>
      </c>
      <c r="S121" s="41" t="s">
        <v>504</v>
      </c>
      <c r="T121" s="41" t="s">
        <v>504</v>
      </c>
      <c r="U121" s="41" t="s">
        <v>504</v>
      </c>
      <c r="V121" s="41" t="s">
        <v>504</v>
      </c>
      <c r="W121" s="41" t="s">
        <v>504</v>
      </c>
      <c r="X121" s="65" t="s">
        <v>504</v>
      </c>
      <c r="Y121" s="40"/>
      <c r="Z121" s="40"/>
      <c r="AA121" s="40"/>
      <c r="AB121" s="40"/>
      <c r="AC121" s="40"/>
      <c r="AD121" s="40"/>
      <c r="AE121" s="40"/>
      <c r="AF121" s="40"/>
      <c r="AG121" s="40"/>
      <c r="AH121" s="40"/>
    </row>
    <row r="122" spans="1:34">
      <c r="A122" s="40">
        <v>13</v>
      </c>
      <c r="B122" s="40">
        <v>16</v>
      </c>
      <c r="C122" s="63"/>
      <c r="D122" s="40"/>
      <c r="E122" s="40" t="s">
        <v>517</v>
      </c>
      <c r="F122" s="40" t="s">
        <v>502</v>
      </c>
      <c r="G122" s="64" t="s">
        <v>503</v>
      </c>
      <c r="H122" s="40">
        <v>55962</v>
      </c>
      <c r="I122" s="40">
        <v>698</v>
      </c>
      <c r="J122" s="40">
        <v>2429</v>
      </c>
      <c r="K122" s="40">
        <v>6079</v>
      </c>
      <c r="L122" s="40">
        <v>13723</v>
      </c>
      <c r="M122" s="40">
        <v>6681</v>
      </c>
      <c r="N122" s="40">
        <v>2827</v>
      </c>
      <c r="O122" s="40">
        <v>13779</v>
      </c>
      <c r="P122" s="40">
        <v>12709</v>
      </c>
      <c r="Q122" s="40">
        <v>10412</v>
      </c>
      <c r="R122" s="40">
        <v>31232</v>
      </c>
      <c r="S122" s="41" t="s">
        <v>504</v>
      </c>
      <c r="T122" s="41" t="s">
        <v>504</v>
      </c>
      <c r="U122" s="41" t="s">
        <v>504</v>
      </c>
      <c r="V122" s="41" t="s">
        <v>504</v>
      </c>
      <c r="W122" s="41" t="s">
        <v>504</v>
      </c>
      <c r="X122" s="65" t="s">
        <v>504</v>
      </c>
      <c r="Y122" s="40"/>
      <c r="Z122" s="40"/>
      <c r="AA122" s="40"/>
      <c r="AB122" s="40"/>
      <c r="AC122" s="40"/>
      <c r="AD122" s="40"/>
      <c r="AE122" s="40"/>
      <c r="AF122" s="40"/>
      <c r="AG122" s="40"/>
      <c r="AH122" s="40"/>
    </row>
    <row r="123" spans="1:34">
      <c r="A123" s="40">
        <v>13</v>
      </c>
      <c r="B123" s="40">
        <v>17</v>
      </c>
      <c r="C123" s="63"/>
      <c r="D123" s="40"/>
      <c r="E123" s="40" t="s">
        <v>50</v>
      </c>
      <c r="F123" s="40" t="s">
        <v>502</v>
      </c>
      <c r="G123" s="64" t="s">
        <v>503</v>
      </c>
      <c r="H123" s="40">
        <v>68967</v>
      </c>
      <c r="I123" s="40">
        <v>698</v>
      </c>
      <c r="J123" s="40">
        <v>10316</v>
      </c>
      <c r="K123" s="40">
        <v>24867</v>
      </c>
      <c r="L123" s="40">
        <v>53470</v>
      </c>
      <c r="M123" s="40">
        <v>15000</v>
      </c>
      <c r="N123" s="40">
        <v>28260</v>
      </c>
      <c r="O123" s="40">
        <v>33272</v>
      </c>
      <c r="P123" s="40">
        <v>26409</v>
      </c>
      <c r="Q123" s="40">
        <v>27432</v>
      </c>
      <c r="R123" s="40">
        <v>42748</v>
      </c>
      <c r="S123" s="41" t="s">
        <v>504</v>
      </c>
      <c r="T123" s="41" t="s">
        <v>504</v>
      </c>
      <c r="U123" s="41" t="s">
        <v>504</v>
      </c>
      <c r="V123" s="41" t="s">
        <v>504</v>
      </c>
      <c r="W123" s="41" t="s">
        <v>504</v>
      </c>
      <c r="X123" s="65" t="s">
        <v>504</v>
      </c>
      <c r="Y123" s="40"/>
      <c r="Z123" s="40"/>
      <c r="AA123" s="40"/>
      <c r="AB123" s="40"/>
      <c r="AC123" s="40"/>
      <c r="AD123" s="40"/>
      <c r="AE123" s="40"/>
      <c r="AF123" s="40"/>
      <c r="AG123" s="40"/>
      <c r="AH123" s="40"/>
    </row>
    <row r="124" spans="1:34">
      <c r="A124" s="40">
        <v>13</v>
      </c>
      <c r="B124" s="40">
        <v>18</v>
      </c>
      <c r="C124" s="63"/>
      <c r="D124" s="40" t="s">
        <v>518</v>
      </c>
      <c r="E124" s="40" t="s">
        <v>519</v>
      </c>
      <c r="F124" s="40" t="s">
        <v>502</v>
      </c>
      <c r="G124" s="64" t="s">
        <v>503</v>
      </c>
      <c r="H124" s="40">
        <v>0</v>
      </c>
      <c r="I124" s="40">
        <v>0</v>
      </c>
      <c r="J124" s="40">
        <v>0</v>
      </c>
      <c r="K124" s="40">
        <v>1594</v>
      </c>
      <c r="L124" s="40">
        <v>0</v>
      </c>
      <c r="M124" s="40">
        <v>0</v>
      </c>
      <c r="N124" s="40">
        <v>3838</v>
      </c>
      <c r="O124" s="40">
        <v>947</v>
      </c>
      <c r="P124" s="40">
        <v>0</v>
      </c>
      <c r="Q124" s="40">
        <v>0</v>
      </c>
      <c r="R124" s="40">
        <v>0</v>
      </c>
      <c r="S124" s="41" t="s">
        <v>504</v>
      </c>
      <c r="T124" s="41" t="s">
        <v>504</v>
      </c>
      <c r="U124" s="41" t="s">
        <v>504</v>
      </c>
      <c r="V124" s="41" t="s">
        <v>504</v>
      </c>
      <c r="W124" s="41" t="s">
        <v>504</v>
      </c>
      <c r="X124" s="65" t="s">
        <v>504</v>
      </c>
      <c r="Y124" s="40"/>
      <c r="Z124" s="40"/>
      <c r="AA124" s="40"/>
      <c r="AB124" s="40"/>
      <c r="AC124" s="40"/>
      <c r="AD124" s="40"/>
      <c r="AE124" s="40"/>
      <c r="AF124" s="40"/>
      <c r="AG124" s="40"/>
      <c r="AH124" s="40"/>
    </row>
    <row r="125" spans="1:34">
      <c r="A125" s="40">
        <v>13</v>
      </c>
      <c r="B125" s="40">
        <v>19</v>
      </c>
      <c r="C125" s="63"/>
      <c r="D125" s="40"/>
      <c r="E125" s="40" t="s">
        <v>520</v>
      </c>
      <c r="F125" s="40" t="s">
        <v>502</v>
      </c>
      <c r="G125" s="64" t="s">
        <v>503</v>
      </c>
      <c r="H125" s="40">
        <v>10818</v>
      </c>
      <c r="I125" s="40">
        <v>0</v>
      </c>
      <c r="J125" s="40">
        <v>2178</v>
      </c>
      <c r="K125" s="40">
        <v>6288</v>
      </c>
      <c r="L125" s="40">
        <v>11330</v>
      </c>
      <c r="M125" s="40">
        <v>1550</v>
      </c>
      <c r="N125" s="40">
        <v>11852</v>
      </c>
      <c r="O125" s="40">
        <v>6740</v>
      </c>
      <c r="P125" s="40">
        <v>3924</v>
      </c>
      <c r="Q125" s="40">
        <v>905</v>
      </c>
      <c r="R125" s="40">
        <v>4424</v>
      </c>
      <c r="S125" s="41" t="s">
        <v>504</v>
      </c>
      <c r="T125" s="41" t="s">
        <v>504</v>
      </c>
      <c r="U125" s="41" t="s">
        <v>504</v>
      </c>
      <c r="V125" s="41" t="s">
        <v>504</v>
      </c>
      <c r="W125" s="41" t="s">
        <v>504</v>
      </c>
      <c r="X125" s="65" t="s">
        <v>504</v>
      </c>
      <c r="Y125" s="40"/>
      <c r="Z125" s="40"/>
      <c r="AA125" s="40"/>
      <c r="AB125" s="40"/>
      <c r="AC125" s="40"/>
      <c r="AD125" s="40"/>
      <c r="AE125" s="40"/>
      <c r="AF125" s="40"/>
      <c r="AG125" s="40"/>
      <c r="AH125" s="40"/>
    </row>
    <row r="126" spans="1:34">
      <c r="A126" s="40">
        <v>13</v>
      </c>
      <c r="B126" s="40">
        <v>20</v>
      </c>
      <c r="C126" s="63"/>
      <c r="D126" s="40"/>
      <c r="E126" s="40" t="s">
        <v>521</v>
      </c>
      <c r="F126" s="40" t="s">
        <v>502</v>
      </c>
      <c r="G126" s="64" t="s">
        <v>503</v>
      </c>
      <c r="H126" s="40">
        <v>30761</v>
      </c>
      <c r="I126" s="40">
        <v>0</v>
      </c>
      <c r="J126" s="40">
        <v>2392</v>
      </c>
      <c r="K126" s="40">
        <v>7900</v>
      </c>
      <c r="L126" s="40">
        <v>24701</v>
      </c>
      <c r="M126" s="40">
        <v>8975</v>
      </c>
      <c r="N126" s="40">
        <v>11365</v>
      </c>
      <c r="O126" s="40">
        <v>8339</v>
      </c>
      <c r="P126" s="40">
        <v>4092</v>
      </c>
      <c r="Q126" s="40">
        <v>13784</v>
      </c>
      <c r="R126" s="40">
        <v>14267</v>
      </c>
      <c r="S126" s="41" t="s">
        <v>504</v>
      </c>
      <c r="T126" s="41" t="s">
        <v>504</v>
      </c>
      <c r="U126" s="41" t="s">
        <v>504</v>
      </c>
      <c r="V126" s="41" t="s">
        <v>504</v>
      </c>
      <c r="W126" s="41" t="s">
        <v>504</v>
      </c>
      <c r="X126" s="65" t="s">
        <v>504</v>
      </c>
      <c r="Y126" s="40"/>
      <c r="Z126" s="40"/>
      <c r="AA126" s="40"/>
      <c r="AB126" s="40"/>
      <c r="AC126" s="40"/>
      <c r="AD126" s="40"/>
      <c r="AE126" s="40"/>
      <c r="AF126" s="40"/>
      <c r="AG126" s="40"/>
      <c r="AH126" s="40"/>
    </row>
    <row r="127" spans="1:34">
      <c r="A127" s="40">
        <v>13</v>
      </c>
      <c r="B127" s="40">
        <v>21</v>
      </c>
      <c r="C127" s="63"/>
      <c r="D127" s="40"/>
      <c r="E127" s="40" t="s">
        <v>522</v>
      </c>
      <c r="F127" s="40" t="s">
        <v>502</v>
      </c>
      <c r="G127" s="64" t="s">
        <v>503</v>
      </c>
      <c r="H127" s="40">
        <v>27388</v>
      </c>
      <c r="I127" s="40">
        <v>698</v>
      </c>
      <c r="J127" s="40">
        <v>5746</v>
      </c>
      <c r="K127" s="40">
        <v>9085</v>
      </c>
      <c r="L127" s="40">
        <v>17439</v>
      </c>
      <c r="M127" s="40">
        <v>4475</v>
      </c>
      <c r="N127" s="40">
        <v>1205</v>
      </c>
      <c r="O127" s="40">
        <v>16413</v>
      </c>
      <c r="P127" s="40">
        <v>18393</v>
      </c>
      <c r="Q127" s="40">
        <v>12742</v>
      </c>
      <c r="R127" s="40">
        <v>21367</v>
      </c>
      <c r="S127" s="41" t="s">
        <v>504</v>
      </c>
      <c r="T127" s="41" t="s">
        <v>504</v>
      </c>
      <c r="U127" s="41" t="s">
        <v>504</v>
      </c>
      <c r="V127" s="41" t="s">
        <v>504</v>
      </c>
      <c r="W127" s="41" t="s">
        <v>504</v>
      </c>
      <c r="X127" s="65" t="s">
        <v>504</v>
      </c>
      <c r="Y127" s="40"/>
      <c r="Z127" s="40"/>
      <c r="AA127" s="40"/>
      <c r="AB127" s="40"/>
      <c r="AC127" s="40"/>
      <c r="AD127" s="40"/>
      <c r="AE127" s="40"/>
      <c r="AF127" s="40"/>
      <c r="AG127" s="40"/>
      <c r="AH127" s="40"/>
    </row>
    <row r="128" spans="1:34">
      <c r="A128" s="40">
        <v>13</v>
      </c>
      <c r="B128" s="40">
        <v>22</v>
      </c>
      <c r="C128" s="63"/>
      <c r="D128" s="40"/>
      <c r="E128" s="40" t="s">
        <v>517</v>
      </c>
      <c r="F128" s="40" t="s">
        <v>502</v>
      </c>
      <c r="G128" s="64" t="s">
        <v>503</v>
      </c>
      <c r="H128" s="40">
        <v>0</v>
      </c>
      <c r="I128" s="40">
        <v>0</v>
      </c>
      <c r="J128" s="40">
        <v>0</v>
      </c>
      <c r="K128" s="40">
        <v>0</v>
      </c>
      <c r="L128" s="40">
        <v>0</v>
      </c>
      <c r="M128" s="40">
        <v>0</v>
      </c>
      <c r="N128" s="40">
        <v>0</v>
      </c>
      <c r="O128" s="40">
        <v>833</v>
      </c>
      <c r="P128" s="40">
        <v>0</v>
      </c>
      <c r="Q128" s="40">
        <v>0</v>
      </c>
      <c r="R128" s="40">
        <v>2690</v>
      </c>
      <c r="S128" s="41" t="s">
        <v>504</v>
      </c>
      <c r="T128" s="41" t="s">
        <v>504</v>
      </c>
      <c r="U128" s="41" t="s">
        <v>504</v>
      </c>
      <c r="V128" s="41" t="s">
        <v>504</v>
      </c>
      <c r="W128" s="41" t="s">
        <v>504</v>
      </c>
      <c r="X128" s="65" t="s">
        <v>504</v>
      </c>
      <c r="Y128" s="40"/>
      <c r="Z128" s="40"/>
      <c r="AA128" s="40"/>
      <c r="AB128" s="40"/>
      <c r="AC128" s="40"/>
      <c r="AD128" s="40"/>
      <c r="AE128" s="40"/>
      <c r="AF128" s="40"/>
      <c r="AG128" s="40"/>
      <c r="AH128" s="40"/>
    </row>
    <row r="129" spans="1:34">
      <c r="A129" s="40">
        <v>13</v>
      </c>
      <c r="B129" s="40">
        <v>23</v>
      </c>
      <c r="C129" s="63"/>
      <c r="D129" s="40"/>
      <c r="E129" s="40" t="s">
        <v>50</v>
      </c>
      <c r="F129" s="40" t="s">
        <v>502</v>
      </c>
      <c r="G129" s="64" t="s">
        <v>503</v>
      </c>
      <c r="H129" s="40">
        <v>68967</v>
      </c>
      <c r="I129" s="40">
        <v>698</v>
      </c>
      <c r="J129" s="40">
        <v>10316</v>
      </c>
      <c r="K129" s="40">
        <v>24867</v>
      </c>
      <c r="L129" s="40">
        <v>53470</v>
      </c>
      <c r="M129" s="40">
        <v>15000</v>
      </c>
      <c r="N129" s="40">
        <v>28260</v>
      </c>
      <c r="O129" s="40">
        <v>33272</v>
      </c>
      <c r="P129" s="40">
        <v>26409</v>
      </c>
      <c r="Q129" s="40">
        <v>27431</v>
      </c>
      <c r="R129" s="40">
        <v>42748</v>
      </c>
      <c r="S129" s="41" t="s">
        <v>504</v>
      </c>
      <c r="T129" s="41" t="s">
        <v>504</v>
      </c>
      <c r="U129" s="41" t="s">
        <v>504</v>
      </c>
      <c r="V129" s="41" t="s">
        <v>504</v>
      </c>
      <c r="W129" s="41" t="s">
        <v>504</v>
      </c>
      <c r="X129" s="65" t="s">
        <v>504</v>
      </c>
      <c r="Y129" s="40"/>
      <c r="Z129" s="40"/>
      <c r="AA129" s="40"/>
      <c r="AB129" s="40"/>
      <c r="AC129" s="40"/>
      <c r="AD129" s="40"/>
      <c r="AE129" s="40"/>
      <c r="AF129" s="40"/>
      <c r="AG129" s="40"/>
      <c r="AH129" s="40"/>
    </row>
    <row r="130" spans="1:34">
      <c r="A130" s="40">
        <v>13</v>
      </c>
      <c r="B130" s="40">
        <v>24</v>
      </c>
      <c r="C130" s="63"/>
      <c r="D130" s="40" t="s">
        <v>523</v>
      </c>
      <c r="E130" s="40" t="s">
        <v>524</v>
      </c>
      <c r="F130" s="40" t="s">
        <v>502</v>
      </c>
      <c r="G130" s="64" t="s">
        <v>503</v>
      </c>
      <c r="H130" s="40">
        <v>2480</v>
      </c>
      <c r="I130" s="40">
        <v>0</v>
      </c>
      <c r="J130" s="40">
        <v>0</v>
      </c>
      <c r="K130" s="40">
        <v>0</v>
      </c>
      <c r="L130" s="40">
        <v>1389</v>
      </c>
      <c r="M130" s="40">
        <v>0</v>
      </c>
      <c r="N130" s="40">
        <v>0</v>
      </c>
      <c r="O130" s="40">
        <v>1949</v>
      </c>
      <c r="P130" s="40">
        <v>0</v>
      </c>
      <c r="Q130" s="40">
        <v>0</v>
      </c>
      <c r="R130" s="40">
        <v>0</v>
      </c>
      <c r="S130" s="41" t="s">
        <v>504</v>
      </c>
      <c r="T130" s="41" t="s">
        <v>504</v>
      </c>
      <c r="U130" s="41" t="s">
        <v>504</v>
      </c>
      <c r="V130" s="41" t="s">
        <v>504</v>
      </c>
      <c r="W130" s="41" t="s">
        <v>504</v>
      </c>
      <c r="X130" s="65" t="s">
        <v>504</v>
      </c>
      <c r="Y130" s="40"/>
      <c r="Z130" s="40"/>
      <c r="AA130" s="40"/>
      <c r="AB130" s="40"/>
      <c r="AC130" s="40"/>
      <c r="AD130" s="40"/>
      <c r="AE130" s="40"/>
      <c r="AF130" s="40"/>
      <c r="AG130" s="40"/>
      <c r="AH130" s="40"/>
    </row>
    <row r="131" spans="1:34">
      <c r="A131" s="40">
        <v>13</v>
      </c>
      <c r="B131" s="40">
        <v>25</v>
      </c>
      <c r="C131" s="63"/>
      <c r="D131" s="40"/>
      <c r="E131" s="40" t="s">
        <v>525</v>
      </c>
      <c r="F131" s="40" t="s">
        <v>502</v>
      </c>
      <c r="G131" s="64" t="s">
        <v>503</v>
      </c>
      <c r="H131" s="40">
        <v>7611</v>
      </c>
      <c r="I131" s="40">
        <v>0</v>
      </c>
      <c r="J131" s="40">
        <v>2016</v>
      </c>
      <c r="K131" s="40">
        <v>8943</v>
      </c>
      <c r="L131" s="40">
        <v>10783</v>
      </c>
      <c r="M131" s="40">
        <v>1399</v>
      </c>
      <c r="N131" s="40">
        <v>15510</v>
      </c>
      <c r="O131" s="40">
        <v>8033</v>
      </c>
      <c r="P131" s="40">
        <v>3924</v>
      </c>
      <c r="Q131" s="40">
        <v>3538</v>
      </c>
      <c r="R131" s="40">
        <v>7290</v>
      </c>
      <c r="S131" s="41" t="s">
        <v>504</v>
      </c>
      <c r="T131" s="41" t="s">
        <v>504</v>
      </c>
      <c r="U131" s="41" t="s">
        <v>504</v>
      </c>
      <c r="V131" s="41" t="s">
        <v>504</v>
      </c>
      <c r="W131" s="41" t="s">
        <v>504</v>
      </c>
      <c r="X131" s="65" t="s">
        <v>504</v>
      </c>
      <c r="Y131" s="40"/>
      <c r="Z131" s="40"/>
      <c r="AA131" s="40"/>
      <c r="AB131" s="40"/>
      <c r="AC131" s="40"/>
      <c r="AD131" s="40"/>
      <c r="AE131" s="40"/>
      <c r="AF131" s="40"/>
      <c r="AG131" s="40"/>
      <c r="AH131" s="40"/>
    </row>
    <row r="132" spans="1:34">
      <c r="A132" s="40">
        <v>13</v>
      </c>
      <c r="B132" s="40">
        <v>26</v>
      </c>
      <c r="C132" s="63"/>
      <c r="D132" s="40"/>
      <c r="E132" s="40" t="s">
        <v>526</v>
      </c>
      <c r="F132" s="40" t="s">
        <v>502</v>
      </c>
      <c r="G132" s="64" t="s">
        <v>503</v>
      </c>
      <c r="H132" s="40">
        <v>34444</v>
      </c>
      <c r="I132" s="40">
        <v>698</v>
      </c>
      <c r="J132" s="40">
        <v>2223</v>
      </c>
      <c r="K132" s="40">
        <v>6820</v>
      </c>
      <c r="L132" s="40">
        <v>31459</v>
      </c>
      <c r="M132" s="40">
        <v>8398</v>
      </c>
      <c r="N132" s="40">
        <v>11669</v>
      </c>
      <c r="O132" s="40">
        <v>15579</v>
      </c>
      <c r="P132" s="40">
        <v>6540</v>
      </c>
      <c r="Q132" s="40">
        <v>10009</v>
      </c>
      <c r="R132" s="40">
        <v>21801</v>
      </c>
      <c r="S132" s="41" t="s">
        <v>504</v>
      </c>
      <c r="T132" s="41" t="s">
        <v>504</v>
      </c>
      <c r="U132" s="41" t="s">
        <v>504</v>
      </c>
      <c r="V132" s="41" t="s">
        <v>504</v>
      </c>
      <c r="W132" s="41" t="s">
        <v>504</v>
      </c>
      <c r="X132" s="65" t="s">
        <v>504</v>
      </c>
      <c r="Y132" s="40"/>
      <c r="Z132" s="40"/>
      <c r="AA132" s="40"/>
      <c r="AB132" s="40"/>
      <c r="AC132" s="40"/>
      <c r="AD132" s="40"/>
      <c r="AE132" s="40"/>
      <c r="AF132" s="40"/>
      <c r="AG132" s="40"/>
      <c r="AH132" s="40"/>
    </row>
    <row r="133" spans="1:34">
      <c r="A133" s="40">
        <v>13</v>
      </c>
      <c r="B133" s="40">
        <v>27</v>
      </c>
      <c r="C133" s="63"/>
      <c r="D133" s="40"/>
      <c r="E133" s="40" t="s">
        <v>527</v>
      </c>
      <c r="F133" s="40" t="s">
        <v>502</v>
      </c>
      <c r="G133" s="64" t="s">
        <v>503</v>
      </c>
      <c r="H133" s="40">
        <v>11932</v>
      </c>
      <c r="I133" s="40">
        <v>0</v>
      </c>
      <c r="J133" s="40">
        <v>3018</v>
      </c>
      <c r="K133" s="40">
        <v>1511</v>
      </c>
      <c r="L133" s="40">
        <v>3903</v>
      </c>
      <c r="M133" s="40">
        <v>1378</v>
      </c>
      <c r="N133" s="40">
        <v>1082</v>
      </c>
      <c r="O133" s="40">
        <v>5861</v>
      </c>
      <c r="P133" s="40">
        <v>5831</v>
      </c>
      <c r="Q133" s="40">
        <v>10786</v>
      </c>
      <c r="R133" s="40">
        <v>6064</v>
      </c>
      <c r="S133" s="41" t="s">
        <v>504</v>
      </c>
      <c r="T133" s="41" t="s">
        <v>504</v>
      </c>
      <c r="U133" s="41" t="s">
        <v>504</v>
      </c>
      <c r="V133" s="41" t="s">
        <v>504</v>
      </c>
      <c r="W133" s="41" t="s">
        <v>504</v>
      </c>
      <c r="X133" s="65" t="s">
        <v>504</v>
      </c>
      <c r="Y133" s="40"/>
      <c r="Z133" s="40"/>
      <c r="AA133" s="40"/>
      <c r="AB133" s="40"/>
      <c r="AC133" s="40"/>
      <c r="AD133" s="40"/>
      <c r="AE133" s="40"/>
      <c r="AF133" s="40"/>
      <c r="AG133" s="40"/>
      <c r="AH133" s="40"/>
    </row>
    <row r="134" spans="1:34">
      <c r="A134" s="40">
        <v>13</v>
      </c>
      <c r="B134" s="40">
        <v>28</v>
      </c>
      <c r="C134" s="63"/>
      <c r="D134" s="40"/>
      <c r="E134" s="40" t="s">
        <v>517</v>
      </c>
      <c r="F134" s="40" t="s">
        <v>502</v>
      </c>
      <c r="G134" s="64" t="s">
        <v>503</v>
      </c>
      <c r="H134" s="40">
        <v>12500</v>
      </c>
      <c r="I134" s="40">
        <v>0</v>
      </c>
      <c r="J134" s="40">
        <v>3059</v>
      </c>
      <c r="K134" s="40">
        <v>7592</v>
      </c>
      <c r="L134" s="40">
        <v>5936</v>
      </c>
      <c r="M134" s="40">
        <v>3824</v>
      </c>
      <c r="N134" s="40">
        <v>0</v>
      </c>
      <c r="O134" s="40">
        <v>1850</v>
      </c>
      <c r="P134" s="40">
        <v>10114</v>
      </c>
      <c r="Q134" s="40">
        <v>3098</v>
      </c>
      <c r="R134" s="40">
        <v>7592</v>
      </c>
      <c r="S134" s="41" t="s">
        <v>504</v>
      </c>
      <c r="T134" s="41" t="s">
        <v>504</v>
      </c>
      <c r="U134" s="41" t="s">
        <v>504</v>
      </c>
      <c r="V134" s="41" t="s">
        <v>504</v>
      </c>
      <c r="W134" s="41" t="s">
        <v>504</v>
      </c>
      <c r="X134" s="65" t="s">
        <v>504</v>
      </c>
      <c r="Y134" s="40"/>
      <c r="Z134" s="40"/>
      <c r="AA134" s="40"/>
      <c r="AB134" s="40"/>
      <c r="AC134" s="40"/>
      <c r="AD134" s="40"/>
      <c r="AE134" s="40"/>
      <c r="AF134" s="40"/>
      <c r="AG134" s="40"/>
      <c r="AH134" s="40"/>
    </row>
    <row r="135" spans="1:34">
      <c r="A135" s="40">
        <v>13</v>
      </c>
      <c r="B135" s="40">
        <v>29</v>
      </c>
      <c r="C135" s="66"/>
      <c r="D135" s="67"/>
      <c r="E135" s="67" t="s">
        <v>50</v>
      </c>
      <c r="F135" s="67" t="s">
        <v>502</v>
      </c>
      <c r="G135" s="68" t="s">
        <v>503</v>
      </c>
      <c r="H135" s="40">
        <v>68967</v>
      </c>
      <c r="I135" s="40">
        <v>698</v>
      </c>
      <c r="J135" s="40">
        <v>10316</v>
      </c>
      <c r="K135" s="40">
        <v>24866</v>
      </c>
      <c r="L135" s="40">
        <v>53470</v>
      </c>
      <c r="M135" s="40">
        <v>15000</v>
      </c>
      <c r="N135" s="40">
        <v>28260</v>
      </c>
      <c r="O135" s="40">
        <v>33272</v>
      </c>
      <c r="P135" s="40">
        <v>26409</v>
      </c>
      <c r="Q135" s="40">
        <v>27431</v>
      </c>
      <c r="R135" s="40">
        <v>42747</v>
      </c>
      <c r="S135" s="41" t="s">
        <v>504</v>
      </c>
      <c r="T135" s="41" t="s">
        <v>504</v>
      </c>
      <c r="U135" s="41" t="s">
        <v>504</v>
      </c>
      <c r="V135" s="41" t="s">
        <v>504</v>
      </c>
      <c r="W135" s="41" t="s">
        <v>504</v>
      </c>
      <c r="X135" s="65" t="s">
        <v>504</v>
      </c>
      <c r="Y135" s="40"/>
      <c r="Z135" s="40"/>
      <c r="AA135" s="40"/>
      <c r="AB135" s="40"/>
      <c r="AC135" s="40"/>
      <c r="AD135" s="40"/>
      <c r="AE135" s="40"/>
      <c r="AF135" s="40"/>
      <c r="AG135" s="40"/>
      <c r="AH135" s="40"/>
    </row>
    <row r="136" spans="1:34">
      <c r="A136" s="120"/>
      <c r="B136" s="122"/>
      <c r="C136" s="69">
        <v>6</v>
      </c>
      <c r="D136" s="70" t="s">
        <v>532</v>
      </c>
      <c r="E136" s="70"/>
      <c r="F136" s="70"/>
      <c r="G136" s="71"/>
      <c r="H136" s="70"/>
      <c r="I136" s="70"/>
      <c r="J136" s="70"/>
      <c r="K136" s="70"/>
      <c r="L136" s="70"/>
      <c r="M136" s="70"/>
      <c r="N136" s="70"/>
      <c r="O136" s="70"/>
      <c r="P136" s="70"/>
      <c r="Q136" s="70"/>
      <c r="R136" s="70"/>
      <c r="S136" s="72"/>
      <c r="T136" s="72"/>
      <c r="U136" s="72"/>
      <c r="V136" s="72"/>
      <c r="W136" s="72"/>
      <c r="X136" s="73"/>
      <c r="Y136" s="40"/>
      <c r="Z136" s="40"/>
      <c r="AA136" s="40"/>
      <c r="AB136" s="40"/>
      <c r="AC136" s="40"/>
      <c r="AD136" s="40"/>
      <c r="AE136" s="40"/>
      <c r="AF136" s="40"/>
      <c r="AG136" s="40"/>
      <c r="AH136" s="40"/>
    </row>
    <row r="137" spans="1:34">
      <c r="A137" s="40">
        <v>14</v>
      </c>
      <c r="B137" s="40">
        <v>4</v>
      </c>
      <c r="C137" s="63"/>
      <c r="D137" s="40" t="s">
        <v>501</v>
      </c>
      <c r="E137" s="40" t="s">
        <v>501</v>
      </c>
      <c r="F137" s="40" t="s">
        <v>502</v>
      </c>
      <c r="G137" s="64" t="s">
        <v>503</v>
      </c>
      <c r="H137" s="40">
        <v>0</v>
      </c>
      <c r="I137" s="40">
        <v>0</v>
      </c>
      <c r="J137" s="40">
        <v>0</v>
      </c>
      <c r="K137" s="40">
        <v>0</v>
      </c>
      <c r="L137" s="40">
        <v>0</v>
      </c>
      <c r="M137" s="40">
        <v>0</v>
      </c>
      <c r="N137" s="40">
        <v>0</v>
      </c>
      <c r="O137" s="40">
        <v>0</v>
      </c>
      <c r="P137" s="40">
        <v>0</v>
      </c>
      <c r="Q137" s="40">
        <v>0</v>
      </c>
      <c r="R137" s="40">
        <v>0</v>
      </c>
      <c r="S137" s="41" t="s">
        <v>504</v>
      </c>
      <c r="T137" s="41" t="s">
        <v>504</v>
      </c>
      <c r="U137" s="41" t="s">
        <v>504</v>
      </c>
      <c r="V137" s="41" t="s">
        <v>504</v>
      </c>
      <c r="W137" s="41" t="s">
        <v>504</v>
      </c>
      <c r="X137" s="65" t="s">
        <v>504</v>
      </c>
      <c r="Y137" s="40"/>
      <c r="Z137" s="40"/>
      <c r="AA137" s="40"/>
      <c r="AB137" s="40"/>
      <c r="AC137" s="40"/>
      <c r="AD137" s="40"/>
      <c r="AE137" s="40"/>
      <c r="AF137" s="40"/>
      <c r="AG137" s="40"/>
      <c r="AH137" s="40"/>
    </row>
    <row r="138" spans="1:34">
      <c r="A138" s="40">
        <v>14</v>
      </c>
      <c r="B138" s="40">
        <v>5</v>
      </c>
      <c r="C138" s="63"/>
      <c r="D138" s="40" t="s">
        <v>505</v>
      </c>
      <c r="E138" s="40" t="s">
        <v>506</v>
      </c>
      <c r="F138" s="40" t="s">
        <v>502</v>
      </c>
      <c r="G138" s="64" t="s">
        <v>503</v>
      </c>
      <c r="H138" s="40">
        <v>105084</v>
      </c>
      <c r="I138" s="40">
        <v>0</v>
      </c>
      <c r="J138" s="40">
        <v>17597</v>
      </c>
      <c r="K138" s="40">
        <v>114540</v>
      </c>
      <c r="L138" s="40">
        <v>35284</v>
      </c>
      <c r="M138" s="40">
        <v>10172</v>
      </c>
      <c r="N138" s="40">
        <v>484791</v>
      </c>
      <c r="O138" s="40">
        <v>129879</v>
      </c>
      <c r="P138" s="40">
        <v>4593</v>
      </c>
      <c r="Q138" s="40">
        <v>58507</v>
      </c>
      <c r="R138" s="40">
        <v>190210</v>
      </c>
      <c r="S138" s="41" t="s">
        <v>504</v>
      </c>
      <c r="T138" s="41" t="s">
        <v>504</v>
      </c>
      <c r="U138" s="41" t="s">
        <v>504</v>
      </c>
      <c r="V138" s="41" t="s">
        <v>504</v>
      </c>
      <c r="W138" s="41" t="s">
        <v>504</v>
      </c>
      <c r="X138" s="65" t="s">
        <v>504</v>
      </c>
      <c r="Y138" s="40"/>
      <c r="Z138" s="40"/>
      <c r="AA138" s="40"/>
      <c r="AB138" s="40"/>
      <c r="AC138" s="40"/>
      <c r="AD138" s="40"/>
      <c r="AE138" s="40"/>
      <c r="AF138" s="40"/>
      <c r="AG138" s="40"/>
      <c r="AH138" s="40"/>
    </row>
    <row r="139" spans="1:34">
      <c r="A139" s="40">
        <v>14</v>
      </c>
      <c r="B139" s="40">
        <v>6</v>
      </c>
      <c r="C139" s="63"/>
      <c r="D139" s="40"/>
      <c r="E139" s="40" t="s">
        <v>507</v>
      </c>
      <c r="F139" s="40" t="s">
        <v>502</v>
      </c>
      <c r="G139" s="64" t="s">
        <v>503</v>
      </c>
      <c r="H139" s="40">
        <v>9630</v>
      </c>
      <c r="I139" s="40">
        <v>0</v>
      </c>
      <c r="J139" s="40">
        <v>6170</v>
      </c>
      <c r="K139" s="40">
        <v>12621</v>
      </c>
      <c r="L139" s="40">
        <v>7727</v>
      </c>
      <c r="M139" s="40">
        <v>3818</v>
      </c>
      <c r="N139" s="40">
        <v>0</v>
      </c>
      <c r="O139" s="40">
        <v>17796</v>
      </c>
      <c r="P139" s="40">
        <v>116057</v>
      </c>
      <c r="Q139" s="40">
        <v>0</v>
      </c>
      <c r="R139" s="40">
        <v>18614</v>
      </c>
      <c r="S139" s="41" t="s">
        <v>504</v>
      </c>
      <c r="T139" s="41" t="s">
        <v>504</v>
      </c>
      <c r="U139" s="41" t="s">
        <v>504</v>
      </c>
      <c r="V139" s="41" t="s">
        <v>504</v>
      </c>
      <c r="W139" s="41" t="s">
        <v>504</v>
      </c>
      <c r="X139" s="65" t="s">
        <v>504</v>
      </c>
      <c r="Y139" s="40"/>
      <c r="Z139" s="40"/>
      <c r="AA139" s="40"/>
      <c r="AB139" s="40"/>
      <c r="AC139" s="40"/>
      <c r="AD139" s="40"/>
      <c r="AE139" s="40"/>
      <c r="AF139" s="40"/>
      <c r="AG139" s="40"/>
      <c r="AH139" s="40"/>
    </row>
    <row r="140" spans="1:34">
      <c r="A140" s="40">
        <v>14</v>
      </c>
      <c r="B140" s="40">
        <v>7</v>
      </c>
      <c r="C140" s="63"/>
      <c r="D140" s="40" t="s">
        <v>508</v>
      </c>
      <c r="E140" s="40" t="s">
        <v>509</v>
      </c>
      <c r="F140" s="40" t="s">
        <v>502</v>
      </c>
      <c r="G140" s="64" t="s">
        <v>503</v>
      </c>
      <c r="H140" s="40">
        <v>18135</v>
      </c>
      <c r="I140" s="40">
        <v>0</v>
      </c>
      <c r="J140" s="40">
        <v>0</v>
      </c>
      <c r="K140" s="40">
        <v>3762</v>
      </c>
      <c r="L140" s="40">
        <v>3183</v>
      </c>
      <c r="M140" s="40">
        <v>0</v>
      </c>
      <c r="N140" s="40">
        <v>0</v>
      </c>
      <c r="O140" s="40">
        <v>18225</v>
      </c>
      <c r="P140" s="40">
        <v>0</v>
      </c>
      <c r="Q140" s="40">
        <v>0</v>
      </c>
      <c r="R140" s="40">
        <v>5964</v>
      </c>
      <c r="S140" s="41" t="s">
        <v>504</v>
      </c>
      <c r="T140" s="41" t="s">
        <v>504</v>
      </c>
      <c r="U140" s="41" t="s">
        <v>504</v>
      </c>
      <c r="V140" s="41" t="s">
        <v>504</v>
      </c>
      <c r="W140" s="41" t="s">
        <v>504</v>
      </c>
      <c r="X140" s="65" t="s">
        <v>504</v>
      </c>
      <c r="Y140" s="40"/>
      <c r="Z140" s="40"/>
      <c r="AA140" s="40"/>
      <c r="AB140" s="40"/>
      <c r="AC140" s="40"/>
      <c r="AD140" s="40"/>
      <c r="AE140" s="40"/>
      <c r="AF140" s="40"/>
      <c r="AG140" s="40"/>
      <c r="AH140" s="40"/>
    </row>
    <row r="141" spans="1:34">
      <c r="A141" s="40">
        <v>14</v>
      </c>
      <c r="B141" s="40">
        <v>8</v>
      </c>
      <c r="C141" s="63"/>
      <c r="D141" s="40"/>
      <c r="E141" s="40" t="s">
        <v>510</v>
      </c>
      <c r="F141" s="40" t="s">
        <v>502</v>
      </c>
      <c r="G141" s="64" t="s">
        <v>503</v>
      </c>
      <c r="H141" s="40">
        <v>122699</v>
      </c>
      <c r="I141" s="40">
        <v>0</v>
      </c>
      <c r="J141" s="40">
        <v>108592</v>
      </c>
      <c r="K141" s="40">
        <v>87876</v>
      </c>
      <c r="L141" s="40">
        <v>405343</v>
      </c>
      <c r="M141" s="40">
        <v>47627</v>
      </c>
      <c r="N141" s="40">
        <v>368302</v>
      </c>
      <c r="O141" s="40">
        <v>225194</v>
      </c>
      <c r="P141" s="40">
        <v>46115</v>
      </c>
      <c r="Q141" s="40">
        <v>59099</v>
      </c>
      <c r="R141" s="40">
        <v>57321</v>
      </c>
      <c r="S141" s="41" t="s">
        <v>504</v>
      </c>
      <c r="T141" s="41" t="s">
        <v>504</v>
      </c>
      <c r="U141" s="41" t="s">
        <v>504</v>
      </c>
      <c r="V141" s="41" t="s">
        <v>504</v>
      </c>
      <c r="W141" s="41" t="s">
        <v>504</v>
      </c>
      <c r="X141" s="65" t="s">
        <v>504</v>
      </c>
      <c r="Y141" s="40"/>
      <c r="Z141" s="40"/>
      <c r="AA141" s="40"/>
      <c r="AB141" s="40"/>
      <c r="AC141" s="40"/>
      <c r="AD141" s="40"/>
      <c r="AE141" s="40"/>
      <c r="AF141" s="40"/>
      <c r="AG141" s="40"/>
      <c r="AH141" s="40"/>
    </row>
    <row r="142" spans="1:34">
      <c r="A142" s="40">
        <v>14</v>
      </c>
      <c r="B142" s="40">
        <v>9</v>
      </c>
      <c r="C142" s="63"/>
      <c r="D142" s="40"/>
      <c r="E142" s="40" t="s">
        <v>511</v>
      </c>
      <c r="F142" s="40" t="s">
        <v>502</v>
      </c>
      <c r="G142" s="64" t="s">
        <v>503</v>
      </c>
      <c r="H142" s="40">
        <v>0</v>
      </c>
      <c r="I142" s="40">
        <v>0</v>
      </c>
      <c r="J142" s="40">
        <v>1772</v>
      </c>
      <c r="K142" s="40">
        <v>0</v>
      </c>
      <c r="L142" s="40">
        <v>2816</v>
      </c>
      <c r="M142" s="40">
        <v>0</v>
      </c>
      <c r="N142" s="40">
        <v>4205</v>
      </c>
      <c r="O142" s="40">
        <v>1639</v>
      </c>
      <c r="P142" s="40">
        <v>0</v>
      </c>
      <c r="Q142" s="40">
        <v>0</v>
      </c>
      <c r="R142" s="40">
        <v>2238</v>
      </c>
      <c r="S142" s="41" t="s">
        <v>504</v>
      </c>
      <c r="T142" s="41" t="s">
        <v>504</v>
      </c>
      <c r="U142" s="41" t="s">
        <v>504</v>
      </c>
      <c r="V142" s="41" t="s">
        <v>504</v>
      </c>
      <c r="W142" s="41" t="s">
        <v>504</v>
      </c>
      <c r="X142" s="65" t="s">
        <v>504</v>
      </c>
      <c r="Y142" s="40"/>
      <c r="Z142" s="40"/>
      <c r="AA142" s="40"/>
      <c r="AB142" s="40"/>
      <c r="AC142" s="40"/>
      <c r="AD142" s="40"/>
      <c r="AE142" s="40"/>
      <c r="AF142" s="40"/>
      <c r="AG142" s="40"/>
      <c r="AH142" s="40"/>
    </row>
    <row r="143" spans="1:34">
      <c r="A143" s="40">
        <v>14</v>
      </c>
      <c r="B143" s="40">
        <v>10</v>
      </c>
      <c r="C143" s="63"/>
      <c r="D143" s="40"/>
      <c r="E143" s="40" t="s">
        <v>512</v>
      </c>
      <c r="F143" s="40" t="s">
        <v>502</v>
      </c>
      <c r="G143" s="64" t="s">
        <v>503</v>
      </c>
      <c r="H143" s="40">
        <v>24942</v>
      </c>
      <c r="I143" s="40">
        <v>0</v>
      </c>
      <c r="J143" s="40">
        <v>8429</v>
      </c>
      <c r="K143" s="40">
        <v>29075</v>
      </c>
      <c r="L143" s="40">
        <v>60924</v>
      </c>
      <c r="M143" s="40">
        <v>5288</v>
      </c>
      <c r="N143" s="40">
        <v>41759</v>
      </c>
      <c r="O143" s="40">
        <v>96922</v>
      </c>
      <c r="P143" s="40">
        <v>9671</v>
      </c>
      <c r="Q143" s="40">
        <v>32268</v>
      </c>
      <c r="R143" s="40">
        <v>1599</v>
      </c>
      <c r="S143" s="41" t="s">
        <v>504</v>
      </c>
      <c r="T143" s="41" t="s">
        <v>504</v>
      </c>
      <c r="U143" s="41" t="s">
        <v>504</v>
      </c>
      <c r="V143" s="41" t="s">
        <v>504</v>
      </c>
      <c r="W143" s="41" t="s">
        <v>504</v>
      </c>
      <c r="X143" s="65" t="s">
        <v>504</v>
      </c>
      <c r="Y143" s="40"/>
      <c r="Z143" s="40"/>
      <c r="AA143" s="40"/>
      <c r="AB143" s="40"/>
      <c r="AC143" s="40"/>
      <c r="AD143" s="40"/>
      <c r="AE143" s="40"/>
      <c r="AF143" s="40"/>
      <c r="AG143" s="40"/>
      <c r="AH143" s="40"/>
    </row>
    <row r="144" spans="1:34">
      <c r="A144" s="40">
        <v>14</v>
      </c>
      <c r="B144" s="40">
        <v>11</v>
      </c>
      <c r="C144" s="63"/>
      <c r="D144" s="40"/>
      <c r="E144" s="40" t="s">
        <v>50</v>
      </c>
      <c r="F144" s="40" t="s">
        <v>502</v>
      </c>
      <c r="G144" s="64" t="s">
        <v>503</v>
      </c>
      <c r="H144" s="40">
        <v>280490</v>
      </c>
      <c r="I144" s="40">
        <v>0</v>
      </c>
      <c r="J144" s="40">
        <v>142560</v>
      </c>
      <c r="K144" s="40">
        <v>247874</v>
      </c>
      <c r="L144" s="40">
        <v>515277</v>
      </c>
      <c r="M144" s="40">
        <v>66904</v>
      </c>
      <c r="N144" s="40">
        <v>899056</v>
      </c>
      <c r="O144" s="40">
        <v>489656</v>
      </c>
      <c r="P144" s="40">
        <v>176436</v>
      </c>
      <c r="Q144" s="40">
        <v>149874</v>
      </c>
      <c r="R144" s="40">
        <v>275946</v>
      </c>
      <c r="S144" s="41" t="s">
        <v>504</v>
      </c>
      <c r="T144" s="41" t="s">
        <v>504</v>
      </c>
      <c r="U144" s="41" t="s">
        <v>504</v>
      </c>
      <c r="V144" s="41" t="s">
        <v>504</v>
      </c>
      <c r="W144" s="41" t="s">
        <v>504</v>
      </c>
      <c r="X144" s="65" t="s">
        <v>504</v>
      </c>
      <c r="Y144" s="40"/>
      <c r="Z144" s="40"/>
      <c r="AA144" s="40"/>
      <c r="AB144" s="40"/>
      <c r="AC144" s="40"/>
      <c r="AD144" s="40"/>
      <c r="AE144" s="40"/>
      <c r="AF144" s="40"/>
      <c r="AG144" s="40"/>
      <c r="AH144" s="40"/>
    </row>
    <row r="145" spans="1:34">
      <c r="A145" s="40">
        <v>14</v>
      </c>
      <c r="B145" s="40">
        <v>13</v>
      </c>
      <c r="C145" s="63"/>
      <c r="D145" s="40" t="s">
        <v>513</v>
      </c>
      <c r="E145" s="40" t="s">
        <v>514</v>
      </c>
      <c r="F145" s="40" t="s">
        <v>502</v>
      </c>
      <c r="G145" s="64" t="s">
        <v>503</v>
      </c>
      <c r="H145" s="40">
        <v>0</v>
      </c>
      <c r="I145" s="40">
        <v>0</v>
      </c>
      <c r="J145" s="40">
        <v>0</v>
      </c>
      <c r="K145" s="40">
        <v>6963</v>
      </c>
      <c r="L145" s="40">
        <v>56786</v>
      </c>
      <c r="M145" s="40">
        <v>0</v>
      </c>
      <c r="N145" s="40">
        <v>19933</v>
      </c>
      <c r="O145" s="40">
        <v>8078</v>
      </c>
      <c r="P145" s="40">
        <v>0</v>
      </c>
      <c r="Q145" s="40">
        <v>0</v>
      </c>
      <c r="R145" s="40">
        <v>0</v>
      </c>
      <c r="S145" s="41" t="s">
        <v>504</v>
      </c>
      <c r="T145" s="41" t="s">
        <v>504</v>
      </c>
      <c r="U145" s="41" t="s">
        <v>504</v>
      </c>
      <c r="V145" s="41" t="s">
        <v>504</v>
      </c>
      <c r="W145" s="41" t="s">
        <v>504</v>
      </c>
      <c r="X145" s="65" t="s">
        <v>504</v>
      </c>
      <c r="Y145" s="40"/>
      <c r="Z145" s="40"/>
      <c r="AA145" s="40"/>
      <c r="AB145" s="40"/>
      <c r="AC145" s="40"/>
      <c r="AD145" s="40"/>
      <c r="AE145" s="40"/>
      <c r="AF145" s="40"/>
      <c r="AG145" s="40"/>
      <c r="AH145" s="40"/>
    </row>
    <row r="146" spans="1:34">
      <c r="A146" s="40">
        <v>14</v>
      </c>
      <c r="B146" s="40">
        <v>14</v>
      </c>
      <c r="C146" s="63"/>
      <c r="D146" s="40"/>
      <c r="E146" s="40" t="s">
        <v>515</v>
      </c>
      <c r="F146" s="40" t="s">
        <v>502</v>
      </c>
      <c r="G146" s="64" t="s">
        <v>503</v>
      </c>
      <c r="H146" s="40">
        <v>10071</v>
      </c>
      <c r="I146" s="40">
        <v>0</v>
      </c>
      <c r="J146" s="40">
        <v>3038</v>
      </c>
      <c r="K146" s="40">
        <v>18993</v>
      </c>
      <c r="L146" s="40">
        <v>340262</v>
      </c>
      <c r="M146" s="40">
        <v>0</v>
      </c>
      <c r="N146" s="40">
        <v>297180</v>
      </c>
      <c r="O146" s="40">
        <v>113005</v>
      </c>
      <c r="P146" s="40">
        <v>20382</v>
      </c>
      <c r="Q146" s="40">
        <v>23797</v>
      </c>
      <c r="R146" s="40">
        <v>1599</v>
      </c>
      <c r="S146" s="41" t="s">
        <v>504</v>
      </c>
      <c r="T146" s="41" t="s">
        <v>504</v>
      </c>
      <c r="U146" s="41" t="s">
        <v>504</v>
      </c>
      <c r="V146" s="41" t="s">
        <v>504</v>
      </c>
      <c r="W146" s="41" t="s">
        <v>504</v>
      </c>
      <c r="X146" s="65" t="s">
        <v>504</v>
      </c>
      <c r="Y146" s="40"/>
      <c r="Z146" s="40"/>
      <c r="AA146" s="40"/>
      <c r="AB146" s="40"/>
      <c r="AC146" s="40"/>
      <c r="AD146" s="40"/>
      <c r="AE146" s="40"/>
      <c r="AF146" s="40"/>
      <c r="AG146" s="40"/>
      <c r="AH146" s="40"/>
    </row>
    <row r="147" spans="1:34">
      <c r="A147" s="40">
        <v>14</v>
      </c>
      <c r="B147" s="40">
        <v>15</v>
      </c>
      <c r="C147" s="63"/>
      <c r="D147" s="40"/>
      <c r="E147" s="40" t="s">
        <v>516</v>
      </c>
      <c r="F147" s="40" t="s">
        <v>502</v>
      </c>
      <c r="G147" s="64" t="s">
        <v>503</v>
      </c>
      <c r="H147" s="40">
        <v>18379</v>
      </c>
      <c r="I147" s="40">
        <v>0</v>
      </c>
      <c r="J147" s="40">
        <v>11586</v>
      </c>
      <c r="K147" s="40">
        <v>20219</v>
      </c>
      <c r="L147" s="40">
        <v>67535</v>
      </c>
      <c r="M147" s="40">
        <v>0</v>
      </c>
      <c r="N147" s="40">
        <v>92186</v>
      </c>
      <c r="O147" s="40">
        <v>50214</v>
      </c>
      <c r="P147" s="40">
        <v>13452</v>
      </c>
      <c r="Q147" s="40">
        <v>17086</v>
      </c>
      <c r="R147" s="40">
        <v>0</v>
      </c>
      <c r="S147" s="41" t="s">
        <v>504</v>
      </c>
      <c r="T147" s="41" t="s">
        <v>504</v>
      </c>
      <c r="U147" s="41" t="s">
        <v>504</v>
      </c>
      <c r="V147" s="41" t="s">
        <v>504</v>
      </c>
      <c r="W147" s="41" t="s">
        <v>504</v>
      </c>
      <c r="X147" s="65" t="s">
        <v>504</v>
      </c>
      <c r="Y147" s="40"/>
      <c r="Z147" s="40"/>
      <c r="AA147" s="40"/>
      <c r="AB147" s="40"/>
      <c r="AC147" s="40"/>
      <c r="AD147" s="40"/>
      <c r="AE147" s="40"/>
      <c r="AF147" s="40"/>
      <c r="AG147" s="40"/>
      <c r="AH147" s="40"/>
    </row>
    <row r="148" spans="1:34">
      <c r="A148" s="40">
        <v>14</v>
      </c>
      <c r="B148" s="40">
        <v>16</v>
      </c>
      <c r="C148" s="63"/>
      <c r="D148" s="40"/>
      <c r="E148" s="40" t="s">
        <v>517</v>
      </c>
      <c r="F148" s="40" t="s">
        <v>502</v>
      </c>
      <c r="G148" s="64" t="s">
        <v>503</v>
      </c>
      <c r="H148" s="40">
        <v>252040</v>
      </c>
      <c r="I148" s="40">
        <v>0</v>
      </c>
      <c r="J148" s="40">
        <v>127936</v>
      </c>
      <c r="K148" s="40">
        <v>201700</v>
      </c>
      <c r="L148" s="40">
        <v>50695</v>
      </c>
      <c r="M148" s="40">
        <v>66904</v>
      </c>
      <c r="N148" s="40">
        <v>487106</v>
      </c>
      <c r="O148" s="40">
        <v>318359</v>
      </c>
      <c r="P148" s="40">
        <v>142603</v>
      </c>
      <c r="Q148" s="40">
        <v>108991</v>
      </c>
      <c r="R148" s="40">
        <v>274347</v>
      </c>
      <c r="S148" s="41" t="s">
        <v>504</v>
      </c>
      <c r="T148" s="41" t="s">
        <v>504</v>
      </c>
      <c r="U148" s="41" t="s">
        <v>504</v>
      </c>
      <c r="V148" s="41" t="s">
        <v>504</v>
      </c>
      <c r="W148" s="41" t="s">
        <v>504</v>
      </c>
      <c r="X148" s="65" t="s">
        <v>504</v>
      </c>
      <c r="Y148" s="40"/>
      <c r="Z148" s="40"/>
      <c r="AA148" s="40"/>
      <c r="AB148" s="40"/>
      <c r="AC148" s="40"/>
      <c r="AD148" s="40"/>
      <c r="AE148" s="40"/>
      <c r="AF148" s="40"/>
      <c r="AG148" s="40"/>
      <c r="AH148" s="40"/>
    </row>
    <row r="149" spans="1:34">
      <c r="A149" s="40">
        <v>14</v>
      </c>
      <c r="B149" s="40">
        <v>17</v>
      </c>
      <c r="C149" s="63"/>
      <c r="D149" s="40"/>
      <c r="E149" s="40" t="s">
        <v>50</v>
      </c>
      <c r="F149" s="40" t="s">
        <v>502</v>
      </c>
      <c r="G149" s="64" t="s">
        <v>503</v>
      </c>
      <c r="H149" s="40">
        <v>280490</v>
      </c>
      <c r="I149" s="40">
        <v>0</v>
      </c>
      <c r="J149" s="40">
        <v>142560</v>
      </c>
      <c r="K149" s="40">
        <v>247875</v>
      </c>
      <c r="L149" s="40">
        <v>515278</v>
      </c>
      <c r="M149" s="40">
        <v>66904</v>
      </c>
      <c r="N149" s="40">
        <v>896404</v>
      </c>
      <c r="O149" s="40">
        <v>489656</v>
      </c>
      <c r="P149" s="40">
        <v>176437</v>
      </c>
      <c r="Q149" s="40">
        <v>149874</v>
      </c>
      <c r="R149" s="40">
        <v>275946</v>
      </c>
      <c r="S149" s="41" t="s">
        <v>504</v>
      </c>
      <c r="T149" s="41" t="s">
        <v>504</v>
      </c>
      <c r="U149" s="41" t="s">
        <v>504</v>
      </c>
      <c r="V149" s="41" t="s">
        <v>504</v>
      </c>
      <c r="W149" s="41" t="s">
        <v>504</v>
      </c>
      <c r="X149" s="65" t="s">
        <v>504</v>
      </c>
      <c r="Y149" s="40"/>
      <c r="Z149" s="40"/>
      <c r="AA149" s="40"/>
      <c r="AB149" s="40"/>
      <c r="AC149" s="40"/>
      <c r="AD149" s="40"/>
      <c r="AE149" s="40"/>
      <c r="AF149" s="40"/>
      <c r="AG149" s="40"/>
      <c r="AH149" s="40"/>
    </row>
    <row r="150" spans="1:34">
      <c r="A150" s="40">
        <v>14</v>
      </c>
      <c r="B150" s="40">
        <v>18</v>
      </c>
      <c r="C150" s="63"/>
      <c r="D150" s="40" t="s">
        <v>518</v>
      </c>
      <c r="E150" s="40" t="s">
        <v>519</v>
      </c>
      <c r="F150" s="40" t="s">
        <v>502</v>
      </c>
      <c r="G150" s="64" t="s">
        <v>503</v>
      </c>
      <c r="H150" s="40">
        <v>0</v>
      </c>
      <c r="I150" s="40">
        <v>0</v>
      </c>
      <c r="J150" s="40">
        <v>0</v>
      </c>
      <c r="K150" s="40">
        <v>5526</v>
      </c>
      <c r="L150" s="40">
        <v>0</v>
      </c>
      <c r="M150" s="40">
        <v>0</v>
      </c>
      <c r="N150" s="40">
        <v>118700</v>
      </c>
      <c r="O150" s="40">
        <v>12012</v>
      </c>
      <c r="P150" s="40">
        <v>0</v>
      </c>
      <c r="Q150" s="40">
        <v>0</v>
      </c>
      <c r="R150" s="40">
        <v>0</v>
      </c>
      <c r="S150" s="41" t="s">
        <v>504</v>
      </c>
      <c r="T150" s="41" t="s">
        <v>504</v>
      </c>
      <c r="U150" s="41" t="s">
        <v>504</v>
      </c>
      <c r="V150" s="41" t="s">
        <v>504</v>
      </c>
      <c r="W150" s="41" t="s">
        <v>504</v>
      </c>
      <c r="X150" s="65" t="s">
        <v>504</v>
      </c>
      <c r="Y150" s="40"/>
      <c r="Z150" s="40"/>
      <c r="AA150" s="40"/>
      <c r="AB150" s="40"/>
      <c r="AC150" s="40"/>
      <c r="AD150" s="40"/>
      <c r="AE150" s="40"/>
      <c r="AF150" s="40"/>
      <c r="AG150" s="40"/>
      <c r="AH150" s="40"/>
    </row>
    <row r="151" spans="1:34">
      <c r="A151" s="40">
        <v>14</v>
      </c>
      <c r="B151" s="40">
        <v>19</v>
      </c>
      <c r="C151" s="63"/>
      <c r="D151" s="40"/>
      <c r="E151" s="40" t="s">
        <v>520</v>
      </c>
      <c r="F151" s="40" t="s">
        <v>502</v>
      </c>
      <c r="G151" s="64" t="s">
        <v>503</v>
      </c>
      <c r="H151" s="40">
        <v>43905</v>
      </c>
      <c r="I151" s="40">
        <v>0</v>
      </c>
      <c r="J151" s="40">
        <v>3038</v>
      </c>
      <c r="K151" s="40">
        <v>12794</v>
      </c>
      <c r="L151" s="40">
        <v>115434</v>
      </c>
      <c r="M151" s="40">
        <v>3607</v>
      </c>
      <c r="N151" s="40">
        <v>167626</v>
      </c>
      <c r="O151" s="40">
        <v>61572</v>
      </c>
      <c r="P151" s="40">
        <v>0</v>
      </c>
      <c r="Q151" s="40">
        <v>0</v>
      </c>
      <c r="R151" s="40">
        <v>24042</v>
      </c>
      <c r="S151" s="41" t="s">
        <v>504</v>
      </c>
      <c r="T151" s="41" t="s">
        <v>504</v>
      </c>
      <c r="U151" s="41" t="s">
        <v>504</v>
      </c>
      <c r="V151" s="41" t="s">
        <v>504</v>
      </c>
      <c r="W151" s="41" t="s">
        <v>504</v>
      </c>
      <c r="X151" s="65" t="s">
        <v>504</v>
      </c>
      <c r="Y151" s="40"/>
      <c r="Z151" s="40"/>
      <c r="AA151" s="40"/>
      <c r="AB151" s="40"/>
      <c r="AC151" s="40"/>
      <c r="AD151" s="40"/>
      <c r="AE151" s="40"/>
      <c r="AF151" s="40"/>
      <c r="AG151" s="40"/>
      <c r="AH151" s="40"/>
    </row>
    <row r="152" spans="1:34">
      <c r="A152" s="40">
        <v>14</v>
      </c>
      <c r="B152" s="40">
        <v>20</v>
      </c>
      <c r="C152" s="63"/>
      <c r="D152" s="40"/>
      <c r="E152" s="40" t="s">
        <v>521</v>
      </c>
      <c r="F152" s="40" t="s">
        <v>502</v>
      </c>
      <c r="G152" s="64" t="s">
        <v>503</v>
      </c>
      <c r="H152" s="40">
        <v>125322</v>
      </c>
      <c r="I152" s="40">
        <v>0</v>
      </c>
      <c r="J152" s="40">
        <v>4503</v>
      </c>
      <c r="K152" s="40">
        <v>25243</v>
      </c>
      <c r="L152" s="40">
        <v>268155</v>
      </c>
      <c r="M152" s="40">
        <v>18869</v>
      </c>
      <c r="N152" s="40">
        <v>547402</v>
      </c>
      <c r="O152" s="40">
        <v>212878</v>
      </c>
      <c r="P152" s="40">
        <v>26906</v>
      </c>
      <c r="Q152" s="40">
        <v>54042</v>
      </c>
      <c r="R152" s="40">
        <v>129350</v>
      </c>
      <c r="S152" s="41" t="s">
        <v>504</v>
      </c>
      <c r="T152" s="41" t="s">
        <v>504</v>
      </c>
      <c r="U152" s="41" t="s">
        <v>504</v>
      </c>
      <c r="V152" s="41" t="s">
        <v>504</v>
      </c>
      <c r="W152" s="41" t="s">
        <v>504</v>
      </c>
      <c r="X152" s="65" t="s">
        <v>504</v>
      </c>
      <c r="Y152" s="40"/>
      <c r="Z152" s="40"/>
      <c r="AA152" s="40"/>
      <c r="AB152" s="40"/>
      <c r="AC152" s="40"/>
      <c r="AD152" s="40"/>
      <c r="AE152" s="40"/>
      <c r="AF152" s="40"/>
      <c r="AG152" s="40"/>
      <c r="AH152" s="40"/>
    </row>
    <row r="153" spans="1:34">
      <c r="A153" s="40">
        <v>14</v>
      </c>
      <c r="B153" s="40">
        <v>21</v>
      </c>
      <c r="C153" s="63"/>
      <c r="D153" s="40"/>
      <c r="E153" s="40" t="s">
        <v>522</v>
      </c>
      <c r="F153" s="40" t="s">
        <v>502</v>
      </c>
      <c r="G153" s="64" t="s">
        <v>503</v>
      </c>
      <c r="H153" s="40">
        <v>111262</v>
      </c>
      <c r="I153" s="40">
        <v>0</v>
      </c>
      <c r="J153" s="40">
        <v>135019</v>
      </c>
      <c r="K153" s="40">
        <v>204312</v>
      </c>
      <c r="L153" s="40">
        <v>131689</v>
      </c>
      <c r="M153" s="40">
        <v>44429</v>
      </c>
      <c r="N153" s="40">
        <v>62676</v>
      </c>
      <c r="O153" s="40">
        <v>203193</v>
      </c>
      <c r="P153" s="40">
        <v>149531</v>
      </c>
      <c r="Q153" s="40">
        <v>95832</v>
      </c>
      <c r="R153" s="40">
        <v>84007</v>
      </c>
      <c r="S153" s="41" t="s">
        <v>504</v>
      </c>
      <c r="T153" s="41" t="s">
        <v>504</v>
      </c>
      <c r="U153" s="41" t="s">
        <v>504</v>
      </c>
      <c r="V153" s="41" t="s">
        <v>504</v>
      </c>
      <c r="W153" s="41" t="s">
        <v>504</v>
      </c>
      <c r="X153" s="65" t="s">
        <v>504</v>
      </c>
      <c r="Y153" s="40"/>
      <c r="Z153" s="40"/>
      <c r="AA153" s="40"/>
      <c r="AB153" s="40"/>
      <c r="AC153" s="40"/>
      <c r="AD153" s="40"/>
      <c r="AE153" s="40"/>
      <c r="AF153" s="40"/>
      <c r="AG153" s="40"/>
      <c r="AH153" s="40"/>
    </row>
    <row r="154" spans="1:34">
      <c r="A154" s="40">
        <v>14</v>
      </c>
      <c r="B154" s="40">
        <v>22</v>
      </c>
      <c r="C154" s="63"/>
      <c r="D154" s="40"/>
      <c r="E154" s="40" t="s">
        <v>517</v>
      </c>
      <c r="F154" s="40" t="s">
        <v>502</v>
      </c>
      <c r="G154" s="64" t="s">
        <v>503</v>
      </c>
      <c r="H154" s="40">
        <v>0</v>
      </c>
      <c r="I154" s="40">
        <v>0</v>
      </c>
      <c r="J154" s="40">
        <v>0</v>
      </c>
      <c r="K154" s="40">
        <v>0</v>
      </c>
      <c r="L154" s="40">
        <v>0</v>
      </c>
      <c r="M154" s="40">
        <v>0</v>
      </c>
      <c r="N154" s="40">
        <v>0</v>
      </c>
      <c r="O154" s="40">
        <v>0</v>
      </c>
      <c r="P154" s="40">
        <v>0</v>
      </c>
      <c r="Q154" s="40">
        <v>0</v>
      </c>
      <c r="R154" s="40">
        <v>38547</v>
      </c>
      <c r="S154" s="41" t="s">
        <v>504</v>
      </c>
      <c r="T154" s="41" t="s">
        <v>504</v>
      </c>
      <c r="U154" s="41" t="s">
        <v>504</v>
      </c>
      <c r="V154" s="41" t="s">
        <v>504</v>
      </c>
      <c r="W154" s="41" t="s">
        <v>504</v>
      </c>
      <c r="X154" s="65" t="s">
        <v>504</v>
      </c>
      <c r="Y154" s="40"/>
      <c r="Z154" s="40"/>
      <c r="AA154" s="40"/>
      <c r="AB154" s="40"/>
      <c r="AC154" s="40"/>
      <c r="AD154" s="40"/>
      <c r="AE154" s="40"/>
      <c r="AF154" s="40"/>
      <c r="AG154" s="40"/>
      <c r="AH154" s="40"/>
    </row>
    <row r="155" spans="1:34">
      <c r="A155" s="40">
        <v>14</v>
      </c>
      <c r="B155" s="40">
        <v>23</v>
      </c>
      <c r="C155" s="63"/>
      <c r="D155" s="40"/>
      <c r="E155" s="40" t="s">
        <v>50</v>
      </c>
      <c r="F155" s="40" t="s">
        <v>502</v>
      </c>
      <c r="G155" s="64" t="s">
        <v>503</v>
      </c>
      <c r="H155" s="40">
        <v>280489</v>
      </c>
      <c r="I155" s="40">
        <v>0</v>
      </c>
      <c r="J155" s="40">
        <v>142560</v>
      </c>
      <c r="K155" s="40">
        <v>247875</v>
      </c>
      <c r="L155" s="40">
        <v>515278</v>
      </c>
      <c r="M155" s="40">
        <v>66904</v>
      </c>
      <c r="N155" s="40">
        <v>896404</v>
      </c>
      <c r="O155" s="40">
        <v>489656</v>
      </c>
      <c r="P155" s="40">
        <v>176437</v>
      </c>
      <c r="Q155" s="40">
        <v>149874</v>
      </c>
      <c r="R155" s="40">
        <v>275946</v>
      </c>
      <c r="S155" s="41" t="s">
        <v>504</v>
      </c>
      <c r="T155" s="41" t="s">
        <v>504</v>
      </c>
      <c r="U155" s="41" t="s">
        <v>504</v>
      </c>
      <c r="V155" s="41" t="s">
        <v>504</v>
      </c>
      <c r="W155" s="41" t="s">
        <v>504</v>
      </c>
      <c r="X155" s="65" t="s">
        <v>504</v>
      </c>
      <c r="Y155" s="40"/>
      <c r="Z155" s="40"/>
      <c r="AA155" s="40"/>
      <c r="AB155" s="40"/>
      <c r="AC155" s="40"/>
      <c r="AD155" s="40"/>
      <c r="AE155" s="40"/>
      <c r="AF155" s="40"/>
      <c r="AG155" s="40"/>
      <c r="AH155" s="40"/>
    </row>
    <row r="156" spans="1:34">
      <c r="A156" s="40">
        <v>14</v>
      </c>
      <c r="B156" s="40">
        <v>24</v>
      </c>
      <c r="C156" s="63"/>
      <c r="D156" s="40" t="s">
        <v>523</v>
      </c>
      <c r="E156" s="40" t="s">
        <v>524</v>
      </c>
      <c r="F156" s="40" t="s">
        <v>502</v>
      </c>
      <c r="G156" s="64" t="s">
        <v>503</v>
      </c>
      <c r="H156" s="40">
        <v>7969</v>
      </c>
      <c r="I156" s="40">
        <v>0</v>
      </c>
      <c r="J156" s="40">
        <v>0</v>
      </c>
      <c r="K156" s="40">
        <v>0</v>
      </c>
      <c r="L156" s="40">
        <v>9820</v>
      </c>
      <c r="M156" s="40">
        <v>0</v>
      </c>
      <c r="N156" s="40">
        <v>126283</v>
      </c>
      <c r="O156" s="40">
        <v>89343</v>
      </c>
      <c r="P156" s="40">
        <v>0</v>
      </c>
      <c r="Q156" s="40">
        <v>0</v>
      </c>
      <c r="R156" s="40">
        <v>5122</v>
      </c>
      <c r="S156" s="41" t="s">
        <v>504</v>
      </c>
      <c r="T156" s="41" t="s">
        <v>504</v>
      </c>
      <c r="U156" s="41" t="s">
        <v>504</v>
      </c>
      <c r="V156" s="41" t="s">
        <v>504</v>
      </c>
      <c r="W156" s="41" t="s">
        <v>504</v>
      </c>
      <c r="X156" s="65" t="s">
        <v>504</v>
      </c>
      <c r="Y156" s="40"/>
      <c r="Z156" s="40"/>
      <c r="AA156" s="40"/>
      <c r="AB156" s="40"/>
      <c r="AC156" s="40"/>
      <c r="AD156" s="40"/>
      <c r="AE156" s="40"/>
      <c r="AF156" s="40"/>
      <c r="AG156" s="40"/>
      <c r="AH156" s="40"/>
    </row>
    <row r="157" spans="1:34">
      <c r="A157" s="40">
        <v>14</v>
      </c>
      <c r="B157" s="40">
        <v>25</v>
      </c>
      <c r="C157" s="63"/>
      <c r="D157" s="40"/>
      <c r="E157" s="40" t="s">
        <v>525</v>
      </c>
      <c r="F157" s="40" t="s">
        <v>502</v>
      </c>
      <c r="G157" s="64" t="s">
        <v>503</v>
      </c>
      <c r="H157" s="40">
        <v>60316</v>
      </c>
      <c r="I157" s="40">
        <v>0</v>
      </c>
      <c r="J157" s="40">
        <v>3157</v>
      </c>
      <c r="K157" s="40">
        <v>31584</v>
      </c>
      <c r="L157" s="40">
        <v>277707</v>
      </c>
      <c r="M157" s="40">
        <v>0</v>
      </c>
      <c r="N157" s="40">
        <v>661139</v>
      </c>
      <c r="O157" s="40">
        <v>149789</v>
      </c>
      <c r="P157" s="40">
        <v>0</v>
      </c>
      <c r="Q157" s="40">
        <v>10669</v>
      </c>
      <c r="R157" s="40">
        <v>135375</v>
      </c>
      <c r="S157" s="41" t="s">
        <v>504</v>
      </c>
      <c r="T157" s="41" t="s">
        <v>504</v>
      </c>
      <c r="U157" s="41" t="s">
        <v>504</v>
      </c>
      <c r="V157" s="41" t="s">
        <v>504</v>
      </c>
      <c r="W157" s="41" t="s">
        <v>504</v>
      </c>
      <c r="X157" s="65" t="s">
        <v>504</v>
      </c>
      <c r="Y157" s="40"/>
      <c r="Z157" s="40"/>
      <c r="AA157" s="40"/>
      <c r="AB157" s="40"/>
      <c r="AC157" s="40"/>
      <c r="AD157" s="40"/>
      <c r="AE157" s="40"/>
      <c r="AF157" s="40"/>
      <c r="AG157" s="40"/>
      <c r="AH157" s="40"/>
    </row>
    <row r="158" spans="1:34">
      <c r="A158" s="40">
        <v>14</v>
      </c>
      <c r="B158" s="40">
        <v>26</v>
      </c>
      <c r="C158" s="63"/>
      <c r="D158" s="40"/>
      <c r="E158" s="40" t="s">
        <v>526</v>
      </c>
      <c r="F158" s="40" t="s">
        <v>502</v>
      </c>
      <c r="G158" s="64" t="s">
        <v>503</v>
      </c>
      <c r="H158" s="40">
        <v>113648</v>
      </c>
      <c r="I158" s="40">
        <v>0</v>
      </c>
      <c r="J158" s="40">
        <v>11744</v>
      </c>
      <c r="K158" s="40">
        <v>20173</v>
      </c>
      <c r="L158" s="40">
        <v>190181</v>
      </c>
      <c r="M158" s="40">
        <v>14968</v>
      </c>
      <c r="N158" s="40">
        <v>101156</v>
      </c>
      <c r="O158" s="40">
        <v>126062</v>
      </c>
      <c r="P158" s="40">
        <v>41833</v>
      </c>
      <c r="Q158" s="40">
        <v>56856</v>
      </c>
      <c r="R158" s="40">
        <v>88801</v>
      </c>
      <c r="S158" s="41" t="s">
        <v>504</v>
      </c>
      <c r="T158" s="41" t="s">
        <v>504</v>
      </c>
      <c r="U158" s="41" t="s">
        <v>504</v>
      </c>
      <c r="V158" s="41" t="s">
        <v>504</v>
      </c>
      <c r="W158" s="41" t="s">
        <v>504</v>
      </c>
      <c r="X158" s="65" t="s">
        <v>504</v>
      </c>
      <c r="Y158" s="40"/>
      <c r="Z158" s="40"/>
      <c r="AA158" s="40"/>
      <c r="AB158" s="40"/>
      <c r="AC158" s="40"/>
      <c r="AD158" s="40"/>
      <c r="AE158" s="40"/>
      <c r="AF158" s="40"/>
      <c r="AG158" s="40"/>
      <c r="AH158" s="40"/>
    </row>
    <row r="159" spans="1:34">
      <c r="A159" s="40">
        <v>14</v>
      </c>
      <c r="B159" s="40">
        <v>27</v>
      </c>
      <c r="C159" s="63"/>
      <c r="D159" s="40"/>
      <c r="E159" s="40" t="s">
        <v>527</v>
      </c>
      <c r="F159" s="40" t="s">
        <v>502</v>
      </c>
      <c r="G159" s="64" t="s">
        <v>503</v>
      </c>
      <c r="H159" s="40">
        <v>38793</v>
      </c>
      <c r="I159" s="40">
        <v>0</v>
      </c>
      <c r="J159" s="40">
        <v>34221</v>
      </c>
      <c r="K159" s="40">
        <v>29723</v>
      </c>
      <c r="L159" s="40">
        <v>34101</v>
      </c>
      <c r="M159" s="40">
        <v>8289</v>
      </c>
      <c r="N159" s="40">
        <v>7826</v>
      </c>
      <c r="O159" s="40">
        <v>22623</v>
      </c>
      <c r="P159" s="40">
        <v>88765</v>
      </c>
      <c r="Q159" s="40">
        <v>10230</v>
      </c>
      <c r="R159" s="40">
        <v>8101</v>
      </c>
      <c r="S159" s="41" t="s">
        <v>504</v>
      </c>
      <c r="T159" s="41" t="s">
        <v>504</v>
      </c>
      <c r="U159" s="41" t="s">
        <v>504</v>
      </c>
      <c r="V159" s="41" t="s">
        <v>504</v>
      </c>
      <c r="W159" s="41" t="s">
        <v>504</v>
      </c>
      <c r="X159" s="65" t="s">
        <v>504</v>
      </c>
      <c r="Y159" s="40"/>
      <c r="Z159" s="40"/>
      <c r="AA159" s="40"/>
      <c r="AB159" s="40"/>
      <c r="AC159" s="40"/>
      <c r="AD159" s="40"/>
      <c r="AE159" s="40"/>
      <c r="AF159" s="40"/>
      <c r="AG159" s="40"/>
      <c r="AH159" s="40"/>
    </row>
    <row r="160" spans="1:34">
      <c r="A160" s="40">
        <v>14</v>
      </c>
      <c r="B160" s="40">
        <v>28</v>
      </c>
      <c r="C160" s="63"/>
      <c r="D160" s="40"/>
      <c r="E160" s="40" t="s">
        <v>517</v>
      </c>
      <c r="F160" s="40" t="s">
        <v>502</v>
      </c>
      <c r="G160" s="64" t="s">
        <v>503</v>
      </c>
      <c r="H160" s="40">
        <v>59763</v>
      </c>
      <c r="I160" s="40">
        <v>0</v>
      </c>
      <c r="J160" s="40">
        <v>93438</v>
      </c>
      <c r="K160" s="40">
        <v>166395</v>
      </c>
      <c r="L160" s="40">
        <v>3468</v>
      </c>
      <c r="M160" s="40">
        <v>43647</v>
      </c>
      <c r="N160" s="40">
        <v>0</v>
      </c>
      <c r="O160" s="40">
        <v>101839</v>
      </c>
      <c r="P160" s="40">
        <v>45839</v>
      </c>
      <c r="Q160" s="40">
        <v>72119</v>
      </c>
      <c r="R160" s="40">
        <v>38547</v>
      </c>
      <c r="S160" s="41" t="s">
        <v>504</v>
      </c>
      <c r="T160" s="41" t="s">
        <v>504</v>
      </c>
      <c r="U160" s="41" t="s">
        <v>504</v>
      </c>
      <c r="V160" s="41" t="s">
        <v>504</v>
      </c>
      <c r="W160" s="41" t="s">
        <v>504</v>
      </c>
      <c r="X160" s="65" t="s">
        <v>504</v>
      </c>
      <c r="Y160" s="40"/>
      <c r="Z160" s="40"/>
      <c r="AA160" s="40"/>
      <c r="AB160" s="40"/>
      <c r="AC160" s="40"/>
      <c r="AD160" s="40"/>
      <c r="AE160" s="40"/>
      <c r="AF160" s="40"/>
      <c r="AG160" s="40"/>
      <c r="AH160" s="40"/>
    </row>
    <row r="161" spans="1:34">
      <c r="A161" s="40">
        <v>14</v>
      </c>
      <c r="B161" s="40">
        <v>29</v>
      </c>
      <c r="C161" s="66"/>
      <c r="D161" s="67"/>
      <c r="E161" s="67" t="s">
        <v>50</v>
      </c>
      <c r="F161" s="67" t="s">
        <v>502</v>
      </c>
      <c r="G161" s="68" t="s">
        <v>503</v>
      </c>
      <c r="H161" s="40">
        <v>280489</v>
      </c>
      <c r="I161" s="40">
        <v>0</v>
      </c>
      <c r="J161" s="40">
        <v>142560</v>
      </c>
      <c r="K161" s="40">
        <v>247875</v>
      </c>
      <c r="L161" s="40">
        <v>515277</v>
      </c>
      <c r="M161" s="40">
        <v>66904</v>
      </c>
      <c r="N161" s="40">
        <v>896404</v>
      </c>
      <c r="O161" s="40">
        <v>489656</v>
      </c>
      <c r="P161" s="40">
        <v>176437</v>
      </c>
      <c r="Q161" s="40">
        <v>149874</v>
      </c>
      <c r="R161" s="40">
        <v>275946</v>
      </c>
      <c r="S161" s="41" t="s">
        <v>504</v>
      </c>
      <c r="T161" s="41" t="s">
        <v>504</v>
      </c>
      <c r="U161" s="41" t="s">
        <v>504</v>
      </c>
      <c r="V161" s="41" t="s">
        <v>504</v>
      </c>
      <c r="W161" s="41" t="s">
        <v>504</v>
      </c>
      <c r="X161" s="65" t="s">
        <v>504</v>
      </c>
      <c r="Y161" s="40"/>
      <c r="Z161" s="40"/>
      <c r="AA161" s="40"/>
      <c r="AB161" s="40"/>
      <c r="AC161" s="40"/>
      <c r="AD161" s="40"/>
      <c r="AE161" s="40"/>
      <c r="AF161" s="40"/>
      <c r="AG161" s="40"/>
      <c r="AH161" s="40"/>
    </row>
    <row r="162" spans="1:34">
      <c r="A162" s="120"/>
      <c r="B162" s="122"/>
      <c r="C162" s="63">
        <v>7</v>
      </c>
      <c r="D162" s="40" t="s">
        <v>533</v>
      </c>
      <c r="E162" s="40"/>
      <c r="F162" s="40"/>
      <c r="G162" s="74"/>
      <c r="H162" s="70"/>
      <c r="I162" s="70"/>
      <c r="J162" s="70"/>
      <c r="K162" s="70"/>
      <c r="L162" s="70"/>
      <c r="M162" s="70"/>
      <c r="N162" s="70"/>
      <c r="O162" s="70"/>
      <c r="P162" s="70"/>
      <c r="Q162" s="70"/>
      <c r="R162" s="70"/>
      <c r="S162" s="41"/>
      <c r="T162" s="41"/>
      <c r="U162" s="41"/>
      <c r="V162" s="41"/>
      <c r="W162" s="41"/>
      <c r="X162" s="65"/>
      <c r="Y162" s="40"/>
      <c r="Z162" s="40"/>
      <c r="AA162" s="40"/>
      <c r="AB162" s="40"/>
      <c r="AC162" s="40"/>
      <c r="AD162" s="40"/>
      <c r="AE162" s="40"/>
      <c r="AF162" s="40"/>
      <c r="AG162" s="40"/>
      <c r="AH162" s="40"/>
    </row>
    <row r="163" spans="1:34">
      <c r="A163" s="40">
        <v>15</v>
      </c>
      <c r="B163" s="40">
        <v>4</v>
      </c>
      <c r="C163" s="63"/>
      <c r="D163" s="40" t="s">
        <v>501</v>
      </c>
      <c r="E163" s="40" t="s">
        <v>501</v>
      </c>
      <c r="F163" s="40" t="s">
        <v>502</v>
      </c>
      <c r="G163" s="64" t="s">
        <v>503</v>
      </c>
      <c r="H163" s="40">
        <v>21</v>
      </c>
      <c r="I163" s="40">
        <v>3</v>
      </c>
      <c r="J163" s="40">
        <v>110</v>
      </c>
      <c r="K163" s="40">
        <v>20</v>
      </c>
      <c r="L163" s="40">
        <v>77</v>
      </c>
      <c r="M163" s="40">
        <v>308</v>
      </c>
      <c r="N163" s="40">
        <v>4</v>
      </c>
      <c r="O163" s="40">
        <v>380</v>
      </c>
      <c r="P163" s="40">
        <v>108</v>
      </c>
      <c r="Q163" s="40">
        <v>11</v>
      </c>
      <c r="R163" s="40">
        <v>232</v>
      </c>
      <c r="S163" s="41" t="s">
        <v>504</v>
      </c>
      <c r="T163" s="41" t="s">
        <v>504</v>
      </c>
      <c r="U163" s="41" t="s">
        <v>504</v>
      </c>
      <c r="V163" s="41" t="s">
        <v>504</v>
      </c>
      <c r="W163" s="41" t="s">
        <v>504</v>
      </c>
      <c r="X163" s="65" t="s">
        <v>504</v>
      </c>
      <c r="Y163" s="40"/>
      <c r="Z163" s="40"/>
      <c r="AA163" s="40"/>
      <c r="AB163" s="40"/>
      <c r="AC163" s="40"/>
      <c r="AD163" s="40"/>
      <c r="AE163" s="40"/>
      <c r="AF163" s="40"/>
      <c r="AG163" s="40"/>
      <c r="AH163" s="40"/>
    </row>
    <row r="164" spans="1:34">
      <c r="A164" s="40">
        <v>15</v>
      </c>
      <c r="B164" s="40">
        <v>5</v>
      </c>
      <c r="C164" s="63"/>
      <c r="D164" s="40" t="s">
        <v>505</v>
      </c>
      <c r="E164" s="40" t="s">
        <v>506</v>
      </c>
      <c r="F164" s="40" t="s">
        <v>502</v>
      </c>
      <c r="G164" s="64" t="s">
        <v>503</v>
      </c>
      <c r="H164" s="40">
        <v>127629</v>
      </c>
      <c r="I164" s="40">
        <v>630</v>
      </c>
      <c r="J164" s="40">
        <v>20638</v>
      </c>
      <c r="K164" s="40">
        <v>118805</v>
      </c>
      <c r="L164" s="40">
        <v>43307</v>
      </c>
      <c r="M164" s="40">
        <v>15338</v>
      </c>
      <c r="N164" s="40">
        <v>489118</v>
      </c>
      <c r="O164" s="40">
        <v>134131</v>
      </c>
      <c r="P164" s="40">
        <v>24167</v>
      </c>
      <c r="Q164" s="40">
        <v>62646</v>
      </c>
      <c r="R164" s="40">
        <v>205725</v>
      </c>
      <c r="S164" s="41" t="s">
        <v>504</v>
      </c>
      <c r="T164" s="41" t="s">
        <v>504</v>
      </c>
      <c r="U164" s="41" t="s">
        <v>504</v>
      </c>
      <c r="V164" s="41" t="s">
        <v>504</v>
      </c>
      <c r="W164" s="41" t="s">
        <v>504</v>
      </c>
      <c r="X164" s="65" t="s">
        <v>504</v>
      </c>
      <c r="Y164" s="40"/>
      <c r="Z164" s="40"/>
      <c r="AA164" s="40"/>
      <c r="AB164" s="40"/>
      <c r="AC164" s="40"/>
      <c r="AD164" s="40"/>
      <c r="AE164" s="40"/>
      <c r="AF164" s="40"/>
      <c r="AG164" s="40"/>
      <c r="AH164" s="40"/>
    </row>
    <row r="165" spans="1:34">
      <c r="A165" s="40">
        <v>15</v>
      </c>
      <c r="B165" s="40">
        <v>6</v>
      </c>
      <c r="C165" s="63"/>
      <c r="D165" s="40"/>
      <c r="E165" s="40" t="s">
        <v>507</v>
      </c>
      <c r="F165" s="40" t="s">
        <v>502</v>
      </c>
      <c r="G165" s="64" t="s">
        <v>503</v>
      </c>
      <c r="H165" s="40">
        <v>44902</v>
      </c>
      <c r="I165" s="40">
        <v>422</v>
      </c>
      <c r="J165" s="40">
        <v>14680</v>
      </c>
      <c r="K165" s="40">
        <v>20282</v>
      </c>
      <c r="L165" s="40">
        <v>23040</v>
      </c>
      <c r="M165" s="40">
        <v>9107</v>
      </c>
      <c r="N165" s="40">
        <v>6153</v>
      </c>
      <c r="O165" s="40">
        <v>29080</v>
      </c>
      <c r="P165" s="40">
        <v>126533</v>
      </c>
      <c r="Q165" s="40">
        <v>11313</v>
      </c>
      <c r="R165" s="40">
        <v>43701</v>
      </c>
      <c r="S165" s="41" t="s">
        <v>504</v>
      </c>
      <c r="T165" s="41" t="s">
        <v>504</v>
      </c>
      <c r="U165" s="41" t="s">
        <v>504</v>
      </c>
      <c r="V165" s="41" t="s">
        <v>504</v>
      </c>
      <c r="W165" s="41" t="s">
        <v>504</v>
      </c>
      <c r="X165" s="65" t="s">
        <v>504</v>
      </c>
      <c r="Y165" s="40"/>
      <c r="Z165" s="40"/>
      <c r="AA165" s="40"/>
      <c r="AB165" s="40"/>
      <c r="AC165" s="40"/>
      <c r="AD165" s="40"/>
      <c r="AE165" s="40"/>
      <c r="AF165" s="40"/>
      <c r="AG165" s="40"/>
      <c r="AH165" s="40"/>
    </row>
    <row r="166" spans="1:34">
      <c r="A166" s="40">
        <v>15</v>
      </c>
      <c r="B166" s="40">
        <v>7</v>
      </c>
      <c r="C166" s="63"/>
      <c r="D166" s="40" t="s">
        <v>508</v>
      </c>
      <c r="E166" s="40" t="s">
        <v>509</v>
      </c>
      <c r="F166" s="40" t="s">
        <v>502</v>
      </c>
      <c r="G166" s="64" t="s">
        <v>503</v>
      </c>
      <c r="H166" s="40">
        <v>30191</v>
      </c>
      <c r="I166" s="40">
        <v>206</v>
      </c>
      <c r="J166" s="40">
        <v>0</v>
      </c>
      <c r="K166" s="40">
        <v>4757</v>
      </c>
      <c r="L166" s="40">
        <v>5199</v>
      </c>
      <c r="M166" s="40">
        <v>2403</v>
      </c>
      <c r="N166" s="40">
        <v>1588</v>
      </c>
      <c r="O166" s="40">
        <v>18434</v>
      </c>
      <c r="P166" s="40">
        <v>4232</v>
      </c>
      <c r="Q166" s="40">
        <v>2739</v>
      </c>
      <c r="R166" s="40">
        <v>10534</v>
      </c>
      <c r="S166" s="41" t="s">
        <v>504</v>
      </c>
      <c r="T166" s="41" t="s">
        <v>504</v>
      </c>
      <c r="U166" s="41" t="s">
        <v>504</v>
      </c>
      <c r="V166" s="41" t="s">
        <v>504</v>
      </c>
      <c r="W166" s="41" t="s">
        <v>504</v>
      </c>
      <c r="X166" s="65" t="s">
        <v>504</v>
      </c>
      <c r="Y166" s="40"/>
      <c r="Z166" s="40"/>
      <c r="AA166" s="40"/>
      <c r="AB166" s="40"/>
      <c r="AC166" s="40"/>
      <c r="AD166" s="40"/>
      <c r="AE166" s="40"/>
      <c r="AF166" s="40"/>
      <c r="AG166" s="40"/>
      <c r="AH166" s="40"/>
    </row>
    <row r="167" spans="1:34">
      <c r="A167" s="40">
        <v>15</v>
      </c>
      <c r="B167" s="40">
        <v>8</v>
      </c>
      <c r="C167" s="63"/>
      <c r="D167" s="40"/>
      <c r="E167" s="40" t="s">
        <v>510</v>
      </c>
      <c r="F167" s="40" t="s">
        <v>502</v>
      </c>
      <c r="G167" s="64" t="s">
        <v>503</v>
      </c>
      <c r="H167" s="40">
        <v>140182</v>
      </c>
      <c r="I167" s="40">
        <v>0</v>
      </c>
      <c r="J167" s="40">
        <v>111146</v>
      </c>
      <c r="K167" s="40">
        <v>93236</v>
      </c>
      <c r="L167" s="40">
        <v>435410</v>
      </c>
      <c r="M167" s="40">
        <v>62237</v>
      </c>
      <c r="N167" s="40">
        <v>378199</v>
      </c>
      <c r="O167" s="40">
        <v>234940</v>
      </c>
      <c r="P167" s="40">
        <v>53471</v>
      </c>
      <c r="Q167" s="40">
        <v>66905</v>
      </c>
      <c r="R167" s="40">
        <v>65569</v>
      </c>
      <c r="S167" s="41" t="s">
        <v>504</v>
      </c>
      <c r="T167" s="41" t="s">
        <v>504</v>
      </c>
      <c r="U167" s="41" t="s">
        <v>504</v>
      </c>
      <c r="V167" s="41" t="s">
        <v>504</v>
      </c>
      <c r="W167" s="41" t="s">
        <v>504</v>
      </c>
      <c r="X167" s="65" t="s">
        <v>504</v>
      </c>
      <c r="Y167" s="40"/>
      <c r="Z167" s="40"/>
      <c r="AA167" s="40"/>
      <c r="AB167" s="40"/>
      <c r="AC167" s="40"/>
      <c r="AD167" s="40"/>
      <c r="AE167" s="40"/>
      <c r="AF167" s="40"/>
      <c r="AG167" s="40"/>
      <c r="AH167" s="40"/>
    </row>
    <row r="168" spans="1:34">
      <c r="A168" s="40">
        <v>15</v>
      </c>
      <c r="B168" s="40">
        <v>9</v>
      </c>
      <c r="C168" s="63"/>
      <c r="D168" s="40"/>
      <c r="E168" s="40" t="s">
        <v>511</v>
      </c>
      <c r="F168" s="40" t="s">
        <v>502</v>
      </c>
      <c r="G168" s="64" t="s">
        <v>503</v>
      </c>
      <c r="H168" s="40">
        <v>25661</v>
      </c>
      <c r="I168" s="40">
        <v>1151</v>
      </c>
      <c r="J168" s="40">
        <v>4596</v>
      </c>
      <c r="K168" s="40">
        <v>4290</v>
      </c>
      <c r="L168" s="40">
        <v>13997</v>
      </c>
      <c r="M168" s="40">
        <v>4210</v>
      </c>
      <c r="N168" s="40">
        <v>17434</v>
      </c>
      <c r="O168" s="40">
        <v>5056</v>
      </c>
      <c r="P168" s="40">
        <v>8940</v>
      </c>
      <c r="Q168" s="40">
        <v>5978</v>
      </c>
      <c r="R168" s="40">
        <v>7298</v>
      </c>
      <c r="S168" s="41" t="s">
        <v>504</v>
      </c>
      <c r="T168" s="41" t="s">
        <v>504</v>
      </c>
      <c r="U168" s="41" t="s">
        <v>504</v>
      </c>
      <c r="V168" s="41" t="s">
        <v>504</v>
      </c>
      <c r="W168" s="41" t="s">
        <v>504</v>
      </c>
      <c r="X168" s="65" t="s">
        <v>504</v>
      </c>
      <c r="Y168" s="40"/>
      <c r="Z168" s="40"/>
      <c r="AA168" s="40"/>
      <c r="AB168" s="40"/>
      <c r="AC168" s="40"/>
      <c r="AD168" s="40"/>
      <c r="AE168" s="40"/>
      <c r="AF168" s="40"/>
      <c r="AG168" s="40"/>
      <c r="AH168" s="40"/>
    </row>
    <row r="169" spans="1:34">
      <c r="A169" s="40">
        <v>15</v>
      </c>
      <c r="B169" s="40">
        <v>10</v>
      </c>
      <c r="C169" s="63"/>
      <c r="D169" s="40"/>
      <c r="E169" s="40" t="s">
        <v>512</v>
      </c>
      <c r="F169" s="40" t="s">
        <v>502</v>
      </c>
      <c r="G169" s="64" t="s">
        <v>503</v>
      </c>
      <c r="H169" s="40">
        <v>61623</v>
      </c>
      <c r="I169" s="40">
        <v>166</v>
      </c>
      <c r="J169" s="40">
        <v>16530</v>
      </c>
      <c r="K169" s="40">
        <v>59460</v>
      </c>
      <c r="L169" s="40">
        <v>99549</v>
      </c>
      <c r="M169" s="40">
        <v>15684</v>
      </c>
      <c r="N169" s="40">
        <v>61565</v>
      </c>
      <c r="O169" s="40">
        <v>125278</v>
      </c>
      <c r="P169" s="40">
        <v>16901</v>
      </c>
      <c r="Q169" s="40">
        <v>54749</v>
      </c>
      <c r="R169" s="40">
        <v>15948</v>
      </c>
      <c r="S169" s="41" t="s">
        <v>504</v>
      </c>
      <c r="T169" s="41" t="s">
        <v>504</v>
      </c>
      <c r="U169" s="41" t="s">
        <v>504</v>
      </c>
      <c r="V169" s="41" t="s">
        <v>504</v>
      </c>
      <c r="W169" s="41" t="s">
        <v>504</v>
      </c>
      <c r="X169" s="65" t="s">
        <v>504</v>
      </c>
      <c r="Y169" s="40"/>
      <c r="Z169" s="40"/>
      <c r="AA169" s="40"/>
      <c r="AB169" s="40"/>
      <c r="AC169" s="40"/>
      <c r="AD169" s="40"/>
      <c r="AE169" s="40"/>
      <c r="AF169" s="40"/>
      <c r="AG169" s="40"/>
      <c r="AH169" s="40"/>
    </row>
    <row r="170" spans="1:34">
      <c r="A170" s="40">
        <v>15</v>
      </c>
      <c r="B170" s="40">
        <v>11</v>
      </c>
      <c r="C170" s="63"/>
      <c r="D170" s="40"/>
      <c r="E170" s="40" t="s">
        <v>50</v>
      </c>
      <c r="F170" s="40" t="s">
        <v>502</v>
      </c>
      <c r="G170" s="64" t="s">
        <v>503</v>
      </c>
      <c r="H170" s="40">
        <v>430209</v>
      </c>
      <c r="I170" s="40">
        <v>2578</v>
      </c>
      <c r="J170" s="40">
        <v>167700</v>
      </c>
      <c r="K170" s="40">
        <v>300850</v>
      </c>
      <c r="L170" s="40">
        <v>620579</v>
      </c>
      <c r="M170" s="40">
        <v>109287</v>
      </c>
      <c r="N170" s="40">
        <v>954061</v>
      </c>
      <c r="O170" s="40">
        <v>547298</v>
      </c>
      <c r="P170" s="40">
        <v>234352</v>
      </c>
      <c r="Q170" s="40">
        <v>204341</v>
      </c>
      <c r="R170" s="40">
        <v>349007</v>
      </c>
      <c r="S170" s="41" t="s">
        <v>504</v>
      </c>
      <c r="T170" s="41" t="s">
        <v>504</v>
      </c>
      <c r="U170" s="41" t="s">
        <v>504</v>
      </c>
      <c r="V170" s="41" t="s">
        <v>504</v>
      </c>
      <c r="W170" s="41" t="s">
        <v>504</v>
      </c>
      <c r="X170" s="65" t="s">
        <v>504</v>
      </c>
      <c r="Y170" s="40"/>
      <c r="Z170" s="40"/>
      <c r="AA170" s="40"/>
      <c r="AB170" s="40"/>
      <c r="AC170" s="40"/>
      <c r="AD170" s="40"/>
      <c r="AE170" s="40"/>
      <c r="AF170" s="40"/>
      <c r="AG170" s="40"/>
      <c r="AH170" s="40"/>
    </row>
    <row r="171" spans="1:34">
      <c r="A171" s="40">
        <v>15</v>
      </c>
      <c r="B171" s="40">
        <v>13</v>
      </c>
      <c r="C171" s="63"/>
      <c r="D171" s="40" t="s">
        <v>513</v>
      </c>
      <c r="E171" s="40" t="s">
        <v>514</v>
      </c>
      <c r="F171" s="40" t="s">
        <v>502</v>
      </c>
      <c r="G171" s="64" t="s">
        <v>503</v>
      </c>
      <c r="H171" s="40">
        <v>0</v>
      </c>
      <c r="I171" s="40">
        <v>0</v>
      </c>
      <c r="J171" s="40">
        <v>0</v>
      </c>
      <c r="K171" s="40">
        <v>9967</v>
      </c>
      <c r="L171" s="40">
        <v>71270</v>
      </c>
      <c r="M171" s="40">
        <v>0</v>
      </c>
      <c r="N171" s="40">
        <v>21684</v>
      </c>
      <c r="O171" s="40">
        <v>11633</v>
      </c>
      <c r="P171" s="40">
        <v>123</v>
      </c>
      <c r="Q171" s="40">
        <v>3241</v>
      </c>
      <c r="R171" s="40">
        <v>6090</v>
      </c>
      <c r="S171" s="41" t="s">
        <v>504</v>
      </c>
      <c r="T171" s="41" t="s">
        <v>504</v>
      </c>
      <c r="U171" s="41" t="s">
        <v>504</v>
      </c>
      <c r="V171" s="41" t="s">
        <v>504</v>
      </c>
      <c r="W171" s="41" t="s">
        <v>504</v>
      </c>
      <c r="X171" s="65" t="s">
        <v>504</v>
      </c>
      <c r="Y171" s="40"/>
      <c r="Z171" s="40"/>
      <c r="AA171" s="40"/>
      <c r="AB171" s="40"/>
      <c r="AC171" s="40"/>
      <c r="AD171" s="40"/>
      <c r="AE171" s="40"/>
      <c r="AF171" s="40"/>
      <c r="AG171" s="40"/>
      <c r="AH171" s="40"/>
    </row>
    <row r="172" spans="1:34">
      <c r="A172" s="40">
        <v>15</v>
      </c>
      <c r="B172" s="40">
        <v>14</v>
      </c>
      <c r="C172" s="63"/>
      <c r="D172" s="40"/>
      <c r="E172" s="40" t="s">
        <v>515</v>
      </c>
      <c r="F172" s="40" t="s">
        <v>502</v>
      </c>
      <c r="G172" s="64" t="s">
        <v>503</v>
      </c>
      <c r="H172" s="40">
        <v>33451</v>
      </c>
      <c r="I172" s="40">
        <v>166</v>
      </c>
      <c r="J172" s="40">
        <v>6099</v>
      </c>
      <c r="K172" s="40">
        <v>29687</v>
      </c>
      <c r="L172" s="40">
        <v>357293</v>
      </c>
      <c r="M172" s="40">
        <v>6314</v>
      </c>
      <c r="N172" s="40">
        <v>301797</v>
      </c>
      <c r="O172" s="40">
        <v>118666</v>
      </c>
      <c r="P172" s="40">
        <v>30829</v>
      </c>
      <c r="Q172" s="40">
        <v>33304</v>
      </c>
      <c r="R172" s="40">
        <v>5283</v>
      </c>
      <c r="S172" s="41" t="s">
        <v>504</v>
      </c>
      <c r="T172" s="41" t="s">
        <v>504</v>
      </c>
      <c r="U172" s="41" t="s">
        <v>504</v>
      </c>
      <c r="V172" s="41" t="s">
        <v>504</v>
      </c>
      <c r="W172" s="41" t="s">
        <v>504</v>
      </c>
      <c r="X172" s="65" t="s">
        <v>504</v>
      </c>
      <c r="Y172" s="40"/>
      <c r="Z172" s="40"/>
      <c r="AA172" s="40"/>
      <c r="AB172" s="40"/>
      <c r="AC172" s="40"/>
      <c r="AD172" s="40"/>
      <c r="AE172" s="40"/>
      <c r="AF172" s="40"/>
      <c r="AG172" s="40"/>
      <c r="AH172" s="40"/>
    </row>
    <row r="173" spans="1:34">
      <c r="A173" s="40">
        <v>15</v>
      </c>
      <c r="B173" s="40">
        <v>15</v>
      </c>
      <c r="C173" s="63"/>
      <c r="D173" s="40"/>
      <c r="E173" s="40" t="s">
        <v>516</v>
      </c>
      <c r="F173" s="40" t="s">
        <v>502</v>
      </c>
      <c r="G173" s="64" t="s">
        <v>503</v>
      </c>
      <c r="H173" s="40">
        <v>24559</v>
      </c>
      <c r="I173" s="40">
        <v>0</v>
      </c>
      <c r="J173" s="40">
        <v>18859</v>
      </c>
      <c r="K173" s="40">
        <v>34709</v>
      </c>
      <c r="L173" s="40">
        <v>95738</v>
      </c>
      <c r="M173" s="40">
        <v>4645</v>
      </c>
      <c r="N173" s="40">
        <v>115939</v>
      </c>
      <c r="O173" s="40">
        <v>65274</v>
      </c>
      <c r="P173" s="40">
        <v>21157</v>
      </c>
      <c r="Q173" s="40">
        <v>29305</v>
      </c>
      <c r="R173" s="40">
        <v>5505</v>
      </c>
      <c r="S173" s="41" t="s">
        <v>504</v>
      </c>
      <c r="T173" s="41" t="s">
        <v>504</v>
      </c>
      <c r="U173" s="41" t="s">
        <v>504</v>
      </c>
      <c r="V173" s="41" t="s">
        <v>504</v>
      </c>
      <c r="W173" s="41" t="s">
        <v>504</v>
      </c>
      <c r="X173" s="65" t="s">
        <v>504</v>
      </c>
      <c r="Y173" s="40"/>
      <c r="Z173" s="40"/>
      <c r="AA173" s="40"/>
      <c r="AB173" s="40"/>
      <c r="AC173" s="40"/>
      <c r="AD173" s="40"/>
      <c r="AE173" s="40"/>
      <c r="AF173" s="40"/>
      <c r="AG173" s="40"/>
      <c r="AH173" s="40"/>
    </row>
    <row r="174" spans="1:34">
      <c r="A174" s="40">
        <v>15</v>
      </c>
      <c r="B174" s="40">
        <v>16</v>
      </c>
      <c r="C174" s="63"/>
      <c r="D174" s="40"/>
      <c r="E174" s="40" t="s">
        <v>517</v>
      </c>
      <c r="F174" s="40" t="s">
        <v>502</v>
      </c>
      <c r="G174" s="64" t="s">
        <v>503</v>
      </c>
      <c r="H174" s="40">
        <v>371151</v>
      </c>
      <c r="I174" s="40">
        <v>2411</v>
      </c>
      <c r="J174" s="40">
        <v>142742</v>
      </c>
      <c r="K174" s="40">
        <v>226408</v>
      </c>
      <c r="L174" s="40">
        <v>96277</v>
      </c>
      <c r="M174" s="40">
        <v>98328</v>
      </c>
      <c r="N174" s="40">
        <v>514641</v>
      </c>
      <c r="O174" s="40">
        <v>351725</v>
      </c>
      <c r="P174" s="40">
        <v>182243</v>
      </c>
      <c r="Q174" s="40">
        <v>138488</v>
      </c>
      <c r="R174" s="40">
        <v>332132</v>
      </c>
      <c r="S174" s="41" t="s">
        <v>504</v>
      </c>
      <c r="T174" s="41" t="s">
        <v>504</v>
      </c>
      <c r="U174" s="41" t="s">
        <v>504</v>
      </c>
      <c r="V174" s="41" t="s">
        <v>504</v>
      </c>
      <c r="W174" s="41" t="s">
        <v>504</v>
      </c>
      <c r="X174" s="65" t="s">
        <v>504</v>
      </c>
      <c r="Y174" s="40"/>
      <c r="Z174" s="40"/>
      <c r="AA174" s="40"/>
      <c r="AB174" s="40"/>
      <c r="AC174" s="40"/>
      <c r="AD174" s="40"/>
      <c r="AE174" s="40"/>
      <c r="AF174" s="40"/>
      <c r="AG174" s="40"/>
      <c r="AH174" s="40"/>
    </row>
    <row r="175" spans="1:34">
      <c r="A175" s="40">
        <v>15</v>
      </c>
      <c r="B175" s="40">
        <v>17</v>
      </c>
      <c r="C175" s="63"/>
      <c r="D175" s="40"/>
      <c r="E175" s="40" t="s">
        <v>50</v>
      </c>
      <c r="F175" s="40" t="s">
        <v>502</v>
      </c>
      <c r="G175" s="64" t="s">
        <v>503</v>
      </c>
      <c r="H175" s="40">
        <v>429161</v>
      </c>
      <c r="I175" s="40">
        <v>2577</v>
      </c>
      <c r="J175" s="40">
        <v>167700</v>
      </c>
      <c r="K175" s="40">
        <v>300771</v>
      </c>
      <c r="L175" s="40">
        <v>620578</v>
      </c>
      <c r="M175" s="40">
        <v>109287</v>
      </c>
      <c r="N175" s="40">
        <v>954061</v>
      </c>
      <c r="O175" s="40">
        <v>547298</v>
      </c>
      <c r="P175" s="40">
        <v>234352</v>
      </c>
      <c r="Q175" s="40">
        <v>204338</v>
      </c>
      <c r="R175" s="40">
        <v>349010</v>
      </c>
      <c r="S175" s="41" t="s">
        <v>504</v>
      </c>
      <c r="T175" s="41" t="s">
        <v>504</v>
      </c>
      <c r="U175" s="41" t="s">
        <v>504</v>
      </c>
      <c r="V175" s="41" t="s">
        <v>504</v>
      </c>
      <c r="W175" s="41" t="s">
        <v>504</v>
      </c>
      <c r="X175" s="65" t="s">
        <v>504</v>
      </c>
      <c r="Y175" s="40"/>
      <c r="Z175" s="40"/>
      <c r="AA175" s="40"/>
      <c r="AB175" s="40"/>
      <c r="AC175" s="40"/>
      <c r="AD175" s="40"/>
      <c r="AE175" s="40"/>
      <c r="AF175" s="40"/>
      <c r="AG175" s="40"/>
      <c r="AH175" s="40"/>
    </row>
    <row r="176" spans="1:34">
      <c r="A176" s="40">
        <v>15</v>
      </c>
      <c r="B176" s="40">
        <v>18</v>
      </c>
      <c r="C176" s="63"/>
      <c r="D176" s="40" t="s">
        <v>518</v>
      </c>
      <c r="E176" s="40" t="s">
        <v>519</v>
      </c>
      <c r="F176" s="40" t="s">
        <v>502</v>
      </c>
      <c r="G176" s="64" t="s">
        <v>503</v>
      </c>
      <c r="H176" s="40">
        <v>260</v>
      </c>
      <c r="I176" s="40">
        <v>0</v>
      </c>
      <c r="J176" s="40">
        <v>0</v>
      </c>
      <c r="K176" s="40">
        <v>8167</v>
      </c>
      <c r="L176" s="40">
        <v>0</v>
      </c>
      <c r="M176" s="40">
        <v>332</v>
      </c>
      <c r="N176" s="40">
        <v>123556</v>
      </c>
      <c r="O176" s="40">
        <v>13047</v>
      </c>
      <c r="P176" s="40">
        <v>768</v>
      </c>
      <c r="Q176" s="40">
        <v>0</v>
      </c>
      <c r="R176" s="40">
        <v>0</v>
      </c>
      <c r="S176" s="41" t="s">
        <v>504</v>
      </c>
      <c r="T176" s="41" t="s">
        <v>504</v>
      </c>
      <c r="U176" s="41" t="s">
        <v>504</v>
      </c>
      <c r="V176" s="41" t="s">
        <v>504</v>
      </c>
      <c r="W176" s="41" t="s">
        <v>504</v>
      </c>
      <c r="X176" s="65" t="s">
        <v>504</v>
      </c>
      <c r="Y176" s="40"/>
      <c r="Z176" s="40"/>
      <c r="AA176" s="40"/>
      <c r="AB176" s="40"/>
      <c r="AC176" s="40"/>
      <c r="AD176" s="40"/>
      <c r="AE176" s="40"/>
      <c r="AF176" s="40"/>
      <c r="AG176" s="40"/>
      <c r="AH176" s="40"/>
    </row>
    <row r="177" spans="1:34">
      <c r="A177" s="40">
        <v>15</v>
      </c>
      <c r="B177" s="40">
        <v>19</v>
      </c>
      <c r="C177" s="63"/>
      <c r="D177" s="40"/>
      <c r="E177" s="40" t="s">
        <v>520</v>
      </c>
      <c r="F177" s="40" t="s">
        <v>502</v>
      </c>
      <c r="G177" s="64" t="s">
        <v>503</v>
      </c>
      <c r="H177" s="40">
        <v>65568</v>
      </c>
      <c r="I177" s="40">
        <v>29</v>
      </c>
      <c r="J177" s="40">
        <v>7310</v>
      </c>
      <c r="K177" s="40">
        <v>24905</v>
      </c>
      <c r="L177" s="40">
        <v>133785</v>
      </c>
      <c r="M177" s="40">
        <v>6562</v>
      </c>
      <c r="N177" s="40">
        <v>183604</v>
      </c>
      <c r="O177" s="40">
        <v>69012</v>
      </c>
      <c r="P177" s="40">
        <v>4886</v>
      </c>
      <c r="Q177" s="40">
        <v>1629</v>
      </c>
      <c r="R177" s="40">
        <v>30059</v>
      </c>
      <c r="S177" s="41" t="s">
        <v>504</v>
      </c>
      <c r="T177" s="41" t="s">
        <v>504</v>
      </c>
      <c r="U177" s="41" t="s">
        <v>504</v>
      </c>
      <c r="V177" s="41" t="s">
        <v>504</v>
      </c>
      <c r="W177" s="41" t="s">
        <v>504</v>
      </c>
      <c r="X177" s="65" t="s">
        <v>504</v>
      </c>
      <c r="Y177" s="40"/>
      <c r="Z177" s="40"/>
      <c r="AA177" s="40"/>
      <c r="AB177" s="40"/>
      <c r="AC177" s="40"/>
      <c r="AD177" s="40"/>
      <c r="AE177" s="40"/>
      <c r="AF177" s="40"/>
      <c r="AG177" s="40"/>
      <c r="AH177" s="40"/>
    </row>
    <row r="178" spans="1:34">
      <c r="A178" s="40">
        <v>15</v>
      </c>
      <c r="B178" s="40">
        <v>20</v>
      </c>
      <c r="C178" s="63"/>
      <c r="D178" s="40"/>
      <c r="E178" s="40" t="s">
        <v>521</v>
      </c>
      <c r="F178" s="40" t="s">
        <v>502</v>
      </c>
      <c r="G178" s="64" t="s">
        <v>503</v>
      </c>
      <c r="H178" s="40">
        <v>192986</v>
      </c>
      <c r="I178" s="40">
        <v>232</v>
      </c>
      <c r="J178" s="40">
        <v>10682</v>
      </c>
      <c r="K178" s="40">
        <v>44345</v>
      </c>
      <c r="L178" s="40">
        <v>317014</v>
      </c>
      <c r="M178" s="40">
        <v>36346</v>
      </c>
      <c r="N178" s="40">
        <v>574915</v>
      </c>
      <c r="O178" s="40">
        <v>224906</v>
      </c>
      <c r="P178" s="40">
        <v>36434</v>
      </c>
      <c r="Q178" s="40">
        <v>80888</v>
      </c>
      <c r="R178" s="40">
        <v>150537</v>
      </c>
      <c r="S178" s="41" t="s">
        <v>504</v>
      </c>
      <c r="T178" s="41" t="s">
        <v>504</v>
      </c>
      <c r="U178" s="41" t="s">
        <v>504</v>
      </c>
      <c r="V178" s="41" t="s">
        <v>504</v>
      </c>
      <c r="W178" s="41" t="s">
        <v>504</v>
      </c>
      <c r="X178" s="65" t="s">
        <v>504</v>
      </c>
      <c r="Y178" s="40"/>
      <c r="Z178" s="40"/>
      <c r="AA178" s="40"/>
      <c r="AB178" s="40"/>
      <c r="AC178" s="40"/>
      <c r="AD178" s="40"/>
      <c r="AE178" s="40"/>
      <c r="AF178" s="40"/>
      <c r="AG178" s="40"/>
      <c r="AH178" s="40"/>
    </row>
    <row r="179" spans="1:34">
      <c r="A179" s="40">
        <v>15</v>
      </c>
      <c r="B179" s="40">
        <v>21</v>
      </c>
      <c r="C179" s="63"/>
      <c r="D179" s="40"/>
      <c r="E179" s="40" t="s">
        <v>522</v>
      </c>
      <c r="F179" s="40" t="s">
        <v>502</v>
      </c>
      <c r="G179" s="64" t="s">
        <v>503</v>
      </c>
      <c r="H179" s="40">
        <v>167492</v>
      </c>
      <c r="I179" s="40">
        <v>2279</v>
      </c>
      <c r="J179" s="40">
        <v>148880</v>
      </c>
      <c r="K179" s="40">
        <v>223055</v>
      </c>
      <c r="L179" s="40">
        <v>168902</v>
      </c>
      <c r="M179" s="40">
        <v>63992</v>
      </c>
      <c r="N179" s="40">
        <v>71379</v>
      </c>
      <c r="O179" s="40">
        <v>237953</v>
      </c>
      <c r="P179" s="40">
        <v>191416</v>
      </c>
      <c r="Q179" s="40">
        <v>121426</v>
      </c>
      <c r="R179" s="40">
        <v>120774</v>
      </c>
      <c r="S179" s="41" t="s">
        <v>504</v>
      </c>
      <c r="T179" s="41" t="s">
        <v>504</v>
      </c>
      <c r="U179" s="41" t="s">
        <v>504</v>
      </c>
      <c r="V179" s="41" t="s">
        <v>504</v>
      </c>
      <c r="W179" s="41" t="s">
        <v>504</v>
      </c>
      <c r="X179" s="65" t="s">
        <v>504</v>
      </c>
      <c r="Y179" s="40"/>
      <c r="Z179" s="40"/>
      <c r="AA179" s="40"/>
      <c r="AB179" s="40"/>
      <c r="AC179" s="40"/>
      <c r="AD179" s="40"/>
      <c r="AE179" s="40"/>
      <c r="AF179" s="40"/>
      <c r="AG179" s="40"/>
      <c r="AH179" s="40"/>
    </row>
    <row r="180" spans="1:34">
      <c r="A180" s="40">
        <v>15</v>
      </c>
      <c r="B180" s="40">
        <v>22</v>
      </c>
      <c r="C180" s="63"/>
      <c r="D180" s="40"/>
      <c r="E180" s="40" t="s">
        <v>517</v>
      </c>
      <c r="F180" s="40" t="s">
        <v>502</v>
      </c>
      <c r="G180" s="64" t="s">
        <v>503</v>
      </c>
      <c r="H180" s="40">
        <v>2853</v>
      </c>
      <c r="I180" s="40">
        <v>38</v>
      </c>
      <c r="J180" s="40">
        <v>828</v>
      </c>
      <c r="K180" s="40">
        <v>379</v>
      </c>
      <c r="L180" s="40">
        <v>880</v>
      </c>
      <c r="M180" s="40">
        <v>2054</v>
      </c>
      <c r="N180" s="40">
        <v>607</v>
      </c>
      <c r="O180" s="40">
        <v>2380</v>
      </c>
      <c r="P180" s="40">
        <v>847</v>
      </c>
      <c r="Q180" s="40">
        <v>394</v>
      </c>
      <c r="R180" s="40">
        <v>47639</v>
      </c>
      <c r="S180" s="41" t="s">
        <v>504</v>
      </c>
      <c r="T180" s="41" t="s">
        <v>504</v>
      </c>
      <c r="U180" s="41" t="s">
        <v>504</v>
      </c>
      <c r="V180" s="41" t="s">
        <v>504</v>
      </c>
      <c r="W180" s="41" t="s">
        <v>504</v>
      </c>
      <c r="X180" s="65" t="s">
        <v>504</v>
      </c>
      <c r="Y180" s="40"/>
      <c r="Z180" s="40"/>
      <c r="AA180" s="40"/>
      <c r="AB180" s="40"/>
      <c r="AC180" s="40"/>
      <c r="AD180" s="40"/>
      <c r="AE180" s="40"/>
      <c r="AF180" s="40"/>
      <c r="AG180" s="40"/>
      <c r="AH180" s="40"/>
    </row>
    <row r="181" spans="1:34">
      <c r="A181" s="40">
        <v>15</v>
      </c>
      <c r="B181" s="40">
        <v>23</v>
      </c>
      <c r="C181" s="63"/>
      <c r="D181" s="40"/>
      <c r="E181" s="40" t="s">
        <v>50</v>
      </c>
      <c r="F181" s="40" t="s">
        <v>502</v>
      </c>
      <c r="G181" s="64" t="s">
        <v>503</v>
      </c>
      <c r="H181" s="40">
        <v>429159</v>
      </c>
      <c r="I181" s="40">
        <v>2578</v>
      </c>
      <c r="J181" s="40">
        <v>167700</v>
      </c>
      <c r="K181" s="40">
        <v>300851</v>
      </c>
      <c r="L181" s="40">
        <v>620581</v>
      </c>
      <c r="M181" s="40">
        <v>109287</v>
      </c>
      <c r="N181" s="40">
        <v>954062</v>
      </c>
      <c r="O181" s="40">
        <v>547298</v>
      </c>
      <c r="P181" s="40">
        <v>234351</v>
      </c>
      <c r="Q181" s="40">
        <v>204337</v>
      </c>
      <c r="R181" s="40">
        <v>349009</v>
      </c>
      <c r="S181" s="41" t="s">
        <v>504</v>
      </c>
      <c r="T181" s="41" t="s">
        <v>504</v>
      </c>
      <c r="U181" s="41" t="s">
        <v>504</v>
      </c>
      <c r="V181" s="41" t="s">
        <v>504</v>
      </c>
      <c r="W181" s="41" t="s">
        <v>504</v>
      </c>
      <c r="X181" s="65" t="s">
        <v>504</v>
      </c>
      <c r="Y181" s="40"/>
      <c r="Z181" s="40"/>
      <c r="AA181" s="40"/>
      <c r="AB181" s="40"/>
      <c r="AC181" s="40"/>
      <c r="AD181" s="40"/>
      <c r="AE181" s="40"/>
      <c r="AF181" s="40"/>
      <c r="AG181" s="40"/>
      <c r="AH181" s="40"/>
    </row>
    <row r="182" spans="1:34">
      <c r="A182" s="40">
        <v>15</v>
      </c>
      <c r="B182" s="40">
        <v>24</v>
      </c>
      <c r="C182" s="63"/>
      <c r="D182" s="40" t="s">
        <v>523</v>
      </c>
      <c r="E182" s="40" t="s">
        <v>524</v>
      </c>
      <c r="F182" s="40" t="s">
        <v>502</v>
      </c>
      <c r="G182" s="64" t="s">
        <v>503</v>
      </c>
      <c r="H182" s="40">
        <v>11500</v>
      </c>
      <c r="I182" s="40">
        <v>0</v>
      </c>
      <c r="J182" s="40">
        <v>0</v>
      </c>
      <c r="K182" s="40">
        <v>0</v>
      </c>
      <c r="L182" s="40">
        <v>11636</v>
      </c>
      <c r="M182" s="40">
        <v>107</v>
      </c>
      <c r="N182" s="40">
        <v>126283</v>
      </c>
      <c r="O182" s="40">
        <v>91770</v>
      </c>
      <c r="P182" s="40">
        <v>0</v>
      </c>
      <c r="Q182" s="40">
        <v>0</v>
      </c>
      <c r="R182" s="40">
        <v>5122</v>
      </c>
      <c r="S182" s="41" t="s">
        <v>504</v>
      </c>
      <c r="T182" s="41" t="s">
        <v>504</v>
      </c>
      <c r="U182" s="41" t="s">
        <v>504</v>
      </c>
      <c r="V182" s="41" t="s">
        <v>504</v>
      </c>
      <c r="W182" s="41" t="s">
        <v>504</v>
      </c>
      <c r="X182" s="65" t="s">
        <v>504</v>
      </c>
      <c r="Y182" s="40"/>
      <c r="Z182" s="40"/>
      <c r="AA182" s="40"/>
      <c r="AB182" s="40"/>
      <c r="AC182" s="40"/>
      <c r="AD182" s="40"/>
      <c r="AE182" s="40"/>
      <c r="AF182" s="40"/>
      <c r="AG182" s="40"/>
      <c r="AH182" s="40"/>
    </row>
    <row r="183" spans="1:34">
      <c r="A183" s="40">
        <v>15</v>
      </c>
      <c r="B183" s="40">
        <v>25</v>
      </c>
      <c r="C183" s="63"/>
      <c r="D183" s="40"/>
      <c r="E183" s="40" t="s">
        <v>525</v>
      </c>
      <c r="F183" s="40" t="s">
        <v>502</v>
      </c>
      <c r="G183" s="64" t="s">
        <v>503</v>
      </c>
      <c r="H183" s="40">
        <v>76412</v>
      </c>
      <c r="I183" s="40">
        <v>0</v>
      </c>
      <c r="J183" s="40">
        <v>5971</v>
      </c>
      <c r="K183" s="40">
        <v>46533</v>
      </c>
      <c r="L183" s="40">
        <v>293180</v>
      </c>
      <c r="M183" s="40">
        <v>2332</v>
      </c>
      <c r="N183" s="40">
        <v>686612</v>
      </c>
      <c r="O183" s="40">
        <v>160533</v>
      </c>
      <c r="P183" s="40">
        <v>5207</v>
      </c>
      <c r="Q183" s="40">
        <v>14604</v>
      </c>
      <c r="R183" s="40">
        <v>145270</v>
      </c>
      <c r="S183" s="41" t="s">
        <v>504</v>
      </c>
      <c r="T183" s="41" t="s">
        <v>504</v>
      </c>
      <c r="U183" s="41" t="s">
        <v>504</v>
      </c>
      <c r="V183" s="41" t="s">
        <v>504</v>
      </c>
      <c r="W183" s="41" t="s">
        <v>504</v>
      </c>
      <c r="X183" s="65" t="s">
        <v>504</v>
      </c>
      <c r="Y183" s="40"/>
      <c r="Z183" s="40"/>
      <c r="AA183" s="40"/>
      <c r="AB183" s="40"/>
      <c r="AC183" s="40"/>
      <c r="AD183" s="40"/>
      <c r="AE183" s="40"/>
      <c r="AF183" s="40"/>
      <c r="AG183" s="40"/>
      <c r="AH183" s="40"/>
    </row>
    <row r="184" spans="1:34">
      <c r="A184" s="40">
        <v>15</v>
      </c>
      <c r="B184" s="40">
        <v>26</v>
      </c>
      <c r="C184" s="63"/>
      <c r="D184" s="40"/>
      <c r="E184" s="40" t="s">
        <v>526</v>
      </c>
      <c r="F184" s="40" t="s">
        <v>502</v>
      </c>
      <c r="G184" s="64" t="s">
        <v>503</v>
      </c>
      <c r="H184" s="40">
        <v>179987</v>
      </c>
      <c r="I184" s="40">
        <v>1541</v>
      </c>
      <c r="J184" s="40">
        <v>19908</v>
      </c>
      <c r="K184" s="40">
        <v>40361</v>
      </c>
      <c r="L184" s="40">
        <v>251457</v>
      </c>
      <c r="M184" s="40">
        <v>31352</v>
      </c>
      <c r="N184" s="40">
        <v>126311</v>
      </c>
      <c r="O184" s="40">
        <v>146137</v>
      </c>
      <c r="P184" s="40">
        <v>55659</v>
      </c>
      <c r="Q184" s="40">
        <v>82822</v>
      </c>
      <c r="R184" s="40">
        <v>119597</v>
      </c>
      <c r="S184" s="41" t="s">
        <v>504</v>
      </c>
      <c r="T184" s="41" t="s">
        <v>504</v>
      </c>
      <c r="U184" s="41" t="s">
        <v>504</v>
      </c>
      <c r="V184" s="41" t="s">
        <v>504</v>
      </c>
      <c r="W184" s="41" t="s">
        <v>504</v>
      </c>
      <c r="X184" s="65" t="s">
        <v>504</v>
      </c>
      <c r="Y184" s="40"/>
      <c r="Z184" s="40"/>
      <c r="AA184" s="40"/>
      <c r="AB184" s="40"/>
      <c r="AC184" s="40"/>
      <c r="AD184" s="40"/>
      <c r="AE184" s="40"/>
      <c r="AF184" s="40"/>
      <c r="AG184" s="40"/>
      <c r="AH184" s="40"/>
    </row>
    <row r="185" spans="1:34">
      <c r="A185" s="40">
        <v>15</v>
      </c>
      <c r="B185" s="40">
        <v>27</v>
      </c>
      <c r="C185" s="63"/>
      <c r="D185" s="40"/>
      <c r="E185" s="40" t="s">
        <v>527</v>
      </c>
      <c r="F185" s="40" t="s">
        <v>502</v>
      </c>
      <c r="G185" s="64" t="s">
        <v>503</v>
      </c>
      <c r="H185" s="40">
        <v>67174</v>
      </c>
      <c r="I185" s="40">
        <v>694</v>
      </c>
      <c r="J185" s="40">
        <v>41498</v>
      </c>
      <c r="K185" s="40">
        <v>32385</v>
      </c>
      <c r="L185" s="40">
        <v>44591</v>
      </c>
      <c r="M185" s="40">
        <v>14926</v>
      </c>
      <c r="N185" s="40">
        <v>11193</v>
      </c>
      <c r="O185" s="40">
        <v>32874</v>
      </c>
      <c r="P185" s="40">
        <v>102007</v>
      </c>
      <c r="Q185" s="40">
        <v>30558</v>
      </c>
      <c r="R185" s="40">
        <v>24843</v>
      </c>
      <c r="S185" s="41" t="s">
        <v>504</v>
      </c>
      <c r="T185" s="41" t="s">
        <v>504</v>
      </c>
      <c r="U185" s="41" t="s">
        <v>504</v>
      </c>
      <c r="V185" s="41" t="s">
        <v>504</v>
      </c>
      <c r="W185" s="41" t="s">
        <v>504</v>
      </c>
      <c r="X185" s="65" t="s">
        <v>504</v>
      </c>
      <c r="Y185" s="40"/>
      <c r="Z185" s="40"/>
      <c r="AA185" s="40"/>
      <c r="AB185" s="40"/>
      <c r="AC185" s="40"/>
      <c r="AD185" s="40"/>
      <c r="AE185" s="40"/>
      <c r="AF185" s="40"/>
      <c r="AG185" s="40"/>
      <c r="AH185" s="40"/>
    </row>
    <row r="186" spans="1:34">
      <c r="A186" s="40">
        <v>15</v>
      </c>
      <c r="B186" s="40">
        <v>28</v>
      </c>
      <c r="C186" s="63"/>
      <c r="D186" s="40"/>
      <c r="E186" s="40" t="s">
        <v>517</v>
      </c>
      <c r="F186" s="40" t="s">
        <v>502</v>
      </c>
      <c r="G186" s="64" t="s">
        <v>503</v>
      </c>
      <c r="H186" s="40">
        <v>94086</v>
      </c>
      <c r="I186" s="40">
        <v>343</v>
      </c>
      <c r="J186" s="40">
        <v>100323</v>
      </c>
      <c r="K186" s="40">
        <v>181571</v>
      </c>
      <c r="L186" s="40">
        <v>19715</v>
      </c>
      <c r="M186" s="40">
        <v>60571</v>
      </c>
      <c r="N186" s="40">
        <v>3663</v>
      </c>
      <c r="O186" s="40">
        <v>115984</v>
      </c>
      <c r="P186" s="40">
        <v>71477</v>
      </c>
      <c r="Q186" s="40">
        <v>76352</v>
      </c>
      <c r="R186" s="40">
        <v>54179</v>
      </c>
      <c r="S186" s="41" t="s">
        <v>504</v>
      </c>
      <c r="T186" s="41" t="s">
        <v>504</v>
      </c>
      <c r="U186" s="41" t="s">
        <v>504</v>
      </c>
      <c r="V186" s="41" t="s">
        <v>504</v>
      </c>
      <c r="W186" s="41" t="s">
        <v>504</v>
      </c>
      <c r="X186" s="65" t="s">
        <v>504</v>
      </c>
      <c r="Y186" s="40"/>
      <c r="Z186" s="40"/>
      <c r="AA186" s="40"/>
      <c r="AB186" s="40"/>
      <c r="AC186" s="40"/>
      <c r="AD186" s="40"/>
      <c r="AE186" s="40"/>
      <c r="AF186" s="40"/>
      <c r="AG186" s="40"/>
      <c r="AH186" s="40"/>
    </row>
    <row r="187" spans="1:34">
      <c r="A187" s="40">
        <v>15</v>
      </c>
      <c r="B187" s="40">
        <v>29</v>
      </c>
      <c r="C187" s="66"/>
      <c r="D187" s="67"/>
      <c r="E187" s="67" t="s">
        <v>50</v>
      </c>
      <c r="F187" s="67" t="s">
        <v>502</v>
      </c>
      <c r="G187" s="68" t="s">
        <v>503</v>
      </c>
      <c r="H187" s="66">
        <v>429159</v>
      </c>
      <c r="I187" s="67">
        <v>2578</v>
      </c>
      <c r="J187" s="67">
        <v>167700</v>
      </c>
      <c r="K187" s="67">
        <v>300850</v>
      </c>
      <c r="L187" s="67">
        <v>620579</v>
      </c>
      <c r="M187" s="67">
        <v>109287</v>
      </c>
      <c r="N187" s="67">
        <v>954061</v>
      </c>
      <c r="O187" s="67">
        <v>547298</v>
      </c>
      <c r="P187" s="67">
        <v>234350</v>
      </c>
      <c r="Q187" s="67">
        <v>204336</v>
      </c>
      <c r="R187" s="67">
        <v>349011</v>
      </c>
      <c r="S187" s="75" t="s">
        <v>504</v>
      </c>
      <c r="T187" s="75" t="s">
        <v>504</v>
      </c>
      <c r="U187" s="75" t="s">
        <v>504</v>
      </c>
      <c r="V187" s="75" t="s">
        <v>504</v>
      </c>
      <c r="W187" s="75" t="s">
        <v>504</v>
      </c>
      <c r="X187" s="76" t="s">
        <v>504</v>
      </c>
      <c r="Y187" s="40"/>
      <c r="Z187" s="40"/>
      <c r="AA187" s="40"/>
      <c r="AB187" s="40"/>
      <c r="AC187" s="40"/>
      <c r="AD187" s="40"/>
      <c r="AE187" s="40"/>
      <c r="AF187" s="40"/>
      <c r="AG187" s="40"/>
      <c r="AH187" s="40"/>
    </row>
    <row r="188" spans="1:34">
      <c r="A188" s="40">
        <v>16</v>
      </c>
      <c r="B188" s="40">
        <v>11</v>
      </c>
      <c r="C188" s="77">
        <v>8</v>
      </c>
      <c r="D188" s="78" t="s">
        <v>534</v>
      </c>
      <c r="E188" s="78" t="s">
        <v>50</v>
      </c>
      <c r="F188" s="78" t="s">
        <v>502</v>
      </c>
      <c r="G188" s="79" t="s">
        <v>503</v>
      </c>
      <c r="H188" s="78">
        <v>42531</v>
      </c>
      <c r="I188" s="78">
        <v>212</v>
      </c>
      <c r="J188" s="78">
        <v>7704</v>
      </c>
      <c r="K188" s="78">
        <v>5670</v>
      </c>
      <c r="L188" s="78">
        <v>59743</v>
      </c>
      <c r="M188" s="78">
        <v>2694</v>
      </c>
      <c r="N188" s="78">
        <v>20824</v>
      </c>
      <c r="O188" s="78">
        <v>85577</v>
      </c>
      <c r="P188" s="78">
        <v>16512</v>
      </c>
      <c r="Q188" s="78">
        <v>9649</v>
      </c>
      <c r="R188" s="78">
        <v>43554</v>
      </c>
      <c r="S188" s="80" t="s">
        <v>504</v>
      </c>
      <c r="T188" s="80" t="s">
        <v>504</v>
      </c>
      <c r="U188" s="80" t="s">
        <v>504</v>
      </c>
      <c r="V188" s="80" t="s">
        <v>504</v>
      </c>
      <c r="W188" s="80" t="s">
        <v>504</v>
      </c>
      <c r="X188" s="81" t="s">
        <v>504</v>
      </c>
      <c r="Y188" s="40"/>
      <c r="Z188" s="40"/>
      <c r="AA188" s="40"/>
      <c r="AB188" s="40"/>
      <c r="AC188" s="40"/>
      <c r="AD188" s="40"/>
      <c r="AE188" s="40"/>
      <c r="AF188" s="40"/>
      <c r="AG188" s="40"/>
      <c r="AH188" s="40"/>
    </row>
    <row r="189" spans="1:34" ht="15" thickBot="1">
      <c r="A189" s="120"/>
      <c r="B189" s="120"/>
      <c r="C189" s="40"/>
      <c r="D189" s="40"/>
      <c r="E189" s="40"/>
      <c r="F189" s="40"/>
      <c r="G189" s="74"/>
      <c r="H189" s="40"/>
      <c r="I189" s="40"/>
      <c r="J189" s="40"/>
      <c r="K189" s="40"/>
      <c r="L189" s="40"/>
      <c r="M189" s="40"/>
      <c r="N189" s="40"/>
      <c r="O189" s="40"/>
      <c r="P189" s="40"/>
      <c r="Q189" s="40"/>
      <c r="R189" s="40"/>
      <c r="S189" s="41"/>
      <c r="T189" s="41"/>
      <c r="U189" s="41"/>
      <c r="V189" s="41"/>
      <c r="W189" s="41"/>
      <c r="X189" s="41"/>
      <c r="Y189" s="40"/>
      <c r="Z189" s="40"/>
      <c r="AA189" s="40"/>
      <c r="AB189" s="40"/>
      <c r="AC189" s="40"/>
      <c r="AD189" s="40"/>
      <c r="AE189" s="40"/>
      <c r="AF189" s="40"/>
      <c r="AG189" s="40"/>
      <c r="AH189" s="40"/>
    </row>
    <row r="190" spans="1:34" ht="15" thickBot="1">
      <c r="A190" s="120"/>
      <c r="B190" s="121"/>
      <c r="C190" s="56" t="s">
        <v>535</v>
      </c>
      <c r="D190" s="57"/>
      <c r="E190" s="57"/>
      <c r="F190" s="57"/>
      <c r="G190" s="58"/>
      <c r="H190" s="57"/>
      <c r="I190" s="57"/>
      <c r="J190" s="57"/>
      <c r="K190" s="57"/>
      <c r="L190" s="57"/>
      <c r="M190" s="57"/>
      <c r="N190" s="57"/>
      <c r="O190" s="57"/>
      <c r="P190" s="57"/>
      <c r="Q190" s="57"/>
      <c r="R190" s="57"/>
      <c r="S190" s="82"/>
      <c r="T190" s="82"/>
      <c r="U190" s="82"/>
      <c r="V190" s="82"/>
      <c r="W190" s="82"/>
      <c r="X190" s="83"/>
      <c r="Y190" s="40"/>
      <c r="Z190" s="40"/>
      <c r="AA190" s="40"/>
      <c r="AB190" s="40"/>
      <c r="AC190" s="40"/>
      <c r="AD190" s="40"/>
      <c r="AE190" s="40"/>
      <c r="AF190" s="40"/>
      <c r="AG190" s="40"/>
      <c r="AH190" s="40"/>
    </row>
    <row r="191" spans="1:34">
      <c r="A191" s="120"/>
      <c r="B191" s="122"/>
      <c r="C191" s="60">
        <v>9</v>
      </c>
      <c r="D191" s="61" t="s">
        <v>536</v>
      </c>
      <c r="E191" s="61"/>
      <c r="F191" s="61"/>
      <c r="G191" s="62"/>
      <c r="H191" s="61"/>
      <c r="I191" s="61"/>
      <c r="J191" s="61"/>
      <c r="K191" s="61"/>
      <c r="L191" s="61"/>
      <c r="M191" s="61"/>
      <c r="N191" s="61"/>
      <c r="O191" s="61"/>
      <c r="P191" s="61"/>
      <c r="Q191" s="61"/>
      <c r="R191" s="61"/>
      <c r="S191" s="84"/>
      <c r="T191" s="84"/>
      <c r="U191" s="84"/>
      <c r="V191" s="84"/>
      <c r="W191" s="84"/>
      <c r="X191" s="85"/>
      <c r="Y191" s="40"/>
      <c r="Z191" s="40"/>
      <c r="AA191" s="40"/>
      <c r="AB191" s="40"/>
      <c r="AC191" s="40"/>
      <c r="AD191" s="40"/>
      <c r="AE191" s="40"/>
      <c r="AF191" s="40"/>
      <c r="AG191" s="40"/>
      <c r="AH191" s="40"/>
    </row>
    <row r="192" spans="1:34">
      <c r="A192" s="40">
        <v>19</v>
      </c>
      <c r="B192" s="40">
        <v>4</v>
      </c>
      <c r="C192" s="63"/>
      <c r="D192" s="40" t="s">
        <v>501</v>
      </c>
      <c r="E192" s="40" t="s">
        <v>501</v>
      </c>
      <c r="F192" s="40" t="s">
        <v>537</v>
      </c>
      <c r="G192" s="64" t="s">
        <v>503</v>
      </c>
      <c r="H192" s="40">
        <v>6</v>
      </c>
      <c r="I192" s="40">
        <v>1</v>
      </c>
      <c r="J192" s="40">
        <v>87</v>
      </c>
      <c r="K192" s="40">
        <v>4</v>
      </c>
      <c r="L192" s="40">
        <v>66</v>
      </c>
      <c r="M192" s="40">
        <v>86</v>
      </c>
      <c r="N192" s="40">
        <v>2</v>
      </c>
      <c r="O192" s="40">
        <v>75</v>
      </c>
      <c r="P192" s="40">
        <v>64</v>
      </c>
      <c r="Q192" s="40">
        <v>21</v>
      </c>
      <c r="R192" s="40">
        <v>32</v>
      </c>
      <c r="S192" s="41" t="s">
        <v>504</v>
      </c>
      <c r="T192" s="41" t="s">
        <v>504</v>
      </c>
      <c r="U192" s="41" t="s">
        <v>504</v>
      </c>
      <c r="V192" s="41" t="s">
        <v>504</v>
      </c>
      <c r="W192" s="41" t="s">
        <v>504</v>
      </c>
      <c r="X192" s="65" t="s">
        <v>504</v>
      </c>
      <c r="Y192" s="40"/>
      <c r="Z192" s="40"/>
      <c r="AA192" s="40"/>
      <c r="AB192" s="40"/>
      <c r="AC192" s="40"/>
      <c r="AD192" s="40"/>
      <c r="AE192" s="40"/>
      <c r="AF192" s="40"/>
      <c r="AG192" s="40"/>
      <c r="AH192" s="40"/>
    </row>
    <row r="193" spans="1:34">
      <c r="A193" s="40">
        <v>19</v>
      </c>
      <c r="B193" s="40">
        <v>5</v>
      </c>
      <c r="C193" s="63"/>
      <c r="D193" s="40" t="s">
        <v>505</v>
      </c>
      <c r="E193" s="40" t="s">
        <v>506</v>
      </c>
      <c r="F193" s="40" t="s">
        <v>537</v>
      </c>
      <c r="G193" s="64" t="s">
        <v>503</v>
      </c>
      <c r="H193" s="40">
        <v>51</v>
      </c>
      <c r="I193" s="40">
        <v>0</v>
      </c>
      <c r="J193" s="40">
        <v>11</v>
      </c>
      <c r="K193" s="40">
        <v>30</v>
      </c>
      <c r="L193" s="40">
        <v>31</v>
      </c>
      <c r="M193" s="40">
        <v>41</v>
      </c>
      <c r="N193" s="40">
        <v>9</v>
      </c>
      <c r="O193" s="40">
        <v>29</v>
      </c>
      <c r="P193" s="40">
        <v>40</v>
      </c>
      <c r="Q193" s="40">
        <v>26</v>
      </c>
      <c r="R193" s="40">
        <v>68</v>
      </c>
      <c r="S193" s="41" t="s">
        <v>504</v>
      </c>
      <c r="T193" s="41" t="s">
        <v>504</v>
      </c>
      <c r="U193" s="41" t="s">
        <v>504</v>
      </c>
      <c r="V193" s="41" t="s">
        <v>504</v>
      </c>
      <c r="W193" s="41" t="s">
        <v>504</v>
      </c>
      <c r="X193" s="65" t="s">
        <v>504</v>
      </c>
      <c r="Y193" s="40"/>
      <c r="Z193" s="40"/>
      <c r="AA193" s="40"/>
      <c r="AB193" s="40"/>
      <c r="AC193" s="40"/>
      <c r="AD193" s="40"/>
      <c r="AE193" s="40"/>
      <c r="AF193" s="40"/>
      <c r="AG193" s="40"/>
      <c r="AH193" s="40"/>
    </row>
    <row r="194" spans="1:34">
      <c r="A194" s="40">
        <v>19</v>
      </c>
      <c r="B194" s="40">
        <v>6</v>
      </c>
      <c r="C194" s="63"/>
      <c r="D194" s="40"/>
      <c r="E194" s="40" t="s">
        <v>507</v>
      </c>
      <c r="F194" s="40" t="s">
        <v>537</v>
      </c>
      <c r="G194" s="64" t="s">
        <v>503</v>
      </c>
      <c r="H194" s="40">
        <v>293</v>
      </c>
      <c r="I194" s="40">
        <v>12</v>
      </c>
      <c r="J194" s="40">
        <v>172</v>
      </c>
      <c r="K194" s="40">
        <v>46</v>
      </c>
      <c r="L194" s="40">
        <v>228</v>
      </c>
      <c r="M194" s="40">
        <v>188</v>
      </c>
      <c r="N194" s="40">
        <v>42</v>
      </c>
      <c r="O194" s="40">
        <v>173</v>
      </c>
      <c r="P194" s="40">
        <v>332</v>
      </c>
      <c r="Q194" s="40">
        <v>93</v>
      </c>
      <c r="R194" s="40">
        <v>201</v>
      </c>
      <c r="S194" s="41" t="s">
        <v>504</v>
      </c>
      <c r="T194" s="41" t="s">
        <v>504</v>
      </c>
      <c r="U194" s="41" t="s">
        <v>504</v>
      </c>
      <c r="V194" s="41" t="s">
        <v>504</v>
      </c>
      <c r="W194" s="41" t="s">
        <v>504</v>
      </c>
      <c r="X194" s="65" t="s">
        <v>504</v>
      </c>
      <c r="Y194" s="40"/>
      <c r="Z194" s="40"/>
      <c r="AA194" s="40"/>
      <c r="AB194" s="40"/>
      <c r="AC194" s="40"/>
      <c r="AD194" s="40"/>
      <c r="AE194" s="40"/>
      <c r="AF194" s="40"/>
      <c r="AG194" s="40"/>
      <c r="AH194" s="40"/>
    </row>
    <row r="195" spans="1:34">
      <c r="A195" s="40">
        <v>19</v>
      </c>
      <c r="B195" s="40">
        <v>7</v>
      </c>
      <c r="C195" s="63"/>
      <c r="D195" s="40" t="s">
        <v>508</v>
      </c>
      <c r="E195" s="40" t="s">
        <v>509</v>
      </c>
      <c r="F195" s="40" t="s">
        <v>537</v>
      </c>
      <c r="G195" s="64" t="s">
        <v>503</v>
      </c>
      <c r="H195" s="40">
        <v>26</v>
      </c>
      <c r="I195" s="40">
        <v>0</v>
      </c>
      <c r="J195" s="40">
        <v>0</v>
      </c>
      <c r="K195" s="40">
        <v>9</v>
      </c>
      <c r="L195" s="40">
        <v>18</v>
      </c>
      <c r="M195" s="40">
        <v>8</v>
      </c>
      <c r="N195" s="40">
        <v>5</v>
      </c>
      <c r="O195" s="40">
        <v>3</v>
      </c>
      <c r="P195" s="40">
        <v>13</v>
      </c>
      <c r="Q195" s="40">
        <v>3</v>
      </c>
      <c r="R195" s="40">
        <v>3</v>
      </c>
      <c r="S195" s="41" t="s">
        <v>504</v>
      </c>
      <c r="T195" s="41" t="s">
        <v>504</v>
      </c>
      <c r="U195" s="41" t="s">
        <v>504</v>
      </c>
      <c r="V195" s="41" t="s">
        <v>504</v>
      </c>
      <c r="W195" s="41" t="s">
        <v>504</v>
      </c>
      <c r="X195" s="65" t="s">
        <v>504</v>
      </c>
      <c r="Y195" s="40"/>
      <c r="Z195" s="40"/>
      <c r="AA195" s="40"/>
      <c r="AB195" s="40"/>
      <c r="AC195" s="40"/>
      <c r="AD195" s="40"/>
      <c r="AE195" s="40"/>
      <c r="AF195" s="40"/>
      <c r="AG195" s="40"/>
      <c r="AH195" s="40"/>
    </row>
    <row r="196" spans="1:34">
      <c r="A196" s="40">
        <v>19</v>
      </c>
      <c r="B196" s="40">
        <v>8</v>
      </c>
      <c r="C196" s="63"/>
      <c r="D196" s="40"/>
      <c r="E196" s="40" t="s">
        <v>510</v>
      </c>
      <c r="F196" s="40" t="s">
        <v>537</v>
      </c>
      <c r="G196" s="64" t="s">
        <v>503</v>
      </c>
      <c r="H196" s="40">
        <v>1</v>
      </c>
      <c r="I196" s="40">
        <v>0</v>
      </c>
      <c r="J196" s="40">
        <v>0</v>
      </c>
      <c r="K196" s="40">
        <v>4</v>
      </c>
      <c r="L196" s="40">
        <v>1</v>
      </c>
      <c r="M196" s="40">
        <v>1</v>
      </c>
      <c r="N196" s="40">
        <v>0</v>
      </c>
      <c r="O196" s="40">
        <v>2</v>
      </c>
      <c r="P196" s="40">
        <v>2</v>
      </c>
      <c r="Q196" s="40">
        <v>2</v>
      </c>
      <c r="R196" s="40">
        <v>0</v>
      </c>
      <c r="S196" s="41" t="s">
        <v>504</v>
      </c>
      <c r="T196" s="41" t="s">
        <v>504</v>
      </c>
      <c r="U196" s="41" t="s">
        <v>504</v>
      </c>
      <c r="V196" s="41" t="s">
        <v>504</v>
      </c>
      <c r="W196" s="41" t="s">
        <v>504</v>
      </c>
      <c r="X196" s="65" t="s">
        <v>504</v>
      </c>
      <c r="Y196" s="40"/>
      <c r="Z196" s="40"/>
      <c r="AA196" s="40"/>
      <c r="AB196" s="40"/>
      <c r="AC196" s="40"/>
      <c r="AD196" s="40"/>
      <c r="AE196" s="40"/>
      <c r="AF196" s="40"/>
      <c r="AG196" s="40"/>
      <c r="AH196" s="40"/>
    </row>
    <row r="197" spans="1:34">
      <c r="A197" s="40">
        <v>19</v>
      </c>
      <c r="B197" s="40">
        <v>9</v>
      </c>
      <c r="C197" s="63"/>
      <c r="D197" s="40"/>
      <c r="E197" s="40" t="s">
        <v>511</v>
      </c>
      <c r="F197" s="40" t="s">
        <v>537</v>
      </c>
      <c r="G197" s="64" t="s">
        <v>503</v>
      </c>
      <c r="H197" s="40">
        <v>46</v>
      </c>
      <c r="I197" s="40">
        <v>9</v>
      </c>
      <c r="J197" s="40">
        <v>2</v>
      </c>
      <c r="K197" s="40">
        <v>9</v>
      </c>
      <c r="L197" s="40">
        <v>99</v>
      </c>
      <c r="M197" s="40">
        <v>51</v>
      </c>
      <c r="N197" s="40">
        <v>14</v>
      </c>
      <c r="O197" s="40">
        <v>12</v>
      </c>
      <c r="P197" s="40">
        <v>28</v>
      </c>
      <c r="Q197" s="40">
        <v>10</v>
      </c>
      <c r="R197" s="40">
        <v>7</v>
      </c>
      <c r="S197" s="41" t="s">
        <v>504</v>
      </c>
      <c r="T197" s="41" t="s">
        <v>504</v>
      </c>
      <c r="U197" s="41" t="s">
        <v>504</v>
      </c>
      <c r="V197" s="41" t="s">
        <v>504</v>
      </c>
      <c r="W197" s="41" t="s">
        <v>504</v>
      </c>
      <c r="X197" s="65" t="s">
        <v>504</v>
      </c>
      <c r="Y197" s="40"/>
      <c r="Z197" s="40"/>
      <c r="AA197" s="40"/>
      <c r="AB197" s="40"/>
      <c r="AC197" s="40"/>
      <c r="AD197" s="40"/>
      <c r="AE197" s="40"/>
      <c r="AF197" s="40"/>
      <c r="AG197" s="40"/>
      <c r="AH197" s="40"/>
    </row>
    <row r="198" spans="1:34">
      <c r="A198" s="40">
        <v>19</v>
      </c>
      <c r="B198" s="40">
        <v>10</v>
      </c>
      <c r="C198" s="63"/>
      <c r="D198" s="40"/>
      <c r="E198" s="40" t="s">
        <v>512</v>
      </c>
      <c r="F198" s="40" t="s">
        <v>537</v>
      </c>
      <c r="G198" s="64" t="s">
        <v>503</v>
      </c>
      <c r="H198" s="40">
        <v>0</v>
      </c>
      <c r="I198" s="40">
        <v>0</v>
      </c>
      <c r="J198" s="40">
        <v>0</v>
      </c>
      <c r="K198" s="40">
        <v>1</v>
      </c>
      <c r="L198" s="40">
        <v>4</v>
      </c>
      <c r="M198" s="40">
        <v>3</v>
      </c>
      <c r="N198" s="40">
        <v>1</v>
      </c>
      <c r="O198" s="40">
        <v>4</v>
      </c>
      <c r="P198" s="40">
        <v>0</v>
      </c>
      <c r="Q198" s="40">
        <v>1</v>
      </c>
      <c r="R198" s="40">
        <v>0</v>
      </c>
      <c r="S198" s="41" t="s">
        <v>504</v>
      </c>
      <c r="T198" s="41" t="s">
        <v>504</v>
      </c>
      <c r="U198" s="41" t="s">
        <v>504</v>
      </c>
      <c r="V198" s="41" t="s">
        <v>504</v>
      </c>
      <c r="W198" s="41" t="s">
        <v>504</v>
      </c>
      <c r="X198" s="65" t="s">
        <v>504</v>
      </c>
      <c r="Y198" s="40"/>
      <c r="Z198" s="40"/>
      <c r="AA198" s="40"/>
      <c r="AB198" s="40"/>
      <c r="AC198" s="40"/>
      <c r="AD198" s="40"/>
      <c r="AE198" s="40"/>
      <c r="AF198" s="40"/>
      <c r="AG198" s="40"/>
      <c r="AH198" s="40"/>
    </row>
    <row r="199" spans="1:34">
      <c r="A199" s="40">
        <v>19</v>
      </c>
      <c r="B199" s="40">
        <v>11</v>
      </c>
      <c r="C199" s="63"/>
      <c r="D199" s="40"/>
      <c r="E199" s="40" t="s">
        <v>50</v>
      </c>
      <c r="F199" s="40" t="s">
        <v>537</v>
      </c>
      <c r="G199" s="64" t="s">
        <v>503</v>
      </c>
      <c r="H199" s="40">
        <v>423</v>
      </c>
      <c r="I199" s="40">
        <v>22</v>
      </c>
      <c r="J199" s="40">
        <v>272</v>
      </c>
      <c r="K199" s="40">
        <v>103</v>
      </c>
      <c r="L199" s="40">
        <v>447</v>
      </c>
      <c r="M199" s="40">
        <v>378</v>
      </c>
      <c r="N199" s="40">
        <v>73</v>
      </c>
      <c r="O199" s="40">
        <v>298</v>
      </c>
      <c r="P199" s="40">
        <v>479</v>
      </c>
      <c r="Q199" s="40">
        <v>156</v>
      </c>
      <c r="R199" s="40">
        <v>311</v>
      </c>
      <c r="S199" s="41" t="s">
        <v>504</v>
      </c>
      <c r="T199" s="41" t="s">
        <v>504</v>
      </c>
      <c r="U199" s="41" t="s">
        <v>504</v>
      </c>
      <c r="V199" s="41" t="s">
        <v>504</v>
      </c>
      <c r="W199" s="41" t="s">
        <v>504</v>
      </c>
      <c r="X199" s="65" t="s">
        <v>504</v>
      </c>
      <c r="Y199" s="40"/>
      <c r="Z199" s="40"/>
      <c r="AA199" s="40"/>
      <c r="AB199" s="40"/>
      <c r="AC199" s="40"/>
      <c r="AD199" s="40"/>
      <c r="AE199" s="40"/>
      <c r="AF199" s="40"/>
      <c r="AG199" s="40"/>
      <c r="AH199" s="40"/>
    </row>
    <row r="200" spans="1:34">
      <c r="A200" s="40">
        <v>19</v>
      </c>
      <c r="B200" s="40">
        <v>13</v>
      </c>
      <c r="C200" s="63"/>
      <c r="D200" s="40" t="s">
        <v>513</v>
      </c>
      <c r="E200" s="40" t="s">
        <v>514</v>
      </c>
      <c r="F200" s="40" t="s">
        <v>537</v>
      </c>
      <c r="G200" s="64" t="s">
        <v>503</v>
      </c>
      <c r="H200" s="40">
        <v>0</v>
      </c>
      <c r="I200" s="40">
        <v>0</v>
      </c>
      <c r="J200" s="40">
        <v>0</v>
      </c>
      <c r="K200" s="40">
        <v>0</v>
      </c>
      <c r="L200" s="40">
        <v>0</v>
      </c>
      <c r="M200" s="40">
        <v>0</v>
      </c>
      <c r="N200" s="40">
        <v>0</v>
      </c>
      <c r="O200" s="40">
        <v>1</v>
      </c>
      <c r="P200" s="40">
        <v>0</v>
      </c>
      <c r="Q200" s="40">
        <v>0</v>
      </c>
      <c r="R200" s="40">
        <v>0</v>
      </c>
      <c r="S200" s="41" t="s">
        <v>504</v>
      </c>
      <c r="T200" s="41" t="s">
        <v>504</v>
      </c>
      <c r="U200" s="41" t="s">
        <v>504</v>
      </c>
      <c r="V200" s="41" t="s">
        <v>504</v>
      </c>
      <c r="W200" s="41" t="s">
        <v>504</v>
      </c>
      <c r="X200" s="65" t="s">
        <v>504</v>
      </c>
      <c r="Y200" s="40"/>
      <c r="Z200" s="40"/>
      <c r="AA200" s="40"/>
      <c r="AB200" s="40"/>
      <c r="AC200" s="40"/>
      <c r="AD200" s="40"/>
      <c r="AE200" s="40"/>
      <c r="AF200" s="40"/>
      <c r="AG200" s="40"/>
      <c r="AH200" s="40"/>
    </row>
    <row r="201" spans="1:34">
      <c r="A201" s="40">
        <v>19</v>
      </c>
      <c r="B201" s="40">
        <v>14</v>
      </c>
      <c r="C201" s="63"/>
      <c r="D201" s="40"/>
      <c r="E201" s="40" t="s">
        <v>515</v>
      </c>
      <c r="F201" s="40" t="s">
        <v>537</v>
      </c>
      <c r="G201" s="64" t="s">
        <v>503</v>
      </c>
      <c r="H201" s="40">
        <v>0</v>
      </c>
      <c r="I201" s="40">
        <v>0</v>
      </c>
      <c r="J201" s="40">
        <v>0</v>
      </c>
      <c r="K201" s="40">
        <v>1</v>
      </c>
      <c r="L201" s="40">
        <v>4</v>
      </c>
      <c r="M201" s="40">
        <v>0</v>
      </c>
      <c r="N201" s="40">
        <v>1</v>
      </c>
      <c r="O201" s="40">
        <v>1</v>
      </c>
      <c r="P201" s="40">
        <v>0</v>
      </c>
      <c r="Q201" s="40">
        <v>0</v>
      </c>
      <c r="R201" s="40">
        <v>0</v>
      </c>
      <c r="S201" s="41" t="s">
        <v>504</v>
      </c>
      <c r="T201" s="41" t="s">
        <v>504</v>
      </c>
      <c r="U201" s="41" t="s">
        <v>504</v>
      </c>
      <c r="V201" s="41" t="s">
        <v>504</v>
      </c>
      <c r="W201" s="41" t="s">
        <v>504</v>
      </c>
      <c r="X201" s="65" t="s">
        <v>504</v>
      </c>
      <c r="Y201" s="40"/>
      <c r="Z201" s="40"/>
      <c r="AA201" s="40"/>
      <c r="AB201" s="40"/>
      <c r="AC201" s="40"/>
      <c r="AD201" s="40"/>
      <c r="AE201" s="40"/>
      <c r="AF201" s="40"/>
      <c r="AG201" s="40"/>
      <c r="AH201" s="40"/>
    </row>
    <row r="202" spans="1:34">
      <c r="A202" s="40">
        <v>19</v>
      </c>
      <c r="B202" s="40">
        <v>15</v>
      </c>
      <c r="C202" s="63"/>
      <c r="D202" s="40"/>
      <c r="E202" s="40" t="s">
        <v>516</v>
      </c>
      <c r="F202" s="40" t="s">
        <v>537</v>
      </c>
      <c r="G202" s="64" t="s">
        <v>503</v>
      </c>
      <c r="H202" s="40">
        <v>0</v>
      </c>
      <c r="I202" s="40">
        <v>0</v>
      </c>
      <c r="J202" s="40">
        <v>0</v>
      </c>
      <c r="K202" s="40">
        <v>4</v>
      </c>
      <c r="L202" s="40">
        <v>2</v>
      </c>
      <c r="M202" s="40">
        <v>0</v>
      </c>
      <c r="N202" s="40">
        <v>0</v>
      </c>
      <c r="O202" s="40">
        <v>2</v>
      </c>
      <c r="P202" s="40">
        <v>0</v>
      </c>
      <c r="Q202" s="40">
        <v>0</v>
      </c>
      <c r="R202" s="40">
        <v>0</v>
      </c>
      <c r="S202" s="41" t="s">
        <v>504</v>
      </c>
      <c r="T202" s="41" t="s">
        <v>504</v>
      </c>
      <c r="U202" s="41" t="s">
        <v>504</v>
      </c>
      <c r="V202" s="41" t="s">
        <v>504</v>
      </c>
      <c r="W202" s="41" t="s">
        <v>504</v>
      </c>
      <c r="X202" s="65" t="s">
        <v>504</v>
      </c>
      <c r="Y202" s="40"/>
      <c r="Z202" s="40"/>
      <c r="AA202" s="40"/>
      <c r="AB202" s="40"/>
      <c r="AC202" s="40"/>
      <c r="AD202" s="40"/>
      <c r="AE202" s="40"/>
      <c r="AF202" s="40"/>
      <c r="AG202" s="40"/>
      <c r="AH202" s="40"/>
    </row>
    <row r="203" spans="1:34">
      <c r="A203" s="40">
        <v>19</v>
      </c>
      <c r="B203" s="40">
        <v>16</v>
      </c>
      <c r="C203" s="63"/>
      <c r="D203" s="40"/>
      <c r="E203" s="40" t="s">
        <v>517</v>
      </c>
      <c r="F203" s="40" t="s">
        <v>537</v>
      </c>
      <c r="G203" s="64" t="s">
        <v>503</v>
      </c>
      <c r="H203" s="40">
        <v>421</v>
      </c>
      <c r="I203" s="40">
        <v>22</v>
      </c>
      <c r="J203" s="40">
        <v>272</v>
      </c>
      <c r="K203" s="40">
        <v>98</v>
      </c>
      <c r="L203" s="40">
        <v>441</v>
      </c>
      <c r="M203" s="40">
        <v>378</v>
      </c>
      <c r="N203" s="40">
        <v>72</v>
      </c>
      <c r="O203" s="40">
        <v>294</v>
      </c>
      <c r="P203" s="40">
        <v>479</v>
      </c>
      <c r="Q203" s="40">
        <v>156</v>
      </c>
      <c r="R203" s="40">
        <v>311</v>
      </c>
      <c r="S203" s="41" t="s">
        <v>504</v>
      </c>
      <c r="T203" s="41" t="s">
        <v>504</v>
      </c>
      <c r="U203" s="41" t="s">
        <v>504</v>
      </c>
      <c r="V203" s="41" t="s">
        <v>504</v>
      </c>
      <c r="W203" s="41" t="s">
        <v>504</v>
      </c>
      <c r="X203" s="65" t="s">
        <v>504</v>
      </c>
      <c r="Y203" s="40"/>
      <c r="Z203" s="40"/>
      <c r="AA203" s="40"/>
      <c r="AB203" s="40"/>
      <c r="AC203" s="40"/>
      <c r="AD203" s="40"/>
      <c r="AE203" s="40"/>
      <c r="AF203" s="40"/>
      <c r="AG203" s="40"/>
      <c r="AH203" s="40"/>
    </row>
    <row r="204" spans="1:34">
      <c r="A204" s="40">
        <v>19</v>
      </c>
      <c r="B204" s="40">
        <v>17</v>
      </c>
      <c r="C204" s="63"/>
      <c r="D204" s="40"/>
      <c r="E204" s="40" t="s">
        <v>50</v>
      </c>
      <c r="F204" s="40" t="s">
        <v>537</v>
      </c>
      <c r="G204" s="64" t="s">
        <v>503</v>
      </c>
      <c r="H204" s="40">
        <v>421</v>
      </c>
      <c r="I204" s="40">
        <v>22</v>
      </c>
      <c r="J204" s="40">
        <v>272</v>
      </c>
      <c r="K204" s="40">
        <v>103</v>
      </c>
      <c r="L204" s="40">
        <v>447</v>
      </c>
      <c r="M204" s="40">
        <v>378</v>
      </c>
      <c r="N204" s="40">
        <v>73</v>
      </c>
      <c r="O204" s="40">
        <v>298</v>
      </c>
      <c r="P204" s="40">
        <v>479</v>
      </c>
      <c r="Q204" s="40">
        <v>156</v>
      </c>
      <c r="R204" s="40">
        <v>311</v>
      </c>
      <c r="S204" s="41" t="s">
        <v>504</v>
      </c>
      <c r="T204" s="41" t="s">
        <v>504</v>
      </c>
      <c r="U204" s="41" t="s">
        <v>504</v>
      </c>
      <c r="V204" s="41" t="s">
        <v>504</v>
      </c>
      <c r="W204" s="41" t="s">
        <v>504</v>
      </c>
      <c r="X204" s="65" t="s">
        <v>504</v>
      </c>
      <c r="Y204" s="40"/>
      <c r="Z204" s="40"/>
      <c r="AA204" s="40"/>
      <c r="AB204" s="40"/>
      <c r="AC204" s="40"/>
      <c r="AD204" s="40"/>
      <c r="AE204" s="40"/>
      <c r="AF204" s="40"/>
      <c r="AG204" s="40"/>
      <c r="AH204" s="40"/>
    </row>
    <row r="205" spans="1:34">
      <c r="A205" s="40">
        <v>19</v>
      </c>
      <c r="B205" s="40">
        <v>18</v>
      </c>
      <c r="C205" s="63"/>
      <c r="D205" s="40" t="s">
        <v>518</v>
      </c>
      <c r="E205" s="40" t="s">
        <v>519</v>
      </c>
      <c r="F205" s="40" t="s">
        <v>537</v>
      </c>
      <c r="G205" s="64" t="s">
        <v>503</v>
      </c>
      <c r="H205" s="40">
        <v>0</v>
      </c>
      <c r="I205" s="40">
        <v>0</v>
      </c>
      <c r="J205" s="40">
        <v>0</v>
      </c>
      <c r="K205" s="40">
        <v>0</v>
      </c>
      <c r="L205" s="40">
        <v>0</v>
      </c>
      <c r="M205" s="40">
        <v>0</v>
      </c>
      <c r="N205" s="40">
        <v>0</v>
      </c>
      <c r="O205" s="40">
        <v>0</v>
      </c>
      <c r="P205" s="40">
        <v>0</v>
      </c>
      <c r="Q205" s="40">
        <v>0</v>
      </c>
      <c r="R205" s="40">
        <v>0</v>
      </c>
      <c r="S205" s="41" t="s">
        <v>504</v>
      </c>
      <c r="T205" s="41" t="s">
        <v>504</v>
      </c>
      <c r="U205" s="41" t="s">
        <v>504</v>
      </c>
      <c r="V205" s="41" t="s">
        <v>504</v>
      </c>
      <c r="W205" s="41" t="s">
        <v>504</v>
      </c>
      <c r="X205" s="65" t="s">
        <v>504</v>
      </c>
      <c r="Y205" s="40"/>
      <c r="Z205" s="40"/>
      <c r="AA205" s="40"/>
      <c r="AB205" s="40"/>
      <c r="AC205" s="40"/>
      <c r="AD205" s="40"/>
      <c r="AE205" s="40"/>
      <c r="AF205" s="40"/>
      <c r="AG205" s="40"/>
      <c r="AH205" s="40"/>
    </row>
    <row r="206" spans="1:34">
      <c r="A206" s="40">
        <v>19</v>
      </c>
      <c r="B206" s="40">
        <v>19</v>
      </c>
      <c r="C206" s="63"/>
      <c r="D206" s="40"/>
      <c r="E206" s="40" t="s">
        <v>520</v>
      </c>
      <c r="F206" s="40" t="s">
        <v>537</v>
      </c>
      <c r="G206" s="64" t="s">
        <v>503</v>
      </c>
      <c r="H206" s="40">
        <v>0</v>
      </c>
      <c r="I206" s="40">
        <v>0</v>
      </c>
      <c r="J206" s="40">
        <v>0</v>
      </c>
      <c r="K206" s="40">
        <v>1</v>
      </c>
      <c r="L206" s="40">
        <v>2</v>
      </c>
      <c r="M206" s="40">
        <v>1</v>
      </c>
      <c r="N206" s="40">
        <v>1</v>
      </c>
      <c r="O206" s="40">
        <v>0</v>
      </c>
      <c r="P206" s="40">
        <v>1</v>
      </c>
      <c r="Q206" s="40">
        <v>0</v>
      </c>
      <c r="R206" s="40">
        <v>0</v>
      </c>
      <c r="S206" s="41" t="s">
        <v>504</v>
      </c>
      <c r="T206" s="41" t="s">
        <v>504</v>
      </c>
      <c r="U206" s="41" t="s">
        <v>504</v>
      </c>
      <c r="V206" s="41" t="s">
        <v>504</v>
      </c>
      <c r="W206" s="41" t="s">
        <v>504</v>
      </c>
      <c r="X206" s="65" t="s">
        <v>504</v>
      </c>
      <c r="Y206" s="40"/>
      <c r="Z206" s="40"/>
      <c r="AA206" s="40"/>
      <c r="AB206" s="40"/>
      <c r="AC206" s="40"/>
      <c r="AD206" s="40"/>
      <c r="AE206" s="40"/>
      <c r="AF206" s="40"/>
      <c r="AG206" s="40"/>
      <c r="AH206" s="40"/>
    </row>
    <row r="207" spans="1:34">
      <c r="A207" s="40">
        <v>19</v>
      </c>
      <c r="B207" s="40">
        <v>20</v>
      </c>
      <c r="C207" s="63"/>
      <c r="D207" s="40"/>
      <c r="E207" s="40" t="s">
        <v>521</v>
      </c>
      <c r="F207" s="40" t="s">
        <v>537</v>
      </c>
      <c r="G207" s="64" t="s">
        <v>503</v>
      </c>
      <c r="H207" s="40">
        <v>14</v>
      </c>
      <c r="I207" s="40">
        <v>2</v>
      </c>
      <c r="J207" s="40">
        <v>2</v>
      </c>
      <c r="K207" s="40">
        <v>9</v>
      </c>
      <c r="L207" s="40">
        <v>28</v>
      </c>
      <c r="M207" s="40">
        <v>12</v>
      </c>
      <c r="N207" s="40">
        <v>9</v>
      </c>
      <c r="O207" s="40">
        <v>7</v>
      </c>
      <c r="P207" s="40">
        <v>37</v>
      </c>
      <c r="Q207" s="40">
        <v>16</v>
      </c>
      <c r="R207" s="40">
        <v>2</v>
      </c>
      <c r="S207" s="41" t="s">
        <v>504</v>
      </c>
      <c r="T207" s="41" t="s">
        <v>504</v>
      </c>
      <c r="U207" s="41" t="s">
        <v>504</v>
      </c>
      <c r="V207" s="41" t="s">
        <v>504</v>
      </c>
      <c r="W207" s="41" t="s">
        <v>504</v>
      </c>
      <c r="X207" s="65" t="s">
        <v>504</v>
      </c>
      <c r="Y207" s="40"/>
      <c r="Z207" s="40"/>
      <c r="AA207" s="40"/>
      <c r="AB207" s="40"/>
      <c r="AC207" s="40"/>
      <c r="AD207" s="40"/>
      <c r="AE207" s="40"/>
      <c r="AF207" s="40"/>
      <c r="AG207" s="40"/>
      <c r="AH207" s="40"/>
    </row>
    <row r="208" spans="1:34">
      <c r="A208" s="40">
        <v>19</v>
      </c>
      <c r="B208" s="40">
        <v>21</v>
      </c>
      <c r="C208" s="63"/>
      <c r="D208" s="40"/>
      <c r="E208" s="40" t="s">
        <v>522</v>
      </c>
      <c r="F208" s="40" t="s">
        <v>537</v>
      </c>
      <c r="G208" s="64" t="s">
        <v>503</v>
      </c>
      <c r="H208" s="40">
        <v>21</v>
      </c>
      <c r="I208" s="40">
        <v>9</v>
      </c>
      <c r="J208" s="40">
        <v>23</v>
      </c>
      <c r="K208" s="40">
        <v>22</v>
      </c>
      <c r="L208" s="40">
        <v>114</v>
      </c>
      <c r="M208" s="40">
        <v>25</v>
      </c>
      <c r="N208" s="40">
        <v>48</v>
      </c>
      <c r="O208" s="40">
        <v>80</v>
      </c>
      <c r="P208" s="40">
        <v>176</v>
      </c>
      <c r="Q208" s="40">
        <v>27</v>
      </c>
      <c r="R208" s="40">
        <v>11</v>
      </c>
      <c r="S208" s="41" t="s">
        <v>504</v>
      </c>
      <c r="T208" s="41" t="s">
        <v>504</v>
      </c>
      <c r="U208" s="41" t="s">
        <v>504</v>
      </c>
      <c r="V208" s="41" t="s">
        <v>504</v>
      </c>
      <c r="W208" s="41" t="s">
        <v>504</v>
      </c>
      <c r="X208" s="65" t="s">
        <v>504</v>
      </c>
      <c r="Y208" s="40"/>
      <c r="Z208" s="40"/>
      <c r="AA208" s="40"/>
      <c r="AB208" s="40"/>
      <c r="AC208" s="40"/>
      <c r="AD208" s="40"/>
      <c r="AE208" s="40"/>
      <c r="AF208" s="40"/>
      <c r="AG208" s="40"/>
      <c r="AH208" s="40"/>
    </row>
    <row r="209" spans="1:34">
      <c r="A209" s="40">
        <v>19</v>
      </c>
      <c r="B209" s="40">
        <v>22</v>
      </c>
      <c r="C209" s="63"/>
      <c r="D209" s="40"/>
      <c r="E209" s="40" t="s">
        <v>517</v>
      </c>
      <c r="F209" s="40" t="s">
        <v>537</v>
      </c>
      <c r="G209" s="64" t="s">
        <v>503</v>
      </c>
      <c r="H209" s="40">
        <v>386</v>
      </c>
      <c r="I209" s="40">
        <v>11</v>
      </c>
      <c r="J209" s="40">
        <v>247</v>
      </c>
      <c r="K209" s="40">
        <v>71</v>
      </c>
      <c r="L209" s="40">
        <v>303</v>
      </c>
      <c r="M209" s="40">
        <v>340</v>
      </c>
      <c r="N209" s="40">
        <v>15</v>
      </c>
      <c r="O209" s="40">
        <v>211</v>
      </c>
      <c r="P209" s="40">
        <v>265</v>
      </c>
      <c r="Q209" s="40">
        <v>113</v>
      </c>
      <c r="R209" s="40">
        <v>298</v>
      </c>
      <c r="S209" s="41" t="s">
        <v>504</v>
      </c>
      <c r="T209" s="41" t="s">
        <v>504</v>
      </c>
      <c r="U209" s="41" t="s">
        <v>504</v>
      </c>
      <c r="V209" s="41" t="s">
        <v>504</v>
      </c>
      <c r="W209" s="41" t="s">
        <v>504</v>
      </c>
      <c r="X209" s="65" t="s">
        <v>504</v>
      </c>
      <c r="Y209" s="40"/>
      <c r="Z209" s="40"/>
      <c r="AA209" s="40"/>
      <c r="AB209" s="40"/>
      <c r="AC209" s="40"/>
      <c r="AD209" s="40"/>
      <c r="AE209" s="40"/>
      <c r="AF209" s="40"/>
      <c r="AG209" s="40"/>
      <c r="AH209" s="40"/>
    </row>
    <row r="210" spans="1:34">
      <c r="A210" s="40">
        <v>19</v>
      </c>
      <c r="B210" s="40">
        <v>23</v>
      </c>
      <c r="C210" s="63"/>
      <c r="D210" s="40"/>
      <c r="E210" s="40" t="s">
        <v>50</v>
      </c>
      <c r="F210" s="40" t="s">
        <v>537</v>
      </c>
      <c r="G210" s="64" t="s">
        <v>503</v>
      </c>
      <c r="H210" s="40">
        <v>421</v>
      </c>
      <c r="I210" s="40">
        <v>22</v>
      </c>
      <c r="J210" s="40">
        <v>272</v>
      </c>
      <c r="K210" s="40">
        <v>103</v>
      </c>
      <c r="L210" s="40">
        <v>447</v>
      </c>
      <c r="M210" s="40">
        <v>378</v>
      </c>
      <c r="N210" s="40">
        <v>73</v>
      </c>
      <c r="O210" s="40">
        <v>298</v>
      </c>
      <c r="P210" s="40">
        <v>479</v>
      </c>
      <c r="Q210" s="40">
        <v>156</v>
      </c>
      <c r="R210" s="40">
        <v>311</v>
      </c>
      <c r="S210" s="41" t="s">
        <v>504</v>
      </c>
      <c r="T210" s="41" t="s">
        <v>504</v>
      </c>
      <c r="U210" s="41" t="s">
        <v>504</v>
      </c>
      <c r="V210" s="41" t="s">
        <v>504</v>
      </c>
      <c r="W210" s="41" t="s">
        <v>504</v>
      </c>
      <c r="X210" s="65" t="s">
        <v>504</v>
      </c>
      <c r="Y210" s="40"/>
      <c r="Z210" s="40"/>
      <c r="AA210" s="40"/>
      <c r="AB210" s="40"/>
      <c r="AC210" s="40"/>
      <c r="AD210" s="40"/>
      <c r="AE210" s="40"/>
      <c r="AF210" s="40"/>
      <c r="AG210" s="40"/>
      <c r="AH210" s="40"/>
    </row>
    <row r="211" spans="1:34">
      <c r="A211" s="40">
        <v>19</v>
      </c>
      <c r="B211" s="40">
        <v>24</v>
      </c>
      <c r="C211" s="63"/>
      <c r="D211" s="40" t="s">
        <v>523</v>
      </c>
      <c r="E211" s="40" t="s">
        <v>524</v>
      </c>
      <c r="F211" s="40" t="s">
        <v>537</v>
      </c>
      <c r="G211" s="64" t="s">
        <v>503</v>
      </c>
      <c r="H211" s="40">
        <v>0</v>
      </c>
      <c r="I211" s="40">
        <v>0</v>
      </c>
      <c r="J211" s="40">
        <v>0</v>
      </c>
      <c r="K211" s="40">
        <v>0</v>
      </c>
      <c r="L211" s="40">
        <v>0</v>
      </c>
      <c r="M211" s="40">
        <v>0</v>
      </c>
      <c r="N211" s="40">
        <v>0</v>
      </c>
      <c r="O211" s="40">
        <v>0</v>
      </c>
      <c r="P211" s="40">
        <v>0</v>
      </c>
      <c r="Q211" s="40">
        <v>0</v>
      </c>
      <c r="R211" s="40">
        <v>0</v>
      </c>
      <c r="S211" s="41" t="s">
        <v>504</v>
      </c>
      <c r="T211" s="41" t="s">
        <v>504</v>
      </c>
      <c r="U211" s="41" t="s">
        <v>504</v>
      </c>
      <c r="V211" s="41" t="s">
        <v>504</v>
      </c>
      <c r="W211" s="41" t="s">
        <v>504</v>
      </c>
      <c r="X211" s="65" t="s">
        <v>504</v>
      </c>
      <c r="Y211" s="40"/>
      <c r="Z211" s="40"/>
      <c r="AA211" s="40"/>
      <c r="AB211" s="40"/>
      <c r="AC211" s="40"/>
      <c r="AD211" s="40"/>
      <c r="AE211" s="40"/>
      <c r="AF211" s="40"/>
      <c r="AG211" s="40"/>
      <c r="AH211" s="40"/>
    </row>
    <row r="212" spans="1:34">
      <c r="A212" s="40">
        <v>19</v>
      </c>
      <c r="B212" s="40">
        <v>25</v>
      </c>
      <c r="C212" s="63"/>
      <c r="D212" s="40"/>
      <c r="E212" s="40" t="s">
        <v>525</v>
      </c>
      <c r="F212" s="40" t="s">
        <v>537</v>
      </c>
      <c r="G212" s="64" t="s">
        <v>503</v>
      </c>
      <c r="H212" s="40">
        <v>0</v>
      </c>
      <c r="I212" s="40">
        <v>0</v>
      </c>
      <c r="J212" s="40">
        <v>0</v>
      </c>
      <c r="K212" s="40">
        <v>0</v>
      </c>
      <c r="L212" s="40">
        <v>0</v>
      </c>
      <c r="M212" s="40">
        <v>0</v>
      </c>
      <c r="N212" s="40">
        <v>0</v>
      </c>
      <c r="O212" s="40">
        <v>1</v>
      </c>
      <c r="P212" s="40">
        <v>3</v>
      </c>
      <c r="Q212" s="40">
        <v>0</v>
      </c>
      <c r="R212" s="40">
        <v>0</v>
      </c>
      <c r="S212" s="41" t="s">
        <v>504</v>
      </c>
      <c r="T212" s="41" t="s">
        <v>504</v>
      </c>
      <c r="U212" s="41" t="s">
        <v>504</v>
      </c>
      <c r="V212" s="41" t="s">
        <v>504</v>
      </c>
      <c r="W212" s="41" t="s">
        <v>504</v>
      </c>
      <c r="X212" s="65" t="s">
        <v>504</v>
      </c>
      <c r="Y212" s="40"/>
      <c r="Z212" s="40"/>
      <c r="AA212" s="40"/>
      <c r="AB212" s="40"/>
      <c r="AC212" s="40"/>
      <c r="AD212" s="40"/>
      <c r="AE212" s="40"/>
      <c r="AF212" s="40"/>
      <c r="AG212" s="40"/>
      <c r="AH212" s="40"/>
    </row>
    <row r="213" spans="1:34">
      <c r="A213" s="40">
        <v>19</v>
      </c>
      <c r="B213" s="40">
        <v>26</v>
      </c>
      <c r="C213" s="63"/>
      <c r="D213" s="40"/>
      <c r="E213" s="40" t="s">
        <v>526</v>
      </c>
      <c r="F213" s="40" t="s">
        <v>537</v>
      </c>
      <c r="G213" s="64" t="s">
        <v>503</v>
      </c>
      <c r="H213" s="40">
        <v>7</v>
      </c>
      <c r="I213" s="40">
        <v>2</v>
      </c>
      <c r="J213" s="40">
        <v>0</v>
      </c>
      <c r="K213" s="40">
        <v>16</v>
      </c>
      <c r="L213" s="40">
        <v>46</v>
      </c>
      <c r="M213" s="40">
        <v>13</v>
      </c>
      <c r="N213" s="40">
        <v>8</v>
      </c>
      <c r="O213" s="40">
        <v>8</v>
      </c>
      <c r="P213" s="40">
        <v>33</v>
      </c>
      <c r="Q213" s="40">
        <v>8</v>
      </c>
      <c r="R213" s="40">
        <v>1</v>
      </c>
      <c r="S213" s="41" t="s">
        <v>504</v>
      </c>
      <c r="T213" s="41" t="s">
        <v>504</v>
      </c>
      <c r="U213" s="41" t="s">
        <v>504</v>
      </c>
      <c r="V213" s="41" t="s">
        <v>504</v>
      </c>
      <c r="W213" s="41" t="s">
        <v>504</v>
      </c>
      <c r="X213" s="65" t="s">
        <v>504</v>
      </c>
      <c r="Y213" s="40"/>
      <c r="Z213" s="40"/>
      <c r="AA213" s="40"/>
      <c r="AB213" s="40"/>
      <c r="AC213" s="40"/>
      <c r="AD213" s="40"/>
      <c r="AE213" s="40"/>
      <c r="AF213" s="40"/>
      <c r="AG213" s="40"/>
      <c r="AH213" s="40"/>
    </row>
    <row r="214" spans="1:34">
      <c r="A214" s="40">
        <v>19</v>
      </c>
      <c r="B214" s="40">
        <v>27</v>
      </c>
      <c r="C214" s="63"/>
      <c r="D214" s="40"/>
      <c r="E214" s="40" t="s">
        <v>527</v>
      </c>
      <c r="F214" s="40" t="s">
        <v>537</v>
      </c>
      <c r="G214" s="64" t="s">
        <v>503</v>
      </c>
      <c r="H214" s="40">
        <v>17</v>
      </c>
      <c r="I214" s="40">
        <v>2</v>
      </c>
      <c r="J214" s="40">
        <v>9</v>
      </c>
      <c r="K214" s="40">
        <v>4</v>
      </c>
      <c r="L214" s="40">
        <v>27</v>
      </c>
      <c r="M214" s="40">
        <v>14</v>
      </c>
      <c r="N214" s="40">
        <v>7</v>
      </c>
      <c r="O214" s="40">
        <v>27</v>
      </c>
      <c r="P214" s="40">
        <v>60</v>
      </c>
      <c r="Q214" s="40">
        <v>20</v>
      </c>
      <c r="R214" s="40">
        <v>15</v>
      </c>
      <c r="S214" s="41" t="s">
        <v>504</v>
      </c>
      <c r="T214" s="41" t="s">
        <v>504</v>
      </c>
      <c r="U214" s="41" t="s">
        <v>504</v>
      </c>
      <c r="V214" s="41" t="s">
        <v>504</v>
      </c>
      <c r="W214" s="41" t="s">
        <v>504</v>
      </c>
      <c r="X214" s="65" t="s">
        <v>504</v>
      </c>
      <c r="Y214" s="40"/>
      <c r="Z214" s="40"/>
      <c r="AA214" s="40"/>
      <c r="AB214" s="40"/>
      <c r="AC214" s="40"/>
      <c r="AD214" s="40"/>
      <c r="AE214" s="40"/>
      <c r="AF214" s="40"/>
      <c r="AG214" s="40"/>
      <c r="AH214" s="40"/>
    </row>
    <row r="215" spans="1:34">
      <c r="A215" s="40">
        <v>19</v>
      </c>
      <c r="B215" s="40">
        <v>28</v>
      </c>
      <c r="C215" s="63"/>
      <c r="D215" s="40"/>
      <c r="E215" s="40" t="s">
        <v>517</v>
      </c>
      <c r="F215" s="40" t="s">
        <v>537</v>
      </c>
      <c r="G215" s="64" t="s">
        <v>503</v>
      </c>
      <c r="H215" s="40">
        <v>397</v>
      </c>
      <c r="I215" s="40">
        <v>18</v>
      </c>
      <c r="J215" s="40">
        <v>263</v>
      </c>
      <c r="K215" s="40">
        <v>83</v>
      </c>
      <c r="L215" s="40">
        <v>374</v>
      </c>
      <c r="M215" s="40">
        <v>351</v>
      </c>
      <c r="N215" s="40">
        <v>58</v>
      </c>
      <c r="O215" s="40">
        <v>262</v>
      </c>
      <c r="P215" s="40">
        <v>383</v>
      </c>
      <c r="Q215" s="40">
        <v>128</v>
      </c>
      <c r="R215" s="40">
        <v>295</v>
      </c>
      <c r="S215" s="41" t="s">
        <v>504</v>
      </c>
      <c r="T215" s="41" t="s">
        <v>504</v>
      </c>
      <c r="U215" s="41" t="s">
        <v>504</v>
      </c>
      <c r="V215" s="41" t="s">
        <v>504</v>
      </c>
      <c r="W215" s="41" t="s">
        <v>504</v>
      </c>
      <c r="X215" s="65" t="s">
        <v>504</v>
      </c>
      <c r="Y215" s="40"/>
      <c r="Z215" s="40"/>
      <c r="AA215" s="40"/>
      <c r="AB215" s="40"/>
      <c r="AC215" s="40"/>
      <c r="AD215" s="40"/>
      <c r="AE215" s="40"/>
      <c r="AF215" s="40"/>
      <c r="AG215" s="40"/>
      <c r="AH215" s="40"/>
    </row>
    <row r="216" spans="1:34">
      <c r="A216" s="40">
        <v>19</v>
      </c>
      <c r="B216" s="40">
        <v>29</v>
      </c>
      <c r="C216" s="66"/>
      <c r="D216" s="67"/>
      <c r="E216" s="67" t="s">
        <v>50</v>
      </c>
      <c r="F216" s="67" t="s">
        <v>537</v>
      </c>
      <c r="G216" s="68" t="s">
        <v>503</v>
      </c>
      <c r="H216" s="40">
        <v>421</v>
      </c>
      <c r="I216" s="40">
        <v>22</v>
      </c>
      <c r="J216" s="40">
        <v>272</v>
      </c>
      <c r="K216" s="40">
        <v>103</v>
      </c>
      <c r="L216" s="40">
        <v>447</v>
      </c>
      <c r="M216" s="40">
        <v>378</v>
      </c>
      <c r="N216" s="40">
        <v>73</v>
      </c>
      <c r="O216" s="40">
        <v>298</v>
      </c>
      <c r="P216" s="40">
        <v>479</v>
      </c>
      <c r="Q216" s="40">
        <v>156</v>
      </c>
      <c r="R216" s="40">
        <v>311</v>
      </c>
      <c r="S216" s="41" t="s">
        <v>504</v>
      </c>
      <c r="T216" s="41" t="s">
        <v>504</v>
      </c>
      <c r="U216" s="41" t="s">
        <v>504</v>
      </c>
      <c r="V216" s="41" t="s">
        <v>504</v>
      </c>
      <c r="W216" s="41" t="s">
        <v>504</v>
      </c>
      <c r="X216" s="65" t="s">
        <v>504</v>
      </c>
      <c r="Y216" s="40"/>
      <c r="Z216" s="40"/>
      <c r="AA216" s="40"/>
      <c r="AB216" s="40"/>
      <c r="AC216" s="40"/>
      <c r="AD216" s="40"/>
      <c r="AE216" s="40"/>
      <c r="AF216" s="40"/>
      <c r="AG216" s="40"/>
      <c r="AH216" s="40"/>
    </row>
    <row r="217" spans="1:34">
      <c r="A217" s="120"/>
      <c r="B217" s="122"/>
      <c r="C217" s="69">
        <v>10</v>
      </c>
      <c r="D217" s="70" t="s">
        <v>538</v>
      </c>
      <c r="E217" s="70"/>
      <c r="F217" s="70"/>
      <c r="G217" s="71"/>
      <c r="H217" s="70"/>
      <c r="I217" s="70"/>
      <c r="J217" s="70"/>
      <c r="K217" s="70"/>
      <c r="L217" s="70"/>
      <c r="M217" s="70"/>
      <c r="N217" s="70"/>
      <c r="O217" s="70"/>
      <c r="P217" s="70"/>
      <c r="Q217" s="70"/>
      <c r="R217" s="70"/>
      <c r="S217" s="72"/>
      <c r="T217" s="72"/>
      <c r="U217" s="72"/>
      <c r="V217" s="72"/>
      <c r="W217" s="72"/>
      <c r="X217" s="73"/>
      <c r="Y217" s="40"/>
      <c r="Z217" s="40"/>
      <c r="AA217" s="40"/>
      <c r="AB217" s="40"/>
      <c r="AC217" s="40"/>
      <c r="AD217" s="40"/>
      <c r="AE217" s="40"/>
      <c r="AF217" s="40"/>
      <c r="AG217" s="40"/>
      <c r="AH217" s="40"/>
    </row>
    <row r="218" spans="1:34">
      <c r="A218" s="40">
        <v>20</v>
      </c>
      <c r="B218" s="40">
        <v>4</v>
      </c>
      <c r="C218" s="63"/>
      <c r="D218" s="40" t="s">
        <v>501</v>
      </c>
      <c r="E218" s="40" t="s">
        <v>501</v>
      </c>
      <c r="F218" s="40" t="s">
        <v>537</v>
      </c>
      <c r="G218" s="64" t="s">
        <v>503</v>
      </c>
      <c r="H218" s="40">
        <v>0</v>
      </c>
      <c r="I218" s="40">
        <v>0</v>
      </c>
      <c r="J218" s="40">
        <v>0</v>
      </c>
      <c r="K218" s="40">
        <v>0</v>
      </c>
      <c r="L218" s="40">
        <v>0</v>
      </c>
      <c r="M218" s="40">
        <v>0</v>
      </c>
      <c r="N218" s="40">
        <v>0</v>
      </c>
      <c r="O218" s="40">
        <v>0</v>
      </c>
      <c r="P218" s="40">
        <v>1</v>
      </c>
      <c r="Q218" s="40">
        <v>0</v>
      </c>
      <c r="R218" s="40">
        <v>1</v>
      </c>
      <c r="S218" s="41" t="s">
        <v>504</v>
      </c>
      <c r="T218" s="41" t="s">
        <v>504</v>
      </c>
      <c r="U218" s="41" t="s">
        <v>504</v>
      </c>
      <c r="V218" s="41" t="s">
        <v>504</v>
      </c>
      <c r="W218" s="41" t="s">
        <v>504</v>
      </c>
      <c r="X218" s="65" t="s">
        <v>504</v>
      </c>
      <c r="Y218" s="40"/>
      <c r="Z218" s="40"/>
      <c r="AA218" s="40"/>
      <c r="AB218" s="40"/>
      <c r="AC218" s="40"/>
      <c r="AD218" s="40"/>
      <c r="AE218" s="40"/>
      <c r="AF218" s="40"/>
      <c r="AG218" s="40"/>
      <c r="AH218" s="40"/>
    </row>
    <row r="219" spans="1:34">
      <c r="A219" s="40">
        <v>20</v>
      </c>
      <c r="B219" s="40">
        <v>5</v>
      </c>
      <c r="C219" s="63"/>
      <c r="D219" s="40" t="s">
        <v>505</v>
      </c>
      <c r="E219" s="40" t="s">
        <v>506</v>
      </c>
      <c r="F219" s="40" t="s">
        <v>537</v>
      </c>
      <c r="G219" s="64" t="s">
        <v>503</v>
      </c>
      <c r="H219" s="40">
        <v>19</v>
      </c>
      <c r="I219" s="40">
        <v>2</v>
      </c>
      <c r="J219" s="40">
        <v>0</v>
      </c>
      <c r="K219" s="40">
        <v>10</v>
      </c>
      <c r="L219" s="40">
        <v>2</v>
      </c>
      <c r="M219" s="40">
        <v>13</v>
      </c>
      <c r="N219" s="40">
        <v>3</v>
      </c>
      <c r="O219" s="40">
        <v>10</v>
      </c>
      <c r="P219" s="40">
        <v>11</v>
      </c>
      <c r="Q219" s="40">
        <v>1</v>
      </c>
      <c r="R219" s="40">
        <v>12</v>
      </c>
      <c r="S219" s="41" t="s">
        <v>504</v>
      </c>
      <c r="T219" s="41" t="s">
        <v>504</v>
      </c>
      <c r="U219" s="41" t="s">
        <v>504</v>
      </c>
      <c r="V219" s="41" t="s">
        <v>504</v>
      </c>
      <c r="W219" s="41" t="s">
        <v>504</v>
      </c>
      <c r="X219" s="65" t="s">
        <v>504</v>
      </c>
      <c r="Y219" s="40"/>
      <c r="Z219" s="40"/>
      <c r="AA219" s="40"/>
      <c r="AB219" s="40"/>
      <c r="AC219" s="40"/>
      <c r="AD219" s="40"/>
      <c r="AE219" s="40"/>
      <c r="AF219" s="40"/>
      <c r="AG219" s="40"/>
      <c r="AH219" s="40"/>
    </row>
    <row r="220" spans="1:34">
      <c r="A220" s="40">
        <v>20</v>
      </c>
      <c r="B220" s="40">
        <v>6</v>
      </c>
      <c r="C220" s="63"/>
      <c r="D220" s="40"/>
      <c r="E220" s="40" t="s">
        <v>507</v>
      </c>
      <c r="F220" s="40" t="s">
        <v>537</v>
      </c>
      <c r="G220" s="64" t="s">
        <v>503</v>
      </c>
      <c r="H220" s="40">
        <v>61</v>
      </c>
      <c r="I220" s="40">
        <v>3</v>
      </c>
      <c r="J220" s="40">
        <v>25</v>
      </c>
      <c r="K220" s="40">
        <v>6</v>
      </c>
      <c r="L220" s="40">
        <v>23</v>
      </c>
      <c r="M220" s="40">
        <v>34</v>
      </c>
      <c r="N220" s="40">
        <v>14</v>
      </c>
      <c r="O220" s="40">
        <v>46</v>
      </c>
      <c r="P220" s="40">
        <v>75</v>
      </c>
      <c r="Q220" s="40">
        <v>18</v>
      </c>
      <c r="R220" s="40">
        <v>37</v>
      </c>
      <c r="S220" s="41" t="s">
        <v>504</v>
      </c>
      <c r="T220" s="41" t="s">
        <v>504</v>
      </c>
      <c r="U220" s="41" t="s">
        <v>504</v>
      </c>
      <c r="V220" s="41" t="s">
        <v>504</v>
      </c>
      <c r="W220" s="41" t="s">
        <v>504</v>
      </c>
      <c r="X220" s="65" t="s">
        <v>504</v>
      </c>
      <c r="Y220" s="40"/>
      <c r="Z220" s="40"/>
      <c r="AA220" s="40"/>
      <c r="AB220" s="40"/>
      <c r="AC220" s="40"/>
      <c r="AD220" s="40"/>
      <c r="AE220" s="40"/>
      <c r="AF220" s="40"/>
      <c r="AG220" s="40"/>
      <c r="AH220" s="40"/>
    </row>
    <row r="221" spans="1:34">
      <c r="A221" s="40">
        <v>20</v>
      </c>
      <c r="B221" s="40">
        <v>7</v>
      </c>
      <c r="C221" s="63"/>
      <c r="D221" s="40" t="s">
        <v>508</v>
      </c>
      <c r="E221" s="40" t="s">
        <v>509</v>
      </c>
      <c r="F221" s="40" t="s">
        <v>537</v>
      </c>
      <c r="G221" s="64" t="s">
        <v>503</v>
      </c>
      <c r="H221" s="40">
        <v>12</v>
      </c>
      <c r="I221" s="40">
        <v>0</v>
      </c>
      <c r="J221" s="40">
        <v>0</v>
      </c>
      <c r="K221" s="40">
        <v>3</v>
      </c>
      <c r="L221" s="40">
        <v>1</v>
      </c>
      <c r="M221" s="40">
        <v>7</v>
      </c>
      <c r="N221" s="40">
        <v>1</v>
      </c>
      <c r="O221" s="40">
        <v>1</v>
      </c>
      <c r="P221" s="40">
        <v>1</v>
      </c>
      <c r="Q221" s="40">
        <v>2</v>
      </c>
      <c r="R221" s="40">
        <v>1</v>
      </c>
      <c r="S221" s="41" t="s">
        <v>504</v>
      </c>
      <c r="T221" s="41" t="s">
        <v>504</v>
      </c>
      <c r="U221" s="41" t="s">
        <v>504</v>
      </c>
      <c r="V221" s="41" t="s">
        <v>504</v>
      </c>
      <c r="W221" s="41" t="s">
        <v>504</v>
      </c>
      <c r="X221" s="65" t="s">
        <v>504</v>
      </c>
      <c r="Y221" s="40"/>
      <c r="Z221" s="40"/>
      <c r="AA221" s="40"/>
      <c r="AB221" s="40"/>
      <c r="AC221" s="40"/>
      <c r="AD221" s="40"/>
      <c r="AE221" s="40"/>
      <c r="AF221" s="40"/>
      <c r="AG221" s="40"/>
      <c r="AH221" s="40"/>
    </row>
    <row r="222" spans="1:34">
      <c r="A222" s="40">
        <v>20</v>
      </c>
      <c r="B222" s="40">
        <v>8</v>
      </c>
      <c r="C222" s="63"/>
      <c r="D222" s="40"/>
      <c r="E222" s="40" t="s">
        <v>510</v>
      </c>
      <c r="F222" s="40" t="s">
        <v>537</v>
      </c>
      <c r="G222" s="64" t="s">
        <v>503</v>
      </c>
      <c r="H222" s="40">
        <v>1</v>
      </c>
      <c r="I222" s="40">
        <v>0</v>
      </c>
      <c r="J222" s="40">
        <v>0</v>
      </c>
      <c r="K222" s="40">
        <v>5</v>
      </c>
      <c r="L222" s="40">
        <v>0</v>
      </c>
      <c r="M222" s="40">
        <v>3</v>
      </c>
      <c r="N222" s="40">
        <v>0</v>
      </c>
      <c r="O222" s="40">
        <v>2</v>
      </c>
      <c r="P222" s="40">
        <v>1</v>
      </c>
      <c r="Q222" s="40">
        <v>0</v>
      </c>
      <c r="R222" s="40">
        <v>1</v>
      </c>
      <c r="S222" s="41" t="s">
        <v>504</v>
      </c>
      <c r="T222" s="41" t="s">
        <v>504</v>
      </c>
      <c r="U222" s="41" t="s">
        <v>504</v>
      </c>
      <c r="V222" s="41" t="s">
        <v>504</v>
      </c>
      <c r="W222" s="41" t="s">
        <v>504</v>
      </c>
      <c r="X222" s="65" t="s">
        <v>504</v>
      </c>
      <c r="Y222" s="40"/>
      <c r="Z222" s="40"/>
      <c r="AA222" s="40"/>
      <c r="AB222" s="40"/>
      <c r="AC222" s="40"/>
      <c r="AD222" s="40"/>
      <c r="AE222" s="40"/>
      <c r="AF222" s="40"/>
      <c r="AG222" s="40"/>
      <c r="AH222" s="40"/>
    </row>
    <row r="223" spans="1:34">
      <c r="A223" s="40">
        <v>20</v>
      </c>
      <c r="B223" s="40">
        <v>9</v>
      </c>
      <c r="C223" s="63"/>
      <c r="D223" s="40"/>
      <c r="E223" s="40" t="s">
        <v>511</v>
      </c>
      <c r="F223" s="40" t="s">
        <v>537</v>
      </c>
      <c r="G223" s="64" t="s">
        <v>503</v>
      </c>
      <c r="H223" s="40">
        <v>33</v>
      </c>
      <c r="I223" s="40">
        <v>8</v>
      </c>
      <c r="J223" s="40">
        <v>0</v>
      </c>
      <c r="K223" s="40">
        <v>6</v>
      </c>
      <c r="L223" s="40">
        <v>53</v>
      </c>
      <c r="M223" s="40">
        <v>18</v>
      </c>
      <c r="N223" s="40">
        <v>20</v>
      </c>
      <c r="O223" s="40">
        <v>6</v>
      </c>
      <c r="P223" s="40">
        <v>14</v>
      </c>
      <c r="Q223" s="40">
        <v>6</v>
      </c>
      <c r="R223" s="40">
        <v>7</v>
      </c>
      <c r="S223" s="41" t="s">
        <v>504</v>
      </c>
      <c r="T223" s="41" t="s">
        <v>504</v>
      </c>
      <c r="U223" s="41" t="s">
        <v>504</v>
      </c>
      <c r="V223" s="41" t="s">
        <v>504</v>
      </c>
      <c r="W223" s="41" t="s">
        <v>504</v>
      </c>
      <c r="X223" s="65" t="s">
        <v>504</v>
      </c>
      <c r="Y223" s="40"/>
      <c r="Z223" s="40"/>
      <c r="AA223" s="40"/>
      <c r="AB223" s="40"/>
      <c r="AC223" s="40"/>
      <c r="AD223" s="40"/>
      <c r="AE223" s="40"/>
      <c r="AF223" s="40"/>
      <c r="AG223" s="40"/>
      <c r="AH223" s="40"/>
    </row>
    <row r="224" spans="1:34">
      <c r="A224" s="40">
        <v>20</v>
      </c>
      <c r="B224" s="40">
        <v>10</v>
      </c>
      <c r="C224" s="63"/>
      <c r="D224" s="40"/>
      <c r="E224" s="40" t="s">
        <v>512</v>
      </c>
      <c r="F224" s="40" t="s">
        <v>537</v>
      </c>
      <c r="G224" s="64" t="s">
        <v>503</v>
      </c>
      <c r="H224" s="40">
        <v>2</v>
      </c>
      <c r="I224" s="40">
        <v>0</v>
      </c>
      <c r="J224" s="40">
        <v>2</v>
      </c>
      <c r="K224" s="40">
        <v>3</v>
      </c>
      <c r="L224" s="40">
        <v>8</v>
      </c>
      <c r="M224" s="40">
        <v>7</v>
      </c>
      <c r="N224" s="40">
        <v>5</v>
      </c>
      <c r="O224" s="40">
        <v>2</v>
      </c>
      <c r="P224" s="40">
        <v>0</v>
      </c>
      <c r="Q224" s="40">
        <v>4</v>
      </c>
      <c r="R224" s="40">
        <v>4</v>
      </c>
      <c r="S224" s="41" t="s">
        <v>504</v>
      </c>
      <c r="T224" s="41" t="s">
        <v>504</v>
      </c>
      <c r="U224" s="41" t="s">
        <v>504</v>
      </c>
      <c r="V224" s="41" t="s">
        <v>504</v>
      </c>
      <c r="W224" s="41" t="s">
        <v>504</v>
      </c>
      <c r="X224" s="65" t="s">
        <v>504</v>
      </c>
      <c r="Y224" s="40"/>
      <c r="Z224" s="40"/>
      <c r="AA224" s="40"/>
      <c r="AB224" s="40"/>
      <c r="AC224" s="40"/>
      <c r="AD224" s="40"/>
      <c r="AE224" s="40"/>
      <c r="AF224" s="40"/>
      <c r="AG224" s="40"/>
      <c r="AH224" s="40"/>
    </row>
    <row r="225" spans="1:34">
      <c r="A225" s="40">
        <v>20</v>
      </c>
      <c r="B225" s="40">
        <v>11</v>
      </c>
      <c r="C225" s="63"/>
      <c r="D225" s="40"/>
      <c r="E225" s="40" t="s">
        <v>50</v>
      </c>
      <c r="F225" s="40" t="s">
        <v>537</v>
      </c>
      <c r="G225" s="64" t="s">
        <v>503</v>
      </c>
      <c r="H225" s="40">
        <v>128</v>
      </c>
      <c r="I225" s="40">
        <v>13</v>
      </c>
      <c r="J225" s="40">
        <v>27</v>
      </c>
      <c r="K225" s="40">
        <v>33</v>
      </c>
      <c r="L225" s="40">
        <v>87</v>
      </c>
      <c r="M225" s="40">
        <v>82</v>
      </c>
      <c r="N225" s="40">
        <v>43</v>
      </c>
      <c r="O225" s="40">
        <v>67</v>
      </c>
      <c r="P225" s="40">
        <v>103</v>
      </c>
      <c r="Q225" s="40">
        <v>31</v>
      </c>
      <c r="R225" s="40">
        <v>63</v>
      </c>
      <c r="S225" s="41" t="s">
        <v>504</v>
      </c>
      <c r="T225" s="41" t="s">
        <v>504</v>
      </c>
      <c r="U225" s="41" t="s">
        <v>504</v>
      </c>
      <c r="V225" s="41" t="s">
        <v>504</v>
      </c>
      <c r="W225" s="41" t="s">
        <v>504</v>
      </c>
      <c r="X225" s="65" t="s">
        <v>504</v>
      </c>
      <c r="Y225" s="40"/>
      <c r="Z225" s="40"/>
      <c r="AA225" s="40"/>
      <c r="AB225" s="40"/>
      <c r="AC225" s="40"/>
      <c r="AD225" s="40"/>
      <c r="AE225" s="40"/>
      <c r="AF225" s="40"/>
      <c r="AG225" s="40"/>
      <c r="AH225" s="40"/>
    </row>
    <row r="226" spans="1:34">
      <c r="A226" s="40">
        <v>20</v>
      </c>
      <c r="B226" s="40">
        <v>13</v>
      </c>
      <c r="C226" s="63"/>
      <c r="D226" s="40" t="s">
        <v>513</v>
      </c>
      <c r="E226" s="40" t="s">
        <v>514</v>
      </c>
      <c r="F226" s="40" t="s">
        <v>537</v>
      </c>
      <c r="G226" s="64" t="s">
        <v>503</v>
      </c>
      <c r="H226" s="40">
        <v>0</v>
      </c>
      <c r="I226" s="40">
        <v>0</v>
      </c>
      <c r="J226" s="40">
        <v>0</v>
      </c>
      <c r="K226" s="40">
        <v>2</v>
      </c>
      <c r="L226" s="40">
        <v>1</v>
      </c>
      <c r="M226" s="40">
        <v>0</v>
      </c>
      <c r="N226" s="40">
        <v>3</v>
      </c>
      <c r="O226" s="40">
        <v>0</v>
      </c>
      <c r="P226" s="40">
        <v>0</v>
      </c>
      <c r="Q226" s="40">
        <v>0</v>
      </c>
      <c r="R226" s="40">
        <v>0</v>
      </c>
      <c r="S226" s="41" t="s">
        <v>504</v>
      </c>
      <c r="T226" s="41" t="s">
        <v>504</v>
      </c>
      <c r="U226" s="41" t="s">
        <v>504</v>
      </c>
      <c r="V226" s="41" t="s">
        <v>504</v>
      </c>
      <c r="W226" s="41" t="s">
        <v>504</v>
      </c>
      <c r="X226" s="65" t="s">
        <v>504</v>
      </c>
      <c r="Y226" s="40"/>
      <c r="Z226" s="40"/>
      <c r="AA226" s="40"/>
      <c r="AB226" s="40"/>
      <c r="AC226" s="40"/>
      <c r="AD226" s="40"/>
      <c r="AE226" s="40"/>
      <c r="AF226" s="40"/>
      <c r="AG226" s="40"/>
      <c r="AH226" s="40"/>
    </row>
    <row r="227" spans="1:34">
      <c r="A227" s="40">
        <v>20</v>
      </c>
      <c r="B227" s="40">
        <v>14</v>
      </c>
      <c r="C227" s="63"/>
      <c r="D227" s="40"/>
      <c r="E227" s="40" t="s">
        <v>515</v>
      </c>
      <c r="F227" s="40" t="s">
        <v>537</v>
      </c>
      <c r="G227" s="64" t="s">
        <v>503</v>
      </c>
      <c r="H227" s="40">
        <v>3</v>
      </c>
      <c r="I227" s="40">
        <v>0</v>
      </c>
      <c r="J227" s="40">
        <v>0</v>
      </c>
      <c r="K227" s="40">
        <v>1</v>
      </c>
      <c r="L227" s="40">
        <v>1</v>
      </c>
      <c r="M227" s="40">
        <v>0</v>
      </c>
      <c r="N227" s="40">
        <v>3</v>
      </c>
      <c r="O227" s="40">
        <v>1</v>
      </c>
      <c r="P227" s="40">
        <v>0</v>
      </c>
      <c r="Q227" s="40">
        <v>0</v>
      </c>
      <c r="R227" s="40">
        <v>1</v>
      </c>
      <c r="S227" s="41" t="s">
        <v>504</v>
      </c>
      <c r="T227" s="41" t="s">
        <v>504</v>
      </c>
      <c r="U227" s="41" t="s">
        <v>504</v>
      </c>
      <c r="V227" s="41" t="s">
        <v>504</v>
      </c>
      <c r="W227" s="41" t="s">
        <v>504</v>
      </c>
      <c r="X227" s="65" t="s">
        <v>504</v>
      </c>
      <c r="Y227" s="40"/>
      <c r="Z227" s="40"/>
      <c r="AA227" s="40"/>
      <c r="AB227" s="40"/>
      <c r="AC227" s="40"/>
      <c r="AD227" s="40"/>
      <c r="AE227" s="40"/>
      <c r="AF227" s="40"/>
      <c r="AG227" s="40"/>
      <c r="AH227" s="40"/>
    </row>
    <row r="228" spans="1:34">
      <c r="A228" s="40">
        <v>20</v>
      </c>
      <c r="B228" s="40">
        <v>15</v>
      </c>
      <c r="C228" s="63"/>
      <c r="D228" s="40"/>
      <c r="E228" s="40" t="s">
        <v>516</v>
      </c>
      <c r="F228" s="40" t="s">
        <v>537</v>
      </c>
      <c r="G228" s="64" t="s">
        <v>503</v>
      </c>
      <c r="H228" s="40">
        <v>3</v>
      </c>
      <c r="I228" s="40">
        <v>0</v>
      </c>
      <c r="J228" s="40">
        <v>0</v>
      </c>
      <c r="K228" s="40">
        <v>5</v>
      </c>
      <c r="L228" s="40">
        <v>7</v>
      </c>
      <c r="M228" s="40">
        <v>1</v>
      </c>
      <c r="N228" s="40">
        <v>1</v>
      </c>
      <c r="O228" s="40">
        <v>3</v>
      </c>
      <c r="P228" s="40">
        <v>3</v>
      </c>
      <c r="Q228" s="40">
        <v>3</v>
      </c>
      <c r="R228" s="40">
        <v>0</v>
      </c>
      <c r="S228" s="41" t="s">
        <v>504</v>
      </c>
      <c r="T228" s="41" t="s">
        <v>504</v>
      </c>
      <c r="U228" s="41" t="s">
        <v>504</v>
      </c>
      <c r="V228" s="41" t="s">
        <v>504</v>
      </c>
      <c r="W228" s="41" t="s">
        <v>504</v>
      </c>
      <c r="X228" s="65" t="s">
        <v>504</v>
      </c>
      <c r="Y228" s="40"/>
      <c r="Z228" s="40"/>
      <c r="AA228" s="40"/>
      <c r="AB228" s="40"/>
      <c r="AC228" s="40"/>
      <c r="AD228" s="40"/>
      <c r="AE228" s="40"/>
      <c r="AF228" s="40"/>
      <c r="AG228" s="40"/>
      <c r="AH228" s="40"/>
    </row>
    <row r="229" spans="1:34">
      <c r="A229" s="40">
        <v>20</v>
      </c>
      <c r="B229" s="40">
        <v>16</v>
      </c>
      <c r="C229" s="63"/>
      <c r="D229" s="40"/>
      <c r="E229" s="40" t="s">
        <v>517</v>
      </c>
      <c r="F229" s="40" t="s">
        <v>537</v>
      </c>
      <c r="G229" s="64" t="s">
        <v>503</v>
      </c>
      <c r="H229" s="40">
        <v>121</v>
      </c>
      <c r="I229" s="40">
        <v>13</v>
      </c>
      <c r="J229" s="40">
        <v>27</v>
      </c>
      <c r="K229" s="40">
        <v>25</v>
      </c>
      <c r="L229" s="40">
        <v>78</v>
      </c>
      <c r="M229" s="40">
        <v>81</v>
      </c>
      <c r="N229" s="40">
        <v>36</v>
      </c>
      <c r="O229" s="40">
        <v>63</v>
      </c>
      <c r="P229" s="40">
        <v>100</v>
      </c>
      <c r="Q229" s="40">
        <v>28</v>
      </c>
      <c r="R229" s="40">
        <v>62</v>
      </c>
      <c r="S229" s="41" t="s">
        <v>504</v>
      </c>
      <c r="T229" s="41" t="s">
        <v>504</v>
      </c>
      <c r="U229" s="41" t="s">
        <v>504</v>
      </c>
      <c r="V229" s="41" t="s">
        <v>504</v>
      </c>
      <c r="W229" s="41" t="s">
        <v>504</v>
      </c>
      <c r="X229" s="65" t="s">
        <v>504</v>
      </c>
      <c r="Y229" s="40"/>
      <c r="Z229" s="40"/>
      <c r="AA229" s="40"/>
      <c r="AB229" s="40"/>
      <c r="AC229" s="40"/>
      <c r="AD229" s="40"/>
      <c r="AE229" s="40"/>
      <c r="AF229" s="40"/>
      <c r="AG229" s="40"/>
      <c r="AH229" s="40"/>
    </row>
    <row r="230" spans="1:34">
      <c r="A230" s="40">
        <v>20</v>
      </c>
      <c r="B230" s="40">
        <v>17</v>
      </c>
      <c r="C230" s="63"/>
      <c r="D230" s="40"/>
      <c r="E230" s="40" t="s">
        <v>50</v>
      </c>
      <c r="F230" s="40" t="s">
        <v>537</v>
      </c>
      <c r="G230" s="64" t="s">
        <v>503</v>
      </c>
      <c r="H230" s="40">
        <v>127</v>
      </c>
      <c r="I230" s="40">
        <v>13</v>
      </c>
      <c r="J230" s="40">
        <v>27</v>
      </c>
      <c r="K230" s="40">
        <v>33</v>
      </c>
      <c r="L230" s="40">
        <v>87</v>
      </c>
      <c r="M230" s="40">
        <v>82</v>
      </c>
      <c r="N230" s="40">
        <v>43</v>
      </c>
      <c r="O230" s="40">
        <v>67</v>
      </c>
      <c r="P230" s="40">
        <v>103</v>
      </c>
      <c r="Q230" s="40">
        <v>31</v>
      </c>
      <c r="R230" s="40">
        <v>63</v>
      </c>
      <c r="S230" s="41" t="s">
        <v>504</v>
      </c>
      <c r="T230" s="41" t="s">
        <v>504</v>
      </c>
      <c r="U230" s="41" t="s">
        <v>504</v>
      </c>
      <c r="V230" s="41" t="s">
        <v>504</v>
      </c>
      <c r="W230" s="41" t="s">
        <v>504</v>
      </c>
      <c r="X230" s="65" t="s">
        <v>504</v>
      </c>
      <c r="Y230" s="40"/>
      <c r="Z230" s="40"/>
      <c r="AA230" s="40"/>
      <c r="AB230" s="40"/>
      <c r="AC230" s="40"/>
      <c r="AD230" s="40"/>
      <c r="AE230" s="40"/>
      <c r="AF230" s="40"/>
      <c r="AG230" s="40"/>
      <c r="AH230" s="40"/>
    </row>
    <row r="231" spans="1:34">
      <c r="A231" s="40">
        <v>20</v>
      </c>
      <c r="B231" s="40">
        <v>18</v>
      </c>
      <c r="C231" s="63"/>
      <c r="D231" s="40" t="s">
        <v>518</v>
      </c>
      <c r="E231" s="40" t="s">
        <v>519</v>
      </c>
      <c r="F231" s="40" t="s">
        <v>537</v>
      </c>
      <c r="G231" s="64" t="s">
        <v>503</v>
      </c>
      <c r="H231" s="40">
        <v>0</v>
      </c>
      <c r="I231" s="40">
        <v>0</v>
      </c>
      <c r="J231" s="40">
        <v>0</v>
      </c>
      <c r="K231" s="40">
        <v>0</v>
      </c>
      <c r="L231" s="40">
        <v>0</v>
      </c>
      <c r="M231" s="40">
        <v>1</v>
      </c>
      <c r="N231" s="40">
        <v>0</v>
      </c>
      <c r="O231" s="40">
        <v>0</v>
      </c>
      <c r="P231" s="40">
        <v>0</v>
      </c>
      <c r="Q231" s="40">
        <v>0</v>
      </c>
      <c r="R231" s="40">
        <v>0</v>
      </c>
      <c r="S231" s="41" t="s">
        <v>504</v>
      </c>
      <c r="T231" s="41" t="s">
        <v>504</v>
      </c>
      <c r="U231" s="41" t="s">
        <v>504</v>
      </c>
      <c r="V231" s="41" t="s">
        <v>504</v>
      </c>
      <c r="W231" s="41" t="s">
        <v>504</v>
      </c>
      <c r="X231" s="65" t="s">
        <v>504</v>
      </c>
      <c r="Y231" s="40"/>
      <c r="Z231" s="40"/>
      <c r="AA231" s="40"/>
      <c r="AB231" s="40"/>
      <c r="AC231" s="40"/>
      <c r="AD231" s="40"/>
      <c r="AE231" s="40"/>
      <c r="AF231" s="40"/>
      <c r="AG231" s="40"/>
      <c r="AH231" s="40"/>
    </row>
    <row r="232" spans="1:34">
      <c r="A232" s="40">
        <v>20</v>
      </c>
      <c r="B232" s="40">
        <v>19</v>
      </c>
      <c r="C232" s="63"/>
      <c r="D232" s="40"/>
      <c r="E232" s="40" t="s">
        <v>520</v>
      </c>
      <c r="F232" s="40" t="s">
        <v>537</v>
      </c>
      <c r="G232" s="64" t="s">
        <v>503</v>
      </c>
      <c r="H232" s="40">
        <v>2</v>
      </c>
      <c r="I232" s="40">
        <v>1</v>
      </c>
      <c r="J232" s="40">
        <v>0</v>
      </c>
      <c r="K232" s="40">
        <v>2</v>
      </c>
      <c r="L232" s="40">
        <v>3</v>
      </c>
      <c r="M232" s="40">
        <v>3</v>
      </c>
      <c r="N232" s="40">
        <v>2</v>
      </c>
      <c r="O232" s="40">
        <v>0</v>
      </c>
      <c r="P232" s="40">
        <v>2</v>
      </c>
      <c r="Q232" s="40">
        <v>0</v>
      </c>
      <c r="R232" s="40">
        <v>0</v>
      </c>
      <c r="S232" s="41" t="s">
        <v>504</v>
      </c>
      <c r="T232" s="41" t="s">
        <v>504</v>
      </c>
      <c r="U232" s="41" t="s">
        <v>504</v>
      </c>
      <c r="V232" s="41" t="s">
        <v>504</v>
      </c>
      <c r="W232" s="41" t="s">
        <v>504</v>
      </c>
      <c r="X232" s="65" t="s">
        <v>504</v>
      </c>
      <c r="Y232" s="40"/>
      <c r="Z232" s="40"/>
      <c r="AA232" s="40"/>
      <c r="AB232" s="40"/>
      <c r="AC232" s="40"/>
      <c r="AD232" s="40"/>
      <c r="AE232" s="40"/>
      <c r="AF232" s="40"/>
      <c r="AG232" s="40"/>
      <c r="AH232" s="40"/>
    </row>
    <row r="233" spans="1:34">
      <c r="A233" s="40">
        <v>20</v>
      </c>
      <c r="B233" s="40">
        <v>20</v>
      </c>
      <c r="C233" s="63"/>
      <c r="D233" s="40"/>
      <c r="E233" s="40" t="s">
        <v>521</v>
      </c>
      <c r="F233" s="40" t="s">
        <v>537</v>
      </c>
      <c r="G233" s="64" t="s">
        <v>503</v>
      </c>
      <c r="H233" s="40">
        <v>38</v>
      </c>
      <c r="I233" s="40">
        <v>5</v>
      </c>
      <c r="J233" s="40">
        <v>3</v>
      </c>
      <c r="K233" s="40">
        <v>14</v>
      </c>
      <c r="L233" s="40">
        <v>26</v>
      </c>
      <c r="M233" s="40">
        <v>24</v>
      </c>
      <c r="N233" s="40">
        <v>9</v>
      </c>
      <c r="O233" s="40">
        <v>3</v>
      </c>
      <c r="P233" s="40">
        <v>12</v>
      </c>
      <c r="Q233" s="40">
        <v>12</v>
      </c>
      <c r="R233" s="40">
        <v>10</v>
      </c>
      <c r="S233" s="41" t="s">
        <v>504</v>
      </c>
      <c r="T233" s="41" t="s">
        <v>504</v>
      </c>
      <c r="U233" s="41" t="s">
        <v>504</v>
      </c>
      <c r="V233" s="41" t="s">
        <v>504</v>
      </c>
      <c r="W233" s="41" t="s">
        <v>504</v>
      </c>
      <c r="X233" s="65" t="s">
        <v>504</v>
      </c>
      <c r="Y233" s="40"/>
      <c r="Z233" s="40"/>
      <c r="AA233" s="40"/>
      <c r="AB233" s="40"/>
      <c r="AC233" s="40"/>
      <c r="AD233" s="40"/>
      <c r="AE233" s="40"/>
      <c r="AF233" s="40"/>
      <c r="AG233" s="40"/>
      <c r="AH233" s="40"/>
    </row>
    <row r="234" spans="1:34">
      <c r="A234" s="40">
        <v>20</v>
      </c>
      <c r="B234" s="40">
        <v>21</v>
      </c>
      <c r="C234" s="63"/>
      <c r="D234" s="40"/>
      <c r="E234" s="40" t="s">
        <v>522</v>
      </c>
      <c r="F234" s="40" t="s">
        <v>537</v>
      </c>
      <c r="G234" s="64" t="s">
        <v>503</v>
      </c>
      <c r="H234" s="40">
        <v>62</v>
      </c>
      <c r="I234" s="40">
        <v>7</v>
      </c>
      <c r="J234" s="40">
        <v>22</v>
      </c>
      <c r="K234" s="40">
        <v>16</v>
      </c>
      <c r="L234" s="40">
        <v>53</v>
      </c>
      <c r="M234" s="40">
        <v>44</v>
      </c>
      <c r="N234" s="40">
        <v>30</v>
      </c>
      <c r="O234" s="40">
        <v>57</v>
      </c>
      <c r="P234" s="40">
        <v>84</v>
      </c>
      <c r="Q234" s="40">
        <v>18</v>
      </c>
      <c r="R234" s="40">
        <v>29</v>
      </c>
      <c r="S234" s="41" t="s">
        <v>504</v>
      </c>
      <c r="T234" s="41" t="s">
        <v>504</v>
      </c>
      <c r="U234" s="41" t="s">
        <v>504</v>
      </c>
      <c r="V234" s="41" t="s">
        <v>504</v>
      </c>
      <c r="W234" s="41" t="s">
        <v>504</v>
      </c>
      <c r="X234" s="65" t="s">
        <v>504</v>
      </c>
      <c r="Y234" s="40"/>
      <c r="Z234" s="40"/>
      <c r="AA234" s="40"/>
      <c r="AB234" s="40"/>
      <c r="AC234" s="40"/>
      <c r="AD234" s="40"/>
      <c r="AE234" s="40"/>
      <c r="AF234" s="40"/>
      <c r="AG234" s="40"/>
      <c r="AH234" s="40"/>
    </row>
    <row r="235" spans="1:34">
      <c r="A235" s="40">
        <v>20</v>
      </c>
      <c r="B235" s="40">
        <v>22</v>
      </c>
      <c r="C235" s="63"/>
      <c r="D235" s="40"/>
      <c r="E235" s="40" t="s">
        <v>517</v>
      </c>
      <c r="F235" s="40" t="s">
        <v>537</v>
      </c>
      <c r="G235" s="64" t="s">
        <v>503</v>
      </c>
      <c r="H235" s="40">
        <v>25</v>
      </c>
      <c r="I235" s="40">
        <v>0</v>
      </c>
      <c r="J235" s="40">
        <v>2</v>
      </c>
      <c r="K235" s="40">
        <v>1</v>
      </c>
      <c r="L235" s="40">
        <v>5</v>
      </c>
      <c r="M235" s="40">
        <v>10</v>
      </c>
      <c r="N235" s="40">
        <v>2</v>
      </c>
      <c r="O235" s="40">
        <v>7</v>
      </c>
      <c r="P235" s="40">
        <v>5</v>
      </c>
      <c r="Q235" s="40">
        <v>1</v>
      </c>
      <c r="R235" s="40">
        <v>24</v>
      </c>
      <c r="S235" s="41" t="s">
        <v>504</v>
      </c>
      <c r="T235" s="41" t="s">
        <v>504</v>
      </c>
      <c r="U235" s="41" t="s">
        <v>504</v>
      </c>
      <c r="V235" s="41" t="s">
        <v>504</v>
      </c>
      <c r="W235" s="41" t="s">
        <v>504</v>
      </c>
      <c r="X235" s="65" t="s">
        <v>504</v>
      </c>
      <c r="Y235" s="40"/>
      <c r="Z235" s="40"/>
      <c r="AA235" s="40"/>
      <c r="AB235" s="40"/>
      <c r="AC235" s="40"/>
      <c r="AD235" s="40"/>
      <c r="AE235" s="40"/>
      <c r="AF235" s="40"/>
      <c r="AG235" s="40"/>
      <c r="AH235" s="40"/>
    </row>
    <row r="236" spans="1:34">
      <c r="A236" s="40">
        <v>20</v>
      </c>
      <c r="B236" s="40">
        <v>23</v>
      </c>
      <c r="C236" s="63"/>
      <c r="D236" s="40"/>
      <c r="E236" s="40" t="s">
        <v>50</v>
      </c>
      <c r="F236" s="40" t="s">
        <v>537</v>
      </c>
      <c r="G236" s="64" t="s">
        <v>503</v>
      </c>
      <c r="H236" s="40">
        <v>127</v>
      </c>
      <c r="I236" s="40">
        <v>13</v>
      </c>
      <c r="J236" s="40">
        <v>27</v>
      </c>
      <c r="K236" s="40">
        <v>33</v>
      </c>
      <c r="L236" s="40">
        <v>87</v>
      </c>
      <c r="M236" s="40">
        <v>82</v>
      </c>
      <c r="N236" s="40">
        <v>43</v>
      </c>
      <c r="O236" s="40">
        <v>67</v>
      </c>
      <c r="P236" s="40">
        <v>103</v>
      </c>
      <c r="Q236" s="40">
        <v>31</v>
      </c>
      <c r="R236" s="40">
        <v>63</v>
      </c>
      <c r="S236" s="41" t="s">
        <v>504</v>
      </c>
      <c r="T236" s="41" t="s">
        <v>504</v>
      </c>
      <c r="U236" s="41" t="s">
        <v>504</v>
      </c>
      <c r="V236" s="41" t="s">
        <v>504</v>
      </c>
      <c r="W236" s="41" t="s">
        <v>504</v>
      </c>
      <c r="X236" s="65" t="s">
        <v>504</v>
      </c>
      <c r="Y236" s="40"/>
      <c r="Z236" s="40"/>
      <c r="AA236" s="40"/>
      <c r="AB236" s="40"/>
      <c r="AC236" s="40"/>
      <c r="AD236" s="40"/>
      <c r="AE236" s="40"/>
      <c r="AF236" s="40"/>
      <c r="AG236" s="40"/>
      <c r="AH236" s="40"/>
    </row>
    <row r="237" spans="1:34">
      <c r="A237" s="40">
        <v>20</v>
      </c>
      <c r="B237" s="40">
        <v>24</v>
      </c>
      <c r="C237" s="63"/>
      <c r="D237" s="40" t="s">
        <v>523</v>
      </c>
      <c r="E237" s="40" t="s">
        <v>524</v>
      </c>
      <c r="F237" s="40" t="s">
        <v>537</v>
      </c>
      <c r="G237" s="64" t="s">
        <v>503</v>
      </c>
      <c r="H237" s="40">
        <v>0</v>
      </c>
      <c r="I237" s="40">
        <v>0</v>
      </c>
      <c r="J237" s="40">
        <v>0</v>
      </c>
      <c r="K237" s="40">
        <v>0</v>
      </c>
      <c r="L237" s="40">
        <v>0</v>
      </c>
      <c r="M237" s="40">
        <v>0</v>
      </c>
      <c r="N237" s="40">
        <v>0</v>
      </c>
      <c r="O237" s="40">
        <v>0</v>
      </c>
      <c r="P237" s="40">
        <v>0</v>
      </c>
      <c r="Q237" s="40">
        <v>0</v>
      </c>
      <c r="R237" s="40">
        <v>0</v>
      </c>
      <c r="S237" s="41" t="s">
        <v>504</v>
      </c>
      <c r="T237" s="41" t="s">
        <v>504</v>
      </c>
      <c r="U237" s="41" t="s">
        <v>504</v>
      </c>
      <c r="V237" s="41" t="s">
        <v>504</v>
      </c>
      <c r="W237" s="41" t="s">
        <v>504</v>
      </c>
      <c r="X237" s="65" t="s">
        <v>504</v>
      </c>
      <c r="Y237" s="40"/>
      <c r="Z237" s="40"/>
      <c r="AA237" s="40"/>
      <c r="AB237" s="40"/>
      <c r="AC237" s="40"/>
      <c r="AD237" s="40"/>
      <c r="AE237" s="40"/>
      <c r="AF237" s="40"/>
      <c r="AG237" s="40"/>
      <c r="AH237" s="40"/>
    </row>
    <row r="238" spans="1:34">
      <c r="A238" s="40">
        <v>20</v>
      </c>
      <c r="B238" s="40">
        <v>25</v>
      </c>
      <c r="C238" s="63"/>
      <c r="D238" s="40"/>
      <c r="E238" s="40" t="s">
        <v>525</v>
      </c>
      <c r="F238" s="40" t="s">
        <v>537</v>
      </c>
      <c r="G238" s="64" t="s">
        <v>503</v>
      </c>
      <c r="H238" s="40">
        <v>1</v>
      </c>
      <c r="I238" s="40">
        <v>0</v>
      </c>
      <c r="J238" s="40">
        <v>0</v>
      </c>
      <c r="K238" s="40">
        <v>1</v>
      </c>
      <c r="L238" s="40">
        <v>3</v>
      </c>
      <c r="M238" s="40">
        <v>2</v>
      </c>
      <c r="N238" s="40">
        <v>2</v>
      </c>
      <c r="O238" s="40">
        <v>0</v>
      </c>
      <c r="P238" s="40">
        <v>1</v>
      </c>
      <c r="Q238" s="40">
        <v>0</v>
      </c>
      <c r="R238" s="40">
        <v>1</v>
      </c>
      <c r="S238" s="41" t="s">
        <v>504</v>
      </c>
      <c r="T238" s="41" t="s">
        <v>504</v>
      </c>
      <c r="U238" s="41" t="s">
        <v>504</v>
      </c>
      <c r="V238" s="41" t="s">
        <v>504</v>
      </c>
      <c r="W238" s="41" t="s">
        <v>504</v>
      </c>
      <c r="X238" s="65" t="s">
        <v>504</v>
      </c>
      <c r="Y238" s="40"/>
      <c r="Z238" s="40"/>
      <c r="AA238" s="40"/>
      <c r="AB238" s="40"/>
      <c r="AC238" s="40"/>
      <c r="AD238" s="40"/>
      <c r="AE238" s="40"/>
      <c r="AF238" s="40"/>
      <c r="AG238" s="40"/>
      <c r="AH238" s="40"/>
    </row>
    <row r="239" spans="1:34">
      <c r="A239" s="40">
        <v>20</v>
      </c>
      <c r="B239" s="40">
        <v>26</v>
      </c>
      <c r="C239" s="63"/>
      <c r="D239" s="40"/>
      <c r="E239" s="40" t="s">
        <v>526</v>
      </c>
      <c r="F239" s="40" t="s">
        <v>537</v>
      </c>
      <c r="G239" s="64" t="s">
        <v>503</v>
      </c>
      <c r="H239" s="40">
        <v>12</v>
      </c>
      <c r="I239" s="40">
        <v>6</v>
      </c>
      <c r="J239" s="40">
        <v>2</v>
      </c>
      <c r="K239" s="40">
        <v>10</v>
      </c>
      <c r="L239" s="40">
        <v>26</v>
      </c>
      <c r="M239" s="40">
        <v>32</v>
      </c>
      <c r="N239" s="40">
        <v>13</v>
      </c>
      <c r="O239" s="40">
        <v>6</v>
      </c>
      <c r="P239" s="40">
        <v>19</v>
      </c>
      <c r="Q239" s="40">
        <v>14</v>
      </c>
      <c r="R239" s="40">
        <v>12</v>
      </c>
      <c r="S239" s="41" t="s">
        <v>504</v>
      </c>
      <c r="T239" s="41" t="s">
        <v>504</v>
      </c>
      <c r="U239" s="41" t="s">
        <v>504</v>
      </c>
      <c r="V239" s="41" t="s">
        <v>504</v>
      </c>
      <c r="W239" s="41" t="s">
        <v>504</v>
      </c>
      <c r="X239" s="65" t="s">
        <v>504</v>
      </c>
      <c r="Y239" s="40"/>
      <c r="Z239" s="40"/>
      <c r="AA239" s="40"/>
      <c r="AB239" s="40"/>
      <c r="AC239" s="40"/>
      <c r="AD239" s="40"/>
      <c r="AE239" s="40"/>
      <c r="AF239" s="40"/>
      <c r="AG239" s="40"/>
      <c r="AH239" s="40"/>
    </row>
    <row r="240" spans="1:34">
      <c r="A240" s="40">
        <v>20</v>
      </c>
      <c r="B240" s="40">
        <v>27</v>
      </c>
      <c r="C240" s="63"/>
      <c r="D240" s="40"/>
      <c r="E240" s="40" t="s">
        <v>527</v>
      </c>
      <c r="F240" s="40" t="s">
        <v>537</v>
      </c>
      <c r="G240" s="64" t="s">
        <v>503</v>
      </c>
      <c r="H240" s="40">
        <v>30</v>
      </c>
      <c r="I240" s="40">
        <v>3</v>
      </c>
      <c r="J240" s="40">
        <v>10</v>
      </c>
      <c r="K240" s="40">
        <v>2</v>
      </c>
      <c r="L240" s="40">
        <v>17</v>
      </c>
      <c r="M240" s="40">
        <v>16</v>
      </c>
      <c r="N240" s="40">
        <v>7</v>
      </c>
      <c r="O240" s="40">
        <v>12</v>
      </c>
      <c r="P240" s="40">
        <v>30</v>
      </c>
      <c r="Q240" s="40">
        <v>15</v>
      </c>
      <c r="R240" s="40">
        <v>28</v>
      </c>
      <c r="S240" s="41" t="s">
        <v>504</v>
      </c>
      <c r="T240" s="41" t="s">
        <v>504</v>
      </c>
      <c r="U240" s="41" t="s">
        <v>504</v>
      </c>
      <c r="V240" s="41" t="s">
        <v>504</v>
      </c>
      <c r="W240" s="41" t="s">
        <v>504</v>
      </c>
      <c r="X240" s="65" t="s">
        <v>504</v>
      </c>
      <c r="Y240" s="40"/>
      <c r="Z240" s="40"/>
      <c r="AA240" s="40"/>
      <c r="AB240" s="40"/>
      <c r="AC240" s="40"/>
      <c r="AD240" s="40"/>
      <c r="AE240" s="40"/>
      <c r="AF240" s="40"/>
      <c r="AG240" s="40"/>
      <c r="AH240" s="40"/>
    </row>
    <row r="241" spans="1:34">
      <c r="A241" s="40">
        <v>20</v>
      </c>
      <c r="B241" s="40">
        <v>28</v>
      </c>
      <c r="C241" s="63"/>
      <c r="D241" s="40"/>
      <c r="E241" s="40" t="s">
        <v>517</v>
      </c>
      <c r="F241" s="40" t="s">
        <v>537</v>
      </c>
      <c r="G241" s="64" t="s">
        <v>503</v>
      </c>
      <c r="H241" s="40">
        <v>84</v>
      </c>
      <c r="I241" s="40">
        <v>4</v>
      </c>
      <c r="J241" s="40">
        <v>15</v>
      </c>
      <c r="K241" s="40">
        <v>20</v>
      </c>
      <c r="L241" s="40">
        <v>41</v>
      </c>
      <c r="M241" s="40">
        <v>32</v>
      </c>
      <c r="N241" s="40">
        <v>21</v>
      </c>
      <c r="O241" s="40">
        <v>49</v>
      </c>
      <c r="P241" s="40">
        <v>53</v>
      </c>
      <c r="Q241" s="40">
        <v>2</v>
      </c>
      <c r="R241" s="40">
        <v>22</v>
      </c>
      <c r="S241" s="41" t="s">
        <v>504</v>
      </c>
      <c r="T241" s="41" t="s">
        <v>504</v>
      </c>
      <c r="U241" s="41" t="s">
        <v>504</v>
      </c>
      <c r="V241" s="41" t="s">
        <v>504</v>
      </c>
      <c r="W241" s="41" t="s">
        <v>504</v>
      </c>
      <c r="X241" s="65" t="s">
        <v>504</v>
      </c>
      <c r="Y241" s="40"/>
      <c r="Z241" s="40"/>
      <c r="AA241" s="40"/>
      <c r="AB241" s="40"/>
      <c r="AC241" s="40"/>
      <c r="AD241" s="40"/>
      <c r="AE241" s="40"/>
      <c r="AF241" s="40"/>
      <c r="AG241" s="40"/>
      <c r="AH241" s="40"/>
    </row>
    <row r="242" spans="1:34">
      <c r="A242" s="40">
        <v>20</v>
      </c>
      <c r="B242" s="40">
        <v>29</v>
      </c>
      <c r="C242" s="66"/>
      <c r="D242" s="67"/>
      <c r="E242" s="67" t="s">
        <v>50</v>
      </c>
      <c r="F242" s="67" t="s">
        <v>537</v>
      </c>
      <c r="G242" s="68" t="s">
        <v>503</v>
      </c>
      <c r="H242" s="40">
        <v>127</v>
      </c>
      <c r="I242" s="40">
        <v>13</v>
      </c>
      <c r="J242" s="40">
        <v>27</v>
      </c>
      <c r="K242" s="40">
        <v>33</v>
      </c>
      <c r="L242" s="40">
        <v>87</v>
      </c>
      <c r="M242" s="40">
        <v>82</v>
      </c>
      <c r="N242" s="40">
        <v>43</v>
      </c>
      <c r="O242" s="40">
        <v>67</v>
      </c>
      <c r="P242" s="40">
        <v>103</v>
      </c>
      <c r="Q242" s="40">
        <v>31</v>
      </c>
      <c r="R242" s="40">
        <v>63</v>
      </c>
      <c r="S242" s="41" t="s">
        <v>504</v>
      </c>
      <c r="T242" s="41" t="s">
        <v>504</v>
      </c>
      <c r="U242" s="41" t="s">
        <v>504</v>
      </c>
      <c r="V242" s="41" t="s">
        <v>504</v>
      </c>
      <c r="W242" s="41" t="s">
        <v>504</v>
      </c>
      <c r="X242" s="65" t="s">
        <v>504</v>
      </c>
      <c r="Y242" s="40"/>
      <c r="Z242" s="40"/>
      <c r="AA242" s="40"/>
      <c r="AB242" s="40"/>
      <c r="AC242" s="40"/>
      <c r="AD242" s="40"/>
      <c r="AE242" s="40"/>
      <c r="AF242" s="40"/>
      <c r="AG242" s="40"/>
      <c r="AH242" s="40"/>
    </row>
    <row r="243" spans="1:34">
      <c r="A243" s="120"/>
      <c r="B243" s="122"/>
      <c r="C243" s="69">
        <v>11</v>
      </c>
      <c r="D243" s="70" t="s">
        <v>529</v>
      </c>
      <c r="E243" s="70"/>
      <c r="F243" s="40"/>
      <c r="G243" s="64"/>
      <c r="H243" s="70"/>
      <c r="I243" s="70"/>
      <c r="J243" s="70"/>
      <c r="K243" s="70"/>
      <c r="L243" s="70"/>
      <c r="M243" s="70"/>
      <c r="N243" s="70"/>
      <c r="O243" s="70"/>
      <c r="P243" s="70"/>
      <c r="Q243" s="70"/>
      <c r="R243" s="70"/>
      <c r="S243" s="72"/>
      <c r="T243" s="72"/>
      <c r="U243" s="72"/>
      <c r="V243" s="72"/>
      <c r="W243" s="72"/>
      <c r="X243" s="73"/>
      <c r="Y243" s="40"/>
      <c r="Z243" s="40"/>
      <c r="AA243" s="40"/>
      <c r="AB243" s="40"/>
      <c r="AC243" s="40"/>
      <c r="AD243" s="40"/>
      <c r="AE243" s="40"/>
      <c r="AF243" s="40"/>
      <c r="AG243" s="40"/>
      <c r="AH243" s="40"/>
    </row>
    <row r="244" spans="1:34">
      <c r="A244" s="40">
        <v>21</v>
      </c>
      <c r="B244" s="40">
        <v>4</v>
      </c>
      <c r="C244" s="63"/>
      <c r="D244" s="40" t="s">
        <v>501</v>
      </c>
      <c r="E244" s="40" t="s">
        <v>501</v>
      </c>
      <c r="F244" s="40" t="s">
        <v>537</v>
      </c>
      <c r="G244" s="64" t="s">
        <v>503</v>
      </c>
      <c r="H244" s="40">
        <v>0</v>
      </c>
      <c r="I244" s="40">
        <v>0</v>
      </c>
      <c r="J244" s="40">
        <v>0</v>
      </c>
      <c r="K244" s="40">
        <v>0</v>
      </c>
      <c r="L244" s="40">
        <v>0</v>
      </c>
      <c r="M244" s="40">
        <v>2</v>
      </c>
      <c r="N244" s="40">
        <v>0</v>
      </c>
      <c r="O244" s="40">
        <v>0</v>
      </c>
      <c r="P244" s="40">
        <v>0</v>
      </c>
      <c r="Q244" s="40">
        <v>0</v>
      </c>
      <c r="R244" s="40">
        <v>3</v>
      </c>
      <c r="S244" s="41" t="s">
        <v>504</v>
      </c>
      <c r="T244" s="41" t="s">
        <v>504</v>
      </c>
      <c r="U244" s="41" t="s">
        <v>504</v>
      </c>
      <c r="V244" s="41" t="s">
        <v>504</v>
      </c>
      <c r="W244" s="41" t="s">
        <v>504</v>
      </c>
      <c r="X244" s="65" t="s">
        <v>504</v>
      </c>
      <c r="Y244" s="40"/>
      <c r="Z244" s="40"/>
      <c r="AA244" s="40"/>
      <c r="AB244" s="40"/>
      <c r="AC244" s="40"/>
      <c r="AD244" s="40"/>
      <c r="AE244" s="40"/>
      <c r="AF244" s="40"/>
      <c r="AG244" s="40"/>
      <c r="AH244" s="40"/>
    </row>
    <row r="245" spans="1:34">
      <c r="A245" s="40">
        <v>21</v>
      </c>
      <c r="B245" s="40">
        <v>5</v>
      </c>
      <c r="C245" s="63"/>
      <c r="D245" s="40" t="s">
        <v>505</v>
      </c>
      <c r="E245" s="40" t="s">
        <v>506</v>
      </c>
      <c r="F245" s="40" t="s">
        <v>537</v>
      </c>
      <c r="G245" s="64" t="s">
        <v>503</v>
      </c>
      <c r="H245" s="40">
        <v>26</v>
      </c>
      <c r="I245" s="40">
        <v>1</v>
      </c>
      <c r="J245" s="40">
        <v>0</v>
      </c>
      <c r="K245" s="40">
        <v>8</v>
      </c>
      <c r="L245" s="40">
        <v>6</v>
      </c>
      <c r="M245" s="40">
        <v>15</v>
      </c>
      <c r="N245" s="40">
        <v>6</v>
      </c>
      <c r="O245" s="40">
        <v>8</v>
      </c>
      <c r="P245" s="40">
        <v>21</v>
      </c>
      <c r="Q245" s="40">
        <v>6</v>
      </c>
      <c r="R245" s="40">
        <v>11</v>
      </c>
      <c r="S245" s="41" t="s">
        <v>504</v>
      </c>
      <c r="T245" s="41" t="s">
        <v>504</v>
      </c>
      <c r="U245" s="41" t="s">
        <v>504</v>
      </c>
      <c r="V245" s="41" t="s">
        <v>504</v>
      </c>
      <c r="W245" s="41" t="s">
        <v>504</v>
      </c>
      <c r="X245" s="65" t="s">
        <v>504</v>
      </c>
      <c r="Y245" s="40"/>
      <c r="Z245" s="40"/>
      <c r="AA245" s="40"/>
      <c r="AB245" s="40"/>
      <c r="AC245" s="40"/>
      <c r="AD245" s="40"/>
      <c r="AE245" s="40"/>
      <c r="AF245" s="40"/>
      <c r="AG245" s="40"/>
      <c r="AH245" s="40"/>
    </row>
    <row r="246" spans="1:34">
      <c r="A246" s="40">
        <v>21</v>
      </c>
      <c r="B246" s="40">
        <v>6</v>
      </c>
      <c r="C246" s="63"/>
      <c r="D246" s="40"/>
      <c r="E246" s="40" t="s">
        <v>507</v>
      </c>
      <c r="F246" s="40" t="s">
        <v>537</v>
      </c>
      <c r="G246" s="64" t="s">
        <v>503</v>
      </c>
      <c r="H246" s="40">
        <v>98</v>
      </c>
      <c r="I246" s="40">
        <v>6</v>
      </c>
      <c r="J246" s="40">
        <v>40</v>
      </c>
      <c r="K246" s="40">
        <v>19</v>
      </c>
      <c r="L246" s="40">
        <v>34</v>
      </c>
      <c r="M246" s="40">
        <v>32</v>
      </c>
      <c r="N246" s="40">
        <v>32</v>
      </c>
      <c r="O246" s="40">
        <v>32</v>
      </c>
      <c r="P246" s="40">
        <v>80</v>
      </c>
      <c r="Q246" s="40">
        <v>45</v>
      </c>
      <c r="R246" s="40">
        <v>39</v>
      </c>
      <c r="S246" s="41" t="s">
        <v>504</v>
      </c>
      <c r="T246" s="41" t="s">
        <v>504</v>
      </c>
      <c r="U246" s="41" t="s">
        <v>504</v>
      </c>
      <c r="V246" s="41" t="s">
        <v>504</v>
      </c>
      <c r="W246" s="41" t="s">
        <v>504</v>
      </c>
      <c r="X246" s="65" t="s">
        <v>504</v>
      </c>
      <c r="Y246" s="40"/>
      <c r="Z246" s="40"/>
      <c r="AA246" s="40"/>
      <c r="AB246" s="40"/>
      <c r="AC246" s="40"/>
      <c r="AD246" s="40"/>
      <c r="AE246" s="40"/>
      <c r="AF246" s="40"/>
      <c r="AG246" s="40"/>
      <c r="AH246" s="40"/>
    </row>
    <row r="247" spans="1:34">
      <c r="A247" s="40">
        <v>21</v>
      </c>
      <c r="B247" s="40">
        <v>7</v>
      </c>
      <c r="C247" s="63"/>
      <c r="D247" s="40" t="s">
        <v>508</v>
      </c>
      <c r="E247" s="40" t="s">
        <v>509</v>
      </c>
      <c r="F247" s="40" t="s">
        <v>537</v>
      </c>
      <c r="G247" s="64" t="s">
        <v>503</v>
      </c>
      <c r="H247" s="40">
        <v>24</v>
      </c>
      <c r="I247" s="40">
        <v>0</v>
      </c>
      <c r="J247" s="40">
        <v>0</v>
      </c>
      <c r="K247" s="40">
        <v>4</v>
      </c>
      <c r="L247" s="40">
        <v>5</v>
      </c>
      <c r="M247" s="40">
        <v>14</v>
      </c>
      <c r="N247" s="40">
        <v>4</v>
      </c>
      <c r="O247" s="40">
        <v>0</v>
      </c>
      <c r="P247" s="40">
        <v>2</v>
      </c>
      <c r="Q247" s="40">
        <v>2</v>
      </c>
      <c r="R247" s="40">
        <v>2</v>
      </c>
      <c r="S247" s="41" t="s">
        <v>504</v>
      </c>
      <c r="T247" s="41" t="s">
        <v>504</v>
      </c>
      <c r="U247" s="41" t="s">
        <v>504</v>
      </c>
      <c r="V247" s="41" t="s">
        <v>504</v>
      </c>
      <c r="W247" s="41" t="s">
        <v>504</v>
      </c>
      <c r="X247" s="65" t="s">
        <v>504</v>
      </c>
      <c r="Y247" s="40"/>
      <c r="Z247" s="40"/>
      <c r="AA247" s="40"/>
      <c r="AB247" s="40"/>
      <c r="AC247" s="40"/>
      <c r="AD247" s="40"/>
      <c r="AE247" s="40"/>
      <c r="AF247" s="40"/>
      <c r="AG247" s="40"/>
      <c r="AH247" s="40"/>
    </row>
    <row r="248" spans="1:34">
      <c r="A248" s="40">
        <v>21</v>
      </c>
      <c r="B248" s="40">
        <v>8</v>
      </c>
      <c r="C248" s="63"/>
      <c r="D248" s="40"/>
      <c r="E248" s="40" t="s">
        <v>510</v>
      </c>
      <c r="F248" s="40" t="s">
        <v>537</v>
      </c>
      <c r="G248" s="64" t="s">
        <v>503</v>
      </c>
      <c r="H248" s="40">
        <v>3</v>
      </c>
      <c r="I248" s="40">
        <v>0</v>
      </c>
      <c r="J248" s="40">
        <v>0</v>
      </c>
      <c r="K248" s="40">
        <v>12</v>
      </c>
      <c r="L248" s="40">
        <v>4</v>
      </c>
      <c r="M248" s="40">
        <v>11</v>
      </c>
      <c r="N248" s="40">
        <v>0</v>
      </c>
      <c r="O248" s="40">
        <v>2</v>
      </c>
      <c r="P248" s="40">
        <v>4</v>
      </c>
      <c r="Q248" s="40">
        <v>1</v>
      </c>
      <c r="R248" s="40">
        <v>4</v>
      </c>
      <c r="S248" s="41" t="s">
        <v>504</v>
      </c>
      <c r="T248" s="41" t="s">
        <v>504</v>
      </c>
      <c r="U248" s="41" t="s">
        <v>504</v>
      </c>
      <c r="V248" s="41" t="s">
        <v>504</v>
      </c>
      <c r="W248" s="41" t="s">
        <v>504</v>
      </c>
      <c r="X248" s="65" t="s">
        <v>504</v>
      </c>
      <c r="Y248" s="40"/>
      <c r="Z248" s="40"/>
      <c r="AA248" s="40"/>
      <c r="AB248" s="40"/>
      <c r="AC248" s="40"/>
      <c r="AD248" s="40"/>
      <c r="AE248" s="40"/>
      <c r="AF248" s="40"/>
      <c r="AG248" s="40"/>
      <c r="AH248" s="40"/>
    </row>
    <row r="249" spans="1:34">
      <c r="A249" s="40">
        <v>21</v>
      </c>
      <c r="B249" s="40">
        <v>9</v>
      </c>
      <c r="C249" s="63"/>
      <c r="D249" s="40"/>
      <c r="E249" s="40" t="s">
        <v>511</v>
      </c>
      <c r="F249" s="40" t="s">
        <v>537</v>
      </c>
      <c r="G249" s="64" t="s">
        <v>503</v>
      </c>
      <c r="H249" s="40">
        <v>102</v>
      </c>
      <c r="I249" s="40">
        <v>4</v>
      </c>
      <c r="J249" s="40">
        <v>0</v>
      </c>
      <c r="K249" s="40">
        <v>16</v>
      </c>
      <c r="L249" s="40">
        <v>77</v>
      </c>
      <c r="M249" s="40">
        <v>17</v>
      </c>
      <c r="N249" s="40">
        <v>32</v>
      </c>
      <c r="O249" s="40">
        <v>9</v>
      </c>
      <c r="P249" s="40">
        <v>12</v>
      </c>
      <c r="Q249" s="40">
        <v>23</v>
      </c>
      <c r="R249" s="40">
        <v>12</v>
      </c>
      <c r="S249" s="41" t="s">
        <v>504</v>
      </c>
      <c r="T249" s="41" t="s">
        <v>504</v>
      </c>
      <c r="U249" s="41" t="s">
        <v>504</v>
      </c>
      <c r="V249" s="41" t="s">
        <v>504</v>
      </c>
      <c r="W249" s="41" t="s">
        <v>504</v>
      </c>
      <c r="X249" s="65" t="s">
        <v>504</v>
      </c>
      <c r="Y249" s="40"/>
      <c r="Z249" s="40"/>
      <c r="AA249" s="40"/>
      <c r="AB249" s="40"/>
      <c r="AC249" s="40"/>
      <c r="AD249" s="40"/>
      <c r="AE249" s="40"/>
      <c r="AF249" s="40"/>
      <c r="AG249" s="40"/>
      <c r="AH249" s="40"/>
    </row>
    <row r="250" spans="1:34">
      <c r="A250" s="40">
        <v>21</v>
      </c>
      <c r="B250" s="40">
        <v>10</v>
      </c>
      <c r="C250" s="63"/>
      <c r="D250" s="40"/>
      <c r="E250" s="40" t="s">
        <v>512</v>
      </c>
      <c r="F250" s="40" t="s">
        <v>537</v>
      </c>
      <c r="G250" s="64" t="s">
        <v>503</v>
      </c>
      <c r="H250" s="40">
        <v>7</v>
      </c>
      <c r="I250" s="40">
        <v>0</v>
      </c>
      <c r="J250" s="40">
        <v>4</v>
      </c>
      <c r="K250" s="40">
        <v>32</v>
      </c>
      <c r="L250" s="40">
        <v>46</v>
      </c>
      <c r="M250" s="40">
        <v>12</v>
      </c>
      <c r="N250" s="40">
        <v>6</v>
      </c>
      <c r="O250" s="40">
        <v>9</v>
      </c>
      <c r="P250" s="40">
        <v>4</v>
      </c>
      <c r="Q250" s="40">
        <v>20</v>
      </c>
      <c r="R250" s="40">
        <v>12</v>
      </c>
      <c r="S250" s="41" t="s">
        <v>504</v>
      </c>
      <c r="T250" s="41" t="s">
        <v>504</v>
      </c>
      <c r="U250" s="41" t="s">
        <v>504</v>
      </c>
      <c r="V250" s="41" t="s">
        <v>504</v>
      </c>
      <c r="W250" s="41" t="s">
        <v>504</v>
      </c>
      <c r="X250" s="65" t="s">
        <v>504</v>
      </c>
      <c r="Y250" s="40"/>
      <c r="Z250" s="40"/>
      <c r="AA250" s="40"/>
      <c r="AB250" s="40"/>
      <c r="AC250" s="40"/>
      <c r="AD250" s="40"/>
      <c r="AE250" s="40"/>
      <c r="AF250" s="40"/>
      <c r="AG250" s="40"/>
      <c r="AH250" s="40"/>
    </row>
    <row r="251" spans="1:34">
      <c r="A251" s="40">
        <v>21</v>
      </c>
      <c r="B251" s="40">
        <v>11</v>
      </c>
      <c r="C251" s="63"/>
      <c r="D251" s="40"/>
      <c r="E251" s="40" t="s">
        <v>50</v>
      </c>
      <c r="F251" s="40" t="s">
        <v>537</v>
      </c>
      <c r="G251" s="64" t="s">
        <v>503</v>
      </c>
      <c r="H251" s="40">
        <v>260</v>
      </c>
      <c r="I251" s="40">
        <v>11</v>
      </c>
      <c r="J251" s="40">
        <v>44</v>
      </c>
      <c r="K251" s="40">
        <v>91</v>
      </c>
      <c r="L251" s="40">
        <v>172</v>
      </c>
      <c r="M251" s="40">
        <v>103</v>
      </c>
      <c r="N251" s="40">
        <v>80</v>
      </c>
      <c r="O251" s="40">
        <v>60</v>
      </c>
      <c r="P251" s="40">
        <v>123</v>
      </c>
      <c r="Q251" s="40">
        <v>97</v>
      </c>
      <c r="R251" s="40">
        <v>83</v>
      </c>
      <c r="S251" s="41" t="s">
        <v>504</v>
      </c>
      <c r="T251" s="41" t="s">
        <v>504</v>
      </c>
      <c r="U251" s="41" t="s">
        <v>504</v>
      </c>
      <c r="V251" s="41" t="s">
        <v>504</v>
      </c>
      <c r="W251" s="41" t="s">
        <v>504</v>
      </c>
      <c r="X251" s="65" t="s">
        <v>504</v>
      </c>
      <c r="Y251" s="40"/>
      <c r="Z251" s="40"/>
      <c r="AA251" s="40"/>
      <c r="AB251" s="40"/>
      <c r="AC251" s="40"/>
      <c r="AD251" s="40"/>
      <c r="AE251" s="40"/>
      <c r="AF251" s="40"/>
      <c r="AG251" s="40"/>
      <c r="AH251" s="40"/>
    </row>
    <row r="252" spans="1:34">
      <c r="A252" s="40">
        <v>21</v>
      </c>
      <c r="B252" s="40">
        <v>13</v>
      </c>
      <c r="C252" s="63"/>
      <c r="D252" s="40" t="s">
        <v>513</v>
      </c>
      <c r="E252" s="40" t="s">
        <v>514</v>
      </c>
      <c r="F252" s="40" t="s">
        <v>537</v>
      </c>
      <c r="G252" s="64" t="s">
        <v>503</v>
      </c>
      <c r="H252" s="40">
        <v>0</v>
      </c>
      <c r="I252" s="40">
        <v>0</v>
      </c>
      <c r="J252" s="40">
        <v>0</v>
      </c>
      <c r="K252" s="40">
        <v>11</v>
      </c>
      <c r="L252" s="40">
        <v>8</v>
      </c>
      <c r="M252" s="40">
        <v>0</v>
      </c>
      <c r="N252" s="40">
        <v>5</v>
      </c>
      <c r="O252" s="40">
        <v>1</v>
      </c>
      <c r="P252" s="40">
        <v>1</v>
      </c>
      <c r="Q252" s="40">
        <v>0</v>
      </c>
      <c r="R252" s="40">
        <v>4</v>
      </c>
      <c r="S252" s="41" t="s">
        <v>504</v>
      </c>
      <c r="T252" s="41" t="s">
        <v>504</v>
      </c>
      <c r="U252" s="41" t="s">
        <v>504</v>
      </c>
      <c r="V252" s="41" t="s">
        <v>504</v>
      </c>
      <c r="W252" s="41" t="s">
        <v>504</v>
      </c>
      <c r="X252" s="65" t="s">
        <v>504</v>
      </c>
      <c r="Y252" s="40"/>
      <c r="Z252" s="40"/>
      <c r="AA252" s="40"/>
      <c r="AB252" s="40"/>
      <c r="AC252" s="40"/>
      <c r="AD252" s="40"/>
      <c r="AE252" s="40"/>
      <c r="AF252" s="40"/>
      <c r="AG252" s="40"/>
      <c r="AH252" s="40"/>
    </row>
    <row r="253" spans="1:34">
      <c r="A253" s="40">
        <v>21</v>
      </c>
      <c r="B253" s="40">
        <v>14</v>
      </c>
      <c r="C253" s="63"/>
      <c r="D253" s="40"/>
      <c r="E253" s="40" t="s">
        <v>515</v>
      </c>
      <c r="F253" s="40" t="s">
        <v>537</v>
      </c>
      <c r="G253" s="64" t="s">
        <v>503</v>
      </c>
      <c r="H253" s="40">
        <v>24</v>
      </c>
      <c r="I253" s="40">
        <v>0</v>
      </c>
      <c r="J253" s="40">
        <v>3</v>
      </c>
      <c r="K253" s="40">
        <v>17</v>
      </c>
      <c r="L253" s="40">
        <v>15</v>
      </c>
      <c r="M253" s="40">
        <v>3</v>
      </c>
      <c r="N253" s="40">
        <v>9</v>
      </c>
      <c r="O253" s="40">
        <v>2</v>
      </c>
      <c r="P253" s="40">
        <v>3</v>
      </c>
      <c r="Q253" s="40">
        <v>8</v>
      </c>
      <c r="R253" s="40">
        <v>0</v>
      </c>
      <c r="S253" s="41" t="s">
        <v>504</v>
      </c>
      <c r="T253" s="41" t="s">
        <v>504</v>
      </c>
      <c r="U253" s="41" t="s">
        <v>504</v>
      </c>
      <c r="V253" s="41" t="s">
        <v>504</v>
      </c>
      <c r="W253" s="41" t="s">
        <v>504</v>
      </c>
      <c r="X253" s="65" t="s">
        <v>504</v>
      </c>
      <c r="Y253" s="40"/>
      <c r="Z253" s="40"/>
      <c r="AA253" s="40"/>
      <c r="AB253" s="40"/>
      <c r="AC253" s="40"/>
      <c r="AD253" s="40"/>
      <c r="AE253" s="40"/>
      <c r="AF253" s="40"/>
      <c r="AG253" s="40"/>
      <c r="AH253" s="40"/>
    </row>
    <row r="254" spans="1:34">
      <c r="A254" s="40">
        <v>21</v>
      </c>
      <c r="B254" s="40">
        <v>15</v>
      </c>
      <c r="C254" s="63"/>
      <c r="D254" s="40"/>
      <c r="E254" s="40" t="s">
        <v>516</v>
      </c>
      <c r="F254" s="40" t="s">
        <v>537</v>
      </c>
      <c r="G254" s="64" t="s">
        <v>503</v>
      </c>
      <c r="H254" s="40">
        <v>10</v>
      </c>
      <c r="I254" s="40">
        <v>0</v>
      </c>
      <c r="J254" s="40">
        <v>1</v>
      </c>
      <c r="K254" s="40">
        <v>9</v>
      </c>
      <c r="L254" s="40">
        <v>23</v>
      </c>
      <c r="M254" s="40">
        <v>3</v>
      </c>
      <c r="N254" s="40">
        <v>1</v>
      </c>
      <c r="O254" s="40">
        <v>2</v>
      </c>
      <c r="P254" s="40">
        <v>1</v>
      </c>
      <c r="Q254" s="40">
        <v>6</v>
      </c>
      <c r="R254" s="40">
        <v>5</v>
      </c>
      <c r="S254" s="41" t="s">
        <v>504</v>
      </c>
      <c r="T254" s="41" t="s">
        <v>504</v>
      </c>
      <c r="U254" s="41" t="s">
        <v>504</v>
      </c>
      <c r="V254" s="41" t="s">
        <v>504</v>
      </c>
      <c r="W254" s="41" t="s">
        <v>504</v>
      </c>
      <c r="X254" s="65" t="s">
        <v>504</v>
      </c>
      <c r="Y254" s="40"/>
      <c r="Z254" s="40"/>
      <c r="AA254" s="40"/>
      <c r="AB254" s="40"/>
      <c r="AC254" s="40"/>
      <c r="AD254" s="40"/>
      <c r="AE254" s="40"/>
      <c r="AF254" s="40"/>
      <c r="AG254" s="40"/>
      <c r="AH254" s="40"/>
    </row>
    <row r="255" spans="1:34">
      <c r="A255" s="40">
        <v>21</v>
      </c>
      <c r="B255" s="40">
        <v>16</v>
      </c>
      <c r="C255" s="63"/>
      <c r="D255" s="40"/>
      <c r="E255" s="40" t="s">
        <v>517</v>
      </c>
      <c r="F255" s="40" t="s">
        <v>537</v>
      </c>
      <c r="G255" s="64" t="s">
        <v>503</v>
      </c>
      <c r="H255" s="40">
        <v>223</v>
      </c>
      <c r="I255" s="40">
        <v>11</v>
      </c>
      <c r="J255" s="40">
        <v>40</v>
      </c>
      <c r="K255" s="40">
        <v>54</v>
      </c>
      <c r="L255" s="40">
        <v>126</v>
      </c>
      <c r="M255" s="40">
        <v>97</v>
      </c>
      <c r="N255" s="40">
        <v>65</v>
      </c>
      <c r="O255" s="40">
        <v>55</v>
      </c>
      <c r="P255" s="40">
        <v>118</v>
      </c>
      <c r="Q255" s="40">
        <v>83</v>
      </c>
      <c r="R255" s="40">
        <v>73</v>
      </c>
      <c r="S255" s="41" t="s">
        <v>504</v>
      </c>
      <c r="T255" s="41" t="s">
        <v>504</v>
      </c>
      <c r="U255" s="41" t="s">
        <v>504</v>
      </c>
      <c r="V255" s="41" t="s">
        <v>504</v>
      </c>
      <c r="W255" s="41" t="s">
        <v>504</v>
      </c>
      <c r="X255" s="65" t="s">
        <v>504</v>
      </c>
      <c r="Y255" s="40"/>
      <c r="Z255" s="40"/>
      <c r="AA255" s="40"/>
      <c r="AB255" s="40"/>
      <c r="AC255" s="40"/>
      <c r="AD255" s="40"/>
      <c r="AE255" s="40"/>
      <c r="AF255" s="40"/>
      <c r="AG255" s="40"/>
      <c r="AH255" s="40"/>
    </row>
    <row r="256" spans="1:34">
      <c r="A256" s="40">
        <v>21</v>
      </c>
      <c r="B256" s="40">
        <v>17</v>
      </c>
      <c r="C256" s="63"/>
      <c r="D256" s="40"/>
      <c r="E256" s="40" t="s">
        <v>50</v>
      </c>
      <c r="F256" s="40" t="s">
        <v>537</v>
      </c>
      <c r="G256" s="64" t="s">
        <v>503</v>
      </c>
      <c r="H256" s="40">
        <v>257</v>
      </c>
      <c r="I256" s="40">
        <v>11</v>
      </c>
      <c r="J256" s="40">
        <v>44</v>
      </c>
      <c r="K256" s="40">
        <v>91</v>
      </c>
      <c r="L256" s="40">
        <v>172</v>
      </c>
      <c r="M256" s="40">
        <v>103</v>
      </c>
      <c r="N256" s="40">
        <v>80</v>
      </c>
      <c r="O256" s="40">
        <v>60</v>
      </c>
      <c r="P256" s="40">
        <v>123</v>
      </c>
      <c r="Q256" s="40">
        <v>97</v>
      </c>
      <c r="R256" s="40">
        <v>82</v>
      </c>
      <c r="S256" s="41" t="s">
        <v>504</v>
      </c>
      <c r="T256" s="41" t="s">
        <v>504</v>
      </c>
      <c r="U256" s="41" t="s">
        <v>504</v>
      </c>
      <c r="V256" s="41" t="s">
        <v>504</v>
      </c>
      <c r="W256" s="41" t="s">
        <v>504</v>
      </c>
      <c r="X256" s="65" t="s">
        <v>504</v>
      </c>
      <c r="Y256" s="40"/>
      <c r="Z256" s="40"/>
      <c r="AA256" s="40"/>
      <c r="AB256" s="40"/>
      <c r="AC256" s="40"/>
      <c r="AD256" s="40"/>
      <c r="AE256" s="40"/>
      <c r="AF256" s="40"/>
      <c r="AG256" s="40"/>
      <c r="AH256" s="40"/>
    </row>
    <row r="257" spans="1:34">
      <c r="A257" s="40">
        <v>21</v>
      </c>
      <c r="B257" s="40">
        <v>18</v>
      </c>
      <c r="C257" s="63"/>
      <c r="D257" s="40" t="s">
        <v>518</v>
      </c>
      <c r="E257" s="40" t="s">
        <v>519</v>
      </c>
      <c r="F257" s="40" t="s">
        <v>537</v>
      </c>
      <c r="G257" s="64" t="s">
        <v>503</v>
      </c>
      <c r="H257" s="40">
        <v>1</v>
      </c>
      <c r="I257" s="40">
        <v>0</v>
      </c>
      <c r="J257" s="40">
        <v>0</v>
      </c>
      <c r="K257" s="40">
        <v>1</v>
      </c>
      <c r="L257" s="40">
        <v>0</v>
      </c>
      <c r="M257" s="40">
        <v>4</v>
      </c>
      <c r="N257" s="40">
        <v>0</v>
      </c>
      <c r="O257" s="40">
        <v>1</v>
      </c>
      <c r="P257" s="40">
        <v>0</v>
      </c>
      <c r="Q257" s="40">
        <v>0</v>
      </c>
      <c r="R257" s="40">
        <v>0</v>
      </c>
      <c r="S257" s="41" t="s">
        <v>504</v>
      </c>
      <c r="T257" s="41" t="s">
        <v>504</v>
      </c>
      <c r="U257" s="41" t="s">
        <v>504</v>
      </c>
      <c r="V257" s="41" t="s">
        <v>504</v>
      </c>
      <c r="W257" s="41" t="s">
        <v>504</v>
      </c>
      <c r="X257" s="65" t="s">
        <v>504</v>
      </c>
      <c r="Y257" s="40"/>
      <c r="Z257" s="40"/>
      <c r="AA257" s="40"/>
      <c r="AB257" s="40"/>
      <c r="AC257" s="40"/>
      <c r="AD257" s="40"/>
      <c r="AE257" s="40"/>
      <c r="AF257" s="40"/>
      <c r="AG257" s="40"/>
      <c r="AH257" s="40"/>
    </row>
    <row r="258" spans="1:34">
      <c r="A258" s="40">
        <v>21</v>
      </c>
      <c r="B258" s="40">
        <v>19</v>
      </c>
      <c r="C258" s="63"/>
      <c r="D258" s="40"/>
      <c r="E258" s="40" t="s">
        <v>520</v>
      </c>
      <c r="F258" s="40" t="s">
        <v>537</v>
      </c>
      <c r="G258" s="64" t="s">
        <v>503</v>
      </c>
      <c r="H258" s="40">
        <v>7</v>
      </c>
      <c r="I258" s="40">
        <v>0</v>
      </c>
      <c r="J258" s="40">
        <v>0</v>
      </c>
      <c r="K258" s="40">
        <v>13</v>
      </c>
      <c r="L258" s="40">
        <v>13</v>
      </c>
      <c r="M258" s="40">
        <v>6</v>
      </c>
      <c r="N258" s="40">
        <v>9</v>
      </c>
      <c r="O258" s="40">
        <v>3</v>
      </c>
      <c r="P258" s="40">
        <v>3</v>
      </c>
      <c r="Q258" s="40">
        <v>3</v>
      </c>
      <c r="R258" s="40">
        <v>2</v>
      </c>
      <c r="S258" s="41" t="s">
        <v>504</v>
      </c>
      <c r="T258" s="41" t="s">
        <v>504</v>
      </c>
      <c r="U258" s="41" t="s">
        <v>504</v>
      </c>
      <c r="V258" s="41" t="s">
        <v>504</v>
      </c>
      <c r="W258" s="41" t="s">
        <v>504</v>
      </c>
      <c r="X258" s="65" t="s">
        <v>504</v>
      </c>
      <c r="Y258" s="40"/>
      <c r="Z258" s="40"/>
      <c r="AA258" s="40"/>
      <c r="AB258" s="40"/>
      <c r="AC258" s="40"/>
      <c r="AD258" s="40"/>
      <c r="AE258" s="40"/>
      <c r="AF258" s="40"/>
      <c r="AG258" s="40"/>
      <c r="AH258" s="40"/>
    </row>
    <row r="259" spans="1:34">
      <c r="A259" s="40">
        <v>21</v>
      </c>
      <c r="B259" s="40">
        <v>20</v>
      </c>
      <c r="C259" s="63"/>
      <c r="D259" s="40"/>
      <c r="E259" s="40" t="s">
        <v>521</v>
      </c>
      <c r="F259" s="40" t="s">
        <v>537</v>
      </c>
      <c r="G259" s="64" t="s">
        <v>503</v>
      </c>
      <c r="H259" s="40">
        <v>124</v>
      </c>
      <c r="I259" s="40">
        <v>2</v>
      </c>
      <c r="J259" s="40">
        <v>7</v>
      </c>
      <c r="K259" s="40">
        <v>49</v>
      </c>
      <c r="L259" s="40">
        <v>69</v>
      </c>
      <c r="M259" s="40">
        <v>39</v>
      </c>
      <c r="N259" s="40">
        <v>24</v>
      </c>
      <c r="O259" s="40">
        <v>2</v>
      </c>
      <c r="P259" s="40">
        <v>21</v>
      </c>
      <c r="Q259" s="40">
        <v>53</v>
      </c>
      <c r="R259" s="40">
        <v>22</v>
      </c>
      <c r="S259" s="41" t="s">
        <v>504</v>
      </c>
      <c r="T259" s="41" t="s">
        <v>504</v>
      </c>
      <c r="U259" s="41" t="s">
        <v>504</v>
      </c>
      <c r="V259" s="41" t="s">
        <v>504</v>
      </c>
      <c r="W259" s="41" t="s">
        <v>504</v>
      </c>
      <c r="X259" s="65" t="s">
        <v>504</v>
      </c>
      <c r="Y259" s="40"/>
      <c r="Z259" s="40"/>
      <c r="AA259" s="40"/>
      <c r="AB259" s="40"/>
      <c r="AC259" s="40"/>
      <c r="AD259" s="40"/>
      <c r="AE259" s="40"/>
      <c r="AF259" s="40"/>
      <c r="AG259" s="40"/>
      <c r="AH259" s="40"/>
    </row>
    <row r="260" spans="1:34">
      <c r="A260" s="40">
        <v>21</v>
      </c>
      <c r="B260" s="40">
        <v>21</v>
      </c>
      <c r="C260" s="63"/>
      <c r="D260" s="40"/>
      <c r="E260" s="40" t="s">
        <v>522</v>
      </c>
      <c r="F260" s="40" t="s">
        <v>537</v>
      </c>
      <c r="G260" s="64" t="s">
        <v>503</v>
      </c>
      <c r="H260" s="40">
        <v>124</v>
      </c>
      <c r="I260" s="40">
        <v>9</v>
      </c>
      <c r="J260" s="40">
        <v>35</v>
      </c>
      <c r="K260" s="40">
        <v>28</v>
      </c>
      <c r="L260" s="40">
        <v>89</v>
      </c>
      <c r="M260" s="40">
        <v>51</v>
      </c>
      <c r="N260" s="40">
        <v>46</v>
      </c>
      <c r="O260" s="40">
        <v>54</v>
      </c>
      <c r="P260" s="40">
        <v>99</v>
      </c>
      <c r="Q260" s="40">
        <v>41</v>
      </c>
      <c r="R260" s="40">
        <v>52</v>
      </c>
      <c r="S260" s="41" t="s">
        <v>504</v>
      </c>
      <c r="T260" s="41" t="s">
        <v>504</v>
      </c>
      <c r="U260" s="41" t="s">
        <v>504</v>
      </c>
      <c r="V260" s="41" t="s">
        <v>504</v>
      </c>
      <c r="W260" s="41" t="s">
        <v>504</v>
      </c>
      <c r="X260" s="65" t="s">
        <v>504</v>
      </c>
      <c r="Y260" s="40"/>
      <c r="Z260" s="40"/>
      <c r="AA260" s="40"/>
      <c r="AB260" s="40"/>
      <c r="AC260" s="40"/>
      <c r="AD260" s="40"/>
      <c r="AE260" s="40"/>
      <c r="AF260" s="40"/>
      <c r="AG260" s="40"/>
      <c r="AH260" s="40"/>
    </row>
    <row r="261" spans="1:34">
      <c r="A261" s="40">
        <v>21</v>
      </c>
      <c r="B261" s="40">
        <v>22</v>
      </c>
      <c r="C261" s="63"/>
      <c r="D261" s="40"/>
      <c r="E261" s="40" t="s">
        <v>517</v>
      </c>
      <c r="F261" s="40" t="s">
        <v>537</v>
      </c>
      <c r="G261" s="64" t="s">
        <v>503</v>
      </c>
      <c r="H261" s="40">
        <v>1</v>
      </c>
      <c r="I261" s="40">
        <v>0</v>
      </c>
      <c r="J261" s="40">
        <v>2</v>
      </c>
      <c r="K261" s="40">
        <v>0</v>
      </c>
      <c r="L261" s="40">
        <v>1</v>
      </c>
      <c r="M261" s="40">
        <v>3</v>
      </c>
      <c r="N261" s="40">
        <v>1</v>
      </c>
      <c r="O261" s="40">
        <v>0</v>
      </c>
      <c r="P261" s="40">
        <v>0</v>
      </c>
      <c r="Q261" s="40">
        <v>0</v>
      </c>
      <c r="R261" s="40">
        <v>7</v>
      </c>
      <c r="S261" s="41" t="s">
        <v>504</v>
      </c>
      <c r="T261" s="41" t="s">
        <v>504</v>
      </c>
      <c r="U261" s="41" t="s">
        <v>504</v>
      </c>
      <c r="V261" s="41" t="s">
        <v>504</v>
      </c>
      <c r="W261" s="41" t="s">
        <v>504</v>
      </c>
      <c r="X261" s="65" t="s">
        <v>504</v>
      </c>
      <c r="Y261" s="40"/>
      <c r="Z261" s="40"/>
      <c r="AA261" s="40"/>
      <c r="AB261" s="40"/>
      <c r="AC261" s="40"/>
      <c r="AD261" s="40"/>
      <c r="AE261" s="40"/>
      <c r="AF261" s="40"/>
      <c r="AG261" s="40"/>
      <c r="AH261" s="40"/>
    </row>
    <row r="262" spans="1:34">
      <c r="A262" s="40">
        <v>21</v>
      </c>
      <c r="B262" s="40">
        <v>23</v>
      </c>
      <c r="C262" s="63"/>
      <c r="D262" s="40"/>
      <c r="E262" s="40" t="s">
        <v>50</v>
      </c>
      <c r="F262" s="40" t="s">
        <v>537</v>
      </c>
      <c r="G262" s="64" t="s">
        <v>503</v>
      </c>
      <c r="H262" s="40">
        <v>257</v>
      </c>
      <c r="I262" s="40">
        <v>11</v>
      </c>
      <c r="J262" s="40">
        <v>44</v>
      </c>
      <c r="K262" s="40">
        <v>91</v>
      </c>
      <c r="L262" s="40">
        <v>172</v>
      </c>
      <c r="M262" s="40">
        <v>103</v>
      </c>
      <c r="N262" s="40">
        <v>80</v>
      </c>
      <c r="O262" s="40">
        <v>60</v>
      </c>
      <c r="P262" s="40">
        <v>123</v>
      </c>
      <c r="Q262" s="40">
        <v>97</v>
      </c>
      <c r="R262" s="40">
        <v>83</v>
      </c>
      <c r="S262" s="41" t="s">
        <v>504</v>
      </c>
      <c r="T262" s="41" t="s">
        <v>504</v>
      </c>
      <c r="U262" s="41" t="s">
        <v>504</v>
      </c>
      <c r="V262" s="41" t="s">
        <v>504</v>
      </c>
      <c r="W262" s="41" t="s">
        <v>504</v>
      </c>
      <c r="X262" s="65" t="s">
        <v>504</v>
      </c>
      <c r="Y262" s="40"/>
      <c r="Z262" s="40"/>
      <c r="AA262" s="40"/>
      <c r="AB262" s="40"/>
      <c r="AC262" s="40"/>
      <c r="AD262" s="40"/>
      <c r="AE262" s="40"/>
      <c r="AF262" s="40"/>
      <c r="AG262" s="40"/>
      <c r="AH262" s="40"/>
    </row>
    <row r="263" spans="1:34">
      <c r="A263" s="40">
        <v>21</v>
      </c>
      <c r="B263" s="40">
        <v>24</v>
      </c>
      <c r="C263" s="63"/>
      <c r="D263" s="40" t="s">
        <v>523</v>
      </c>
      <c r="E263" s="40" t="s">
        <v>524</v>
      </c>
      <c r="F263" s="40" t="s">
        <v>537</v>
      </c>
      <c r="G263" s="64" t="s">
        <v>503</v>
      </c>
      <c r="H263" s="40">
        <v>0</v>
      </c>
      <c r="I263" s="40">
        <v>0</v>
      </c>
      <c r="J263" s="40">
        <v>0</v>
      </c>
      <c r="K263" s="40">
        <v>0</v>
      </c>
      <c r="L263" s="40">
        <v>0</v>
      </c>
      <c r="M263" s="40">
        <v>1</v>
      </c>
      <c r="N263" s="40">
        <v>0</v>
      </c>
      <c r="O263" s="40">
        <v>0</v>
      </c>
      <c r="P263" s="40">
        <v>0</v>
      </c>
      <c r="Q263" s="40">
        <v>0</v>
      </c>
      <c r="R263" s="40">
        <v>0</v>
      </c>
      <c r="S263" s="41" t="s">
        <v>504</v>
      </c>
      <c r="T263" s="41" t="s">
        <v>504</v>
      </c>
      <c r="U263" s="41" t="s">
        <v>504</v>
      </c>
      <c r="V263" s="41" t="s">
        <v>504</v>
      </c>
      <c r="W263" s="41" t="s">
        <v>504</v>
      </c>
      <c r="X263" s="65" t="s">
        <v>504</v>
      </c>
      <c r="Y263" s="40"/>
      <c r="Z263" s="40"/>
      <c r="AA263" s="40"/>
      <c r="AB263" s="40"/>
      <c r="AC263" s="40"/>
      <c r="AD263" s="40"/>
      <c r="AE263" s="40"/>
      <c r="AF263" s="40"/>
      <c r="AG263" s="40"/>
      <c r="AH263" s="40"/>
    </row>
    <row r="264" spans="1:34">
      <c r="A264" s="40">
        <v>21</v>
      </c>
      <c r="B264" s="40">
        <v>25</v>
      </c>
      <c r="C264" s="63"/>
      <c r="D264" s="40"/>
      <c r="E264" s="40" t="s">
        <v>525</v>
      </c>
      <c r="F264" s="40" t="s">
        <v>537</v>
      </c>
      <c r="G264" s="64" t="s">
        <v>503</v>
      </c>
      <c r="H264" s="40">
        <v>8</v>
      </c>
      <c r="I264" s="40">
        <v>0</v>
      </c>
      <c r="J264" s="40">
        <v>0</v>
      </c>
      <c r="K264" s="40">
        <v>14</v>
      </c>
      <c r="L264" s="40">
        <v>4</v>
      </c>
      <c r="M264" s="40">
        <v>7</v>
      </c>
      <c r="N264" s="40">
        <v>7</v>
      </c>
      <c r="O264" s="40">
        <v>4</v>
      </c>
      <c r="P264" s="40">
        <v>3</v>
      </c>
      <c r="Q264" s="40">
        <v>4</v>
      </c>
      <c r="R264" s="40">
        <v>1</v>
      </c>
      <c r="S264" s="41" t="s">
        <v>504</v>
      </c>
      <c r="T264" s="41" t="s">
        <v>504</v>
      </c>
      <c r="U264" s="41" t="s">
        <v>504</v>
      </c>
      <c r="V264" s="41" t="s">
        <v>504</v>
      </c>
      <c r="W264" s="41" t="s">
        <v>504</v>
      </c>
      <c r="X264" s="65" t="s">
        <v>504</v>
      </c>
      <c r="Y264" s="40"/>
      <c r="Z264" s="40"/>
      <c r="AA264" s="40"/>
      <c r="AB264" s="40"/>
      <c r="AC264" s="40"/>
      <c r="AD264" s="40"/>
      <c r="AE264" s="40"/>
      <c r="AF264" s="40"/>
      <c r="AG264" s="40"/>
      <c r="AH264" s="40"/>
    </row>
    <row r="265" spans="1:34">
      <c r="A265" s="40">
        <v>21</v>
      </c>
      <c r="B265" s="40">
        <v>26</v>
      </c>
      <c r="C265" s="63"/>
      <c r="D265" s="40"/>
      <c r="E265" s="40" t="s">
        <v>526</v>
      </c>
      <c r="F265" s="40" t="s">
        <v>537</v>
      </c>
      <c r="G265" s="64" t="s">
        <v>503</v>
      </c>
      <c r="H265" s="40">
        <v>67</v>
      </c>
      <c r="I265" s="40">
        <v>6</v>
      </c>
      <c r="J265" s="40">
        <v>15</v>
      </c>
      <c r="K265" s="40">
        <v>46</v>
      </c>
      <c r="L265" s="40">
        <v>82</v>
      </c>
      <c r="M265" s="40">
        <v>34</v>
      </c>
      <c r="N265" s="40">
        <v>32</v>
      </c>
      <c r="O265" s="40">
        <v>13</v>
      </c>
      <c r="P265" s="40">
        <v>27</v>
      </c>
      <c r="Q265" s="40">
        <v>49</v>
      </c>
      <c r="R265" s="40">
        <v>28</v>
      </c>
      <c r="S265" s="41" t="s">
        <v>504</v>
      </c>
      <c r="T265" s="41" t="s">
        <v>504</v>
      </c>
      <c r="U265" s="41" t="s">
        <v>504</v>
      </c>
      <c r="V265" s="41" t="s">
        <v>504</v>
      </c>
      <c r="W265" s="41" t="s">
        <v>504</v>
      </c>
      <c r="X265" s="65" t="s">
        <v>504</v>
      </c>
      <c r="Y265" s="40"/>
      <c r="Z265" s="40"/>
      <c r="AA265" s="40"/>
      <c r="AB265" s="40"/>
      <c r="AC265" s="40"/>
      <c r="AD265" s="40"/>
      <c r="AE265" s="40"/>
      <c r="AF265" s="40"/>
      <c r="AG265" s="40"/>
      <c r="AH265" s="40"/>
    </row>
    <row r="266" spans="1:34">
      <c r="A266" s="40">
        <v>21</v>
      </c>
      <c r="B266" s="40">
        <v>27</v>
      </c>
      <c r="C266" s="63"/>
      <c r="D266" s="40"/>
      <c r="E266" s="40" t="s">
        <v>527</v>
      </c>
      <c r="F266" s="40" t="s">
        <v>537</v>
      </c>
      <c r="G266" s="64" t="s">
        <v>503</v>
      </c>
      <c r="H266" s="40">
        <v>73</v>
      </c>
      <c r="I266" s="40">
        <v>2</v>
      </c>
      <c r="J266" s="40">
        <v>16</v>
      </c>
      <c r="K266" s="40">
        <v>11</v>
      </c>
      <c r="L266" s="40">
        <v>32</v>
      </c>
      <c r="M266" s="40">
        <v>15</v>
      </c>
      <c r="N266" s="40">
        <v>15</v>
      </c>
      <c r="O266" s="40">
        <v>10</v>
      </c>
      <c r="P266" s="40">
        <v>34</v>
      </c>
      <c r="Q266" s="40">
        <v>42</v>
      </c>
      <c r="R266" s="40">
        <v>43</v>
      </c>
      <c r="S266" s="41" t="s">
        <v>504</v>
      </c>
      <c r="T266" s="41" t="s">
        <v>504</v>
      </c>
      <c r="U266" s="41" t="s">
        <v>504</v>
      </c>
      <c r="V266" s="41" t="s">
        <v>504</v>
      </c>
      <c r="W266" s="41" t="s">
        <v>504</v>
      </c>
      <c r="X266" s="65" t="s">
        <v>504</v>
      </c>
      <c r="Y266" s="40"/>
      <c r="Z266" s="40"/>
      <c r="AA266" s="40"/>
      <c r="AB266" s="40"/>
      <c r="AC266" s="40"/>
      <c r="AD266" s="40"/>
      <c r="AE266" s="40"/>
      <c r="AF266" s="40"/>
      <c r="AG266" s="40"/>
      <c r="AH266" s="40"/>
    </row>
    <row r="267" spans="1:34">
      <c r="A267" s="40">
        <v>21</v>
      </c>
      <c r="B267" s="40">
        <v>28</v>
      </c>
      <c r="C267" s="63"/>
      <c r="D267" s="40"/>
      <c r="E267" s="40" t="s">
        <v>517</v>
      </c>
      <c r="F267" s="40" t="s">
        <v>537</v>
      </c>
      <c r="G267" s="64" t="s">
        <v>503</v>
      </c>
      <c r="H267" s="40">
        <v>109</v>
      </c>
      <c r="I267" s="40">
        <v>3</v>
      </c>
      <c r="J267" s="40">
        <v>13</v>
      </c>
      <c r="K267" s="40">
        <v>20</v>
      </c>
      <c r="L267" s="40">
        <v>54</v>
      </c>
      <c r="M267" s="40">
        <v>46</v>
      </c>
      <c r="N267" s="40">
        <v>26</v>
      </c>
      <c r="O267" s="40">
        <v>33</v>
      </c>
      <c r="P267" s="40">
        <v>59</v>
      </c>
      <c r="Q267" s="40">
        <v>2</v>
      </c>
      <c r="R267" s="40">
        <v>11</v>
      </c>
      <c r="S267" s="41" t="s">
        <v>504</v>
      </c>
      <c r="T267" s="41" t="s">
        <v>504</v>
      </c>
      <c r="U267" s="41" t="s">
        <v>504</v>
      </c>
      <c r="V267" s="41" t="s">
        <v>504</v>
      </c>
      <c r="W267" s="41" t="s">
        <v>504</v>
      </c>
      <c r="X267" s="65" t="s">
        <v>504</v>
      </c>
      <c r="Y267" s="40"/>
      <c r="Z267" s="40"/>
      <c r="AA267" s="40"/>
      <c r="AB267" s="40"/>
      <c r="AC267" s="40"/>
      <c r="AD267" s="40"/>
      <c r="AE267" s="40"/>
      <c r="AF267" s="40"/>
      <c r="AG267" s="40"/>
      <c r="AH267" s="40"/>
    </row>
    <row r="268" spans="1:34">
      <c r="A268" s="40">
        <v>21</v>
      </c>
      <c r="B268" s="40">
        <v>29</v>
      </c>
      <c r="C268" s="66"/>
      <c r="D268" s="67"/>
      <c r="E268" s="67" t="s">
        <v>50</v>
      </c>
      <c r="F268" s="40" t="s">
        <v>537</v>
      </c>
      <c r="G268" s="64" t="s">
        <v>503</v>
      </c>
      <c r="H268" s="40">
        <v>257</v>
      </c>
      <c r="I268" s="40">
        <v>11</v>
      </c>
      <c r="J268" s="40">
        <v>44</v>
      </c>
      <c r="K268" s="40">
        <v>91</v>
      </c>
      <c r="L268" s="40">
        <v>172</v>
      </c>
      <c r="M268" s="40">
        <v>103</v>
      </c>
      <c r="N268" s="40">
        <v>80</v>
      </c>
      <c r="O268" s="40">
        <v>60</v>
      </c>
      <c r="P268" s="40">
        <v>123</v>
      </c>
      <c r="Q268" s="40">
        <v>97</v>
      </c>
      <c r="R268" s="40">
        <v>83</v>
      </c>
      <c r="S268" s="41" t="s">
        <v>504</v>
      </c>
      <c r="T268" s="41" t="s">
        <v>504</v>
      </c>
      <c r="U268" s="41" t="s">
        <v>504</v>
      </c>
      <c r="V268" s="41" t="s">
        <v>504</v>
      </c>
      <c r="W268" s="41" t="s">
        <v>504</v>
      </c>
      <c r="X268" s="65" t="s">
        <v>504</v>
      </c>
      <c r="Y268" s="40"/>
      <c r="Z268" s="40"/>
      <c r="AA268" s="40"/>
      <c r="AB268" s="40"/>
      <c r="AC268" s="40"/>
      <c r="AD268" s="40"/>
      <c r="AE268" s="40"/>
      <c r="AF268" s="40"/>
      <c r="AG268" s="40"/>
      <c r="AH268" s="40"/>
    </row>
    <row r="269" spans="1:34">
      <c r="A269" s="120"/>
      <c r="B269" s="122"/>
      <c r="C269" s="69">
        <v>12</v>
      </c>
      <c r="D269" s="70" t="s">
        <v>530</v>
      </c>
      <c r="E269" s="70"/>
      <c r="F269" s="70"/>
      <c r="G269" s="71"/>
      <c r="H269" s="70"/>
      <c r="I269" s="70"/>
      <c r="J269" s="70"/>
      <c r="K269" s="70"/>
      <c r="L269" s="70"/>
      <c r="M269" s="70"/>
      <c r="N269" s="70"/>
      <c r="O269" s="70"/>
      <c r="P269" s="70"/>
      <c r="Q269" s="70"/>
      <c r="R269" s="70"/>
      <c r="S269" s="72"/>
      <c r="T269" s="72"/>
      <c r="U269" s="72"/>
      <c r="V269" s="72"/>
      <c r="W269" s="72"/>
      <c r="X269" s="73"/>
      <c r="Y269" s="40"/>
      <c r="Z269" s="40"/>
      <c r="AA269" s="40"/>
      <c r="AB269" s="40"/>
      <c r="AC269" s="40"/>
      <c r="AD269" s="40"/>
      <c r="AE269" s="40"/>
      <c r="AF269" s="40"/>
      <c r="AG269" s="40"/>
      <c r="AH269" s="40"/>
    </row>
    <row r="270" spans="1:34">
      <c r="A270" s="40">
        <v>22</v>
      </c>
      <c r="B270" s="40">
        <v>4</v>
      </c>
      <c r="C270" s="63"/>
      <c r="D270" s="40" t="s">
        <v>501</v>
      </c>
      <c r="E270" s="40" t="s">
        <v>501</v>
      </c>
      <c r="F270" s="40" t="s">
        <v>537</v>
      </c>
      <c r="G270" s="64" t="s">
        <v>503</v>
      </c>
      <c r="H270" s="40">
        <v>0</v>
      </c>
      <c r="I270" s="40">
        <v>0</v>
      </c>
      <c r="J270" s="40">
        <v>0</v>
      </c>
      <c r="K270" s="40">
        <v>0</v>
      </c>
      <c r="L270" s="40">
        <v>0</v>
      </c>
      <c r="M270" s="40">
        <v>0</v>
      </c>
      <c r="N270" s="40">
        <v>0</v>
      </c>
      <c r="O270" s="40">
        <v>0</v>
      </c>
      <c r="P270" s="40">
        <v>0</v>
      </c>
      <c r="Q270" s="40">
        <v>0</v>
      </c>
      <c r="R270" s="40">
        <v>0</v>
      </c>
      <c r="S270" s="41" t="s">
        <v>504</v>
      </c>
      <c r="T270" s="41" t="s">
        <v>504</v>
      </c>
      <c r="U270" s="41" t="s">
        <v>504</v>
      </c>
      <c r="V270" s="41" t="s">
        <v>504</v>
      </c>
      <c r="W270" s="41" t="s">
        <v>504</v>
      </c>
      <c r="X270" s="65" t="s">
        <v>504</v>
      </c>
      <c r="Y270" s="40"/>
      <c r="Z270" s="40"/>
      <c r="AA270" s="40"/>
      <c r="AB270" s="40"/>
      <c r="AC270" s="40"/>
      <c r="AD270" s="40"/>
      <c r="AE270" s="40"/>
      <c r="AF270" s="40"/>
      <c r="AG270" s="40"/>
      <c r="AH270" s="40"/>
    </row>
    <row r="271" spans="1:34">
      <c r="A271" s="40">
        <v>22</v>
      </c>
      <c r="B271" s="40">
        <v>5</v>
      </c>
      <c r="C271" s="63"/>
      <c r="D271" s="40" t="s">
        <v>505</v>
      </c>
      <c r="E271" s="40" t="s">
        <v>506</v>
      </c>
      <c r="F271" s="40" t="s">
        <v>537</v>
      </c>
      <c r="G271" s="64" t="s">
        <v>503</v>
      </c>
      <c r="H271" s="40">
        <v>27</v>
      </c>
      <c r="I271" s="40">
        <v>1</v>
      </c>
      <c r="J271" s="40">
        <v>3</v>
      </c>
      <c r="K271" s="40">
        <v>3</v>
      </c>
      <c r="L271" s="40">
        <v>10</v>
      </c>
      <c r="M271" s="40">
        <v>9</v>
      </c>
      <c r="N271" s="40">
        <v>10</v>
      </c>
      <c r="O271" s="40">
        <v>3</v>
      </c>
      <c r="P271" s="40">
        <v>14</v>
      </c>
      <c r="Q271" s="40">
        <v>7</v>
      </c>
      <c r="R271" s="40">
        <v>12</v>
      </c>
      <c r="S271" s="41" t="s">
        <v>504</v>
      </c>
      <c r="T271" s="41" t="s">
        <v>504</v>
      </c>
      <c r="U271" s="41" t="s">
        <v>504</v>
      </c>
      <c r="V271" s="41" t="s">
        <v>504</v>
      </c>
      <c r="W271" s="41" t="s">
        <v>504</v>
      </c>
      <c r="X271" s="65" t="s">
        <v>504</v>
      </c>
      <c r="Y271" s="40"/>
      <c r="Z271" s="40"/>
      <c r="AA271" s="40"/>
      <c r="AB271" s="40"/>
      <c r="AC271" s="40"/>
      <c r="AD271" s="40"/>
      <c r="AE271" s="40"/>
      <c r="AF271" s="40"/>
      <c r="AG271" s="40"/>
      <c r="AH271" s="40"/>
    </row>
    <row r="272" spans="1:34">
      <c r="A272" s="40">
        <v>22</v>
      </c>
      <c r="B272" s="40">
        <v>6</v>
      </c>
      <c r="C272" s="63"/>
      <c r="D272" s="40"/>
      <c r="E272" s="40" t="s">
        <v>507</v>
      </c>
      <c r="F272" s="40" t="s">
        <v>537</v>
      </c>
      <c r="G272" s="64" t="s">
        <v>503</v>
      </c>
      <c r="H272" s="40">
        <v>70</v>
      </c>
      <c r="I272" s="40">
        <v>0</v>
      </c>
      <c r="J272" s="40">
        <v>16</v>
      </c>
      <c r="K272" s="40">
        <v>18</v>
      </c>
      <c r="L272" s="40">
        <v>32</v>
      </c>
      <c r="M272" s="40">
        <v>8</v>
      </c>
      <c r="N272" s="40">
        <v>13</v>
      </c>
      <c r="O272" s="40">
        <v>15</v>
      </c>
      <c r="P272" s="40">
        <v>33</v>
      </c>
      <c r="Q272" s="40">
        <v>20</v>
      </c>
      <c r="R272" s="40">
        <v>28</v>
      </c>
      <c r="S272" s="41" t="s">
        <v>504</v>
      </c>
      <c r="T272" s="41" t="s">
        <v>504</v>
      </c>
      <c r="U272" s="41" t="s">
        <v>504</v>
      </c>
      <c r="V272" s="41" t="s">
        <v>504</v>
      </c>
      <c r="W272" s="41" t="s">
        <v>504</v>
      </c>
      <c r="X272" s="65" t="s">
        <v>504</v>
      </c>
      <c r="Y272" s="40"/>
      <c r="Z272" s="40"/>
      <c r="AA272" s="40"/>
      <c r="AB272" s="40"/>
      <c r="AC272" s="40"/>
      <c r="AD272" s="40"/>
      <c r="AE272" s="40"/>
      <c r="AF272" s="40"/>
      <c r="AG272" s="40"/>
      <c r="AH272" s="40"/>
    </row>
    <row r="273" spans="1:34">
      <c r="A273" s="40">
        <v>22</v>
      </c>
      <c r="B273" s="40">
        <v>7</v>
      </c>
      <c r="C273" s="63"/>
      <c r="D273" s="40" t="s">
        <v>508</v>
      </c>
      <c r="E273" s="40" t="s">
        <v>509</v>
      </c>
      <c r="F273" s="40" t="s">
        <v>537</v>
      </c>
      <c r="G273" s="64" t="s">
        <v>503</v>
      </c>
      <c r="H273" s="40">
        <v>15</v>
      </c>
      <c r="I273" s="40">
        <v>1</v>
      </c>
      <c r="J273" s="40">
        <v>0</v>
      </c>
      <c r="K273" s="40">
        <v>2</v>
      </c>
      <c r="L273" s="40">
        <v>1</v>
      </c>
      <c r="M273" s="40">
        <v>5</v>
      </c>
      <c r="N273" s="40">
        <v>4</v>
      </c>
      <c r="O273" s="40">
        <v>1</v>
      </c>
      <c r="P273" s="40">
        <v>3</v>
      </c>
      <c r="Q273" s="40">
        <v>1</v>
      </c>
      <c r="R273" s="40">
        <v>2</v>
      </c>
      <c r="S273" s="41" t="s">
        <v>504</v>
      </c>
      <c r="T273" s="41" t="s">
        <v>504</v>
      </c>
      <c r="U273" s="41" t="s">
        <v>504</v>
      </c>
      <c r="V273" s="41" t="s">
        <v>504</v>
      </c>
      <c r="W273" s="41" t="s">
        <v>504</v>
      </c>
      <c r="X273" s="65" t="s">
        <v>504</v>
      </c>
      <c r="Y273" s="40"/>
      <c r="Z273" s="40"/>
      <c r="AA273" s="40"/>
      <c r="AB273" s="40"/>
      <c r="AC273" s="40"/>
      <c r="AD273" s="40"/>
      <c r="AE273" s="40"/>
      <c r="AF273" s="40"/>
      <c r="AG273" s="40"/>
      <c r="AH273" s="40"/>
    </row>
    <row r="274" spans="1:34">
      <c r="A274" s="40">
        <v>22</v>
      </c>
      <c r="B274" s="40">
        <v>8</v>
      </c>
      <c r="C274" s="63"/>
      <c r="D274" s="40"/>
      <c r="E274" s="40" t="s">
        <v>510</v>
      </c>
      <c r="F274" s="40" t="s">
        <v>537</v>
      </c>
      <c r="G274" s="64" t="s">
        <v>503</v>
      </c>
      <c r="H274" s="40">
        <v>7</v>
      </c>
      <c r="I274" s="40">
        <v>0</v>
      </c>
      <c r="J274" s="40">
        <v>0</v>
      </c>
      <c r="K274" s="40">
        <v>6</v>
      </c>
      <c r="L274" s="40">
        <v>19</v>
      </c>
      <c r="M274" s="40">
        <v>16</v>
      </c>
      <c r="N274" s="40">
        <v>2</v>
      </c>
      <c r="O274" s="40">
        <v>7</v>
      </c>
      <c r="P274" s="40">
        <v>8</v>
      </c>
      <c r="Q274" s="40">
        <v>5</v>
      </c>
      <c r="R274" s="40">
        <v>9</v>
      </c>
      <c r="S274" s="41" t="s">
        <v>504</v>
      </c>
      <c r="T274" s="41" t="s">
        <v>504</v>
      </c>
      <c r="U274" s="41" t="s">
        <v>504</v>
      </c>
      <c r="V274" s="41" t="s">
        <v>504</v>
      </c>
      <c r="W274" s="41" t="s">
        <v>504</v>
      </c>
      <c r="X274" s="65" t="s">
        <v>504</v>
      </c>
      <c r="Y274" s="40"/>
      <c r="Z274" s="40"/>
      <c r="AA274" s="40"/>
      <c r="AB274" s="40"/>
      <c r="AC274" s="40"/>
      <c r="AD274" s="40"/>
      <c r="AE274" s="40"/>
      <c r="AF274" s="40"/>
      <c r="AG274" s="40"/>
      <c r="AH274" s="40"/>
    </row>
    <row r="275" spans="1:34">
      <c r="A275" s="40">
        <v>22</v>
      </c>
      <c r="B275" s="40">
        <v>9</v>
      </c>
      <c r="C275" s="63"/>
      <c r="D275" s="40"/>
      <c r="E275" s="40" t="s">
        <v>511</v>
      </c>
      <c r="F275" s="40" t="s">
        <v>537</v>
      </c>
      <c r="G275" s="64" t="s">
        <v>503</v>
      </c>
      <c r="H275" s="40">
        <v>56</v>
      </c>
      <c r="I275" s="40">
        <v>0</v>
      </c>
      <c r="J275" s="40">
        <v>9</v>
      </c>
      <c r="K275" s="40">
        <v>10</v>
      </c>
      <c r="L275" s="40">
        <v>20</v>
      </c>
      <c r="M275" s="40">
        <v>7</v>
      </c>
      <c r="N275" s="40">
        <v>30</v>
      </c>
      <c r="O275" s="40">
        <v>4</v>
      </c>
      <c r="P275" s="40">
        <v>8</v>
      </c>
      <c r="Q275" s="40">
        <v>9</v>
      </c>
      <c r="R275" s="40">
        <v>6</v>
      </c>
      <c r="S275" s="41" t="s">
        <v>504</v>
      </c>
      <c r="T275" s="41" t="s">
        <v>504</v>
      </c>
      <c r="U275" s="41" t="s">
        <v>504</v>
      </c>
      <c r="V275" s="41" t="s">
        <v>504</v>
      </c>
      <c r="W275" s="41" t="s">
        <v>504</v>
      </c>
      <c r="X275" s="65" t="s">
        <v>504</v>
      </c>
      <c r="Y275" s="40"/>
      <c r="Z275" s="40"/>
      <c r="AA275" s="40"/>
      <c r="AB275" s="40"/>
      <c r="AC275" s="40"/>
      <c r="AD275" s="40"/>
      <c r="AE275" s="40"/>
      <c r="AF275" s="40"/>
      <c r="AG275" s="40"/>
      <c r="AH275" s="40"/>
    </row>
    <row r="276" spans="1:34">
      <c r="A276" s="40">
        <v>22</v>
      </c>
      <c r="B276" s="40">
        <v>10</v>
      </c>
      <c r="C276" s="63"/>
      <c r="D276" s="40"/>
      <c r="E276" s="40" t="s">
        <v>512</v>
      </c>
      <c r="F276" s="40" t="s">
        <v>537</v>
      </c>
      <c r="G276" s="64" t="s">
        <v>503</v>
      </c>
      <c r="H276" s="40">
        <v>29</v>
      </c>
      <c r="I276" s="40">
        <v>1</v>
      </c>
      <c r="J276" s="40">
        <v>7</v>
      </c>
      <c r="K276" s="40">
        <v>34</v>
      </c>
      <c r="L276" s="40">
        <v>49</v>
      </c>
      <c r="M276" s="40">
        <v>11</v>
      </c>
      <c r="N276" s="40">
        <v>17</v>
      </c>
      <c r="O276" s="40">
        <v>17</v>
      </c>
      <c r="P276" s="40">
        <v>9</v>
      </c>
      <c r="Q276" s="40">
        <v>19</v>
      </c>
      <c r="R276" s="40">
        <v>16</v>
      </c>
      <c r="S276" s="41" t="s">
        <v>504</v>
      </c>
      <c r="T276" s="41" t="s">
        <v>504</v>
      </c>
      <c r="U276" s="41" t="s">
        <v>504</v>
      </c>
      <c r="V276" s="41" t="s">
        <v>504</v>
      </c>
      <c r="W276" s="41" t="s">
        <v>504</v>
      </c>
      <c r="X276" s="65" t="s">
        <v>504</v>
      </c>
      <c r="Y276" s="40"/>
      <c r="Z276" s="40"/>
      <c r="AA276" s="40"/>
      <c r="AB276" s="40"/>
      <c r="AC276" s="40"/>
      <c r="AD276" s="40"/>
      <c r="AE276" s="40"/>
      <c r="AF276" s="40"/>
      <c r="AG276" s="40"/>
      <c r="AH276" s="40"/>
    </row>
    <row r="277" spans="1:34">
      <c r="A277" s="40">
        <v>22</v>
      </c>
      <c r="B277" s="40">
        <v>11</v>
      </c>
      <c r="C277" s="63"/>
      <c r="D277" s="40"/>
      <c r="E277" s="40" t="s">
        <v>50</v>
      </c>
      <c r="F277" s="40" t="s">
        <v>537</v>
      </c>
      <c r="G277" s="64" t="s">
        <v>503</v>
      </c>
      <c r="H277" s="40">
        <v>204</v>
      </c>
      <c r="I277" s="40">
        <v>3</v>
      </c>
      <c r="J277" s="40">
        <v>35</v>
      </c>
      <c r="K277" s="40">
        <v>73</v>
      </c>
      <c r="L277" s="40">
        <v>131</v>
      </c>
      <c r="M277" s="40">
        <v>56</v>
      </c>
      <c r="N277" s="40">
        <v>76</v>
      </c>
      <c r="O277" s="40">
        <v>47</v>
      </c>
      <c r="P277" s="40">
        <v>75</v>
      </c>
      <c r="Q277" s="40">
        <v>61</v>
      </c>
      <c r="R277" s="40">
        <v>73</v>
      </c>
      <c r="S277" s="41" t="s">
        <v>504</v>
      </c>
      <c r="T277" s="41" t="s">
        <v>504</v>
      </c>
      <c r="U277" s="41" t="s">
        <v>504</v>
      </c>
      <c r="V277" s="41" t="s">
        <v>504</v>
      </c>
      <c r="W277" s="41" t="s">
        <v>504</v>
      </c>
      <c r="X277" s="65" t="s">
        <v>504</v>
      </c>
      <c r="Y277" s="40"/>
      <c r="Z277" s="40"/>
      <c r="AA277" s="40"/>
      <c r="AB277" s="40"/>
      <c r="AC277" s="40"/>
      <c r="AD277" s="40"/>
      <c r="AE277" s="40"/>
      <c r="AF277" s="40"/>
      <c r="AG277" s="40"/>
      <c r="AH277" s="40"/>
    </row>
    <row r="278" spans="1:34">
      <c r="A278" s="40">
        <v>22</v>
      </c>
      <c r="B278" s="40">
        <v>13</v>
      </c>
      <c r="C278" s="63"/>
      <c r="D278" s="40" t="s">
        <v>513</v>
      </c>
      <c r="E278" s="40" t="s">
        <v>514</v>
      </c>
      <c r="F278" s="40" t="s">
        <v>537</v>
      </c>
      <c r="G278" s="64" t="s">
        <v>503</v>
      </c>
      <c r="H278" s="40">
        <v>0</v>
      </c>
      <c r="I278" s="40">
        <v>0</v>
      </c>
      <c r="J278" s="40">
        <v>0</v>
      </c>
      <c r="K278" s="40">
        <v>4</v>
      </c>
      <c r="L278" s="40">
        <v>8</v>
      </c>
      <c r="M278" s="40">
        <v>0</v>
      </c>
      <c r="N278" s="40">
        <v>3</v>
      </c>
      <c r="O278" s="40">
        <v>5</v>
      </c>
      <c r="P278" s="40">
        <v>0</v>
      </c>
      <c r="Q278" s="40">
        <v>2</v>
      </c>
      <c r="R278" s="40">
        <v>5</v>
      </c>
      <c r="S278" s="41" t="s">
        <v>504</v>
      </c>
      <c r="T278" s="41" t="s">
        <v>504</v>
      </c>
      <c r="U278" s="41" t="s">
        <v>504</v>
      </c>
      <c r="V278" s="41" t="s">
        <v>504</v>
      </c>
      <c r="W278" s="41" t="s">
        <v>504</v>
      </c>
      <c r="X278" s="65" t="s">
        <v>504</v>
      </c>
      <c r="Y278" s="40"/>
      <c r="Z278" s="40"/>
      <c r="AA278" s="40"/>
      <c r="AB278" s="40"/>
      <c r="AC278" s="40"/>
      <c r="AD278" s="40"/>
      <c r="AE278" s="40"/>
      <c r="AF278" s="40"/>
      <c r="AG278" s="40"/>
      <c r="AH278" s="40"/>
    </row>
    <row r="279" spans="1:34">
      <c r="A279" s="40">
        <v>22</v>
      </c>
      <c r="B279" s="40">
        <v>14</v>
      </c>
      <c r="C279" s="63"/>
      <c r="D279" s="40"/>
      <c r="E279" s="40" t="s">
        <v>515</v>
      </c>
      <c r="F279" s="40" t="s">
        <v>537</v>
      </c>
      <c r="G279" s="64" t="s">
        <v>503</v>
      </c>
      <c r="H279" s="40">
        <v>37</v>
      </c>
      <c r="I279" s="40">
        <v>1</v>
      </c>
      <c r="J279" s="40">
        <v>2</v>
      </c>
      <c r="K279" s="40">
        <v>18</v>
      </c>
      <c r="L279" s="40">
        <v>29</v>
      </c>
      <c r="M279" s="40">
        <v>5</v>
      </c>
      <c r="N279" s="40">
        <v>7</v>
      </c>
      <c r="O279" s="40">
        <v>1</v>
      </c>
      <c r="P279" s="40">
        <v>13</v>
      </c>
      <c r="Q279" s="40">
        <v>11</v>
      </c>
      <c r="R279" s="40">
        <v>3</v>
      </c>
      <c r="S279" s="41" t="s">
        <v>504</v>
      </c>
      <c r="T279" s="41" t="s">
        <v>504</v>
      </c>
      <c r="U279" s="41" t="s">
        <v>504</v>
      </c>
      <c r="V279" s="41" t="s">
        <v>504</v>
      </c>
      <c r="W279" s="41" t="s">
        <v>504</v>
      </c>
      <c r="X279" s="65" t="s">
        <v>504</v>
      </c>
      <c r="Y279" s="40"/>
      <c r="Z279" s="40"/>
      <c r="AA279" s="40"/>
      <c r="AB279" s="40"/>
      <c r="AC279" s="40"/>
      <c r="AD279" s="40"/>
      <c r="AE279" s="40"/>
      <c r="AF279" s="40"/>
      <c r="AG279" s="40"/>
      <c r="AH279" s="40"/>
    </row>
    <row r="280" spans="1:34">
      <c r="A280" s="40">
        <v>22</v>
      </c>
      <c r="B280" s="40">
        <v>15</v>
      </c>
      <c r="C280" s="63"/>
      <c r="D280" s="40"/>
      <c r="E280" s="40" t="s">
        <v>516</v>
      </c>
      <c r="F280" s="40" t="s">
        <v>537</v>
      </c>
      <c r="G280" s="64" t="s">
        <v>503</v>
      </c>
      <c r="H280" s="40">
        <v>10</v>
      </c>
      <c r="I280" s="40">
        <v>0</v>
      </c>
      <c r="J280" s="40">
        <v>3</v>
      </c>
      <c r="K280" s="40">
        <v>4</v>
      </c>
      <c r="L280" s="40">
        <v>16</v>
      </c>
      <c r="M280" s="40">
        <v>1</v>
      </c>
      <c r="N280" s="40">
        <v>2</v>
      </c>
      <c r="O280" s="40">
        <v>4</v>
      </c>
      <c r="P280" s="40">
        <v>3</v>
      </c>
      <c r="Q280" s="40">
        <v>7</v>
      </c>
      <c r="R280" s="40">
        <v>2</v>
      </c>
      <c r="S280" s="41" t="s">
        <v>504</v>
      </c>
      <c r="T280" s="41" t="s">
        <v>504</v>
      </c>
      <c r="U280" s="41" t="s">
        <v>504</v>
      </c>
      <c r="V280" s="41" t="s">
        <v>504</v>
      </c>
      <c r="W280" s="41" t="s">
        <v>504</v>
      </c>
      <c r="X280" s="65" t="s">
        <v>504</v>
      </c>
      <c r="Y280" s="40"/>
      <c r="Z280" s="40"/>
      <c r="AA280" s="40"/>
      <c r="AB280" s="40"/>
      <c r="AC280" s="40"/>
      <c r="AD280" s="40"/>
      <c r="AE280" s="40"/>
      <c r="AF280" s="40"/>
      <c r="AG280" s="40"/>
      <c r="AH280" s="40"/>
    </row>
    <row r="281" spans="1:34">
      <c r="A281" s="40">
        <v>22</v>
      </c>
      <c r="B281" s="40">
        <v>16</v>
      </c>
      <c r="C281" s="63"/>
      <c r="D281" s="40"/>
      <c r="E281" s="40" t="s">
        <v>517</v>
      </c>
      <c r="F281" s="40" t="s">
        <v>537</v>
      </c>
      <c r="G281" s="64" t="s">
        <v>503</v>
      </c>
      <c r="H281" s="40">
        <v>154</v>
      </c>
      <c r="I281" s="40">
        <v>2</v>
      </c>
      <c r="J281" s="40">
        <v>30</v>
      </c>
      <c r="K281" s="40">
        <v>47</v>
      </c>
      <c r="L281" s="40">
        <v>78</v>
      </c>
      <c r="M281" s="40">
        <v>50</v>
      </c>
      <c r="N281" s="40">
        <v>64</v>
      </c>
      <c r="O281" s="40">
        <v>37</v>
      </c>
      <c r="P281" s="40">
        <v>59</v>
      </c>
      <c r="Q281" s="40">
        <v>41</v>
      </c>
      <c r="R281" s="40">
        <v>63</v>
      </c>
      <c r="S281" s="41" t="s">
        <v>504</v>
      </c>
      <c r="T281" s="41" t="s">
        <v>504</v>
      </c>
      <c r="U281" s="41" t="s">
        <v>504</v>
      </c>
      <c r="V281" s="41" t="s">
        <v>504</v>
      </c>
      <c r="W281" s="41" t="s">
        <v>504</v>
      </c>
      <c r="X281" s="65" t="s">
        <v>504</v>
      </c>
      <c r="Y281" s="40"/>
      <c r="Z281" s="40"/>
      <c r="AA281" s="40"/>
      <c r="AB281" s="40"/>
      <c r="AC281" s="40"/>
      <c r="AD281" s="40"/>
      <c r="AE281" s="40"/>
      <c r="AF281" s="40"/>
      <c r="AG281" s="40"/>
      <c r="AH281" s="40"/>
    </row>
    <row r="282" spans="1:34">
      <c r="A282" s="40">
        <v>22</v>
      </c>
      <c r="B282" s="40">
        <v>17</v>
      </c>
      <c r="C282" s="63"/>
      <c r="D282" s="40"/>
      <c r="E282" s="40" t="s">
        <v>50</v>
      </c>
      <c r="F282" s="40" t="s">
        <v>537</v>
      </c>
      <c r="G282" s="64" t="s">
        <v>503</v>
      </c>
      <c r="H282" s="40">
        <v>201</v>
      </c>
      <c r="I282" s="40">
        <v>3</v>
      </c>
      <c r="J282" s="40">
        <v>35</v>
      </c>
      <c r="K282" s="40">
        <v>73</v>
      </c>
      <c r="L282" s="40">
        <v>131</v>
      </c>
      <c r="M282" s="40">
        <v>56</v>
      </c>
      <c r="N282" s="40">
        <v>76</v>
      </c>
      <c r="O282" s="40">
        <v>47</v>
      </c>
      <c r="P282" s="40">
        <v>75</v>
      </c>
      <c r="Q282" s="40">
        <v>61</v>
      </c>
      <c r="R282" s="40">
        <v>73</v>
      </c>
      <c r="S282" s="41" t="s">
        <v>504</v>
      </c>
      <c r="T282" s="41" t="s">
        <v>504</v>
      </c>
      <c r="U282" s="41" t="s">
        <v>504</v>
      </c>
      <c r="V282" s="41" t="s">
        <v>504</v>
      </c>
      <c r="W282" s="41" t="s">
        <v>504</v>
      </c>
      <c r="X282" s="65" t="s">
        <v>504</v>
      </c>
      <c r="Y282" s="40"/>
      <c r="Z282" s="40"/>
      <c r="AA282" s="40"/>
      <c r="AB282" s="40"/>
      <c r="AC282" s="40"/>
      <c r="AD282" s="40"/>
      <c r="AE282" s="40"/>
      <c r="AF282" s="40"/>
      <c r="AG282" s="40"/>
      <c r="AH282" s="40"/>
    </row>
    <row r="283" spans="1:34">
      <c r="A283" s="40">
        <v>22</v>
      </c>
      <c r="B283" s="40">
        <v>18</v>
      </c>
      <c r="C283" s="63"/>
      <c r="D283" s="40" t="s">
        <v>518</v>
      </c>
      <c r="E283" s="40" t="s">
        <v>519</v>
      </c>
      <c r="F283" s="40" t="s">
        <v>537</v>
      </c>
      <c r="G283" s="64" t="s">
        <v>503</v>
      </c>
      <c r="H283" s="40">
        <v>1</v>
      </c>
      <c r="I283" s="40">
        <v>0</v>
      </c>
      <c r="J283" s="40">
        <v>0</v>
      </c>
      <c r="K283" s="40">
        <v>3</v>
      </c>
      <c r="L283" s="40">
        <v>0</v>
      </c>
      <c r="M283" s="40">
        <v>0</v>
      </c>
      <c r="N283" s="40">
        <v>3</v>
      </c>
      <c r="O283" s="40">
        <v>0</v>
      </c>
      <c r="P283" s="40">
        <v>2</v>
      </c>
      <c r="Q283" s="40">
        <v>0</v>
      </c>
      <c r="R283" s="40">
        <v>0</v>
      </c>
      <c r="S283" s="41" t="s">
        <v>504</v>
      </c>
      <c r="T283" s="41" t="s">
        <v>504</v>
      </c>
      <c r="U283" s="41" t="s">
        <v>504</v>
      </c>
      <c r="V283" s="41" t="s">
        <v>504</v>
      </c>
      <c r="W283" s="41" t="s">
        <v>504</v>
      </c>
      <c r="X283" s="65" t="s">
        <v>504</v>
      </c>
      <c r="Y283" s="40"/>
      <c r="Z283" s="40"/>
      <c r="AA283" s="40"/>
      <c r="AB283" s="40"/>
      <c r="AC283" s="40"/>
      <c r="AD283" s="40"/>
      <c r="AE283" s="40"/>
      <c r="AF283" s="40"/>
      <c r="AG283" s="40"/>
      <c r="AH283" s="40"/>
    </row>
    <row r="284" spans="1:34">
      <c r="A284" s="40">
        <v>22</v>
      </c>
      <c r="B284" s="40">
        <v>19</v>
      </c>
      <c r="C284" s="63"/>
      <c r="D284" s="40"/>
      <c r="E284" s="40" t="s">
        <v>520</v>
      </c>
      <c r="F284" s="40" t="s">
        <v>537</v>
      </c>
      <c r="G284" s="64" t="s">
        <v>503</v>
      </c>
      <c r="H284" s="40">
        <v>31</v>
      </c>
      <c r="I284" s="40">
        <v>0</v>
      </c>
      <c r="J284" s="40">
        <v>6</v>
      </c>
      <c r="K284" s="40">
        <v>16</v>
      </c>
      <c r="L284" s="40">
        <v>21</v>
      </c>
      <c r="M284" s="40">
        <v>2</v>
      </c>
      <c r="N284" s="40">
        <v>12</v>
      </c>
      <c r="O284" s="40">
        <v>3</v>
      </c>
      <c r="P284" s="40">
        <v>4</v>
      </c>
      <c r="Q284" s="40">
        <v>2</v>
      </c>
      <c r="R284" s="40">
        <v>5</v>
      </c>
      <c r="S284" s="41" t="s">
        <v>504</v>
      </c>
      <c r="T284" s="41" t="s">
        <v>504</v>
      </c>
      <c r="U284" s="41" t="s">
        <v>504</v>
      </c>
      <c r="V284" s="41" t="s">
        <v>504</v>
      </c>
      <c r="W284" s="41" t="s">
        <v>504</v>
      </c>
      <c r="X284" s="65" t="s">
        <v>504</v>
      </c>
      <c r="Y284" s="40"/>
      <c r="Z284" s="40"/>
      <c r="AA284" s="40"/>
      <c r="AB284" s="40"/>
      <c r="AC284" s="40"/>
      <c r="AD284" s="40"/>
      <c r="AE284" s="40"/>
      <c r="AF284" s="40"/>
      <c r="AG284" s="40"/>
      <c r="AH284" s="40"/>
    </row>
    <row r="285" spans="1:34">
      <c r="A285" s="40">
        <v>22</v>
      </c>
      <c r="B285" s="40">
        <v>20</v>
      </c>
      <c r="C285" s="63"/>
      <c r="D285" s="40"/>
      <c r="E285" s="40" t="s">
        <v>521</v>
      </c>
      <c r="F285" s="40" t="s">
        <v>537</v>
      </c>
      <c r="G285" s="64" t="s">
        <v>503</v>
      </c>
      <c r="H285" s="40">
        <v>100</v>
      </c>
      <c r="I285" s="40">
        <v>0</v>
      </c>
      <c r="J285" s="40">
        <v>10</v>
      </c>
      <c r="K285" s="40">
        <v>29</v>
      </c>
      <c r="L285" s="40">
        <v>67</v>
      </c>
      <c r="M285" s="40">
        <v>19</v>
      </c>
      <c r="N285" s="40">
        <v>44</v>
      </c>
      <c r="O285" s="40">
        <v>10</v>
      </c>
      <c r="P285" s="40">
        <v>15</v>
      </c>
      <c r="Q285" s="40">
        <v>25</v>
      </c>
      <c r="R285" s="40">
        <v>17</v>
      </c>
      <c r="S285" s="41" t="s">
        <v>504</v>
      </c>
      <c r="T285" s="41" t="s">
        <v>504</v>
      </c>
      <c r="U285" s="41" t="s">
        <v>504</v>
      </c>
      <c r="V285" s="41" t="s">
        <v>504</v>
      </c>
      <c r="W285" s="41" t="s">
        <v>504</v>
      </c>
      <c r="X285" s="65" t="s">
        <v>504</v>
      </c>
      <c r="Y285" s="40"/>
      <c r="Z285" s="40"/>
      <c r="AA285" s="40"/>
      <c r="AB285" s="40"/>
      <c r="AC285" s="40"/>
      <c r="AD285" s="40"/>
      <c r="AE285" s="40"/>
      <c r="AF285" s="40"/>
      <c r="AG285" s="40"/>
      <c r="AH285" s="40"/>
    </row>
    <row r="286" spans="1:34">
      <c r="A286" s="40">
        <v>22</v>
      </c>
      <c r="B286" s="40">
        <v>21</v>
      </c>
      <c r="C286" s="63"/>
      <c r="D286" s="40"/>
      <c r="E286" s="40" t="s">
        <v>522</v>
      </c>
      <c r="F286" s="40" t="s">
        <v>537</v>
      </c>
      <c r="G286" s="64" t="s">
        <v>503</v>
      </c>
      <c r="H286" s="40">
        <v>68</v>
      </c>
      <c r="I286" s="40">
        <v>3</v>
      </c>
      <c r="J286" s="40">
        <v>19</v>
      </c>
      <c r="K286" s="40">
        <v>25</v>
      </c>
      <c r="L286" s="40">
        <v>43</v>
      </c>
      <c r="M286" s="40">
        <v>35</v>
      </c>
      <c r="N286" s="40">
        <v>16</v>
      </c>
      <c r="O286" s="40">
        <v>34</v>
      </c>
      <c r="P286" s="40">
        <v>54</v>
      </c>
      <c r="Q286" s="40">
        <v>34</v>
      </c>
      <c r="R286" s="40">
        <v>40</v>
      </c>
      <c r="S286" s="41" t="s">
        <v>504</v>
      </c>
      <c r="T286" s="41" t="s">
        <v>504</v>
      </c>
      <c r="U286" s="41" t="s">
        <v>504</v>
      </c>
      <c r="V286" s="41" t="s">
        <v>504</v>
      </c>
      <c r="W286" s="41" t="s">
        <v>504</v>
      </c>
      <c r="X286" s="65" t="s">
        <v>504</v>
      </c>
      <c r="Y286" s="40"/>
      <c r="Z286" s="40"/>
      <c r="AA286" s="40"/>
      <c r="AB286" s="40"/>
      <c r="AC286" s="40"/>
      <c r="AD286" s="40"/>
      <c r="AE286" s="40"/>
      <c r="AF286" s="40"/>
      <c r="AG286" s="40"/>
      <c r="AH286" s="40"/>
    </row>
    <row r="287" spans="1:34">
      <c r="A287" s="40">
        <v>22</v>
      </c>
      <c r="B287" s="40">
        <v>22</v>
      </c>
      <c r="C287" s="63"/>
      <c r="D287" s="40"/>
      <c r="E287" s="40" t="s">
        <v>517</v>
      </c>
      <c r="F287" s="40" t="s">
        <v>537</v>
      </c>
      <c r="G287" s="64" t="s">
        <v>503</v>
      </c>
      <c r="H287" s="40">
        <v>1</v>
      </c>
      <c r="I287" s="40">
        <v>0</v>
      </c>
      <c r="J287" s="40">
        <v>0</v>
      </c>
      <c r="K287" s="40">
        <v>0</v>
      </c>
      <c r="L287" s="40">
        <v>0</v>
      </c>
      <c r="M287" s="40">
        <v>0</v>
      </c>
      <c r="N287" s="40">
        <v>1</v>
      </c>
      <c r="O287" s="40">
        <v>0</v>
      </c>
      <c r="P287" s="40">
        <v>0</v>
      </c>
      <c r="Q287" s="40">
        <v>0</v>
      </c>
      <c r="R287" s="40">
        <v>11</v>
      </c>
      <c r="S287" s="41" t="s">
        <v>504</v>
      </c>
      <c r="T287" s="41" t="s">
        <v>504</v>
      </c>
      <c r="U287" s="41" t="s">
        <v>504</v>
      </c>
      <c r="V287" s="41" t="s">
        <v>504</v>
      </c>
      <c r="W287" s="41" t="s">
        <v>504</v>
      </c>
      <c r="X287" s="65" t="s">
        <v>504</v>
      </c>
      <c r="Y287" s="40"/>
      <c r="Z287" s="40"/>
      <c r="AA287" s="40"/>
      <c r="AB287" s="40"/>
      <c r="AC287" s="40"/>
      <c r="AD287" s="40"/>
      <c r="AE287" s="40"/>
      <c r="AF287" s="40"/>
      <c r="AG287" s="40"/>
      <c r="AH287" s="40"/>
    </row>
    <row r="288" spans="1:34">
      <c r="A288" s="40">
        <v>22</v>
      </c>
      <c r="B288" s="40">
        <v>23</v>
      </c>
      <c r="C288" s="63"/>
      <c r="D288" s="40"/>
      <c r="E288" s="40" t="s">
        <v>50</v>
      </c>
      <c r="F288" s="40" t="s">
        <v>537</v>
      </c>
      <c r="G288" s="64" t="s">
        <v>503</v>
      </c>
      <c r="H288" s="40">
        <v>201</v>
      </c>
      <c r="I288" s="40">
        <v>3</v>
      </c>
      <c r="J288" s="40">
        <v>35</v>
      </c>
      <c r="K288" s="40">
        <v>73</v>
      </c>
      <c r="L288" s="40">
        <v>131</v>
      </c>
      <c r="M288" s="40">
        <v>56</v>
      </c>
      <c r="N288" s="40">
        <v>76</v>
      </c>
      <c r="O288" s="40">
        <v>47</v>
      </c>
      <c r="P288" s="40">
        <v>75</v>
      </c>
      <c r="Q288" s="40">
        <v>61</v>
      </c>
      <c r="R288" s="40">
        <v>73</v>
      </c>
      <c r="S288" s="41" t="s">
        <v>504</v>
      </c>
      <c r="T288" s="41" t="s">
        <v>504</v>
      </c>
      <c r="U288" s="41" t="s">
        <v>504</v>
      </c>
      <c r="V288" s="41" t="s">
        <v>504</v>
      </c>
      <c r="W288" s="41" t="s">
        <v>504</v>
      </c>
      <c r="X288" s="65" t="s">
        <v>504</v>
      </c>
      <c r="Y288" s="40"/>
      <c r="Z288" s="40"/>
      <c r="AA288" s="40"/>
      <c r="AB288" s="40"/>
      <c r="AC288" s="40"/>
      <c r="AD288" s="40"/>
      <c r="AE288" s="40"/>
      <c r="AF288" s="40"/>
      <c r="AG288" s="40"/>
      <c r="AH288" s="40"/>
    </row>
    <row r="289" spans="1:34">
      <c r="A289" s="40">
        <v>22</v>
      </c>
      <c r="B289" s="40">
        <v>24</v>
      </c>
      <c r="C289" s="63"/>
      <c r="D289" s="40" t="s">
        <v>523</v>
      </c>
      <c r="E289" s="40" t="s">
        <v>524</v>
      </c>
      <c r="F289" s="40" t="s">
        <v>537</v>
      </c>
      <c r="G289" s="64" t="s">
        <v>503</v>
      </c>
      <c r="H289" s="40">
        <v>3</v>
      </c>
      <c r="I289" s="40">
        <v>0</v>
      </c>
      <c r="J289" s="40">
        <v>0</v>
      </c>
      <c r="K289" s="40">
        <v>0</v>
      </c>
      <c r="L289" s="40">
        <v>1</v>
      </c>
      <c r="M289" s="40">
        <v>0</v>
      </c>
      <c r="N289" s="40">
        <v>0</v>
      </c>
      <c r="O289" s="40">
        <v>1</v>
      </c>
      <c r="P289" s="40">
        <v>0</v>
      </c>
      <c r="Q289" s="40">
        <v>0</v>
      </c>
      <c r="R289" s="40">
        <v>0</v>
      </c>
      <c r="S289" s="41" t="s">
        <v>504</v>
      </c>
      <c r="T289" s="41" t="s">
        <v>504</v>
      </c>
      <c r="U289" s="41" t="s">
        <v>504</v>
      </c>
      <c r="V289" s="41" t="s">
        <v>504</v>
      </c>
      <c r="W289" s="41" t="s">
        <v>504</v>
      </c>
      <c r="X289" s="65" t="s">
        <v>504</v>
      </c>
      <c r="Y289" s="40"/>
      <c r="Z289" s="40"/>
      <c r="AA289" s="40"/>
      <c r="AB289" s="40"/>
      <c r="AC289" s="40"/>
      <c r="AD289" s="40"/>
      <c r="AE289" s="40"/>
      <c r="AF289" s="40"/>
      <c r="AG289" s="40"/>
      <c r="AH289" s="40"/>
    </row>
    <row r="290" spans="1:34">
      <c r="A290" s="40">
        <v>22</v>
      </c>
      <c r="B290" s="40">
        <v>25</v>
      </c>
      <c r="C290" s="63"/>
      <c r="D290" s="40"/>
      <c r="E290" s="40" t="s">
        <v>525</v>
      </c>
      <c r="F290" s="40" t="s">
        <v>537</v>
      </c>
      <c r="G290" s="64" t="s">
        <v>503</v>
      </c>
      <c r="H290" s="40">
        <v>24</v>
      </c>
      <c r="I290" s="40">
        <v>0</v>
      </c>
      <c r="J290" s="40">
        <v>2</v>
      </c>
      <c r="K290" s="40">
        <v>15</v>
      </c>
      <c r="L290" s="40">
        <v>15</v>
      </c>
      <c r="M290" s="40">
        <v>2</v>
      </c>
      <c r="N290" s="40">
        <v>28</v>
      </c>
      <c r="O290" s="40">
        <v>9</v>
      </c>
      <c r="P290" s="40">
        <v>4</v>
      </c>
      <c r="Q290" s="40">
        <v>0</v>
      </c>
      <c r="R290" s="40">
        <v>6</v>
      </c>
      <c r="S290" s="41" t="s">
        <v>504</v>
      </c>
      <c r="T290" s="41" t="s">
        <v>504</v>
      </c>
      <c r="U290" s="41" t="s">
        <v>504</v>
      </c>
      <c r="V290" s="41" t="s">
        <v>504</v>
      </c>
      <c r="W290" s="41" t="s">
        <v>504</v>
      </c>
      <c r="X290" s="65" t="s">
        <v>504</v>
      </c>
      <c r="Y290" s="40"/>
      <c r="Z290" s="40"/>
      <c r="AA290" s="40"/>
      <c r="AB290" s="40"/>
      <c r="AC290" s="40"/>
      <c r="AD290" s="40"/>
      <c r="AE290" s="40"/>
      <c r="AF290" s="40"/>
      <c r="AG290" s="40"/>
      <c r="AH290" s="40"/>
    </row>
    <row r="291" spans="1:34">
      <c r="A291" s="40">
        <v>22</v>
      </c>
      <c r="B291" s="40">
        <v>26</v>
      </c>
      <c r="C291" s="63"/>
      <c r="D291" s="40"/>
      <c r="E291" s="40" t="s">
        <v>526</v>
      </c>
      <c r="F291" s="40" t="s">
        <v>537</v>
      </c>
      <c r="G291" s="64" t="s">
        <v>503</v>
      </c>
      <c r="H291" s="40">
        <v>90</v>
      </c>
      <c r="I291" s="40">
        <v>2</v>
      </c>
      <c r="J291" s="40">
        <v>17</v>
      </c>
      <c r="K291" s="40">
        <v>35</v>
      </c>
      <c r="L291" s="40">
        <v>82</v>
      </c>
      <c r="M291" s="40">
        <v>17</v>
      </c>
      <c r="N291" s="40">
        <v>37</v>
      </c>
      <c r="O291" s="40">
        <v>11</v>
      </c>
      <c r="P291" s="40">
        <v>21</v>
      </c>
      <c r="Q291" s="40">
        <v>36</v>
      </c>
      <c r="R291" s="40">
        <v>24</v>
      </c>
      <c r="S291" s="41" t="s">
        <v>504</v>
      </c>
      <c r="T291" s="41" t="s">
        <v>504</v>
      </c>
      <c r="U291" s="41" t="s">
        <v>504</v>
      </c>
      <c r="V291" s="41" t="s">
        <v>504</v>
      </c>
      <c r="W291" s="41" t="s">
        <v>504</v>
      </c>
      <c r="X291" s="65" t="s">
        <v>504</v>
      </c>
      <c r="Y291" s="40"/>
      <c r="Z291" s="40"/>
      <c r="AA291" s="40"/>
      <c r="AB291" s="40"/>
      <c r="AC291" s="40"/>
      <c r="AD291" s="40"/>
      <c r="AE291" s="40"/>
      <c r="AF291" s="40"/>
      <c r="AG291" s="40"/>
      <c r="AH291" s="40"/>
    </row>
    <row r="292" spans="1:34">
      <c r="A292" s="40">
        <v>22</v>
      </c>
      <c r="B292" s="40">
        <v>27</v>
      </c>
      <c r="C292" s="63"/>
      <c r="D292" s="40"/>
      <c r="E292" s="40" t="s">
        <v>527</v>
      </c>
      <c r="F292" s="40" t="s">
        <v>537</v>
      </c>
      <c r="G292" s="64" t="s">
        <v>503</v>
      </c>
      <c r="H292" s="40">
        <v>41</v>
      </c>
      <c r="I292" s="40">
        <v>1</v>
      </c>
      <c r="J292" s="40">
        <v>9</v>
      </c>
      <c r="K292" s="40">
        <v>3</v>
      </c>
      <c r="L292" s="40">
        <v>14</v>
      </c>
      <c r="M292" s="40">
        <v>14</v>
      </c>
      <c r="N292" s="40">
        <v>4</v>
      </c>
      <c r="O292" s="40">
        <v>8</v>
      </c>
      <c r="P292" s="40">
        <v>18</v>
      </c>
      <c r="Q292" s="40">
        <v>22</v>
      </c>
      <c r="R292" s="40">
        <v>26</v>
      </c>
      <c r="S292" s="41" t="s">
        <v>504</v>
      </c>
      <c r="T292" s="41" t="s">
        <v>504</v>
      </c>
      <c r="U292" s="41" t="s">
        <v>504</v>
      </c>
      <c r="V292" s="41" t="s">
        <v>504</v>
      </c>
      <c r="W292" s="41" t="s">
        <v>504</v>
      </c>
      <c r="X292" s="65" t="s">
        <v>504</v>
      </c>
      <c r="Y292" s="40"/>
      <c r="Z292" s="40"/>
      <c r="AA292" s="40"/>
      <c r="AB292" s="40"/>
      <c r="AC292" s="40"/>
      <c r="AD292" s="40"/>
      <c r="AE292" s="40"/>
      <c r="AF292" s="40"/>
      <c r="AG292" s="40"/>
      <c r="AH292" s="40"/>
    </row>
    <row r="293" spans="1:34">
      <c r="A293" s="40">
        <v>22</v>
      </c>
      <c r="B293" s="40">
        <v>28</v>
      </c>
      <c r="C293" s="63"/>
      <c r="D293" s="40"/>
      <c r="E293" s="40" t="s">
        <v>517</v>
      </c>
      <c r="F293" s="40" t="s">
        <v>537</v>
      </c>
      <c r="G293" s="64" t="s">
        <v>503</v>
      </c>
      <c r="H293" s="40">
        <v>43</v>
      </c>
      <c r="I293" s="40">
        <v>0</v>
      </c>
      <c r="J293" s="40">
        <v>7</v>
      </c>
      <c r="K293" s="40">
        <v>20</v>
      </c>
      <c r="L293" s="40">
        <v>19</v>
      </c>
      <c r="M293" s="40">
        <v>23</v>
      </c>
      <c r="N293" s="40">
        <v>7</v>
      </c>
      <c r="O293" s="40">
        <v>18</v>
      </c>
      <c r="P293" s="40">
        <v>32</v>
      </c>
      <c r="Q293" s="40">
        <v>3</v>
      </c>
      <c r="R293" s="40">
        <v>17</v>
      </c>
      <c r="S293" s="41" t="s">
        <v>504</v>
      </c>
      <c r="T293" s="41" t="s">
        <v>504</v>
      </c>
      <c r="U293" s="41" t="s">
        <v>504</v>
      </c>
      <c r="V293" s="41" t="s">
        <v>504</v>
      </c>
      <c r="W293" s="41" t="s">
        <v>504</v>
      </c>
      <c r="X293" s="65" t="s">
        <v>504</v>
      </c>
      <c r="Y293" s="40"/>
      <c r="Z293" s="40"/>
      <c r="AA293" s="40"/>
      <c r="AB293" s="40"/>
      <c r="AC293" s="40"/>
      <c r="AD293" s="40"/>
      <c r="AE293" s="40"/>
      <c r="AF293" s="40"/>
      <c r="AG293" s="40"/>
      <c r="AH293" s="40"/>
    </row>
    <row r="294" spans="1:34">
      <c r="A294" s="40">
        <v>22</v>
      </c>
      <c r="B294" s="40">
        <v>29</v>
      </c>
      <c r="C294" s="66"/>
      <c r="D294" s="67"/>
      <c r="E294" s="67" t="s">
        <v>50</v>
      </c>
      <c r="F294" s="67" t="s">
        <v>537</v>
      </c>
      <c r="G294" s="68" t="s">
        <v>503</v>
      </c>
      <c r="H294" s="40">
        <v>201</v>
      </c>
      <c r="I294" s="40">
        <v>3</v>
      </c>
      <c r="J294" s="40">
        <v>35</v>
      </c>
      <c r="K294" s="40">
        <v>73</v>
      </c>
      <c r="L294" s="40">
        <v>131</v>
      </c>
      <c r="M294" s="40">
        <v>56</v>
      </c>
      <c r="N294" s="40">
        <v>76</v>
      </c>
      <c r="O294" s="40">
        <v>47</v>
      </c>
      <c r="P294" s="40">
        <v>75</v>
      </c>
      <c r="Q294" s="40">
        <v>61</v>
      </c>
      <c r="R294" s="40">
        <v>73</v>
      </c>
      <c r="S294" s="41" t="s">
        <v>504</v>
      </c>
      <c r="T294" s="41" t="s">
        <v>504</v>
      </c>
      <c r="U294" s="41" t="s">
        <v>504</v>
      </c>
      <c r="V294" s="41" t="s">
        <v>504</v>
      </c>
      <c r="W294" s="41" t="s">
        <v>504</v>
      </c>
      <c r="X294" s="65" t="s">
        <v>504</v>
      </c>
      <c r="Y294" s="40"/>
      <c r="Z294" s="40"/>
      <c r="AA294" s="40"/>
      <c r="AB294" s="40"/>
      <c r="AC294" s="40"/>
      <c r="AD294" s="40"/>
      <c r="AE294" s="40"/>
      <c r="AF294" s="40"/>
      <c r="AG294" s="40"/>
      <c r="AH294" s="40"/>
    </row>
    <row r="295" spans="1:34">
      <c r="A295" s="120"/>
      <c r="B295" s="122"/>
      <c r="C295" s="69">
        <v>13</v>
      </c>
      <c r="D295" s="70" t="s">
        <v>531</v>
      </c>
      <c r="E295" s="70"/>
      <c r="F295" s="70"/>
      <c r="G295" s="71"/>
      <c r="H295" s="70"/>
      <c r="I295" s="70"/>
      <c r="J295" s="70"/>
      <c r="K295" s="70"/>
      <c r="L295" s="70"/>
      <c r="M295" s="70"/>
      <c r="N295" s="70"/>
      <c r="O295" s="70"/>
      <c r="P295" s="70"/>
      <c r="Q295" s="70"/>
      <c r="R295" s="70"/>
      <c r="S295" s="72"/>
      <c r="T295" s="72"/>
      <c r="U295" s="72"/>
      <c r="V295" s="72"/>
      <c r="W295" s="72"/>
      <c r="X295" s="73"/>
      <c r="Y295" s="40"/>
      <c r="Z295" s="40"/>
      <c r="AA295" s="40"/>
      <c r="AB295" s="40"/>
      <c r="AC295" s="40"/>
      <c r="AD295" s="40"/>
      <c r="AE295" s="40"/>
      <c r="AF295" s="40"/>
      <c r="AG295" s="40"/>
      <c r="AH295" s="40"/>
    </row>
    <row r="296" spans="1:34">
      <c r="A296" s="40">
        <v>23</v>
      </c>
      <c r="B296" s="40">
        <v>4</v>
      </c>
      <c r="C296" s="63"/>
      <c r="D296" s="40" t="s">
        <v>501</v>
      </c>
      <c r="E296" s="40" t="s">
        <v>501</v>
      </c>
      <c r="F296" s="40" t="s">
        <v>537</v>
      </c>
      <c r="G296" s="64" t="s">
        <v>503</v>
      </c>
      <c r="H296" s="40">
        <v>0</v>
      </c>
      <c r="I296" s="40">
        <v>0</v>
      </c>
      <c r="J296" s="40">
        <v>0</v>
      </c>
      <c r="K296" s="40">
        <v>0</v>
      </c>
      <c r="L296" s="40">
        <v>0</v>
      </c>
      <c r="M296" s="40">
        <v>0</v>
      </c>
      <c r="N296" s="40">
        <v>0</v>
      </c>
      <c r="O296" s="40">
        <v>0</v>
      </c>
      <c r="P296" s="40">
        <v>0</v>
      </c>
      <c r="Q296" s="40">
        <v>0</v>
      </c>
      <c r="R296" s="40">
        <v>0</v>
      </c>
      <c r="S296" s="41" t="s">
        <v>504</v>
      </c>
      <c r="T296" s="41" t="s">
        <v>504</v>
      </c>
      <c r="U296" s="41" t="s">
        <v>504</v>
      </c>
      <c r="V296" s="41" t="s">
        <v>504</v>
      </c>
      <c r="W296" s="41" t="s">
        <v>504</v>
      </c>
      <c r="X296" s="65" t="s">
        <v>504</v>
      </c>
      <c r="Y296" s="40"/>
      <c r="Z296" s="40"/>
      <c r="AA296" s="40"/>
      <c r="AB296" s="40"/>
      <c r="AC296" s="40"/>
      <c r="AD296" s="40"/>
      <c r="AE296" s="40"/>
      <c r="AF296" s="40"/>
      <c r="AG296" s="40"/>
      <c r="AH296" s="40"/>
    </row>
    <row r="297" spans="1:34">
      <c r="A297" s="40">
        <v>23</v>
      </c>
      <c r="B297" s="40">
        <v>5</v>
      </c>
      <c r="C297" s="63"/>
      <c r="D297" s="40" t="s">
        <v>505</v>
      </c>
      <c r="E297" s="40" t="s">
        <v>506</v>
      </c>
      <c r="F297" s="40" t="s">
        <v>537</v>
      </c>
      <c r="G297" s="64" t="s">
        <v>503</v>
      </c>
      <c r="H297" s="40">
        <v>10</v>
      </c>
      <c r="I297" s="40">
        <v>0</v>
      </c>
      <c r="J297" s="40">
        <v>2</v>
      </c>
      <c r="K297" s="40">
        <v>3</v>
      </c>
      <c r="L297" s="40">
        <v>5</v>
      </c>
      <c r="M297" s="40">
        <v>1</v>
      </c>
      <c r="N297" s="40">
        <v>1</v>
      </c>
      <c r="O297" s="40">
        <v>2</v>
      </c>
      <c r="P297" s="40">
        <v>6</v>
      </c>
      <c r="Q297" s="40">
        <v>2</v>
      </c>
      <c r="R297" s="40">
        <v>9</v>
      </c>
      <c r="S297" s="41" t="s">
        <v>504</v>
      </c>
      <c r="T297" s="41" t="s">
        <v>504</v>
      </c>
      <c r="U297" s="41" t="s">
        <v>504</v>
      </c>
      <c r="V297" s="41" t="s">
        <v>504</v>
      </c>
      <c r="W297" s="41" t="s">
        <v>504</v>
      </c>
      <c r="X297" s="65" t="s">
        <v>504</v>
      </c>
      <c r="Y297" s="40"/>
      <c r="Z297" s="40"/>
      <c r="AA297" s="40"/>
      <c r="AB297" s="40"/>
      <c r="AC297" s="40"/>
      <c r="AD297" s="40"/>
      <c r="AE297" s="40"/>
      <c r="AF297" s="40"/>
      <c r="AG297" s="40"/>
      <c r="AH297" s="40"/>
    </row>
    <row r="298" spans="1:34">
      <c r="A298" s="40">
        <v>23</v>
      </c>
      <c r="B298" s="40">
        <v>6</v>
      </c>
      <c r="C298" s="63"/>
      <c r="D298" s="40"/>
      <c r="E298" s="40" t="s">
        <v>507</v>
      </c>
      <c r="F298" s="40" t="s">
        <v>537</v>
      </c>
      <c r="G298" s="64" t="s">
        <v>503</v>
      </c>
      <c r="H298" s="40">
        <v>9</v>
      </c>
      <c r="I298" s="40">
        <v>0</v>
      </c>
      <c r="J298" s="40">
        <v>1</v>
      </c>
      <c r="K298" s="40">
        <v>2</v>
      </c>
      <c r="L298" s="40">
        <v>4</v>
      </c>
      <c r="M298" s="40">
        <v>0</v>
      </c>
      <c r="N298" s="40">
        <v>0</v>
      </c>
      <c r="O298" s="40">
        <v>1</v>
      </c>
      <c r="P298" s="40">
        <v>4</v>
      </c>
      <c r="Q298" s="40">
        <v>2</v>
      </c>
      <c r="R298" s="40">
        <v>14</v>
      </c>
      <c r="S298" s="41" t="s">
        <v>504</v>
      </c>
      <c r="T298" s="41" t="s">
        <v>504</v>
      </c>
      <c r="U298" s="41" t="s">
        <v>504</v>
      </c>
      <c r="V298" s="41" t="s">
        <v>504</v>
      </c>
      <c r="W298" s="41" t="s">
        <v>504</v>
      </c>
      <c r="X298" s="65" t="s">
        <v>504</v>
      </c>
      <c r="Y298" s="40"/>
      <c r="Z298" s="40"/>
      <c r="AA298" s="40"/>
      <c r="AB298" s="40"/>
      <c r="AC298" s="40"/>
      <c r="AD298" s="40"/>
      <c r="AE298" s="40"/>
      <c r="AF298" s="40"/>
      <c r="AG298" s="40"/>
      <c r="AH298" s="40"/>
    </row>
    <row r="299" spans="1:34">
      <c r="A299" s="40">
        <v>23</v>
      </c>
      <c r="B299" s="40">
        <v>7</v>
      </c>
      <c r="C299" s="63"/>
      <c r="D299" s="40" t="s">
        <v>508</v>
      </c>
      <c r="E299" s="40" t="s">
        <v>509</v>
      </c>
      <c r="F299" s="40" t="s">
        <v>537</v>
      </c>
      <c r="G299" s="64" t="s">
        <v>503</v>
      </c>
      <c r="H299" s="40">
        <v>5</v>
      </c>
      <c r="I299" s="40">
        <v>0</v>
      </c>
      <c r="J299" s="40">
        <v>0</v>
      </c>
      <c r="K299" s="40">
        <v>0</v>
      </c>
      <c r="L299" s="40">
        <v>1</v>
      </c>
      <c r="M299" s="40">
        <v>0</v>
      </c>
      <c r="N299" s="40">
        <v>0</v>
      </c>
      <c r="O299" s="40">
        <v>0</v>
      </c>
      <c r="P299" s="40">
        <v>3</v>
      </c>
      <c r="Q299" s="40">
        <v>2</v>
      </c>
      <c r="R299" s="40">
        <v>3</v>
      </c>
      <c r="S299" s="41" t="s">
        <v>504</v>
      </c>
      <c r="T299" s="41" t="s">
        <v>504</v>
      </c>
      <c r="U299" s="41" t="s">
        <v>504</v>
      </c>
      <c r="V299" s="41" t="s">
        <v>504</v>
      </c>
      <c r="W299" s="41" t="s">
        <v>504</v>
      </c>
      <c r="X299" s="65" t="s">
        <v>504</v>
      </c>
      <c r="Y299" s="40"/>
      <c r="Z299" s="40"/>
      <c r="AA299" s="40"/>
      <c r="AB299" s="40"/>
      <c r="AC299" s="40"/>
      <c r="AD299" s="40"/>
      <c r="AE299" s="40"/>
      <c r="AF299" s="40"/>
      <c r="AG299" s="40"/>
      <c r="AH299" s="40"/>
    </row>
    <row r="300" spans="1:34">
      <c r="A300" s="40">
        <v>23</v>
      </c>
      <c r="B300" s="40">
        <v>8</v>
      </c>
      <c r="C300" s="63"/>
      <c r="D300" s="40"/>
      <c r="E300" s="40" t="s">
        <v>510</v>
      </c>
      <c r="F300" s="40" t="s">
        <v>537</v>
      </c>
      <c r="G300" s="64" t="s">
        <v>503</v>
      </c>
      <c r="H300" s="40">
        <v>14</v>
      </c>
      <c r="I300" s="40">
        <v>0</v>
      </c>
      <c r="J300" s="40">
        <v>2</v>
      </c>
      <c r="K300" s="40">
        <v>3</v>
      </c>
      <c r="L300" s="40">
        <v>26</v>
      </c>
      <c r="M300" s="40">
        <v>9</v>
      </c>
      <c r="N300" s="40">
        <v>9</v>
      </c>
      <c r="O300" s="40">
        <v>6</v>
      </c>
      <c r="P300" s="40">
        <v>4</v>
      </c>
      <c r="Q300" s="40">
        <v>5</v>
      </c>
      <c r="R300" s="40">
        <v>5</v>
      </c>
      <c r="S300" s="41" t="s">
        <v>504</v>
      </c>
      <c r="T300" s="41" t="s">
        <v>504</v>
      </c>
      <c r="U300" s="41" t="s">
        <v>504</v>
      </c>
      <c r="V300" s="41" t="s">
        <v>504</v>
      </c>
      <c r="W300" s="41" t="s">
        <v>504</v>
      </c>
      <c r="X300" s="65" t="s">
        <v>504</v>
      </c>
      <c r="Y300" s="40"/>
      <c r="Z300" s="40"/>
      <c r="AA300" s="40"/>
      <c r="AB300" s="40"/>
      <c r="AC300" s="40"/>
      <c r="AD300" s="40"/>
      <c r="AE300" s="40"/>
      <c r="AF300" s="40"/>
      <c r="AG300" s="40"/>
      <c r="AH300" s="40"/>
    </row>
    <row r="301" spans="1:34">
      <c r="A301" s="40">
        <v>23</v>
      </c>
      <c r="B301" s="40">
        <v>9</v>
      </c>
      <c r="C301" s="63"/>
      <c r="D301" s="40"/>
      <c r="E301" s="40" t="s">
        <v>511</v>
      </c>
      <c r="F301" s="40" t="s">
        <v>537</v>
      </c>
      <c r="G301" s="64" t="s">
        <v>503</v>
      </c>
      <c r="H301" s="40">
        <v>3</v>
      </c>
      <c r="I301" s="40">
        <v>1</v>
      </c>
      <c r="J301" s="40">
        <v>0</v>
      </c>
      <c r="K301" s="40">
        <v>1</v>
      </c>
      <c r="L301" s="40">
        <v>0</v>
      </c>
      <c r="M301" s="40">
        <v>1</v>
      </c>
      <c r="N301" s="40">
        <v>3</v>
      </c>
      <c r="O301" s="40">
        <v>1</v>
      </c>
      <c r="P301" s="40">
        <v>6</v>
      </c>
      <c r="Q301" s="40">
        <v>1</v>
      </c>
      <c r="R301" s="40">
        <v>3</v>
      </c>
      <c r="S301" s="41" t="s">
        <v>504</v>
      </c>
      <c r="T301" s="41" t="s">
        <v>504</v>
      </c>
      <c r="U301" s="41" t="s">
        <v>504</v>
      </c>
      <c r="V301" s="41" t="s">
        <v>504</v>
      </c>
      <c r="W301" s="41" t="s">
        <v>504</v>
      </c>
      <c r="X301" s="65" t="s">
        <v>504</v>
      </c>
      <c r="Y301" s="40"/>
      <c r="Z301" s="40"/>
      <c r="AA301" s="40"/>
      <c r="AB301" s="40"/>
      <c r="AC301" s="40"/>
      <c r="AD301" s="40"/>
      <c r="AE301" s="40"/>
      <c r="AF301" s="40"/>
      <c r="AG301" s="40"/>
      <c r="AH301" s="40"/>
    </row>
    <row r="302" spans="1:34">
      <c r="A302" s="40">
        <v>23</v>
      </c>
      <c r="B302" s="40">
        <v>10</v>
      </c>
      <c r="C302" s="63"/>
      <c r="D302" s="40"/>
      <c r="E302" s="40" t="s">
        <v>512</v>
      </c>
      <c r="F302" s="40" t="s">
        <v>537</v>
      </c>
      <c r="G302" s="64" t="s">
        <v>503</v>
      </c>
      <c r="H302" s="40">
        <v>27</v>
      </c>
      <c r="I302" s="40">
        <v>0</v>
      </c>
      <c r="J302" s="40">
        <v>6</v>
      </c>
      <c r="K302" s="40">
        <v>16</v>
      </c>
      <c r="L302" s="40">
        <v>20</v>
      </c>
      <c r="M302" s="40">
        <v>6</v>
      </c>
      <c r="N302" s="40">
        <v>14</v>
      </c>
      <c r="O302" s="40">
        <v>22</v>
      </c>
      <c r="P302" s="40">
        <v>4</v>
      </c>
      <c r="Q302" s="40">
        <v>16</v>
      </c>
      <c r="R302" s="40">
        <v>8</v>
      </c>
      <c r="S302" s="41" t="s">
        <v>504</v>
      </c>
      <c r="T302" s="41" t="s">
        <v>504</v>
      </c>
      <c r="U302" s="41" t="s">
        <v>504</v>
      </c>
      <c r="V302" s="41" t="s">
        <v>504</v>
      </c>
      <c r="W302" s="41" t="s">
        <v>504</v>
      </c>
      <c r="X302" s="65" t="s">
        <v>504</v>
      </c>
      <c r="Y302" s="40"/>
      <c r="Z302" s="40"/>
      <c r="AA302" s="40"/>
      <c r="AB302" s="40"/>
      <c r="AC302" s="40"/>
      <c r="AD302" s="40"/>
      <c r="AE302" s="40"/>
      <c r="AF302" s="40"/>
      <c r="AG302" s="40"/>
      <c r="AH302" s="40"/>
    </row>
    <row r="303" spans="1:34">
      <c r="A303" s="40">
        <v>23</v>
      </c>
      <c r="B303" s="40">
        <v>11</v>
      </c>
      <c r="C303" s="63"/>
      <c r="D303" s="40"/>
      <c r="E303" s="40" t="s">
        <v>50</v>
      </c>
      <c r="F303" s="40" t="s">
        <v>537</v>
      </c>
      <c r="G303" s="64" t="s">
        <v>503</v>
      </c>
      <c r="H303" s="40">
        <v>68</v>
      </c>
      <c r="I303" s="40">
        <v>1</v>
      </c>
      <c r="J303" s="40">
        <v>11</v>
      </c>
      <c r="K303" s="40">
        <v>25</v>
      </c>
      <c r="L303" s="40">
        <v>56</v>
      </c>
      <c r="M303" s="40">
        <v>17</v>
      </c>
      <c r="N303" s="40">
        <v>27</v>
      </c>
      <c r="O303" s="40">
        <v>32</v>
      </c>
      <c r="P303" s="40">
        <v>27</v>
      </c>
      <c r="Q303" s="40">
        <v>28</v>
      </c>
      <c r="R303" s="40">
        <v>42</v>
      </c>
      <c r="S303" s="41" t="s">
        <v>504</v>
      </c>
      <c r="T303" s="41" t="s">
        <v>504</v>
      </c>
      <c r="U303" s="41" t="s">
        <v>504</v>
      </c>
      <c r="V303" s="41" t="s">
        <v>504</v>
      </c>
      <c r="W303" s="41" t="s">
        <v>504</v>
      </c>
      <c r="X303" s="65" t="s">
        <v>504</v>
      </c>
      <c r="Y303" s="40"/>
      <c r="Z303" s="40"/>
      <c r="AA303" s="40"/>
      <c r="AB303" s="40"/>
      <c r="AC303" s="40"/>
      <c r="AD303" s="40"/>
      <c r="AE303" s="40"/>
      <c r="AF303" s="40"/>
      <c r="AG303" s="40"/>
      <c r="AH303" s="40"/>
    </row>
    <row r="304" spans="1:34">
      <c r="A304" s="40">
        <v>23</v>
      </c>
      <c r="B304" s="40">
        <v>13</v>
      </c>
      <c r="C304" s="63"/>
      <c r="D304" s="40" t="s">
        <v>513</v>
      </c>
      <c r="E304" s="40" t="s">
        <v>514</v>
      </c>
      <c r="F304" s="40" t="s">
        <v>537</v>
      </c>
      <c r="G304" s="64" t="s">
        <v>503</v>
      </c>
      <c r="H304" s="40">
        <v>0</v>
      </c>
      <c r="I304" s="40">
        <v>0</v>
      </c>
      <c r="J304" s="40">
        <v>0</v>
      </c>
      <c r="K304" s="40">
        <v>1</v>
      </c>
      <c r="L304" s="40">
        <v>13</v>
      </c>
      <c r="M304" s="40">
        <v>0</v>
      </c>
      <c r="N304" s="40">
        <v>1</v>
      </c>
      <c r="O304" s="40">
        <v>1</v>
      </c>
      <c r="P304" s="40">
        <v>0</v>
      </c>
      <c r="Q304" s="40">
        <v>2</v>
      </c>
      <c r="R304" s="40">
        <v>4</v>
      </c>
      <c r="S304" s="41" t="s">
        <v>504</v>
      </c>
      <c r="T304" s="41" t="s">
        <v>504</v>
      </c>
      <c r="U304" s="41" t="s">
        <v>504</v>
      </c>
      <c r="V304" s="41" t="s">
        <v>504</v>
      </c>
      <c r="W304" s="41" t="s">
        <v>504</v>
      </c>
      <c r="X304" s="65" t="s">
        <v>504</v>
      </c>
      <c r="Y304" s="40"/>
      <c r="Z304" s="40"/>
      <c r="AA304" s="40"/>
      <c r="AB304" s="40"/>
      <c r="AC304" s="40"/>
      <c r="AD304" s="40"/>
      <c r="AE304" s="40"/>
      <c r="AF304" s="40"/>
      <c r="AG304" s="40"/>
      <c r="AH304" s="40"/>
    </row>
    <row r="305" spans="1:34">
      <c r="A305" s="40">
        <v>23</v>
      </c>
      <c r="B305" s="40">
        <v>14</v>
      </c>
      <c r="C305" s="63"/>
      <c r="D305" s="40"/>
      <c r="E305" s="40" t="s">
        <v>515</v>
      </c>
      <c r="F305" s="40" t="s">
        <v>537</v>
      </c>
      <c r="G305" s="64" t="s">
        <v>503</v>
      </c>
      <c r="H305" s="40">
        <v>11</v>
      </c>
      <c r="I305" s="40">
        <v>0</v>
      </c>
      <c r="J305" s="40">
        <v>2</v>
      </c>
      <c r="K305" s="40">
        <v>4</v>
      </c>
      <c r="L305" s="40">
        <v>9</v>
      </c>
      <c r="M305" s="40">
        <v>5</v>
      </c>
      <c r="N305" s="40">
        <v>2</v>
      </c>
      <c r="O305" s="40">
        <v>4</v>
      </c>
      <c r="P305" s="40">
        <v>7</v>
      </c>
      <c r="Q305" s="40">
        <v>7</v>
      </c>
      <c r="R305" s="40">
        <v>3</v>
      </c>
      <c r="S305" s="41" t="s">
        <v>504</v>
      </c>
      <c r="T305" s="41" t="s">
        <v>504</v>
      </c>
      <c r="U305" s="41" t="s">
        <v>504</v>
      </c>
      <c r="V305" s="41" t="s">
        <v>504</v>
      </c>
      <c r="W305" s="41" t="s">
        <v>504</v>
      </c>
      <c r="X305" s="65" t="s">
        <v>504</v>
      </c>
      <c r="Y305" s="40"/>
      <c r="Z305" s="40"/>
      <c r="AA305" s="40"/>
      <c r="AB305" s="40"/>
      <c r="AC305" s="40"/>
      <c r="AD305" s="40"/>
      <c r="AE305" s="40"/>
      <c r="AF305" s="40"/>
      <c r="AG305" s="40"/>
      <c r="AH305" s="40"/>
    </row>
    <row r="306" spans="1:34">
      <c r="A306" s="40">
        <v>23</v>
      </c>
      <c r="B306" s="40">
        <v>15</v>
      </c>
      <c r="C306" s="63"/>
      <c r="D306" s="40"/>
      <c r="E306" s="40" t="s">
        <v>516</v>
      </c>
      <c r="F306" s="40" t="s">
        <v>537</v>
      </c>
      <c r="G306" s="64" t="s">
        <v>503</v>
      </c>
      <c r="H306" s="40">
        <v>2</v>
      </c>
      <c r="I306" s="40">
        <v>0</v>
      </c>
      <c r="J306" s="40">
        <v>6</v>
      </c>
      <c r="K306" s="40">
        <v>13</v>
      </c>
      <c r="L306" s="40">
        <v>20</v>
      </c>
      <c r="M306" s="40">
        <v>4</v>
      </c>
      <c r="N306" s="40">
        <v>22</v>
      </c>
      <c r="O306" s="40">
        <v>14</v>
      </c>
      <c r="P306" s="40">
        <v>7</v>
      </c>
      <c r="Q306" s="40">
        <v>9</v>
      </c>
      <c r="R306" s="40">
        <v>5</v>
      </c>
      <c r="S306" s="41" t="s">
        <v>504</v>
      </c>
      <c r="T306" s="41" t="s">
        <v>504</v>
      </c>
      <c r="U306" s="41" t="s">
        <v>504</v>
      </c>
      <c r="V306" s="41" t="s">
        <v>504</v>
      </c>
      <c r="W306" s="41" t="s">
        <v>504</v>
      </c>
      <c r="X306" s="65" t="s">
        <v>504</v>
      </c>
      <c r="Y306" s="40"/>
      <c r="Z306" s="40"/>
      <c r="AA306" s="40"/>
      <c r="AB306" s="40"/>
      <c r="AC306" s="40"/>
      <c r="AD306" s="40"/>
      <c r="AE306" s="40"/>
      <c r="AF306" s="40"/>
      <c r="AG306" s="40"/>
      <c r="AH306" s="40"/>
    </row>
    <row r="307" spans="1:34">
      <c r="A307" s="40">
        <v>23</v>
      </c>
      <c r="B307" s="40">
        <v>16</v>
      </c>
      <c r="C307" s="63"/>
      <c r="D307" s="40"/>
      <c r="E307" s="40" t="s">
        <v>517</v>
      </c>
      <c r="F307" s="40" t="s">
        <v>537</v>
      </c>
      <c r="G307" s="64" t="s">
        <v>503</v>
      </c>
      <c r="H307" s="40">
        <v>55</v>
      </c>
      <c r="I307" s="40">
        <v>1</v>
      </c>
      <c r="J307" s="40">
        <v>3</v>
      </c>
      <c r="K307" s="40">
        <v>7</v>
      </c>
      <c r="L307" s="40">
        <v>14</v>
      </c>
      <c r="M307" s="40">
        <v>8</v>
      </c>
      <c r="N307" s="40">
        <v>4</v>
      </c>
      <c r="O307" s="40">
        <v>13</v>
      </c>
      <c r="P307" s="40">
        <v>13</v>
      </c>
      <c r="Q307" s="40">
        <v>10</v>
      </c>
      <c r="R307" s="40">
        <v>31</v>
      </c>
      <c r="S307" s="41" t="s">
        <v>504</v>
      </c>
      <c r="T307" s="41" t="s">
        <v>504</v>
      </c>
      <c r="U307" s="41" t="s">
        <v>504</v>
      </c>
      <c r="V307" s="41" t="s">
        <v>504</v>
      </c>
      <c r="W307" s="41" t="s">
        <v>504</v>
      </c>
      <c r="X307" s="65" t="s">
        <v>504</v>
      </c>
      <c r="Y307" s="40"/>
      <c r="Z307" s="40"/>
      <c r="AA307" s="40"/>
      <c r="AB307" s="40"/>
      <c r="AC307" s="40"/>
      <c r="AD307" s="40"/>
      <c r="AE307" s="40"/>
      <c r="AF307" s="40"/>
      <c r="AG307" s="40"/>
      <c r="AH307" s="40"/>
    </row>
    <row r="308" spans="1:34">
      <c r="A308" s="40">
        <v>23</v>
      </c>
      <c r="B308" s="40">
        <v>17</v>
      </c>
      <c r="C308" s="63"/>
      <c r="D308" s="40"/>
      <c r="E308" s="40" t="s">
        <v>50</v>
      </c>
      <c r="F308" s="40" t="s">
        <v>537</v>
      </c>
      <c r="G308" s="64" t="s">
        <v>503</v>
      </c>
      <c r="H308" s="40">
        <v>68</v>
      </c>
      <c r="I308" s="40">
        <v>1</v>
      </c>
      <c r="J308" s="40">
        <v>11</v>
      </c>
      <c r="K308" s="40">
        <v>25</v>
      </c>
      <c r="L308" s="40">
        <v>56</v>
      </c>
      <c r="M308" s="40">
        <v>17</v>
      </c>
      <c r="N308" s="40">
        <v>29</v>
      </c>
      <c r="O308" s="40">
        <v>32</v>
      </c>
      <c r="P308" s="40">
        <v>27</v>
      </c>
      <c r="Q308" s="40">
        <v>28</v>
      </c>
      <c r="R308" s="40">
        <v>43</v>
      </c>
      <c r="S308" s="41" t="s">
        <v>504</v>
      </c>
      <c r="T308" s="41" t="s">
        <v>504</v>
      </c>
      <c r="U308" s="41" t="s">
        <v>504</v>
      </c>
      <c r="V308" s="41" t="s">
        <v>504</v>
      </c>
      <c r="W308" s="41" t="s">
        <v>504</v>
      </c>
      <c r="X308" s="65" t="s">
        <v>504</v>
      </c>
      <c r="Y308" s="40"/>
      <c r="Z308" s="40"/>
      <c r="AA308" s="40"/>
      <c r="AB308" s="40"/>
      <c r="AC308" s="40"/>
      <c r="AD308" s="40"/>
      <c r="AE308" s="40"/>
      <c r="AF308" s="40"/>
      <c r="AG308" s="40"/>
      <c r="AH308" s="40"/>
    </row>
    <row r="309" spans="1:34">
      <c r="A309" s="40">
        <v>23</v>
      </c>
      <c r="B309" s="40">
        <v>18</v>
      </c>
      <c r="C309" s="63"/>
      <c r="D309" s="40" t="s">
        <v>518</v>
      </c>
      <c r="E309" s="40" t="s">
        <v>519</v>
      </c>
      <c r="F309" s="40" t="s">
        <v>537</v>
      </c>
      <c r="G309" s="64" t="s">
        <v>503</v>
      </c>
      <c r="H309" s="40">
        <v>0</v>
      </c>
      <c r="I309" s="40">
        <v>0</v>
      </c>
      <c r="J309" s="40">
        <v>0</v>
      </c>
      <c r="K309" s="40">
        <v>2</v>
      </c>
      <c r="L309" s="40">
        <v>0</v>
      </c>
      <c r="M309" s="40">
        <v>0</v>
      </c>
      <c r="N309" s="40">
        <v>4</v>
      </c>
      <c r="O309" s="40">
        <v>1</v>
      </c>
      <c r="P309" s="40">
        <v>0</v>
      </c>
      <c r="Q309" s="40">
        <v>0</v>
      </c>
      <c r="R309" s="40">
        <v>0</v>
      </c>
      <c r="S309" s="41" t="s">
        <v>504</v>
      </c>
      <c r="T309" s="41" t="s">
        <v>504</v>
      </c>
      <c r="U309" s="41" t="s">
        <v>504</v>
      </c>
      <c r="V309" s="41" t="s">
        <v>504</v>
      </c>
      <c r="W309" s="41" t="s">
        <v>504</v>
      </c>
      <c r="X309" s="65" t="s">
        <v>504</v>
      </c>
      <c r="Y309" s="40"/>
      <c r="Z309" s="40"/>
      <c r="AA309" s="40"/>
      <c r="AB309" s="40"/>
      <c r="AC309" s="40"/>
      <c r="AD309" s="40"/>
      <c r="AE309" s="40"/>
      <c r="AF309" s="40"/>
      <c r="AG309" s="40"/>
      <c r="AH309" s="40"/>
    </row>
    <row r="310" spans="1:34">
      <c r="A310" s="40">
        <v>23</v>
      </c>
      <c r="B310" s="40">
        <v>19</v>
      </c>
      <c r="C310" s="63"/>
      <c r="D310" s="40"/>
      <c r="E310" s="40" t="s">
        <v>520</v>
      </c>
      <c r="F310" s="40" t="s">
        <v>537</v>
      </c>
      <c r="G310" s="64" t="s">
        <v>503</v>
      </c>
      <c r="H310" s="40">
        <v>10</v>
      </c>
      <c r="I310" s="40">
        <v>0</v>
      </c>
      <c r="J310" s="40">
        <v>2</v>
      </c>
      <c r="K310" s="40">
        <v>7</v>
      </c>
      <c r="L310" s="40">
        <v>11</v>
      </c>
      <c r="M310" s="40">
        <v>2</v>
      </c>
      <c r="N310" s="40">
        <v>12</v>
      </c>
      <c r="O310" s="40">
        <v>7</v>
      </c>
      <c r="P310" s="40">
        <v>4</v>
      </c>
      <c r="Q310" s="40">
        <v>1</v>
      </c>
      <c r="R310" s="40">
        <v>4</v>
      </c>
      <c r="S310" s="41" t="s">
        <v>504</v>
      </c>
      <c r="T310" s="41" t="s">
        <v>504</v>
      </c>
      <c r="U310" s="41" t="s">
        <v>504</v>
      </c>
      <c r="V310" s="41" t="s">
        <v>504</v>
      </c>
      <c r="W310" s="41" t="s">
        <v>504</v>
      </c>
      <c r="X310" s="65" t="s">
        <v>504</v>
      </c>
      <c r="Y310" s="40"/>
      <c r="Z310" s="40"/>
      <c r="AA310" s="40"/>
      <c r="AB310" s="40"/>
      <c r="AC310" s="40"/>
      <c r="AD310" s="40"/>
      <c r="AE310" s="40"/>
      <c r="AF310" s="40"/>
      <c r="AG310" s="40"/>
      <c r="AH310" s="40"/>
    </row>
    <row r="311" spans="1:34">
      <c r="A311" s="40">
        <v>23</v>
      </c>
      <c r="B311" s="40">
        <v>20</v>
      </c>
      <c r="C311" s="63"/>
      <c r="D311" s="40"/>
      <c r="E311" s="40" t="s">
        <v>521</v>
      </c>
      <c r="F311" s="40" t="s">
        <v>537</v>
      </c>
      <c r="G311" s="64" t="s">
        <v>503</v>
      </c>
      <c r="H311" s="40">
        <v>31</v>
      </c>
      <c r="I311" s="40">
        <v>0</v>
      </c>
      <c r="J311" s="40">
        <v>2</v>
      </c>
      <c r="K311" s="40">
        <v>7</v>
      </c>
      <c r="L311" s="40">
        <v>26</v>
      </c>
      <c r="M311" s="40">
        <v>10</v>
      </c>
      <c r="N311" s="40">
        <v>12</v>
      </c>
      <c r="O311" s="40">
        <v>8</v>
      </c>
      <c r="P311" s="40">
        <v>4</v>
      </c>
      <c r="Q311" s="40">
        <v>14</v>
      </c>
      <c r="R311" s="40">
        <v>15</v>
      </c>
      <c r="S311" s="41" t="s">
        <v>504</v>
      </c>
      <c r="T311" s="41" t="s">
        <v>504</v>
      </c>
      <c r="U311" s="41" t="s">
        <v>504</v>
      </c>
      <c r="V311" s="41" t="s">
        <v>504</v>
      </c>
      <c r="W311" s="41" t="s">
        <v>504</v>
      </c>
      <c r="X311" s="65" t="s">
        <v>504</v>
      </c>
      <c r="Y311" s="40"/>
      <c r="Z311" s="40"/>
      <c r="AA311" s="40"/>
      <c r="AB311" s="40"/>
      <c r="AC311" s="40"/>
      <c r="AD311" s="40"/>
      <c r="AE311" s="40"/>
      <c r="AF311" s="40"/>
      <c r="AG311" s="40"/>
      <c r="AH311" s="40"/>
    </row>
    <row r="312" spans="1:34">
      <c r="A312" s="40">
        <v>23</v>
      </c>
      <c r="B312" s="40">
        <v>21</v>
      </c>
      <c r="C312" s="63"/>
      <c r="D312" s="40"/>
      <c r="E312" s="40" t="s">
        <v>522</v>
      </c>
      <c r="F312" s="40" t="s">
        <v>537</v>
      </c>
      <c r="G312" s="64" t="s">
        <v>503</v>
      </c>
      <c r="H312" s="40">
        <v>27</v>
      </c>
      <c r="I312" s="40">
        <v>1</v>
      </c>
      <c r="J312" s="40">
        <v>7</v>
      </c>
      <c r="K312" s="40">
        <v>9</v>
      </c>
      <c r="L312" s="40">
        <v>19</v>
      </c>
      <c r="M312" s="40">
        <v>5</v>
      </c>
      <c r="N312" s="40">
        <v>1</v>
      </c>
      <c r="O312" s="40">
        <v>15</v>
      </c>
      <c r="P312" s="40">
        <v>19</v>
      </c>
      <c r="Q312" s="40">
        <v>13</v>
      </c>
      <c r="R312" s="40">
        <v>20</v>
      </c>
      <c r="S312" s="41" t="s">
        <v>504</v>
      </c>
      <c r="T312" s="41" t="s">
        <v>504</v>
      </c>
      <c r="U312" s="41" t="s">
        <v>504</v>
      </c>
      <c r="V312" s="41" t="s">
        <v>504</v>
      </c>
      <c r="W312" s="41" t="s">
        <v>504</v>
      </c>
      <c r="X312" s="65" t="s">
        <v>504</v>
      </c>
      <c r="Y312" s="40"/>
      <c r="Z312" s="40"/>
      <c r="AA312" s="40"/>
      <c r="AB312" s="40"/>
      <c r="AC312" s="40"/>
      <c r="AD312" s="40"/>
      <c r="AE312" s="40"/>
      <c r="AF312" s="40"/>
      <c r="AG312" s="40"/>
      <c r="AH312" s="40"/>
    </row>
    <row r="313" spans="1:34">
      <c r="A313" s="40">
        <v>23</v>
      </c>
      <c r="B313" s="40">
        <v>22</v>
      </c>
      <c r="C313" s="63"/>
      <c r="D313" s="40"/>
      <c r="E313" s="40" t="s">
        <v>517</v>
      </c>
      <c r="F313" s="40" t="s">
        <v>537</v>
      </c>
      <c r="G313" s="64" t="s">
        <v>503</v>
      </c>
      <c r="H313" s="40">
        <v>0</v>
      </c>
      <c r="I313" s="40">
        <v>0</v>
      </c>
      <c r="J313" s="40">
        <v>0</v>
      </c>
      <c r="K313" s="40">
        <v>0</v>
      </c>
      <c r="L313" s="40">
        <v>0</v>
      </c>
      <c r="M313" s="40">
        <v>0</v>
      </c>
      <c r="N313" s="40">
        <v>0</v>
      </c>
      <c r="O313" s="40">
        <v>1</v>
      </c>
      <c r="P313" s="40">
        <v>0</v>
      </c>
      <c r="Q313" s="40">
        <v>0</v>
      </c>
      <c r="R313" s="40">
        <v>3</v>
      </c>
      <c r="S313" s="41" t="s">
        <v>504</v>
      </c>
      <c r="T313" s="41" t="s">
        <v>504</v>
      </c>
      <c r="U313" s="41" t="s">
        <v>504</v>
      </c>
      <c r="V313" s="41" t="s">
        <v>504</v>
      </c>
      <c r="W313" s="41" t="s">
        <v>504</v>
      </c>
      <c r="X313" s="65" t="s">
        <v>504</v>
      </c>
      <c r="Y313" s="40"/>
      <c r="Z313" s="40"/>
      <c r="AA313" s="40"/>
      <c r="AB313" s="40"/>
      <c r="AC313" s="40"/>
      <c r="AD313" s="40"/>
      <c r="AE313" s="40"/>
      <c r="AF313" s="40"/>
      <c r="AG313" s="40"/>
      <c r="AH313" s="40"/>
    </row>
    <row r="314" spans="1:34">
      <c r="A314" s="40">
        <v>23</v>
      </c>
      <c r="B314" s="40">
        <v>23</v>
      </c>
      <c r="C314" s="63"/>
      <c r="D314" s="40"/>
      <c r="E314" s="40" t="s">
        <v>50</v>
      </c>
      <c r="F314" s="40" t="s">
        <v>537</v>
      </c>
      <c r="G314" s="64" t="s">
        <v>503</v>
      </c>
      <c r="H314" s="40">
        <v>68</v>
      </c>
      <c r="I314" s="40">
        <v>1</v>
      </c>
      <c r="J314" s="40">
        <v>11</v>
      </c>
      <c r="K314" s="40">
        <v>25</v>
      </c>
      <c r="L314" s="40">
        <v>56</v>
      </c>
      <c r="M314" s="40">
        <v>17</v>
      </c>
      <c r="N314" s="40">
        <v>29</v>
      </c>
      <c r="O314" s="40">
        <v>32</v>
      </c>
      <c r="P314" s="40">
        <v>27</v>
      </c>
      <c r="Q314" s="40">
        <v>28</v>
      </c>
      <c r="R314" s="40">
        <v>42</v>
      </c>
      <c r="S314" s="41" t="s">
        <v>504</v>
      </c>
      <c r="T314" s="41" t="s">
        <v>504</v>
      </c>
      <c r="U314" s="41" t="s">
        <v>504</v>
      </c>
      <c r="V314" s="41" t="s">
        <v>504</v>
      </c>
      <c r="W314" s="41" t="s">
        <v>504</v>
      </c>
      <c r="X314" s="65" t="s">
        <v>504</v>
      </c>
      <c r="Y314" s="40"/>
      <c r="Z314" s="40"/>
      <c r="AA314" s="40"/>
      <c r="AB314" s="40"/>
      <c r="AC314" s="40"/>
      <c r="AD314" s="40"/>
      <c r="AE314" s="40"/>
      <c r="AF314" s="40"/>
      <c r="AG314" s="40"/>
      <c r="AH314" s="40"/>
    </row>
    <row r="315" spans="1:34">
      <c r="A315" s="40">
        <v>23</v>
      </c>
      <c r="B315" s="40">
        <v>24</v>
      </c>
      <c r="C315" s="63"/>
      <c r="D315" s="40" t="s">
        <v>523</v>
      </c>
      <c r="E315" s="40" t="s">
        <v>524</v>
      </c>
      <c r="F315" s="40" t="s">
        <v>537</v>
      </c>
      <c r="G315" s="64" t="s">
        <v>503</v>
      </c>
      <c r="H315" s="40">
        <v>3</v>
      </c>
      <c r="I315" s="40">
        <v>0</v>
      </c>
      <c r="J315" s="40">
        <v>0</v>
      </c>
      <c r="K315" s="40">
        <v>0</v>
      </c>
      <c r="L315" s="40">
        <v>1</v>
      </c>
      <c r="M315" s="40">
        <v>0</v>
      </c>
      <c r="N315" s="40">
        <v>0</v>
      </c>
      <c r="O315" s="40">
        <v>2</v>
      </c>
      <c r="P315" s="40">
        <v>0</v>
      </c>
      <c r="Q315" s="40">
        <v>0</v>
      </c>
      <c r="R315" s="40">
        <v>0</v>
      </c>
      <c r="S315" s="41" t="s">
        <v>504</v>
      </c>
      <c r="T315" s="41" t="s">
        <v>504</v>
      </c>
      <c r="U315" s="41" t="s">
        <v>504</v>
      </c>
      <c r="V315" s="41" t="s">
        <v>504</v>
      </c>
      <c r="W315" s="41" t="s">
        <v>504</v>
      </c>
      <c r="X315" s="65" t="s">
        <v>504</v>
      </c>
      <c r="Y315" s="40"/>
      <c r="Z315" s="40"/>
      <c r="AA315" s="40"/>
      <c r="AB315" s="40"/>
      <c r="AC315" s="40"/>
      <c r="AD315" s="40"/>
      <c r="AE315" s="40"/>
      <c r="AF315" s="40"/>
      <c r="AG315" s="40"/>
      <c r="AH315" s="40"/>
    </row>
    <row r="316" spans="1:34">
      <c r="A316" s="40">
        <v>23</v>
      </c>
      <c r="B316" s="40">
        <v>25</v>
      </c>
      <c r="C316" s="63"/>
      <c r="D316" s="40"/>
      <c r="E316" s="40" t="s">
        <v>525</v>
      </c>
      <c r="F316" s="40" t="s">
        <v>537</v>
      </c>
      <c r="G316" s="64" t="s">
        <v>503</v>
      </c>
      <c r="H316" s="40">
        <v>7</v>
      </c>
      <c r="I316" s="40">
        <v>0</v>
      </c>
      <c r="J316" s="40">
        <v>2</v>
      </c>
      <c r="K316" s="40">
        <v>9</v>
      </c>
      <c r="L316" s="40">
        <v>11</v>
      </c>
      <c r="M316" s="40">
        <v>1</v>
      </c>
      <c r="N316" s="40">
        <v>16</v>
      </c>
      <c r="O316" s="40">
        <v>8</v>
      </c>
      <c r="P316" s="40">
        <v>4</v>
      </c>
      <c r="Q316" s="40">
        <v>3</v>
      </c>
      <c r="R316" s="40">
        <v>6</v>
      </c>
      <c r="S316" s="41" t="s">
        <v>504</v>
      </c>
      <c r="T316" s="41" t="s">
        <v>504</v>
      </c>
      <c r="U316" s="41" t="s">
        <v>504</v>
      </c>
      <c r="V316" s="41" t="s">
        <v>504</v>
      </c>
      <c r="W316" s="41" t="s">
        <v>504</v>
      </c>
      <c r="X316" s="65" t="s">
        <v>504</v>
      </c>
      <c r="Y316" s="40"/>
      <c r="Z316" s="40"/>
      <c r="AA316" s="40"/>
      <c r="AB316" s="40"/>
      <c r="AC316" s="40"/>
      <c r="AD316" s="40"/>
      <c r="AE316" s="40"/>
      <c r="AF316" s="40"/>
      <c r="AG316" s="40"/>
      <c r="AH316" s="40"/>
    </row>
    <row r="317" spans="1:34">
      <c r="A317" s="40">
        <v>23</v>
      </c>
      <c r="B317" s="40">
        <v>26</v>
      </c>
      <c r="C317" s="63"/>
      <c r="D317" s="40"/>
      <c r="E317" s="40" t="s">
        <v>526</v>
      </c>
      <c r="F317" s="40" t="s">
        <v>537</v>
      </c>
      <c r="G317" s="64" t="s">
        <v>503</v>
      </c>
      <c r="H317" s="40">
        <v>34</v>
      </c>
      <c r="I317" s="40">
        <v>1</v>
      </c>
      <c r="J317" s="40">
        <v>2</v>
      </c>
      <c r="K317" s="40">
        <v>7</v>
      </c>
      <c r="L317" s="40">
        <v>33</v>
      </c>
      <c r="M317" s="40">
        <v>11</v>
      </c>
      <c r="N317" s="40">
        <v>12</v>
      </c>
      <c r="O317" s="40">
        <v>15</v>
      </c>
      <c r="P317" s="40">
        <v>7</v>
      </c>
      <c r="Q317" s="40">
        <v>12</v>
      </c>
      <c r="R317" s="40">
        <v>23</v>
      </c>
      <c r="S317" s="41" t="s">
        <v>504</v>
      </c>
      <c r="T317" s="41" t="s">
        <v>504</v>
      </c>
      <c r="U317" s="41" t="s">
        <v>504</v>
      </c>
      <c r="V317" s="41" t="s">
        <v>504</v>
      </c>
      <c r="W317" s="41" t="s">
        <v>504</v>
      </c>
      <c r="X317" s="65" t="s">
        <v>504</v>
      </c>
      <c r="Y317" s="40"/>
      <c r="Z317" s="40"/>
      <c r="AA317" s="40"/>
      <c r="AB317" s="40"/>
      <c r="AC317" s="40"/>
      <c r="AD317" s="40"/>
      <c r="AE317" s="40"/>
      <c r="AF317" s="40"/>
      <c r="AG317" s="40"/>
      <c r="AH317" s="40"/>
    </row>
    <row r="318" spans="1:34">
      <c r="A318" s="40">
        <v>23</v>
      </c>
      <c r="B318" s="40">
        <v>27</v>
      </c>
      <c r="C318" s="63"/>
      <c r="D318" s="40"/>
      <c r="E318" s="40" t="s">
        <v>527</v>
      </c>
      <c r="F318" s="40" t="s">
        <v>537</v>
      </c>
      <c r="G318" s="64" t="s">
        <v>503</v>
      </c>
      <c r="H318" s="40">
        <v>13</v>
      </c>
      <c r="I318" s="40">
        <v>0</v>
      </c>
      <c r="J318" s="40">
        <v>3</v>
      </c>
      <c r="K318" s="40">
        <v>2</v>
      </c>
      <c r="L318" s="40">
        <v>5</v>
      </c>
      <c r="M318" s="40">
        <v>1</v>
      </c>
      <c r="N318" s="40">
        <v>1</v>
      </c>
      <c r="O318" s="40">
        <v>5</v>
      </c>
      <c r="P318" s="40">
        <v>6</v>
      </c>
      <c r="Q318" s="40">
        <v>10</v>
      </c>
      <c r="R318" s="40">
        <v>6</v>
      </c>
      <c r="S318" s="41" t="s">
        <v>504</v>
      </c>
      <c r="T318" s="41" t="s">
        <v>504</v>
      </c>
      <c r="U318" s="41" t="s">
        <v>504</v>
      </c>
      <c r="V318" s="41" t="s">
        <v>504</v>
      </c>
      <c r="W318" s="41" t="s">
        <v>504</v>
      </c>
      <c r="X318" s="65" t="s">
        <v>504</v>
      </c>
      <c r="Y318" s="40"/>
      <c r="Z318" s="40"/>
      <c r="AA318" s="40"/>
      <c r="AB318" s="40"/>
      <c r="AC318" s="40"/>
      <c r="AD318" s="40"/>
      <c r="AE318" s="40"/>
      <c r="AF318" s="40"/>
      <c r="AG318" s="40"/>
      <c r="AH318" s="40"/>
    </row>
    <row r="319" spans="1:34">
      <c r="A319" s="40">
        <v>23</v>
      </c>
      <c r="B319" s="40">
        <v>28</v>
      </c>
      <c r="C319" s="63"/>
      <c r="D319" s="40"/>
      <c r="E319" s="40" t="s">
        <v>517</v>
      </c>
      <c r="F319" s="40" t="s">
        <v>537</v>
      </c>
      <c r="G319" s="64" t="s">
        <v>503</v>
      </c>
      <c r="H319" s="40">
        <v>11</v>
      </c>
      <c r="I319" s="40">
        <v>0</v>
      </c>
      <c r="J319" s="40">
        <v>4</v>
      </c>
      <c r="K319" s="40">
        <v>7</v>
      </c>
      <c r="L319" s="40">
        <v>6</v>
      </c>
      <c r="M319" s="40">
        <v>4</v>
      </c>
      <c r="N319" s="40">
        <v>0</v>
      </c>
      <c r="O319" s="40">
        <v>2</v>
      </c>
      <c r="P319" s="40">
        <v>10</v>
      </c>
      <c r="Q319" s="40">
        <v>3</v>
      </c>
      <c r="R319" s="40">
        <v>7</v>
      </c>
      <c r="S319" s="41" t="s">
        <v>504</v>
      </c>
      <c r="T319" s="41" t="s">
        <v>504</v>
      </c>
      <c r="U319" s="41" t="s">
        <v>504</v>
      </c>
      <c r="V319" s="41" t="s">
        <v>504</v>
      </c>
      <c r="W319" s="41" t="s">
        <v>504</v>
      </c>
      <c r="X319" s="65" t="s">
        <v>504</v>
      </c>
      <c r="Y319" s="40"/>
      <c r="Z319" s="40"/>
      <c r="AA319" s="40"/>
      <c r="AB319" s="40"/>
      <c r="AC319" s="40"/>
      <c r="AD319" s="40"/>
      <c r="AE319" s="40"/>
      <c r="AF319" s="40"/>
      <c r="AG319" s="40"/>
      <c r="AH319" s="40"/>
    </row>
    <row r="320" spans="1:34">
      <c r="A320" s="40">
        <v>23</v>
      </c>
      <c r="B320" s="40">
        <v>29</v>
      </c>
      <c r="C320" s="66"/>
      <c r="D320" s="67"/>
      <c r="E320" s="67" t="s">
        <v>50</v>
      </c>
      <c r="F320" s="67" t="s">
        <v>537</v>
      </c>
      <c r="G320" s="68" t="s">
        <v>503</v>
      </c>
      <c r="H320" s="40">
        <v>68</v>
      </c>
      <c r="I320" s="40">
        <v>1</v>
      </c>
      <c r="J320" s="40">
        <v>11</v>
      </c>
      <c r="K320" s="40">
        <v>25</v>
      </c>
      <c r="L320" s="40">
        <v>56</v>
      </c>
      <c r="M320" s="40">
        <v>17</v>
      </c>
      <c r="N320" s="40">
        <v>29</v>
      </c>
      <c r="O320" s="40">
        <v>32</v>
      </c>
      <c r="P320" s="40">
        <v>27</v>
      </c>
      <c r="Q320" s="40">
        <v>28</v>
      </c>
      <c r="R320" s="40">
        <v>42</v>
      </c>
      <c r="S320" s="41" t="s">
        <v>504</v>
      </c>
      <c r="T320" s="41" t="s">
        <v>504</v>
      </c>
      <c r="U320" s="41" t="s">
        <v>504</v>
      </c>
      <c r="V320" s="41" t="s">
        <v>504</v>
      </c>
      <c r="W320" s="41" t="s">
        <v>504</v>
      </c>
      <c r="X320" s="65" t="s">
        <v>504</v>
      </c>
      <c r="Y320" s="40"/>
      <c r="Z320" s="40"/>
      <c r="AA320" s="40"/>
      <c r="AB320" s="40"/>
      <c r="AC320" s="40"/>
      <c r="AD320" s="40"/>
      <c r="AE320" s="40"/>
      <c r="AF320" s="40"/>
      <c r="AG320" s="40"/>
      <c r="AH320" s="40"/>
    </row>
    <row r="321" spans="1:34">
      <c r="A321" s="120"/>
      <c r="B321" s="122"/>
      <c r="C321" s="69">
        <v>14</v>
      </c>
      <c r="D321" s="70" t="s">
        <v>539</v>
      </c>
      <c r="E321" s="70"/>
      <c r="F321" s="70"/>
      <c r="G321" s="71"/>
      <c r="H321" s="70"/>
      <c r="I321" s="70"/>
      <c r="J321" s="70"/>
      <c r="K321" s="70"/>
      <c r="L321" s="70"/>
      <c r="M321" s="70"/>
      <c r="N321" s="70"/>
      <c r="O321" s="70"/>
      <c r="P321" s="70"/>
      <c r="Q321" s="70"/>
      <c r="R321" s="70"/>
      <c r="S321" s="72"/>
      <c r="T321" s="72"/>
      <c r="U321" s="72"/>
      <c r="V321" s="72"/>
      <c r="W321" s="72"/>
      <c r="X321" s="73"/>
      <c r="Y321" s="40"/>
      <c r="Z321" s="40"/>
      <c r="AA321" s="40"/>
      <c r="AB321" s="40"/>
      <c r="AC321" s="40"/>
      <c r="AD321" s="40"/>
      <c r="AE321" s="40"/>
      <c r="AF321" s="40"/>
      <c r="AG321" s="40"/>
      <c r="AH321" s="40"/>
    </row>
    <row r="322" spans="1:34">
      <c r="A322" s="40">
        <v>24</v>
      </c>
      <c r="B322" s="40">
        <v>4</v>
      </c>
      <c r="C322" s="63"/>
      <c r="D322" s="40" t="s">
        <v>501</v>
      </c>
      <c r="E322" s="40" t="s">
        <v>501</v>
      </c>
      <c r="F322" s="40" t="s">
        <v>537</v>
      </c>
      <c r="G322" s="64" t="s">
        <v>503</v>
      </c>
      <c r="H322" s="40">
        <v>0</v>
      </c>
      <c r="I322" s="40">
        <v>0</v>
      </c>
      <c r="J322" s="40">
        <v>0</v>
      </c>
      <c r="K322" s="40">
        <v>0</v>
      </c>
      <c r="L322" s="40">
        <v>0</v>
      </c>
      <c r="M322" s="40">
        <v>0</v>
      </c>
      <c r="N322" s="40">
        <v>0</v>
      </c>
      <c r="O322" s="40">
        <v>0</v>
      </c>
      <c r="P322" s="40">
        <v>0</v>
      </c>
      <c r="Q322" s="40">
        <v>0</v>
      </c>
      <c r="R322" s="40">
        <v>0</v>
      </c>
      <c r="S322" s="41" t="s">
        <v>504</v>
      </c>
      <c r="T322" s="41" t="s">
        <v>504</v>
      </c>
      <c r="U322" s="41" t="s">
        <v>504</v>
      </c>
      <c r="V322" s="41" t="s">
        <v>504</v>
      </c>
      <c r="W322" s="41" t="s">
        <v>504</v>
      </c>
      <c r="X322" s="65" t="s">
        <v>504</v>
      </c>
      <c r="Y322" s="40"/>
      <c r="Z322" s="40"/>
      <c r="AA322" s="40"/>
      <c r="AB322" s="40"/>
      <c r="AC322" s="40"/>
      <c r="AD322" s="40"/>
      <c r="AE322" s="40"/>
      <c r="AF322" s="40"/>
      <c r="AG322" s="40"/>
      <c r="AH322" s="40"/>
    </row>
    <row r="323" spans="1:34">
      <c r="A323" s="40">
        <v>24</v>
      </c>
      <c r="B323" s="40">
        <v>5</v>
      </c>
      <c r="C323" s="63"/>
      <c r="D323" s="40" t="s">
        <v>505</v>
      </c>
      <c r="E323" s="40" t="s">
        <v>506</v>
      </c>
      <c r="F323" s="40" t="s">
        <v>537</v>
      </c>
      <c r="G323" s="64" t="s">
        <v>503</v>
      </c>
      <c r="H323" s="40">
        <v>16</v>
      </c>
      <c r="I323" s="40">
        <v>0</v>
      </c>
      <c r="J323" s="40">
        <v>7</v>
      </c>
      <c r="K323" s="40">
        <v>16</v>
      </c>
      <c r="L323" s="40">
        <v>5</v>
      </c>
      <c r="M323" s="40">
        <v>3</v>
      </c>
      <c r="N323" s="40">
        <v>5</v>
      </c>
      <c r="O323" s="40">
        <v>13</v>
      </c>
      <c r="P323" s="40">
        <v>9</v>
      </c>
      <c r="Q323" s="40">
        <v>4</v>
      </c>
      <c r="R323" s="40">
        <v>18</v>
      </c>
      <c r="S323" s="41" t="s">
        <v>504</v>
      </c>
      <c r="T323" s="41" t="s">
        <v>504</v>
      </c>
      <c r="U323" s="41" t="s">
        <v>504</v>
      </c>
      <c r="V323" s="41" t="s">
        <v>504</v>
      </c>
      <c r="W323" s="41" t="s">
        <v>504</v>
      </c>
      <c r="X323" s="65" t="s">
        <v>504</v>
      </c>
      <c r="Y323" s="40"/>
      <c r="Z323" s="40"/>
      <c r="AA323" s="40"/>
      <c r="AB323" s="40"/>
      <c r="AC323" s="40"/>
      <c r="AD323" s="40"/>
      <c r="AE323" s="40"/>
      <c r="AF323" s="40"/>
      <c r="AG323" s="40"/>
      <c r="AH323" s="40"/>
    </row>
    <row r="324" spans="1:34">
      <c r="A324" s="40">
        <v>24</v>
      </c>
      <c r="B324" s="40">
        <v>6</v>
      </c>
      <c r="C324" s="63"/>
      <c r="D324" s="40"/>
      <c r="E324" s="40" t="s">
        <v>507</v>
      </c>
      <c r="F324" s="40" t="s">
        <v>537</v>
      </c>
      <c r="G324" s="64" t="s">
        <v>503</v>
      </c>
      <c r="H324" s="40">
        <v>3</v>
      </c>
      <c r="I324" s="40">
        <v>0</v>
      </c>
      <c r="J324" s="40">
        <v>1</v>
      </c>
      <c r="K324" s="40">
        <v>3</v>
      </c>
      <c r="L324" s="40">
        <v>2</v>
      </c>
      <c r="M324" s="40">
        <v>1</v>
      </c>
      <c r="N324" s="40">
        <v>0</v>
      </c>
      <c r="O324" s="40">
        <v>4</v>
      </c>
      <c r="P324" s="40">
        <v>1</v>
      </c>
      <c r="Q324" s="40">
        <v>0</v>
      </c>
      <c r="R324" s="40">
        <v>6</v>
      </c>
      <c r="S324" s="41" t="s">
        <v>504</v>
      </c>
      <c r="T324" s="41" t="s">
        <v>504</v>
      </c>
      <c r="U324" s="41" t="s">
        <v>504</v>
      </c>
      <c r="V324" s="41" t="s">
        <v>504</v>
      </c>
      <c r="W324" s="41" t="s">
        <v>504</v>
      </c>
      <c r="X324" s="65" t="s">
        <v>504</v>
      </c>
      <c r="Y324" s="40"/>
      <c r="Z324" s="40"/>
      <c r="AA324" s="40"/>
      <c r="AB324" s="40"/>
      <c r="AC324" s="40"/>
      <c r="AD324" s="40"/>
      <c r="AE324" s="40"/>
      <c r="AF324" s="40"/>
      <c r="AG324" s="40"/>
      <c r="AH324" s="40"/>
    </row>
    <row r="325" spans="1:34">
      <c r="A325" s="40">
        <v>24</v>
      </c>
      <c r="B325" s="40">
        <v>7</v>
      </c>
      <c r="C325" s="63"/>
      <c r="D325" s="40" t="s">
        <v>508</v>
      </c>
      <c r="E325" s="40" t="s">
        <v>509</v>
      </c>
      <c r="F325" s="40" t="s">
        <v>537</v>
      </c>
      <c r="G325" s="64" t="s">
        <v>503</v>
      </c>
      <c r="H325" s="40">
        <v>3</v>
      </c>
      <c r="I325" s="40">
        <v>0</v>
      </c>
      <c r="J325" s="40">
        <v>0</v>
      </c>
      <c r="K325" s="40">
        <v>1</v>
      </c>
      <c r="L325" s="40">
        <v>1</v>
      </c>
      <c r="M325" s="40">
        <v>0</v>
      </c>
      <c r="N325" s="40">
        <v>0</v>
      </c>
      <c r="O325" s="40">
        <v>5</v>
      </c>
      <c r="P325" s="40">
        <v>0</v>
      </c>
      <c r="Q325" s="40">
        <v>0</v>
      </c>
      <c r="R325" s="40">
        <v>3</v>
      </c>
      <c r="S325" s="41" t="s">
        <v>504</v>
      </c>
      <c r="T325" s="41" t="s">
        <v>504</v>
      </c>
      <c r="U325" s="41" t="s">
        <v>504</v>
      </c>
      <c r="V325" s="41" t="s">
        <v>504</v>
      </c>
      <c r="W325" s="41" t="s">
        <v>504</v>
      </c>
      <c r="X325" s="65" t="s">
        <v>504</v>
      </c>
      <c r="Y325" s="40"/>
      <c r="Z325" s="40"/>
      <c r="AA325" s="40"/>
      <c r="AB325" s="40"/>
      <c r="AC325" s="40"/>
      <c r="AD325" s="40"/>
      <c r="AE325" s="40"/>
      <c r="AF325" s="40"/>
      <c r="AG325" s="40"/>
      <c r="AH325" s="40"/>
    </row>
    <row r="326" spans="1:34">
      <c r="A326" s="40">
        <v>24</v>
      </c>
      <c r="B326" s="40">
        <v>8</v>
      </c>
      <c r="C326" s="63"/>
      <c r="D326" s="40"/>
      <c r="E326" s="40" t="s">
        <v>510</v>
      </c>
      <c r="F326" s="40" t="s">
        <v>537</v>
      </c>
      <c r="G326" s="64" t="s">
        <v>503</v>
      </c>
      <c r="H326" s="40">
        <v>20</v>
      </c>
      <c r="I326" s="40">
        <v>0</v>
      </c>
      <c r="J326" s="40">
        <v>8</v>
      </c>
      <c r="K326" s="40">
        <v>15</v>
      </c>
      <c r="L326" s="40">
        <v>35</v>
      </c>
      <c r="M326" s="40">
        <v>11</v>
      </c>
      <c r="N326" s="40">
        <v>36</v>
      </c>
      <c r="O326" s="40">
        <v>23</v>
      </c>
      <c r="P326" s="40">
        <v>10</v>
      </c>
      <c r="Q326" s="40">
        <v>13</v>
      </c>
      <c r="R326" s="40">
        <v>6</v>
      </c>
      <c r="S326" s="41" t="s">
        <v>504</v>
      </c>
      <c r="T326" s="41" t="s">
        <v>504</v>
      </c>
      <c r="U326" s="41" t="s">
        <v>504</v>
      </c>
      <c r="V326" s="41" t="s">
        <v>504</v>
      </c>
      <c r="W326" s="41" t="s">
        <v>504</v>
      </c>
      <c r="X326" s="65" t="s">
        <v>504</v>
      </c>
      <c r="Y326" s="40"/>
      <c r="Z326" s="40"/>
      <c r="AA326" s="40"/>
      <c r="AB326" s="40"/>
      <c r="AC326" s="40"/>
      <c r="AD326" s="40"/>
      <c r="AE326" s="40"/>
      <c r="AF326" s="40"/>
      <c r="AG326" s="40"/>
      <c r="AH326" s="40"/>
    </row>
    <row r="327" spans="1:34">
      <c r="A327" s="40">
        <v>24</v>
      </c>
      <c r="B327" s="40">
        <v>9</v>
      </c>
      <c r="C327" s="63"/>
      <c r="D327" s="40"/>
      <c r="E327" s="40" t="s">
        <v>511</v>
      </c>
      <c r="F327" s="40" t="s">
        <v>537</v>
      </c>
      <c r="G327" s="64" t="s">
        <v>503</v>
      </c>
      <c r="H327" s="40">
        <v>0</v>
      </c>
      <c r="I327" s="40">
        <v>0</v>
      </c>
      <c r="J327" s="40">
        <v>1</v>
      </c>
      <c r="K327" s="40">
        <v>0</v>
      </c>
      <c r="L327" s="40">
        <v>1</v>
      </c>
      <c r="M327" s="40">
        <v>0</v>
      </c>
      <c r="N327" s="40">
        <v>2</v>
      </c>
      <c r="O327" s="40">
        <v>1</v>
      </c>
      <c r="P327" s="40">
        <v>0</v>
      </c>
      <c r="Q327" s="40">
        <v>0</v>
      </c>
      <c r="R327" s="40">
        <v>1</v>
      </c>
      <c r="S327" s="41" t="s">
        <v>504</v>
      </c>
      <c r="T327" s="41" t="s">
        <v>504</v>
      </c>
      <c r="U327" s="41" t="s">
        <v>504</v>
      </c>
      <c r="V327" s="41" t="s">
        <v>504</v>
      </c>
      <c r="W327" s="41" t="s">
        <v>504</v>
      </c>
      <c r="X327" s="65" t="s">
        <v>504</v>
      </c>
      <c r="Y327" s="40"/>
      <c r="Z327" s="40"/>
      <c r="AA327" s="40"/>
      <c r="AB327" s="40"/>
      <c r="AC327" s="40"/>
      <c r="AD327" s="40"/>
      <c r="AE327" s="40"/>
      <c r="AF327" s="40"/>
      <c r="AG327" s="40"/>
      <c r="AH327" s="40"/>
    </row>
    <row r="328" spans="1:34">
      <c r="A328" s="40">
        <v>24</v>
      </c>
      <c r="B328" s="40">
        <v>10</v>
      </c>
      <c r="C328" s="63"/>
      <c r="D328" s="40"/>
      <c r="E328" s="40" t="s">
        <v>512</v>
      </c>
      <c r="F328" s="40" t="s">
        <v>537</v>
      </c>
      <c r="G328" s="64" t="s">
        <v>503</v>
      </c>
      <c r="H328" s="40">
        <v>7</v>
      </c>
      <c r="I328" s="40">
        <v>0</v>
      </c>
      <c r="J328" s="40">
        <v>4</v>
      </c>
      <c r="K328" s="40">
        <v>7</v>
      </c>
      <c r="L328" s="40">
        <v>21</v>
      </c>
      <c r="M328" s="40">
        <v>2</v>
      </c>
      <c r="N328" s="40">
        <v>12</v>
      </c>
      <c r="O328" s="40">
        <v>17</v>
      </c>
      <c r="P328" s="40">
        <v>2</v>
      </c>
      <c r="Q328" s="40">
        <v>10</v>
      </c>
      <c r="R328" s="40">
        <v>1</v>
      </c>
      <c r="S328" s="41" t="s">
        <v>504</v>
      </c>
      <c r="T328" s="41" t="s">
        <v>504</v>
      </c>
      <c r="U328" s="41" t="s">
        <v>504</v>
      </c>
      <c r="V328" s="41" t="s">
        <v>504</v>
      </c>
      <c r="W328" s="41" t="s">
        <v>504</v>
      </c>
      <c r="X328" s="65" t="s">
        <v>504</v>
      </c>
      <c r="Y328" s="40"/>
      <c r="Z328" s="40"/>
      <c r="AA328" s="40"/>
      <c r="AB328" s="40"/>
      <c r="AC328" s="40"/>
      <c r="AD328" s="40"/>
      <c r="AE328" s="40"/>
      <c r="AF328" s="40"/>
      <c r="AG328" s="40"/>
      <c r="AH328" s="40"/>
    </row>
    <row r="329" spans="1:34">
      <c r="A329" s="40">
        <v>24</v>
      </c>
      <c r="B329" s="40">
        <v>11</v>
      </c>
      <c r="C329" s="63"/>
      <c r="D329" s="40"/>
      <c r="E329" s="40" t="s">
        <v>50</v>
      </c>
      <c r="F329" s="40" t="s">
        <v>537</v>
      </c>
      <c r="G329" s="64" t="s">
        <v>503</v>
      </c>
      <c r="H329" s="40">
        <v>49</v>
      </c>
      <c r="I329" s="40">
        <v>0</v>
      </c>
      <c r="J329" s="40">
        <v>21</v>
      </c>
      <c r="K329" s="40">
        <v>42</v>
      </c>
      <c r="L329" s="40">
        <v>65</v>
      </c>
      <c r="M329" s="40">
        <v>17</v>
      </c>
      <c r="N329" s="40">
        <v>55</v>
      </c>
      <c r="O329" s="40">
        <v>63</v>
      </c>
      <c r="P329" s="40">
        <v>22</v>
      </c>
      <c r="Q329" s="40">
        <v>27</v>
      </c>
      <c r="R329" s="40">
        <v>35</v>
      </c>
      <c r="S329" s="41" t="s">
        <v>504</v>
      </c>
      <c r="T329" s="41" t="s">
        <v>504</v>
      </c>
      <c r="U329" s="41" t="s">
        <v>504</v>
      </c>
      <c r="V329" s="41" t="s">
        <v>504</v>
      </c>
      <c r="W329" s="41" t="s">
        <v>504</v>
      </c>
      <c r="X329" s="65" t="s">
        <v>504</v>
      </c>
      <c r="Y329" s="40"/>
      <c r="Z329" s="40"/>
      <c r="AA329" s="40"/>
      <c r="AB329" s="40"/>
      <c r="AC329" s="40"/>
      <c r="AD329" s="40"/>
      <c r="AE329" s="40"/>
      <c r="AF329" s="40"/>
      <c r="AG329" s="40"/>
      <c r="AH329" s="40"/>
    </row>
    <row r="330" spans="1:34">
      <c r="A330" s="40">
        <v>24</v>
      </c>
      <c r="B330" s="40">
        <v>13</v>
      </c>
      <c r="C330" s="63"/>
      <c r="D330" s="40" t="s">
        <v>513</v>
      </c>
      <c r="E330" s="40" t="s">
        <v>514</v>
      </c>
      <c r="F330" s="40" t="s">
        <v>537</v>
      </c>
      <c r="G330" s="64" t="s">
        <v>503</v>
      </c>
      <c r="H330" s="40">
        <v>0</v>
      </c>
      <c r="I330" s="40">
        <v>0</v>
      </c>
      <c r="J330" s="40">
        <v>0</v>
      </c>
      <c r="K330" s="40">
        <v>1</v>
      </c>
      <c r="L330" s="40">
        <v>9</v>
      </c>
      <c r="M330" s="40">
        <v>0</v>
      </c>
      <c r="N330" s="40">
        <v>3</v>
      </c>
      <c r="O330" s="40">
        <v>2</v>
      </c>
      <c r="P330" s="40">
        <v>0</v>
      </c>
      <c r="Q330" s="40">
        <v>0</v>
      </c>
      <c r="R330" s="40">
        <v>0</v>
      </c>
      <c r="S330" s="41" t="s">
        <v>504</v>
      </c>
      <c r="T330" s="41" t="s">
        <v>504</v>
      </c>
      <c r="U330" s="41" t="s">
        <v>504</v>
      </c>
      <c r="V330" s="41" t="s">
        <v>504</v>
      </c>
      <c r="W330" s="41" t="s">
        <v>504</v>
      </c>
      <c r="X330" s="65" t="s">
        <v>504</v>
      </c>
      <c r="Y330" s="40"/>
      <c r="Z330" s="40"/>
      <c r="AA330" s="40"/>
      <c r="AB330" s="40"/>
      <c r="AC330" s="40"/>
      <c r="AD330" s="40"/>
      <c r="AE330" s="40"/>
      <c r="AF330" s="40"/>
      <c r="AG330" s="40"/>
      <c r="AH330" s="40"/>
    </row>
    <row r="331" spans="1:34">
      <c r="A331" s="40">
        <v>24</v>
      </c>
      <c r="B331" s="40">
        <v>14</v>
      </c>
      <c r="C331" s="63"/>
      <c r="D331" s="40"/>
      <c r="E331" s="40" t="s">
        <v>515</v>
      </c>
      <c r="F331" s="40" t="s">
        <v>537</v>
      </c>
      <c r="G331" s="64" t="s">
        <v>503</v>
      </c>
      <c r="H331" s="40">
        <v>4</v>
      </c>
      <c r="I331" s="40">
        <v>0</v>
      </c>
      <c r="J331" s="40">
        <v>1</v>
      </c>
      <c r="K331" s="40">
        <v>5</v>
      </c>
      <c r="L331" s="40">
        <v>20</v>
      </c>
      <c r="M331" s="40">
        <v>0</v>
      </c>
      <c r="N331" s="40">
        <v>18</v>
      </c>
      <c r="O331" s="40">
        <v>13</v>
      </c>
      <c r="P331" s="40">
        <v>4</v>
      </c>
      <c r="Q331" s="40">
        <v>7</v>
      </c>
      <c r="R331" s="40">
        <v>1</v>
      </c>
      <c r="S331" s="41" t="s">
        <v>504</v>
      </c>
      <c r="T331" s="41" t="s">
        <v>504</v>
      </c>
      <c r="U331" s="41" t="s">
        <v>504</v>
      </c>
      <c r="V331" s="41" t="s">
        <v>504</v>
      </c>
      <c r="W331" s="41" t="s">
        <v>504</v>
      </c>
      <c r="X331" s="65" t="s">
        <v>504</v>
      </c>
      <c r="Y331" s="40"/>
      <c r="Z331" s="40"/>
      <c r="AA331" s="40"/>
      <c r="AB331" s="40"/>
      <c r="AC331" s="40"/>
      <c r="AD331" s="40"/>
      <c r="AE331" s="40"/>
      <c r="AF331" s="40"/>
      <c r="AG331" s="40"/>
      <c r="AH331" s="40"/>
    </row>
    <row r="332" spans="1:34">
      <c r="A332" s="40">
        <v>24</v>
      </c>
      <c r="B332" s="40">
        <v>15</v>
      </c>
      <c r="C332" s="63"/>
      <c r="D332" s="40"/>
      <c r="E332" s="40" t="s">
        <v>516</v>
      </c>
      <c r="F332" s="40" t="s">
        <v>537</v>
      </c>
      <c r="G332" s="64" t="s">
        <v>503</v>
      </c>
      <c r="H332" s="40">
        <v>1</v>
      </c>
      <c r="I332" s="40">
        <v>0</v>
      </c>
      <c r="J332" s="40">
        <v>5</v>
      </c>
      <c r="K332" s="40">
        <v>7</v>
      </c>
      <c r="L332" s="40">
        <v>26</v>
      </c>
      <c r="M332" s="40">
        <v>0</v>
      </c>
      <c r="N332" s="40">
        <v>28</v>
      </c>
      <c r="O332" s="40">
        <v>15</v>
      </c>
      <c r="P332" s="40">
        <v>4</v>
      </c>
      <c r="Q332" s="40">
        <v>6</v>
      </c>
      <c r="R332" s="40">
        <v>0</v>
      </c>
      <c r="S332" s="41" t="s">
        <v>504</v>
      </c>
      <c r="T332" s="41" t="s">
        <v>504</v>
      </c>
      <c r="U332" s="41" t="s">
        <v>504</v>
      </c>
      <c r="V332" s="41" t="s">
        <v>504</v>
      </c>
      <c r="W332" s="41" t="s">
        <v>504</v>
      </c>
      <c r="X332" s="65" t="s">
        <v>504</v>
      </c>
      <c r="Y332" s="40"/>
      <c r="Z332" s="40"/>
      <c r="AA332" s="40"/>
      <c r="AB332" s="40"/>
      <c r="AC332" s="40"/>
      <c r="AD332" s="40"/>
      <c r="AE332" s="40"/>
      <c r="AF332" s="40"/>
      <c r="AG332" s="40"/>
      <c r="AH332" s="40"/>
    </row>
    <row r="333" spans="1:34">
      <c r="A333" s="40">
        <v>24</v>
      </c>
      <c r="B333" s="40">
        <v>16</v>
      </c>
      <c r="C333" s="63"/>
      <c r="D333" s="40"/>
      <c r="E333" s="40" t="s">
        <v>517</v>
      </c>
      <c r="F333" s="40" t="s">
        <v>537</v>
      </c>
      <c r="G333" s="64" t="s">
        <v>503</v>
      </c>
      <c r="H333" s="40">
        <v>44</v>
      </c>
      <c r="I333" s="40">
        <v>0</v>
      </c>
      <c r="J333" s="40">
        <v>15</v>
      </c>
      <c r="K333" s="40">
        <v>29</v>
      </c>
      <c r="L333" s="40">
        <v>10</v>
      </c>
      <c r="M333" s="40">
        <v>17</v>
      </c>
      <c r="N333" s="40">
        <v>6</v>
      </c>
      <c r="O333" s="40">
        <v>33</v>
      </c>
      <c r="P333" s="40">
        <v>14</v>
      </c>
      <c r="Q333" s="40">
        <v>14</v>
      </c>
      <c r="R333" s="40">
        <v>34</v>
      </c>
      <c r="S333" s="41" t="s">
        <v>504</v>
      </c>
      <c r="T333" s="41" t="s">
        <v>504</v>
      </c>
      <c r="U333" s="41" t="s">
        <v>504</v>
      </c>
      <c r="V333" s="41" t="s">
        <v>504</v>
      </c>
      <c r="W333" s="41" t="s">
        <v>504</v>
      </c>
      <c r="X333" s="65" t="s">
        <v>504</v>
      </c>
      <c r="Y333" s="40"/>
      <c r="Z333" s="40"/>
      <c r="AA333" s="40"/>
      <c r="AB333" s="40"/>
      <c r="AC333" s="40"/>
      <c r="AD333" s="40"/>
      <c r="AE333" s="40"/>
      <c r="AF333" s="40"/>
      <c r="AG333" s="40"/>
      <c r="AH333" s="40"/>
    </row>
    <row r="334" spans="1:34">
      <c r="A334" s="40">
        <v>24</v>
      </c>
      <c r="B334" s="40">
        <v>17</v>
      </c>
      <c r="C334" s="63"/>
      <c r="D334" s="40"/>
      <c r="E334" s="40" t="s">
        <v>50</v>
      </c>
      <c r="F334" s="40" t="s">
        <v>537</v>
      </c>
      <c r="G334" s="64" t="s">
        <v>503</v>
      </c>
      <c r="H334" s="40">
        <v>49</v>
      </c>
      <c r="I334" s="40">
        <v>0</v>
      </c>
      <c r="J334" s="40">
        <v>21</v>
      </c>
      <c r="K334" s="40">
        <v>42</v>
      </c>
      <c r="L334" s="40">
        <v>65</v>
      </c>
      <c r="M334" s="40">
        <v>17</v>
      </c>
      <c r="N334" s="40">
        <v>55</v>
      </c>
      <c r="O334" s="40">
        <v>63</v>
      </c>
      <c r="P334" s="40">
        <v>22</v>
      </c>
      <c r="Q334" s="40">
        <v>27</v>
      </c>
      <c r="R334" s="40">
        <v>35</v>
      </c>
      <c r="S334" s="41" t="s">
        <v>504</v>
      </c>
      <c r="T334" s="41" t="s">
        <v>504</v>
      </c>
      <c r="U334" s="41" t="s">
        <v>504</v>
      </c>
      <c r="V334" s="41" t="s">
        <v>504</v>
      </c>
      <c r="W334" s="41" t="s">
        <v>504</v>
      </c>
      <c r="X334" s="65" t="s">
        <v>504</v>
      </c>
      <c r="Y334" s="40"/>
      <c r="Z334" s="40"/>
      <c r="AA334" s="40"/>
      <c r="AB334" s="40"/>
      <c r="AC334" s="40"/>
      <c r="AD334" s="40"/>
      <c r="AE334" s="40"/>
      <c r="AF334" s="40"/>
      <c r="AG334" s="40"/>
      <c r="AH334" s="40"/>
    </row>
    <row r="335" spans="1:34">
      <c r="A335" s="40">
        <v>24</v>
      </c>
      <c r="B335" s="40">
        <v>18</v>
      </c>
      <c r="C335" s="63"/>
      <c r="D335" s="40" t="s">
        <v>518</v>
      </c>
      <c r="E335" s="40" t="s">
        <v>519</v>
      </c>
      <c r="F335" s="40" t="s">
        <v>537</v>
      </c>
      <c r="G335" s="64" t="s">
        <v>503</v>
      </c>
      <c r="H335" s="40">
        <v>0</v>
      </c>
      <c r="I335" s="40">
        <v>0</v>
      </c>
      <c r="J335" s="40">
        <v>0</v>
      </c>
      <c r="K335" s="40">
        <v>2</v>
      </c>
      <c r="L335" s="40">
        <v>0</v>
      </c>
      <c r="M335" s="40">
        <v>0</v>
      </c>
      <c r="N335" s="40">
        <v>6</v>
      </c>
      <c r="O335" s="40">
        <v>1</v>
      </c>
      <c r="P335" s="40">
        <v>0</v>
      </c>
      <c r="Q335" s="40">
        <v>0</v>
      </c>
      <c r="R335" s="40">
        <v>0</v>
      </c>
      <c r="S335" s="41" t="s">
        <v>504</v>
      </c>
      <c r="T335" s="41" t="s">
        <v>504</v>
      </c>
      <c r="U335" s="41" t="s">
        <v>504</v>
      </c>
      <c r="V335" s="41" t="s">
        <v>504</v>
      </c>
      <c r="W335" s="41" t="s">
        <v>504</v>
      </c>
      <c r="X335" s="65" t="s">
        <v>504</v>
      </c>
      <c r="Y335" s="40"/>
      <c r="Z335" s="40"/>
      <c r="AA335" s="40"/>
      <c r="AB335" s="40"/>
      <c r="AC335" s="40"/>
      <c r="AD335" s="40"/>
      <c r="AE335" s="40"/>
      <c r="AF335" s="40"/>
      <c r="AG335" s="40"/>
      <c r="AH335" s="40"/>
    </row>
    <row r="336" spans="1:34">
      <c r="A336" s="40">
        <v>24</v>
      </c>
      <c r="B336" s="40">
        <v>19</v>
      </c>
      <c r="C336" s="63"/>
      <c r="D336" s="40"/>
      <c r="E336" s="40" t="s">
        <v>520</v>
      </c>
      <c r="F336" s="40" t="s">
        <v>537</v>
      </c>
      <c r="G336" s="64" t="s">
        <v>503</v>
      </c>
      <c r="H336" s="40">
        <v>8</v>
      </c>
      <c r="I336" s="40">
        <v>0</v>
      </c>
      <c r="J336" s="40">
        <v>1</v>
      </c>
      <c r="K336" s="40">
        <v>4</v>
      </c>
      <c r="L336" s="40">
        <v>17</v>
      </c>
      <c r="M336" s="40">
        <v>1</v>
      </c>
      <c r="N336" s="40">
        <v>25</v>
      </c>
      <c r="O336" s="40">
        <v>12</v>
      </c>
      <c r="P336" s="40">
        <v>0</v>
      </c>
      <c r="Q336" s="40">
        <v>0</v>
      </c>
      <c r="R336" s="40">
        <v>1</v>
      </c>
      <c r="S336" s="41" t="s">
        <v>504</v>
      </c>
      <c r="T336" s="41" t="s">
        <v>504</v>
      </c>
      <c r="U336" s="41" t="s">
        <v>504</v>
      </c>
      <c r="V336" s="41" t="s">
        <v>504</v>
      </c>
      <c r="W336" s="41" t="s">
        <v>504</v>
      </c>
      <c r="X336" s="65" t="s">
        <v>504</v>
      </c>
      <c r="Y336" s="40"/>
      <c r="Z336" s="40"/>
      <c r="AA336" s="40"/>
      <c r="AB336" s="40"/>
      <c r="AC336" s="40"/>
      <c r="AD336" s="40"/>
      <c r="AE336" s="40"/>
      <c r="AF336" s="40"/>
      <c r="AG336" s="40"/>
      <c r="AH336" s="40"/>
    </row>
    <row r="337" spans="1:34">
      <c r="A337" s="40">
        <v>24</v>
      </c>
      <c r="B337" s="40">
        <v>20</v>
      </c>
      <c r="C337" s="63"/>
      <c r="D337" s="40"/>
      <c r="E337" s="40" t="s">
        <v>521</v>
      </c>
      <c r="F337" s="40" t="s">
        <v>537</v>
      </c>
      <c r="G337" s="64" t="s">
        <v>503</v>
      </c>
      <c r="H337" s="40">
        <v>18</v>
      </c>
      <c r="I337" s="40">
        <v>0</v>
      </c>
      <c r="J337" s="40">
        <v>2</v>
      </c>
      <c r="K337" s="40">
        <v>6</v>
      </c>
      <c r="L337" s="40">
        <v>26</v>
      </c>
      <c r="M337" s="40">
        <v>5</v>
      </c>
      <c r="N337" s="40">
        <v>20</v>
      </c>
      <c r="O337" s="40">
        <v>21</v>
      </c>
      <c r="P337" s="40">
        <v>4</v>
      </c>
      <c r="Q337" s="40">
        <v>14</v>
      </c>
      <c r="R337" s="40">
        <v>13</v>
      </c>
      <c r="S337" s="41" t="s">
        <v>504</v>
      </c>
      <c r="T337" s="41" t="s">
        <v>504</v>
      </c>
      <c r="U337" s="41" t="s">
        <v>504</v>
      </c>
      <c r="V337" s="41" t="s">
        <v>504</v>
      </c>
      <c r="W337" s="41" t="s">
        <v>504</v>
      </c>
      <c r="X337" s="65" t="s">
        <v>504</v>
      </c>
      <c r="Y337" s="40"/>
      <c r="Z337" s="40"/>
      <c r="AA337" s="40"/>
      <c r="AB337" s="40"/>
      <c r="AC337" s="40"/>
      <c r="AD337" s="40"/>
      <c r="AE337" s="40"/>
      <c r="AF337" s="40"/>
      <c r="AG337" s="40"/>
      <c r="AH337" s="40"/>
    </row>
    <row r="338" spans="1:34">
      <c r="A338" s="40">
        <v>24</v>
      </c>
      <c r="B338" s="40">
        <v>21</v>
      </c>
      <c r="C338" s="63"/>
      <c r="D338" s="40"/>
      <c r="E338" s="40" t="s">
        <v>522</v>
      </c>
      <c r="F338" s="40" t="s">
        <v>537</v>
      </c>
      <c r="G338" s="64" t="s">
        <v>503</v>
      </c>
      <c r="H338" s="40">
        <v>23</v>
      </c>
      <c r="I338" s="40">
        <v>0</v>
      </c>
      <c r="J338" s="40">
        <v>18</v>
      </c>
      <c r="K338" s="40">
        <v>30</v>
      </c>
      <c r="L338" s="40">
        <v>22</v>
      </c>
      <c r="M338" s="40">
        <v>11</v>
      </c>
      <c r="N338" s="40">
        <v>4</v>
      </c>
      <c r="O338" s="40">
        <v>29</v>
      </c>
      <c r="P338" s="40">
        <v>18</v>
      </c>
      <c r="Q338" s="40">
        <v>13</v>
      </c>
      <c r="R338" s="40">
        <v>17</v>
      </c>
      <c r="S338" s="41" t="s">
        <v>504</v>
      </c>
      <c r="T338" s="41" t="s">
        <v>504</v>
      </c>
      <c r="U338" s="41" t="s">
        <v>504</v>
      </c>
      <c r="V338" s="41" t="s">
        <v>504</v>
      </c>
      <c r="W338" s="41" t="s">
        <v>504</v>
      </c>
      <c r="X338" s="65" t="s">
        <v>504</v>
      </c>
      <c r="Y338" s="40"/>
      <c r="Z338" s="40"/>
      <c r="AA338" s="40"/>
      <c r="AB338" s="40"/>
      <c r="AC338" s="40"/>
      <c r="AD338" s="40"/>
      <c r="AE338" s="40"/>
      <c r="AF338" s="40"/>
      <c r="AG338" s="40"/>
      <c r="AH338" s="40"/>
    </row>
    <row r="339" spans="1:34">
      <c r="A339" s="40">
        <v>24</v>
      </c>
      <c r="B339" s="40">
        <v>22</v>
      </c>
      <c r="C339" s="63"/>
      <c r="D339" s="40"/>
      <c r="E339" s="40" t="s">
        <v>517</v>
      </c>
      <c r="F339" s="40" t="s">
        <v>537</v>
      </c>
      <c r="G339" s="64" t="s">
        <v>503</v>
      </c>
      <c r="H339" s="40">
        <v>0</v>
      </c>
      <c r="I339" s="40">
        <v>0</v>
      </c>
      <c r="J339" s="40">
        <v>0</v>
      </c>
      <c r="K339" s="40">
        <v>0</v>
      </c>
      <c r="L339" s="40">
        <v>0</v>
      </c>
      <c r="M339" s="40">
        <v>0</v>
      </c>
      <c r="N339" s="40">
        <v>0</v>
      </c>
      <c r="O339" s="40">
        <v>0</v>
      </c>
      <c r="P339" s="40">
        <v>0</v>
      </c>
      <c r="Q339" s="40">
        <v>0</v>
      </c>
      <c r="R339" s="40">
        <v>4</v>
      </c>
      <c r="S339" s="41" t="s">
        <v>504</v>
      </c>
      <c r="T339" s="41" t="s">
        <v>504</v>
      </c>
      <c r="U339" s="41" t="s">
        <v>504</v>
      </c>
      <c r="V339" s="41" t="s">
        <v>504</v>
      </c>
      <c r="W339" s="41" t="s">
        <v>504</v>
      </c>
      <c r="X339" s="65" t="s">
        <v>504</v>
      </c>
      <c r="Y339" s="40"/>
      <c r="Z339" s="40"/>
      <c r="AA339" s="40"/>
      <c r="AB339" s="40"/>
      <c r="AC339" s="40"/>
      <c r="AD339" s="40"/>
      <c r="AE339" s="40"/>
      <c r="AF339" s="40"/>
      <c r="AG339" s="40"/>
      <c r="AH339" s="40"/>
    </row>
    <row r="340" spans="1:34">
      <c r="A340" s="40">
        <v>24</v>
      </c>
      <c r="B340" s="40">
        <v>23</v>
      </c>
      <c r="C340" s="63"/>
      <c r="D340" s="40"/>
      <c r="E340" s="40" t="s">
        <v>50</v>
      </c>
      <c r="F340" s="40" t="s">
        <v>537</v>
      </c>
      <c r="G340" s="64" t="s">
        <v>503</v>
      </c>
      <c r="H340" s="40">
        <v>49</v>
      </c>
      <c r="I340" s="40">
        <v>0</v>
      </c>
      <c r="J340" s="40">
        <v>21</v>
      </c>
      <c r="K340" s="40">
        <v>42</v>
      </c>
      <c r="L340" s="40">
        <v>65</v>
      </c>
      <c r="M340" s="40">
        <v>17</v>
      </c>
      <c r="N340" s="40">
        <v>55</v>
      </c>
      <c r="O340" s="40">
        <v>63</v>
      </c>
      <c r="P340" s="40">
        <v>22</v>
      </c>
      <c r="Q340" s="40">
        <v>27</v>
      </c>
      <c r="R340" s="40">
        <v>35</v>
      </c>
      <c r="S340" s="41" t="s">
        <v>504</v>
      </c>
      <c r="T340" s="41" t="s">
        <v>504</v>
      </c>
      <c r="U340" s="41" t="s">
        <v>504</v>
      </c>
      <c r="V340" s="41" t="s">
        <v>504</v>
      </c>
      <c r="W340" s="41" t="s">
        <v>504</v>
      </c>
      <c r="X340" s="65" t="s">
        <v>504</v>
      </c>
      <c r="Y340" s="40"/>
      <c r="Z340" s="40"/>
      <c r="AA340" s="40"/>
      <c r="AB340" s="40"/>
      <c r="AC340" s="40"/>
      <c r="AD340" s="40"/>
      <c r="AE340" s="40"/>
      <c r="AF340" s="40"/>
      <c r="AG340" s="40"/>
      <c r="AH340" s="40"/>
    </row>
    <row r="341" spans="1:34">
      <c r="A341" s="40">
        <v>24</v>
      </c>
      <c r="B341" s="40">
        <v>24</v>
      </c>
      <c r="C341" s="63"/>
      <c r="D341" s="40" t="s">
        <v>523</v>
      </c>
      <c r="E341" s="40" t="s">
        <v>524</v>
      </c>
      <c r="F341" s="40" t="s">
        <v>537</v>
      </c>
      <c r="G341" s="64" t="s">
        <v>503</v>
      </c>
      <c r="H341" s="40">
        <v>1</v>
      </c>
      <c r="I341" s="40">
        <v>0</v>
      </c>
      <c r="J341" s="40">
        <v>0</v>
      </c>
      <c r="K341" s="40">
        <v>0</v>
      </c>
      <c r="L341" s="40">
        <v>4</v>
      </c>
      <c r="M341" s="40">
        <v>0</v>
      </c>
      <c r="N341" s="40">
        <v>6</v>
      </c>
      <c r="O341" s="40">
        <v>5</v>
      </c>
      <c r="P341" s="40">
        <v>0</v>
      </c>
      <c r="Q341" s="40">
        <v>0</v>
      </c>
      <c r="R341" s="40">
        <v>1</v>
      </c>
      <c r="S341" s="41" t="s">
        <v>504</v>
      </c>
      <c r="T341" s="41" t="s">
        <v>504</v>
      </c>
      <c r="U341" s="41" t="s">
        <v>504</v>
      </c>
      <c r="V341" s="41" t="s">
        <v>504</v>
      </c>
      <c r="W341" s="41" t="s">
        <v>504</v>
      </c>
      <c r="X341" s="65" t="s">
        <v>504</v>
      </c>
      <c r="Y341" s="40"/>
      <c r="Z341" s="40"/>
      <c r="AA341" s="40"/>
      <c r="AB341" s="40"/>
      <c r="AC341" s="40"/>
      <c r="AD341" s="40"/>
      <c r="AE341" s="40"/>
      <c r="AF341" s="40"/>
      <c r="AG341" s="40"/>
      <c r="AH341" s="40"/>
    </row>
    <row r="342" spans="1:34">
      <c r="A342" s="40">
        <v>24</v>
      </c>
      <c r="B342" s="40">
        <v>25</v>
      </c>
      <c r="C342" s="63"/>
      <c r="D342" s="40"/>
      <c r="E342" s="40" t="s">
        <v>525</v>
      </c>
      <c r="F342" s="40" t="s">
        <v>537</v>
      </c>
      <c r="G342" s="64" t="s">
        <v>503</v>
      </c>
      <c r="H342" s="40">
        <v>12</v>
      </c>
      <c r="I342" s="40">
        <v>0</v>
      </c>
      <c r="J342" s="40">
        <v>1</v>
      </c>
      <c r="K342" s="40">
        <v>8</v>
      </c>
      <c r="L342" s="40">
        <v>18</v>
      </c>
      <c r="M342" s="40">
        <v>0</v>
      </c>
      <c r="N342" s="40">
        <v>31</v>
      </c>
      <c r="O342" s="40">
        <v>21</v>
      </c>
      <c r="P342" s="40">
        <v>0</v>
      </c>
      <c r="Q342" s="40">
        <v>4</v>
      </c>
      <c r="R342" s="40">
        <v>10</v>
      </c>
      <c r="S342" s="41" t="s">
        <v>504</v>
      </c>
      <c r="T342" s="41" t="s">
        <v>504</v>
      </c>
      <c r="U342" s="41" t="s">
        <v>504</v>
      </c>
      <c r="V342" s="41" t="s">
        <v>504</v>
      </c>
      <c r="W342" s="41" t="s">
        <v>504</v>
      </c>
      <c r="X342" s="65" t="s">
        <v>504</v>
      </c>
      <c r="Y342" s="40"/>
      <c r="Z342" s="40"/>
      <c r="AA342" s="40"/>
      <c r="AB342" s="40"/>
      <c r="AC342" s="40"/>
      <c r="AD342" s="40"/>
      <c r="AE342" s="40"/>
      <c r="AF342" s="40"/>
      <c r="AG342" s="40"/>
      <c r="AH342" s="40"/>
    </row>
    <row r="343" spans="1:34">
      <c r="A343" s="40">
        <v>24</v>
      </c>
      <c r="B343" s="40">
        <v>26</v>
      </c>
      <c r="C343" s="63"/>
      <c r="D343" s="40"/>
      <c r="E343" s="40" t="s">
        <v>526</v>
      </c>
      <c r="F343" s="40" t="s">
        <v>537</v>
      </c>
      <c r="G343" s="64" t="s">
        <v>503</v>
      </c>
      <c r="H343" s="40">
        <v>16</v>
      </c>
      <c r="I343" s="40">
        <v>0</v>
      </c>
      <c r="J343" s="40">
        <v>5</v>
      </c>
      <c r="K343" s="40">
        <v>6</v>
      </c>
      <c r="L343" s="40">
        <v>33</v>
      </c>
      <c r="M343" s="40">
        <v>3</v>
      </c>
      <c r="N343" s="40">
        <v>17</v>
      </c>
      <c r="O343" s="40">
        <v>20</v>
      </c>
      <c r="P343" s="40">
        <v>9</v>
      </c>
      <c r="Q343" s="40">
        <v>13</v>
      </c>
      <c r="R343" s="40">
        <v>16</v>
      </c>
      <c r="S343" s="41" t="s">
        <v>504</v>
      </c>
      <c r="T343" s="41" t="s">
        <v>504</v>
      </c>
      <c r="U343" s="41" t="s">
        <v>504</v>
      </c>
      <c r="V343" s="41" t="s">
        <v>504</v>
      </c>
      <c r="W343" s="41" t="s">
        <v>504</v>
      </c>
      <c r="X343" s="65" t="s">
        <v>504</v>
      </c>
      <c r="Y343" s="40"/>
      <c r="Z343" s="40"/>
      <c r="AA343" s="40"/>
      <c r="AB343" s="40"/>
      <c r="AC343" s="40"/>
      <c r="AD343" s="40"/>
      <c r="AE343" s="40"/>
      <c r="AF343" s="40"/>
      <c r="AG343" s="40"/>
      <c r="AH343" s="40"/>
    </row>
    <row r="344" spans="1:34">
      <c r="A344" s="40">
        <v>24</v>
      </c>
      <c r="B344" s="40">
        <v>27</v>
      </c>
      <c r="C344" s="63"/>
      <c r="D344" s="40"/>
      <c r="E344" s="40" t="s">
        <v>527</v>
      </c>
      <c r="F344" s="40" t="s">
        <v>537</v>
      </c>
      <c r="G344" s="64" t="s">
        <v>503</v>
      </c>
      <c r="H344" s="40">
        <v>7</v>
      </c>
      <c r="I344" s="40">
        <v>0</v>
      </c>
      <c r="J344" s="40">
        <v>4</v>
      </c>
      <c r="K344" s="40">
        <v>5</v>
      </c>
      <c r="L344" s="40">
        <v>8</v>
      </c>
      <c r="M344" s="40">
        <v>3</v>
      </c>
      <c r="N344" s="40">
        <v>1</v>
      </c>
      <c r="O344" s="40">
        <v>6</v>
      </c>
      <c r="P344" s="40">
        <v>6</v>
      </c>
      <c r="Q344" s="40">
        <v>3</v>
      </c>
      <c r="R344" s="40">
        <v>4</v>
      </c>
      <c r="S344" s="41" t="s">
        <v>504</v>
      </c>
      <c r="T344" s="41" t="s">
        <v>504</v>
      </c>
      <c r="U344" s="41" t="s">
        <v>504</v>
      </c>
      <c r="V344" s="41" t="s">
        <v>504</v>
      </c>
      <c r="W344" s="41" t="s">
        <v>504</v>
      </c>
      <c r="X344" s="65" t="s">
        <v>504</v>
      </c>
      <c r="Y344" s="40"/>
      <c r="Z344" s="40"/>
      <c r="AA344" s="40"/>
      <c r="AB344" s="40"/>
      <c r="AC344" s="40"/>
      <c r="AD344" s="40"/>
      <c r="AE344" s="40"/>
      <c r="AF344" s="40"/>
      <c r="AG344" s="40"/>
      <c r="AH344" s="40"/>
    </row>
    <row r="345" spans="1:34">
      <c r="A345" s="40">
        <v>24</v>
      </c>
      <c r="B345" s="40">
        <v>28</v>
      </c>
      <c r="C345" s="63"/>
      <c r="D345" s="40"/>
      <c r="E345" s="40" t="s">
        <v>517</v>
      </c>
      <c r="F345" s="40" t="s">
        <v>537</v>
      </c>
      <c r="G345" s="64" t="s">
        <v>503</v>
      </c>
      <c r="H345" s="40">
        <v>13</v>
      </c>
      <c r="I345" s="40">
        <v>0</v>
      </c>
      <c r="J345" s="40">
        <v>11</v>
      </c>
      <c r="K345" s="40">
        <v>23</v>
      </c>
      <c r="L345" s="40">
        <v>2</v>
      </c>
      <c r="M345" s="40">
        <v>11</v>
      </c>
      <c r="N345" s="40">
        <v>0</v>
      </c>
      <c r="O345" s="40">
        <v>11</v>
      </c>
      <c r="P345" s="40">
        <v>7</v>
      </c>
      <c r="Q345" s="40">
        <v>7</v>
      </c>
      <c r="R345" s="40">
        <v>4</v>
      </c>
      <c r="S345" s="41" t="s">
        <v>504</v>
      </c>
      <c r="T345" s="41" t="s">
        <v>504</v>
      </c>
      <c r="U345" s="41" t="s">
        <v>504</v>
      </c>
      <c r="V345" s="41" t="s">
        <v>504</v>
      </c>
      <c r="W345" s="41" t="s">
        <v>504</v>
      </c>
      <c r="X345" s="65" t="s">
        <v>504</v>
      </c>
      <c r="Y345" s="40"/>
      <c r="Z345" s="40"/>
      <c r="AA345" s="40"/>
      <c r="AB345" s="40"/>
      <c r="AC345" s="40"/>
      <c r="AD345" s="40"/>
      <c r="AE345" s="40"/>
      <c r="AF345" s="40"/>
      <c r="AG345" s="40"/>
      <c r="AH345" s="40"/>
    </row>
    <row r="346" spans="1:34">
      <c r="A346" s="40">
        <v>24</v>
      </c>
      <c r="B346" s="40">
        <v>29</v>
      </c>
      <c r="C346" s="66"/>
      <c r="D346" s="67"/>
      <c r="E346" s="67" t="s">
        <v>50</v>
      </c>
      <c r="F346" s="67" t="s">
        <v>537</v>
      </c>
      <c r="G346" s="68" t="s">
        <v>503</v>
      </c>
      <c r="H346" s="40">
        <v>49</v>
      </c>
      <c r="I346" s="40">
        <v>0</v>
      </c>
      <c r="J346" s="40">
        <v>21</v>
      </c>
      <c r="K346" s="40">
        <v>42</v>
      </c>
      <c r="L346" s="40">
        <v>65</v>
      </c>
      <c r="M346" s="40">
        <v>17</v>
      </c>
      <c r="N346" s="40">
        <v>55</v>
      </c>
      <c r="O346" s="40">
        <v>63</v>
      </c>
      <c r="P346" s="40">
        <v>22</v>
      </c>
      <c r="Q346" s="40">
        <v>27</v>
      </c>
      <c r="R346" s="40">
        <v>35</v>
      </c>
      <c r="S346" s="41" t="s">
        <v>504</v>
      </c>
      <c r="T346" s="41" t="s">
        <v>504</v>
      </c>
      <c r="U346" s="41" t="s">
        <v>504</v>
      </c>
      <c r="V346" s="41" t="s">
        <v>504</v>
      </c>
      <c r="W346" s="41" t="s">
        <v>504</v>
      </c>
      <c r="X346" s="65" t="s">
        <v>504</v>
      </c>
      <c r="Y346" s="40"/>
      <c r="Z346" s="40"/>
      <c r="AA346" s="40"/>
      <c r="AB346" s="40"/>
      <c r="AC346" s="40"/>
      <c r="AD346" s="40"/>
      <c r="AE346" s="40"/>
      <c r="AF346" s="40"/>
      <c r="AG346" s="40"/>
      <c r="AH346" s="40"/>
    </row>
    <row r="347" spans="1:34">
      <c r="A347" s="120"/>
      <c r="B347" s="122"/>
      <c r="C347" s="69">
        <v>15</v>
      </c>
      <c r="D347" s="70" t="s">
        <v>540</v>
      </c>
      <c r="E347" s="70"/>
      <c r="F347" s="70"/>
      <c r="G347" s="71"/>
      <c r="H347" s="70"/>
      <c r="I347" s="70"/>
      <c r="J347" s="70"/>
      <c r="K347" s="70"/>
      <c r="L347" s="70"/>
      <c r="M347" s="70"/>
      <c r="N347" s="70"/>
      <c r="O347" s="70"/>
      <c r="P347" s="70"/>
      <c r="Q347" s="70"/>
      <c r="R347" s="70"/>
      <c r="S347" s="72"/>
      <c r="T347" s="72"/>
      <c r="U347" s="72"/>
      <c r="V347" s="72"/>
      <c r="W347" s="72"/>
      <c r="X347" s="73"/>
      <c r="Y347" s="40"/>
      <c r="Z347" s="40"/>
      <c r="AA347" s="40"/>
      <c r="AB347" s="40"/>
      <c r="AC347" s="40"/>
      <c r="AD347" s="40"/>
      <c r="AE347" s="40"/>
      <c r="AF347" s="40"/>
      <c r="AG347" s="40"/>
      <c r="AH347" s="40"/>
    </row>
    <row r="348" spans="1:34">
      <c r="A348" s="40">
        <v>25</v>
      </c>
      <c r="B348" s="40">
        <v>4</v>
      </c>
      <c r="C348" s="63"/>
      <c r="D348" s="40" t="s">
        <v>501</v>
      </c>
      <c r="E348" s="40" t="s">
        <v>501</v>
      </c>
      <c r="F348" s="40" t="s">
        <v>537</v>
      </c>
      <c r="G348" s="64" t="s">
        <v>503</v>
      </c>
      <c r="H348" s="40">
        <v>6</v>
      </c>
      <c r="I348" s="40">
        <v>1</v>
      </c>
      <c r="J348" s="40">
        <v>87</v>
      </c>
      <c r="K348" s="40">
        <v>4</v>
      </c>
      <c r="L348" s="40">
        <v>66</v>
      </c>
      <c r="M348" s="40">
        <v>88</v>
      </c>
      <c r="N348" s="40">
        <v>2</v>
      </c>
      <c r="O348" s="40">
        <v>75</v>
      </c>
      <c r="P348" s="40">
        <v>65</v>
      </c>
      <c r="Q348" s="40">
        <v>21</v>
      </c>
      <c r="R348" s="40">
        <v>36</v>
      </c>
      <c r="S348" s="41" t="s">
        <v>504</v>
      </c>
      <c r="T348" s="41" t="s">
        <v>504</v>
      </c>
      <c r="U348" s="41" t="s">
        <v>504</v>
      </c>
      <c r="V348" s="41" t="s">
        <v>504</v>
      </c>
      <c r="W348" s="41" t="s">
        <v>504</v>
      </c>
      <c r="X348" s="65" t="s">
        <v>504</v>
      </c>
      <c r="Y348" s="40"/>
      <c r="Z348" s="40"/>
      <c r="AA348" s="40"/>
      <c r="AB348" s="40"/>
      <c r="AC348" s="40"/>
      <c r="AD348" s="40"/>
      <c r="AE348" s="40"/>
      <c r="AF348" s="40"/>
      <c r="AG348" s="40"/>
      <c r="AH348" s="40"/>
    </row>
    <row r="349" spans="1:34">
      <c r="A349" s="40">
        <v>25</v>
      </c>
      <c r="B349" s="40">
        <v>5</v>
      </c>
      <c r="C349" s="63"/>
      <c r="D349" s="40" t="s">
        <v>505</v>
      </c>
      <c r="E349" s="40" t="s">
        <v>506</v>
      </c>
      <c r="F349" s="40" t="s">
        <v>537</v>
      </c>
      <c r="G349" s="64" t="s">
        <v>503</v>
      </c>
      <c r="H349" s="40">
        <v>149</v>
      </c>
      <c r="I349" s="40">
        <v>4</v>
      </c>
      <c r="J349" s="40">
        <v>23</v>
      </c>
      <c r="K349" s="40">
        <v>70</v>
      </c>
      <c r="L349" s="40">
        <v>59</v>
      </c>
      <c r="M349" s="40">
        <v>82</v>
      </c>
      <c r="N349" s="40">
        <v>34</v>
      </c>
      <c r="O349" s="40">
        <v>65</v>
      </c>
      <c r="P349" s="40">
        <v>101</v>
      </c>
      <c r="Q349" s="40">
        <v>46</v>
      </c>
      <c r="R349" s="40">
        <v>130</v>
      </c>
      <c r="S349" s="41" t="s">
        <v>504</v>
      </c>
      <c r="T349" s="41" t="s">
        <v>504</v>
      </c>
      <c r="U349" s="41" t="s">
        <v>504</v>
      </c>
      <c r="V349" s="41" t="s">
        <v>504</v>
      </c>
      <c r="W349" s="41" t="s">
        <v>504</v>
      </c>
      <c r="X349" s="65" t="s">
        <v>504</v>
      </c>
      <c r="Y349" s="40"/>
      <c r="Z349" s="40"/>
      <c r="AA349" s="40"/>
      <c r="AB349" s="40"/>
      <c r="AC349" s="40"/>
      <c r="AD349" s="40"/>
      <c r="AE349" s="40"/>
      <c r="AF349" s="40"/>
      <c r="AG349" s="40"/>
      <c r="AH349" s="40"/>
    </row>
    <row r="350" spans="1:34">
      <c r="A350" s="40">
        <v>25</v>
      </c>
      <c r="B350" s="40">
        <v>6</v>
      </c>
      <c r="C350" s="63"/>
      <c r="D350" s="40"/>
      <c r="E350" s="40" t="s">
        <v>507</v>
      </c>
      <c r="F350" s="40" t="s">
        <v>537</v>
      </c>
      <c r="G350" s="64" t="s">
        <v>503</v>
      </c>
      <c r="H350" s="40">
        <v>534</v>
      </c>
      <c r="I350" s="40">
        <v>21</v>
      </c>
      <c r="J350" s="40">
        <v>255</v>
      </c>
      <c r="K350" s="40">
        <v>94</v>
      </c>
      <c r="L350" s="40">
        <v>323</v>
      </c>
      <c r="M350" s="40">
        <v>263</v>
      </c>
      <c r="N350" s="40">
        <v>101</v>
      </c>
      <c r="O350" s="40">
        <v>271</v>
      </c>
      <c r="P350" s="40">
        <v>525</v>
      </c>
      <c r="Q350" s="40">
        <v>178</v>
      </c>
      <c r="R350" s="40">
        <v>325</v>
      </c>
      <c r="S350" s="41" t="s">
        <v>504</v>
      </c>
      <c r="T350" s="41" t="s">
        <v>504</v>
      </c>
      <c r="U350" s="41" t="s">
        <v>504</v>
      </c>
      <c r="V350" s="41" t="s">
        <v>504</v>
      </c>
      <c r="W350" s="41" t="s">
        <v>504</v>
      </c>
      <c r="X350" s="65" t="s">
        <v>504</v>
      </c>
      <c r="Y350" s="40"/>
      <c r="Z350" s="40"/>
      <c r="AA350" s="40"/>
      <c r="AB350" s="40"/>
      <c r="AC350" s="40"/>
      <c r="AD350" s="40"/>
      <c r="AE350" s="40"/>
      <c r="AF350" s="40"/>
      <c r="AG350" s="40"/>
      <c r="AH350" s="40"/>
    </row>
    <row r="351" spans="1:34">
      <c r="A351" s="40">
        <v>25</v>
      </c>
      <c r="B351" s="40">
        <v>7</v>
      </c>
      <c r="C351" s="63"/>
      <c r="D351" s="40" t="s">
        <v>508</v>
      </c>
      <c r="E351" s="40" t="s">
        <v>509</v>
      </c>
      <c r="F351" s="40" t="s">
        <v>537</v>
      </c>
      <c r="G351" s="64" t="s">
        <v>503</v>
      </c>
      <c r="H351" s="40">
        <v>85</v>
      </c>
      <c r="I351" s="40">
        <v>1</v>
      </c>
      <c r="J351" s="40">
        <v>0</v>
      </c>
      <c r="K351" s="40">
        <v>19</v>
      </c>
      <c r="L351" s="40">
        <v>27</v>
      </c>
      <c r="M351" s="40">
        <v>34</v>
      </c>
      <c r="N351" s="40">
        <v>14</v>
      </c>
      <c r="O351" s="40">
        <v>10</v>
      </c>
      <c r="P351" s="40">
        <v>22</v>
      </c>
      <c r="Q351" s="40">
        <v>10</v>
      </c>
      <c r="R351" s="40">
        <v>14</v>
      </c>
      <c r="S351" s="41" t="s">
        <v>504</v>
      </c>
      <c r="T351" s="41" t="s">
        <v>504</v>
      </c>
      <c r="U351" s="41" t="s">
        <v>504</v>
      </c>
      <c r="V351" s="41" t="s">
        <v>504</v>
      </c>
      <c r="W351" s="41" t="s">
        <v>504</v>
      </c>
      <c r="X351" s="65" t="s">
        <v>504</v>
      </c>
      <c r="Y351" s="40"/>
      <c r="Z351" s="40"/>
      <c r="AA351" s="40"/>
      <c r="AB351" s="40"/>
      <c r="AC351" s="40"/>
      <c r="AD351" s="40"/>
      <c r="AE351" s="40"/>
      <c r="AF351" s="40"/>
      <c r="AG351" s="40"/>
      <c r="AH351" s="40"/>
    </row>
    <row r="352" spans="1:34">
      <c r="A352" s="40">
        <v>25</v>
      </c>
      <c r="B352" s="40">
        <v>8</v>
      </c>
      <c r="C352" s="63"/>
      <c r="D352" s="40"/>
      <c r="E352" s="40" t="s">
        <v>510</v>
      </c>
      <c r="F352" s="40" t="s">
        <v>537</v>
      </c>
      <c r="G352" s="64" t="s">
        <v>503</v>
      </c>
      <c r="H352" s="40">
        <v>46</v>
      </c>
      <c r="I352" s="40">
        <v>0</v>
      </c>
      <c r="J352" s="40">
        <v>10</v>
      </c>
      <c r="K352" s="40">
        <v>45</v>
      </c>
      <c r="L352" s="40">
        <v>85</v>
      </c>
      <c r="M352" s="40">
        <v>51</v>
      </c>
      <c r="N352" s="40">
        <v>47</v>
      </c>
      <c r="O352" s="40">
        <v>42</v>
      </c>
      <c r="P352" s="40">
        <v>29</v>
      </c>
      <c r="Q352" s="40">
        <v>26</v>
      </c>
      <c r="R352" s="40">
        <v>25</v>
      </c>
      <c r="S352" s="41" t="s">
        <v>504</v>
      </c>
      <c r="T352" s="41" t="s">
        <v>504</v>
      </c>
      <c r="U352" s="41" t="s">
        <v>504</v>
      </c>
      <c r="V352" s="41" t="s">
        <v>504</v>
      </c>
      <c r="W352" s="41" t="s">
        <v>504</v>
      </c>
      <c r="X352" s="65" t="s">
        <v>504</v>
      </c>
      <c r="Y352" s="40"/>
      <c r="Z352" s="40"/>
      <c r="AA352" s="40"/>
      <c r="AB352" s="40"/>
      <c r="AC352" s="40"/>
      <c r="AD352" s="40"/>
      <c r="AE352" s="40"/>
      <c r="AF352" s="40"/>
      <c r="AG352" s="40"/>
      <c r="AH352" s="40"/>
    </row>
    <row r="353" spans="1:34">
      <c r="A353" s="40">
        <v>25</v>
      </c>
      <c r="B353" s="40">
        <v>9</v>
      </c>
      <c r="C353" s="63"/>
      <c r="D353" s="40"/>
      <c r="E353" s="40" t="s">
        <v>511</v>
      </c>
      <c r="F353" s="40" t="s">
        <v>537</v>
      </c>
      <c r="G353" s="64" t="s">
        <v>503</v>
      </c>
      <c r="H353" s="40">
        <v>240</v>
      </c>
      <c r="I353" s="40">
        <v>22</v>
      </c>
      <c r="J353" s="40">
        <v>12</v>
      </c>
      <c r="K353" s="40">
        <v>42</v>
      </c>
      <c r="L353" s="40">
        <v>250</v>
      </c>
      <c r="M353" s="40">
        <v>94</v>
      </c>
      <c r="N353" s="40">
        <v>101</v>
      </c>
      <c r="O353" s="40">
        <v>33</v>
      </c>
      <c r="P353" s="40">
        <v>68</v>
      </c>
      <c r="Q353" s="40">
        <v>49</v>
      </c>
      <c r="R353" s="40">
        <v>36</v>
      </c>
      <c r="S353" s="41" t="s">
        <v>504</v>
      </c>
      <c r="T353" s="41" t="s">
        <v>504</v>
      </c>
      <c r="U353" s="41" t="s">
        <v>504</v>
      </c>
      <c r="V353" s="41" t="s">
        <v>504</v>
      </c>
      <c r="W353" s="41" t="s">
        <v>504</v>
      </c>
      <c r="X353" s="65" t="s">
        <v>504</v>
      </c>
      <c r="Y353" s="40"/>
      <c r="Z353" s="40"/>
      <c r="AA353" s="40"/>
      <c r="AB353" s="40"/>
      <c r="AC353" s="40"/>
      <c r="AD353" s="40"/>
      <c r="AE353" s="40"/>
      <c r="AF353" s="40"/>
      <c r="AG353" s="40"/>
      <c r="AH353" s="40"/>
    </row>
    <row r="354" spans="1:34">
      <c r="A354" s="40">
        <v>25</v>
      </c>
      <c r="B354" s="40">
        <v>10</v>
      </c>
      <c r="C354" s="63"/>
      <c r="D354" s="40"/>
      <c r="E354" s="40" t="s">
        <v>512</v>
      </c>
      <c r="F354" s="40" t="s">
        <v>537</v>
      </c>
      <c r="G354" s="64" t="s">
        <v>503</v>
      </c>
      <c r="H354" s="40">
        <v>72</v>
      </c>
      <c r="I354" s="40">
        <v>1</v>
      </c>
      <c r="J354" s="40">
        <v>23</v>
      </c>
      <c r="K354" s="40">
        <v>93</v>
      </c>
      <c r="L354" s="40">
        <v>148</v>
      </c>
      <c r="M354" s="40">
        <v>41</v>
      </c>
      <c r="N354" s="40">
        <v>55</v>
      </c>
      <c r="O354" s="40">
        <v>71</v>
      </c>
      <c r="P354" s="40">
        <v>19</v>
      </c>
      <c r="Q354" s="40">
        <v>70</v>
      </c>
      <c r="R354" s="40">
        <v>41</v>
      </c>
      <c r="S354" s="41" t="s">
        <v>504</v>
      </c>
      <c r="T354" s="41" t="s">
        <v>504</v>
      </c>
      <c r="U354" s="41" t="s">
        <v>504</v>
      </c>
      <c r="V354" s="41" t="s">
        <v>504</v>
      </c>
      <c r="W354" s="41" t="s">
        <v>504</v>
      </c>
      <c r="X354" s="65" t="s">
        <v>504</v>
      </c>
      <c r="Y354" s="40"/>
      <c r="Z354" s="40"/>
      <c r="AA354" s="40"/>
      <c r="AB354" s="40"/>
      <c r="AC354" s="40"/>
      <c r="AD354" s="40"/>
      <c r="AE354" s="40"/>
      <c r="AF354" s="40"/>
      <c r="AG354" s="40"/>
      <c r="AH354" s="40"/>
    </row>
    <row r="355" spans="1:34">
      <c r="A355" s="40">
        <v>25</v>
      </c>
      <c r="B355" s="40">
        <v>11</v>
      </c>
      <c r="C355" s="63"/>
      <c r="D355" s="40"/>
      <c r="E355" s="40" t="s">
        <v>50</v>
      </c>
      <c r="F355" s="40" t="s">
        <v>537</v>
      </c>
      <c r="G355" s="64" t="s">
        <v>503</v>
      </c>
      <c r="H355" s="40">
        <v>1132</v>
      </c>
      <c r="I355" s="40">
        <v>50</v>
      </c>
      <c r="J355" s="40">
        <v>410</v>
      </c>
      <c r="K355" s="40">
        <v>367</v>
      </c>
      <c r="L355" s="40">
        <v>958</v>
      </c>
      <c r="M355" s="40">
        <v>653</v>
      </c>
      <c r="N355" s="40">
        <v>354</v>
      </c>
      <c r="O355" s="40">
        <v>567</v>
      </c>
      <c r="P355" s="40">
        <v>829</v>
      </c>
      <c r="Q355" s="40">
        <v>400</v>
      </c>
      <c r="R355" s="40">
        <v>607</v>
      </c>
      <c r="S355" s="41" t="s">
        <v>504</v>
      </c>
      <c r="T355" s="41" t="s">
        <v>504</v>
      </c>
      <c r="U355" s="41" t="s">
        <v>504</v>
      </c>
      <c r="V355" s="41" t="s">
        <v>504</v>
      </c>
      <c r="W355" s="41" t="s">
        <v>504</v>
      </c>
      <c r="X355" s="65" t="s">
        <v>504</v>
      </c>
      <c r="Y355" s="40"/>
      <c r="Z355" s="40"/>
      <c r="AA355" s="40"/>
      <c r="AB355" s="40"/>
      <c r="AC355" s="40"/>
      <c r="AD355" s="40"/>
      <c r="AE355" s="40"/>
      <c r="AF355" s="40"/>
      <c r="AG355" s="40"/>
      <c r="AH355" s="40"/>
    </row>
    <row r="356" spans="1:34">
      <c r="A356" s="40">
        <v>25</v>
      </c>
      <c r="B356" s="40">
        <v>13</v>
      </c>
      <c r="C356" s="63"/>
      <c r="D356" s="40" t="s">
        <v>513</v>
      </c>
      <c r="E356" s="40" t="s">
        <v>514</v>
      </c>
      <c r="F356" s="40" t="s">
        <v>537</v>
      </c>
      <c r="G356" s="64" t="s">
        <v>503</v>
      </c>
      <c r="H356" s="40">
        <v>0</v>
      </c>
      <c r="I356" s="40">
        <v>0</v>
      </c>
      <c r="J356" s="40">
        <v>0</v>
      </c>
      <c r="K356" s="40">
        <v>19</v>
      </c>
      <c r="L356" s="40">
        <v>39</v>
      </c>
      <c r="M356" s="40">
        <v>0</v>
      </c>
      <c r="N356" s="40">
        <v>15</v>
      </c>
      <c r="O356" s="40">
        <v>10</v>
      </c>
      <c r="P356" s="40">
        <v>1</v>
      </c>
      <c r="Q356" s="40">
        <v>4</v>
      </c>
      <c r="R356" s="40">
        <v>13</v>
      </c>
      <c r="S356" s="41" t="s">
        <v>504</v>
      </c>
      <c r="T356" s="41" t="s">
        <v>504</v>
      </c>
      <c r="U356" s="41" t="s">
        <v>504</v>
      </c>
      <c r="V356" s="41" t="s">
        <v>504</v>
      </c>
      <c r="W356" s="41" t="s">
        <v>504</v>
      </c>
      <c r="X356" s="65" t="s">
        <v>504</v>
      </c>
      <c r="Y356" s="40"/>
      <c r="Z356" s="40"/>
      <c r="AA356" s="40"/>
      <c r="AB356" s="40"/>
      <c r="AC356" s="40"/>
      <c r="AD356" s="40"/>
      <c r="AE356" s="40"/>
      <c r="AF356" s="40"/>
      <c r="AG356" s="40"/>
      <c r="AH356" s="40"/>
    </row>
    <row r="357" spans="1:34">
      <c r="A357" s="40">
        <v>25</v>
      </c>
      <c r="B357" s="40">
        <v>14</v>
      </c>
      <c r="C357" s="63"/>
      <c r="D357" s="40"/>
      <c r="E357" s="40" t="s">
        <v>515</v>
      </c>
      <c r="F357" s="40" t="s">
        <v>537</v>
      </c>
      <c r="G357" s="64" t="s">
        <v>503</v>
      </c>
      <c r="H357" s="40">
        <v>79</v>
      </c>
      <c r="I357" s="40">
        <v>1</v>
      </c>
      <c r="J357" s="40">
        <v>8</v>
      </c>
      <c r="K357" s="40">
        <v>46</v>
      </c>
      <c r="L357" s="40">
        <v>78</v>
      </c>
      <c r="M357" s="40">
        <v>13</v>
      </c>
      <c r="N357" s="40">
        <v>40</v>
      </c>
      <c r="O357" s="40">
        <v>22</v>
      </c>
      <c r="P357" s="40">
        <v>27</v>
      </c>
      <c r="Q357" s="40">
        <v>33</v>
      </c>
      <c r="R357" s="40">
        <v>8</v>
      </c>
      <c r="S357" s="41" t="s">
        <v>504</v>
      </c>
      <c r="T357" s="41" t="s">
        <v>504</v>
      </c>
      <c r="U357" s="41" t="s">
        <v>504</v>
      </c>
      <c r="V357" s="41" t="s">
        <v>504</v>
      </c>
      <c r="W357" s="41" t="s">
        <v>504</v>
      </c>
      <c r="X357" s="65" t="s">
        <v>504</v>
      </c>
      <c r="Y357" s="40"/>
      <c r="Z357" s="40"/>
      <c r="AA357" s="40"/>
      <c r="AB357" s="40"/>
      <c r="AC357" s="40"/>
      <c r="AD357" s="40"/>
      <c r="AE357" s="40"/>
      <c r="AF357" s="40"/>
      <c r="AG357" s="40"/>
      <c r="AH357" s="40"/>
    </row>
    <row r="358" spans="1:34">
      <c r="A358" s="40">
        <v>25</v>
      </c>
      <c r="B358" s="40">
        <v>15</v>
      </c>
      <c r="C358" s="63"/>
      <c r="D358" s="40"/>
      <c r="E358" s="40" t="s">
        <v>516</v>
      </c>
      <c r="F358" s="40" t="s">
        <v>537</v>
      </c>
      <c r="G358" s="64" t="s">
        <v>503</v>
      </c>
      <c r="H358" s="40">
        <v>26</v>
      </c>
      <c r="I358" s="40">
        <v>0</v>
      </c>
      <c r="J358" s="40">
        <v>15</v>
      </c>
      <c r="K358" s="40">
        <v>42</v>
      </c>
      <c r="L358" s="40">
        <v>94</v>
      </c>
      <c r="M358" s="40">
        <v>9</v>
      </c>
      <c r="N358" s="40">
        <v>54</v>
      </c>
      <c r="O358" s="40">
        <v>40</v>
      </c>
      <c r="P358" s="40">
        <v>18</v>
      </c>
      <c r="Q358" s="40">
        <v>31</v>
      </c>
      <c r="R358" s="40">
        <v>12</v>
      </c>
      <c r="S358" s="41" t="s">
        <v>504</v>
      </c>
      <c r="T358" s="41" t="s">
        <v>504</v>
      </c>
      <c r="U358" s="41" t="s">
        <v>504</v>
      </c>
      <c r="V358" s="41" t="s">
        <v>504</v>
      </c>
      <c r="W358" s="41" t="s">
        <v>504</v>
      </c>
      <c r="X358" s="65" t="s">
        <v>504</v>
      </c>
      <c r="Y358" s="40"/>
      <c r="Z358" s="40"/>
      <c r="AA358" s="40"/>
      <c r="AB358" s="40"/>
      <c r="AC358" s="40"/>
      <c r="AD358" s="40"/>
      <c r="AE358" s="40"/>
      <c r="AF358" s="40"/>
      <c r="AG358" s="40"/>
      <c r="AH358" s="40"/>
    </row>
    <row r="359" spans="1:34">
      <c r="A359" s="40">
        <v>25</v>
      </c>
      <c r="B359" s="40">
        <v>16</v>
      </c>
      <c r="C359" s="63"/>
      <c r="D359" s="40"/>
      <c r="E359" s="40" t="s">
        <v>517</v>
      </c>
      <c r="F359" s="40" t="s">
        <v>537</v>
      </c>
      <c r="G359" s="64" t="s">
        <v>503</v>
      </c>
      <c r="H359" s="40">
        <v>1018</v>
      </c>
      <c r="I359" s="40">
        <v>49</v>
      </c>
      <c r="J359" s="40">
        <v>387</v>
      </c>
      <c r="K359" s="40">
        <v>260</v>
      </c>
      <c r="L359" s="40">
        <v>747</v>
      </c>
      <c r="M359" s="40">
        <v>631</v>
      </c>
      <c r="N359" s="40">
        <v>247</v>
      </c>
      <c r="O359" s="40">
        <v>495</v>
      </c>
      <c r="P359" s="40">
        <v>783</v>
      </c>
      <c r="Q359" s="40">
        <v>332</v>
      </c>
      <c r="R359" s="40">
        <v>574</v>
      </c>
      <c r="S359" s="41" t="s">
        <v>504</v>
      </c>
      <c r="T359" s="41" t="s">
        <v>504</v>
      </c>
      <c r="U359" s="41" t="s">
        <v>504</v>
      </c>
      <c r="V359" s="41" t="s">
        <v>504</v>
      </c>
      <c r="W359" s="41" t="s">
        <v>504</v>
      </c>
      <c r="X359" s="65" t="s">
        <v>504</v>
      </c>
      <c r="Y359" s="40"/>
      <c r="Z359" s="40"/>
      <c r="AA359" s="40"/>
      <c r="AB359" s="40"/>
      <c r="AC359" s="40"/>
      <c r="AD359" s="40"/>
      <c r="AE359" s="40"/>
      <c r="AF359" s="40"/>
      <c r="AG359" s="40"/>
      <c r="AH359" s="40"/>
    </row>
    <row r="360" spans="1:34">
      <c r="A360" s="40">
        <v>25</v>
      </c>
      <c r="B360" s="40">
        <v>17</v>
      </c>
      <c r="C360" s="63"/>
      <c r="D360" s="40"/>
      <c r="E360" s="40" t="s">
        <v>50</v>
      </c>
      <c r="F360" s="40" t="s">
        <v>537</v>
      </c>
      <c r="G360" s="64" t="s">
        <v>503</v>
      </c>
      <c r="H360" s="40">
        <v>1123</v>
      </c>
      <c r="I360" s="40">
        <v>50</v>
      </c>
      <c r="J360" s="40">
        <v>410</v>
      </c>
      <c r="K360" s="40">
        <v>367</v>
      </c>
      <c r="L360" s="40">
        <v>958</v>
      </c>
      <c r="M360" s="40">
        <v>653</v>
      </c>
      <c r="N360" s="40">
        <v>356</v>
      </c>
      <c r="O360" s="40">
        <v>567</v>
      </c>
      <c r="P360" s="40">
        <v>829</v>
      </c>
      <c r="Q360" s="40">
        <v>400</v>
      </c>
      <c r="R360" s="40">
        <v>607</v>
      </c>
      <c r="S360" s="41" t="s">
        <v>504</v>
      </c>
      <c r="T360" s="41" t="s">
        <v>504</v>
      </c>
      <c r="U360" s="41" t="s">
        <v>504</v>
      </c>
      <c r="V360" s="41" t="s">
        <v>504</v>
      </c>
      <c r="W360" s="41" t="s">
        <v>504</v>
      </c>
      <c r="X360" s="65" t="s">
        <v>504</v>
      </c>
      <c r="Y360" s="40"/>
      <c r="Z360" s="40"/>
      <c r="AA360" s="40"/>
      <c r="AB360" s="40"/>
      <c r="AC360" s="40"/>
      <c r="AD360" s="40"/>
      <c r="AE360" s="40"/>
      <c r="AF360" s="40"/>
      <c r="AG360" s="40"/>
      <c r="AH360" s="40"/>
    </row>
    <row r="361" spans="1:34">
      <c r="A361" s="40">
        <v>25</v>
      </c>
      <c r="B361" s="40">
        <v>18</v>
      </c>
      <c r="C361" s="63"/>
      <c r="D361" s="40" t="s">
        <v>518</v>
      </c>
      <c r="E361" s="40" t="s">
        <v>519</v>
      </c>
      <c r="F361" s="40" t="s">
        <v>537</v>
      </c>
      <c r="G361" s="64" t="s">
        <v>503</v>
      </c>
      <c r="H361" s="40">
        <v>2</v>
      </c>
      <c r="I361" s="40">
        <v>0</v>
      </c>
      <c r="J361" s="40">
        <v>0</v>
      </c>
      <c r="K361" s="40">
        <v>8</v>
      </c>
      <c r="L361" s="40">
        <v>0</v>
      </c>
      <c r="M361" s="40">
        <v>5</v>
      </c>
      <c r="N361" s="40">
        <v>13</v>
      </c>
      <c r="O361" s="40">
        <v>3</v>
      </c>
      <c r="P361" s="40">
        <v>2</v>
      </c>
      <c r="Q361" s="40">
        <v>0</v>
      </c>
      <c r="R361" s="40">
        <v>0</v>
      </c>
      <c r="S361" s="41" t="s">
        <v>504</v>
      </c>
      <c r="T361" s="41" t="s">
        <v>504</v>
      </c>
      <c r="U361" s="41" t="s">
        <v>504</v>
      </c>
      <c r="V361" s="41" t="s">
        <v>504</v>
      </c>
      <c r="W361" s="41" t="s">
        <v>504</v>
      </c>
      <c r="X361" s="65" t="s">
        <v>504</v>
      </c>
      <c r="Y361" s="40"/>
      <c r="Z361" s="40"/>
      <c r="AA361" s="40"/>
      <c r="AB361" s="40"/>
      <c r="AC361" s="40"/>
      <c r="AD361" s="40"/>
      <c r="AE361" s="40"/>
      <c r="AF361" s="40"/>
      <c r="AG361" s="40"/>
      <c r="AH361" s="40"/>
    </row>
    <row r="362" spans="1:34">
      <c r="A362" s="40">
        <v>25</v>
      </c>
      <c r="B362" s="40">
        <v>19</v>
      </c>
      <c r="C362" s="63"/>
      <c r="D362" s="40"/>
      <c r="E362" s="40" t="s">
        <v>520</v>
      </c>
      <c r="F362" s="40" t="s">
        <v>537</v>
      </c>
      <c r="G362" s="64" t="s">
        <v>503</v>
      </c>
      <c r="H362" s="40">
        <v>58</v>
      </c>
      <c r="I362" s="40">
        <v>1</v>
      </c>
      <c r="J362" s="40">
        <v>9</v>
      </c>
      <c r="K362" s="40">
        <v>43</v>
      </c>
      <c r="L362" s="40">
        <v>67</v>
      </c>
      <c r="M362" s="40">
        <v>15</v>
      </c>
      <c r="N362" s="40">
        <v>61</v>
      </c>
      <c r="O362" s="40">
        <v>25</v>
      </c>
      <c r="P362" s="40">
        <v>14</v>
      </c>
      <c r="Q362" s="40">
        <v>6</v>
      </c>
      <c r="R362" s="40">
        <v>12</v>
      </c>
      <c r="S362" s="41" t="s">
        <v>504</v>
      </c>
      <c r="T362" s="41" t="s">
        <v>504</v>
      </c>
      <c r="U362" s="41" t="s">
        <v>504</v>
      </c>
      <c r="V362" s="41" t="s">
        <v>504</v>
      </c>
      <c r="W362" s="41" t="s">
        <v>504</v>
      </c>
      <c r="X362" s="65" t="s">
        <v>504</v>
      </c>
      <c r="Y362" s="40"/>
      <c r="Z362" s="40"/>
      <c r="AA362" s="40"/>
      <c r="AB362" s="40"/>
      <c r="AC362" s="40"/>
      <c r="AD362" s="40"/>
      <c r="AE362" s="40"/>
      <c r="AF362" s="40"/>
      <c r="AG362" s="40"/>
      <c r="AH362" s="40"/>
    </row>
    <row r="363" spans="1:34">
      <c r="A363" s="40">
        <v>25</v>
      </c>
      <c r="B363" s="40">
        <v>20</v>
      </c>
      <c r="C363" s="63"/>
      <c r="D363" s="40"/>
      <c r="E363" s="40" t="s">
        <v>521</v>
      </c>
      <c r="F363" s="40" t="s">
        <v>537</v>
      </c>
      <c r="G363" s="64" t="s">
        <v>503</v>
      </c>
      <c r="H363" s="40">
        <v>325</v>
      </c>
      <c r="I363" s="40">
        <v>9</v>
      </c>
      <c r="J363" s="40">
        <v>26</v>
      </c>
      <c r="K363" s="40">
        <v>114</v>
      </c>
      <c r="L363" s="40">
        <v>242</v>
      </c>
      <c r="M363" s="40">
        <v>109</v>
      </c>
      <c r="N363" s="40">
        <v>118</v>
      </c>
      <c r="O363" s="40">
        <v>51</v>
      </c>
      <c r="P363" s="40">
        <v>93</v>
      </c>
      <c r="Q363" s="40">
        <v>134</v>
      </c>
      <c r="R363" s="40">
        <v>79</v>
      </c>
      <c r="S363" s="41" t="s">
        <v>504</v>
      </c>
      <c r="T363" s="41" t="s">
        <v>504</v>
      </c>
      <c r="U363" s="41" t="s">
        <v>504</v>
      </c>
      <c r="V363" s="41" t="s">
        <v>504</v>
      </c>
      <c r="W363" s="41" t="s">
        <v>504</v>
      </c>
      <c r="X363" s="65" t="s">
        <v>504</v>
      </c>
      <c r="Y363" s="40"/>
      <c r="Z363" s="40"/>
      <c r="AA363" s="40"/>
      <c r="AB363" s="40"/>
      <c r="AC363" s="40"/>
      <c r="AD363" s="40"/>
      <c r="AE363" s="40"/>
      <c r="AF363" s="40"/>
      <c r="AG363" s="40"/>
      <c r="AH363" s="40"/>
    </row>
    <row r="364" spans="1:34">
      <c r="A364" s="40">
        <v>25</v>
      </c>
      <c r="B364" s="40">
        <v>21</v>
      </c>
      <c r="C364" s="63"/>
      <c r="D364" s="40"/>
      <c r="E364" s="40" t="s">
        <v>522</v>
      </c>
      <c r="F364" s="40" t="s">
        <v>537</v>
      </c>
      <c r="G364" s="64" t="s">
        <v>503</v>
      </c>
      <c r="H364" s="40">
        <v>325</v>
      </c>
      <c r="I364" s="40">
        <v>29</v>
      </c>
      <c r="J364" s="40">
        <v>124</v>
      </c>
      <c r="K364" s="40">
        <v>130</v>
      </c>
      <c r="L364" s="40">
        <v>340</v>
      </c>
      <c r="M364" s="40">
        <v>171</v>
      </c>
      <c r="N364" s="40">
        <v>145</v>
      </c>
      <c r="O364" s="40">
        <v>269</v>
      </c>
      <c r="P364" s="40">
        <v>450</v>
      </c>
      <c r="Q364" s="40">
        <v>146</v>
      </c>
      <c r="R364" s="40">
        <v>169</v>
      </c>
      <c r="S364" s="41" t="s">
        <v>504</v>
      </c>
      <c r="T364" s="41" t="s">
        <v>504</v>
      </c>
      <c r="U364" s="41" t="s">
        <v>504</v>
      </c>
      <c r="V364" s="41" t="s">
        <v>504</v>
      </c>
      <c r="W364" s="41" t="s">
        <v>504</v>
      </c>
      <c r="X364" s="65" t="s">
        <v>504</v>
      </c>
      <c r="Y364" s="40"/>
      <c r="Z364" s="40"/>
      <c r="AA364" s="40"/>
      <c r="AB364" s="40"/>
      <c r="AC364" s="40"/>
      <c r="AD364" s="40"/>
      <c r="AE364" s="40"/>
      <c r="AF364" s="40"/>
      <c r="AG364" s="40"/>
      <c r="AH364" s="40"/>
    </row>
    <row r="365" spans="1:34">
      <c r="A365" s="40">
        <v>25</v>
      </c>
      <c r="B365" s="40">
        <v>22</v>
      </c>
      <c r="C365" s="63"/>
      <c r="D365" s="40"/>
      <c r="E365" s="40" t="s">
        <v>517</v>
      </c>
      <c r="F365" s="40" t="s">
        <v>537</v>
      </c>
      <c r="G365" s="64" t="s">
        <v>503</v>
      </c>
      <c r="H365" s="40">
        <v>413</v>
      </c>
      <c r="I365" s="40">
        <v>11</v>
      </c>
      <c r="J365" s="40">
        <v>251</v>
      </c>
      <c r="K365" s="40">
        <v>72</v>
      </c>
      <c r="L365" s="40">
        <v>309</v>
      </c>
      <c r="M365" s="40">
        <v>353</v>
      </c>
      <c r="N365" s="40">
        <v>19</v>
      </c>
      <c r="O365" s="40">
        <v>219</v>
      </c>
      <c r="P365" s="40">
        <v>270</v>
      </c>
      <c r="Q365" s="40">
        <v>114</v>
      </c>
      <c r="R365" s="40">
        <v>347</v>
      </c>
      <c r="S365" s="41" t="s">
        <v>504</v>
      </c>
      <c r="T365" s="41" t="s">
        <v>504</v>
      </c>
      <c r="U365" s="41" t="s">
        <v>504</v>
      </c>
      <c r="V365" s="41" t="s">
        <v>504</v>
      </c>
      <c r="W365" s="41" t="s">
        <v>504</v>
      </c>
      <c r="X365" s="65" t="s">
        <v>504</v>
      </c>
      <c r="Y365" s="40"/>
      <c r="Z365" s="40"/>
      <c r="AA365" s="40"/>
      <c r="AB365" s="40"/>
      <c r="AC365" s="40"/>
      <c r="AD365" s="40"/>
      <c r="AE365" s="40"/>
      <c r="AF365" s="40"/>
      <c r="AG365" s="40"/>
      <c r="AH365" s="40"/>
    </row>
    <row r="366" spans="1:34">
      <c r="A366" s="40">
        <v>25</v>
      </c>
      <c r="B366" s="40">
        <v>23</v>
      </c>
      <c r="C366" s="63"/>
      <c r="D366" s="40"/>
      <c r="E366" s="40" t="s">
        <v>50</v>
      </c>
      <c r="F366" s="40" t="s">
        <v>537</v>
      </c>
      <c r="G366" s="64" t="s">
        <v>503</v>
      </c>
      <c r="H366" s="40">
        <v>1123</v>
      </c>
      <c r="I366" s="40">
        <v>50</v>
      </c>
      <c r="J366" s="40">
        <v>410</v>
      </c>
      <c r="K366" s="40">
        <v>367</v>
      </c>
      <c r="L366" s="40">
        <v>958</v>
      </c>
      <c r="M366" s="40">
        <v>653</v>
      </c>
      <c r="N366" s="40">
        <v>356</v>
      </c>
      <c r="O366" s="40">
        <v>567</v>
      </c>
      <c r="P366" s="40">
        <v>829</v>
      </c>
      <c r="Q366" s="40">
        <v>400</v>
      </c>
      <c r="R366" s="40">
        <v>607</v>
      </c>
      <c r="S366" s="41" t="s">
        <v>504</v>
      </c>
      <c r="T366" s="41" t="s">
        <v>504</v>
      </c>
      <c r="U366" s="41" t="s">
        <v>504</v>
      </c>
      <c r="V366" s="41" t="s">
        <v>504</v>
      </c>
      <c r="W366" s="41" t="s">
        <v>504</v>
      </c>
      <c r="X366" s="65" t="s">
        <v>504</v>
      </c>
      <c r="Y366" s="40"/>
      <c r="Z366" s="40"/>
      <c r="AA366" s="40"/>
      <c r="AB366" s="40"/>
      <c r="AC366" s="40"/>
      <c r="AD366" s="40"/>
      <c r="AE366" s="40"/>
      <c r="AF366" s="40"/>
      <c r="AG366" s="40"/>
      <c r="AH366" s="40"/>
    </row>
    <row r="367" spans="1:34">
      <c r="A367" s="40">
        <v>25</v>
      </c>
      <c r="B367" s="40">
        <v>24</v>
      </c>
      <c r="C367" s="63"/>
      <c r="D367" s="40" t="s">
        <v>523</v>
      </c>
      <c r="E367" s="40" t="s">
        <v>524</v>
      </c>
      <c r="F367" s="40" t="s">
        <v>537</v>
      </c>
      <c r="G367" s="64" t="s">
        <v>503</v>
      </c>
      <c r="H367" s="40">
        <v>7</v>
      </c>
      <c r="I367" s="40">
        <v>0</v>
      </c>
      <c r="J367" s="40">
        <v>0</v>
      </c>
      <c r="K367" s="40">
        <v>0</v>
      </c>
      <c r="L367" s="40">
        <v>6</v>
      </c>
      <c r="M367" s="40">
        <v>1</v>
      </c>
      <c r="N367" s="40">
        <v>6</v>
      </c>
      <c r="O367" s="40">
        <v>8</v>
      </c>
      <c r="P367" s="40">
        <v>0</v>
      </c>
      <c r="Q367" s="40">
        <v>0</v>
      </c>
      <c r="R367" s="40">
        <v>1</v>
      </c>
      <c r="S367" s="41" t="s">
        <v>504</v>
      </c>
      <c r="T367" s="41" t="s">
        <v>504</v>
      </c>
      <c r="U367" s="41" t="s">
        <v>504</v>
      </c>
      <c r="V367" s="41" t="s">
        <v>504</v>
      </c>
      <c r="W367" s="41" t="s">
        <v>504</v>
      </c>
      <c r="X367" s="65" t="s">
        <v>504</v>
      </c>
      <c r="Y367" s="40"/>
      <c r="Z367" s="40"/>
      <c r="AA367" s="40"/>
      <c r="AB367" s="40"/>
      <c r="AC367" s="40"/>
      <c r="AD367" s="40"/>
      <c r="AE367" s="40"/>
      <c r="AF367" s="40"/>
      <c r="AG367" s="40"/>
      <c r="AH367" s="40"/>
    </row>
    <row r="368" spans="1:34">
      <c r="A368" s="40">
        <v>25</v>
      </c>
      <c r="B368" s="40">
        <v>25</v>
      </c>
      <c r="C368" s="63"/>
      <c r="D368" s="40"/>
      <c r="E368" s="40" t="s">
        <v>525</v>
      </c>
      <c r="F368" s="40" t="s">
        <v>537</v>
      </c>
      <c r="G368" s="64" t="s">
        <v>503</v>
      </c>
      <c r="H368" s="40">
        <v>52</v>
      </c>
      <c r="I368" s="40">
        <v>0</v>
      </c>
      <c r="J368" s="40">
        <v>5</v>
      </c>
      <c r="K368" s="40">
        <v>47</v>
      </c>
      <c r="L368" s="40">
        <v>51</v>
      </c>
      <c r="M368" s="40">
        <v>12</v>
      </c>
      <c r="N368" s="40">
        <v>84</v>
      </c>
      <c r="O368" s="40">
        <v>43</v>
      </c>
      <c r="P368" s="40">
        <v>15</v>
      </c>
      <c r="Q368" s="40">
        <v>11</v>
      </c>
      <c r="R368" s="40">
        <v>24</v>
      </c>
      <c r="S368" s="41" t="s">
        <v>504</v>
      </c>
      <c r="T368" s="41" t="s">
        <v>504</v>
      </c>
      <c r="U368" s="41" t="s">
        <v>504</v>
      </c>
      <c r="V368" s="41" t="s">
        <v>504</v>
      </c>
      <c r="W368" s="41" t="s">
        <v>504</v>
      </c>
      <c r="X368" s="65" t="s">
        <v>504</v>
      </c>
      <c r="Y368" s="40"/>
      <c r="Z368" s="40"/>
      <c r="AA368" s="40"/>
      <c r="AB368" s="40"/>
      <c r="AC368" s="40"/>
      <c r="AD368" s="40"/>
      <c r="AE368" s="40"/>
      <c r="AF368" s="40"/>
      <c r="AG368" s="40"/>
      <c r="AH368" s="40"/>
    </row>
    <row r="369" spans="1:34">
      <c r="A369" s="40">
        <v>25</v>
      </c>
      <c r="B369" s="40">
        <v>26</v>
      </c>
      <c r="C369" s="63"/>
      <c r="D369" s="40"/>
      <c r="E369" s="40" t="s">
        <v>526</v>
      </c>
      <c r="F369" s="40" t="s">
        <v>537</v>
      </c>
      <c r="G369" s="64" t="s">
        <v>503</v>
      </c>
      <c r="H369" s="40">
        <v>226</v>
      </c>
      <c r="I369" s="40">
        <v>17</v>
      </c>
      <c r="J369" s="40">
        <v>41</v>
      </c>
      <c r="K369" s="40">
        <v>120</v>
      </c>
      <c r="L369" s="40">
        <v>302</v>
      </c>
      <c r="M369" s="40">
        <v>110</v>
      </c>
      <c r="N369" s="40">
        <v>119</v>
      </c>
      <c r="O369" s="40">
        <v>73</v>
      </c>
      <c r="P369" s="40">
        <v>116</v>
      </c>
      <c r="Q369" s="40">
        <v>132</v>
      </c>
      <c r="R369" s="40">
        <v>104</v>
      </c>
      <c r="S369" s="41" t="s">
        <v>504</v>
      </c>
      <c r="T369" s="41" t="s">
        <v>504</v>
      </c>
      <c r="U369" s="41" t="s">
        <v>504</v>
      </c>
      <c r="V369" s="41" t="s">
        <v>504</v>
      </c>
      <c r="W369" s="41" t="s">
        <v>504</v>
      </c>
      <c r="X369" s="65" t="s">
        <v>504</v>
      </c>
      <c r="Y369" s="40"/>
      <c r="Z369" s="40"/>
      <c r="AA369" s="40"/>
      <c r="AB369" s="40"/>
      <c r="AC369" s="40"/>
      <c r="AD369" s="40"/>
      <c r="AE369" s="40"/>
      <c r="AF369" s="40"/>
      <c r="AG369" s="40"/>
      <c r="AH369" s="40"/>
    </row>
    <row r="370" spans="1:34">
      <c r="A370" s="40">
        <v>25</v>
      </c>
      <c r="B370" s="40">
        <v>27</v>
      </c>
      <c r="C370" s="63"/>
      <c r="D370" s="40"/>
      <c r="E370" s="40" t="s">
        <v>527</v>
      </c>
      <c r="F370" s="40" t="s">
        <v>537</v>
      </c>
      <c r="G370" s="64" t="s">
        <v>503</v>
      </c>
      <c r="H370" s="40">
        <v>181</v>
      </c>
      <c r="I370" s="40">
        <v>8</v>
      </c>
      <c r="J370" s="40">
        <v>51</v>
      </c>
      <c r="K370" s="40">
        <v>27</v>
      </c>
      <c r="L370" s="40">
        <v>103</v>
      </c>
      <c r="M370" s="40">
        <v>63</v>
      </c>
      <c r="N370" s="40">
        <v>35</v>
      </c>
      <c r="O370" s="40">
        <v>68</v>
      </c>
      <c r="P370" s="40">
        <v>154</v>
      </c>
      <c r="Q370" s="40">
        <v>112</v>
      </c>
      <c r="R370" s="40">
        <v>122</v>
      </c>
      <c r="S370" s="41" t="s">
        <v>504</v>
      </c>
      <c r="T370" s="41" t="s">
        <v>504</v>
      </c>
      <c r="U370" s="41" t="s">
        <v>504</v>
      </c>
      <c r="V370" s="41" t="s">
        <v>504</v>
      </c>
      <c r="W370" s="41" t="s">
        <v>504</v>
      </c>
      <c r="X370" s="65" t="s">
        <v>504</v>
      </c>
      <c r="Y370" s="40"/>
      <c r="Z370" s="40"/>
      <c r="AA370" s="40"/>
      <c r="AB370" s="40"/>
      <c r="AC370" s="40"/>
      <c r="AD370" s="40"/>
      <c r="AE370" s="40"/>
      <c r="AF370" s="40"/>
      <c r="AG370" s="40"/>
      <c r="AH370" s="40"/>
    </row>
    <row r="371" spans="1:34">
      <c r="A371" s="40">
        <v>25</v>
      </c>
      <c r="B371" s="40">
        <v>28</v>
      </c>
      <c r="C371" s="63"/>
      <c r="D371" s="40"/>
      <c r="E371" s="40" t="s">
        <v>517</v>
      </c>
      <c r="F371" s="40" t="s">
        <v>537</v>
      </c>
      <c r="G371" s="64" t="s">
        <v>503</v>
      </c>
      <c r="H371" s="40">
        <v>657</v>
      </c>
      <c r="I371" s="40">
        <v>25</v>
      </c>
      <c r="J371" s="40">
        <v>313</v>
      </c>
      <c r="K371" s="40">
        <v>173</v>
      </c>
      <c r="L371" s="40">
        <v>496</v>
      </c>
      <c r="M371" s="40">
        <v>467</v>
      </c>
      <c r="N371" s="40">
        <v>112</v>
      </c>
      <c r="O371" s="40">
        <v>375</v>
      </c>
      <c r="P371" s="40">
        <v>544</v>
      </c>
      <c r="Q371" s="40">
        <v>145</v>
      </c>
      <c r="R371" s="40">
        <v>356</v>
      </c>
      <c r="S371" s="41" t="s">
        <v>504</v>
      </c>
      <c r="T371" s="41" t="s">
        <v>504</v>
      </c>
      <c r="U371" s="41" t="s">
        <v>504</v>
      </c>
      <c r="V371" s="41" t="s">
        <v>504</v>
      </c>
      <c r="W371" s="41" t="s">
        <v>504</v>
      </c>
      <c r="X371" s="65" t="s">
        <v>504</v>
      </c>
      <c r="Y371" s="40"/>
      <c r="Z371" s="40"/>
      <c r="AA371" s="40"/>
      <c r="AB371" s="40"/>
      <c r="AC371" s="40"/>
      <c r="AD371" s="40"/>
      <c r="AE371" s="40"/>
      <c r="AF371" s="40"/>
      <c r="AG371" s="40"/>
      <c r="AH371" s="40"/>
    </row>
    <row r="372" spans="1:34">
      <c r="A372" s="40">
        <v>25</v>
      </c>
      <c r="B372" s="40">
        <v>29</v>
      </c>
      <c r="C372" s="66"/>
      <c r="D372" s="67"/>
      <c r="E372" s="67" t="s">
        <v>50</v>
      </c>
      <c r="F372" s="67" t="s">
        <v>537</v>
      </c>
      <c r="G372" s="68" t="s">
        <v>503</v>
      </c>
      <c r="H372" s="66">
        <v>1123</v>
      </c>
      <c r="I372" s="67">
        <v>50</v>
      </c>
      <c r="J372" s="67">
        <v>410</v>
      </c>
      <c r="K372" s="67">
        <v>367</v>
      </c>
      <c r="L372" s="67">
        <v>958</v>
      </c>
      <c r="M372" s="67">
        <v>653</v>
      </c>
      <c r="N372" s="67">
        <v>356</v>
      </c>
      <c r="O372" s="67">
        <v>567</v>
      </c>
      <c r="P372" s="67">
        <v>829</v>
      </c>
      <c r="Q372" s="67">
        <v>400</v>
      </c>
      <c r="R372" s="67">
        <v>607</v>
      </c>
      <c r="S372" s="75" t="s">
        <v>504</v>
      </c>
      <c r="T372" s="75" t="s">
        <v>504</v>
      </c>
      <c r="U372" s="75" t="s">
        <v>504</v>
      </c>
      <c r="V372" s="75" t="s">
        <v>504</v>
      </c>
      <c r="W372" s="75" t="s">
        <v>504</v>
      </c>
      <c r="X372" s="76" t="s">
        <v>504</v>
      </c>
      <c r="Y372" s="40"/>
      <c r="Z372" s="40"/>
      <c r="AA372" s="40"/>
      <c r="AB372" s="40"/>
      <c r="AC372" s="40"/>
      <c r="AD372" s="40"/>
      <c r="AE372" s="40"/>
      <c r="AF372" s="40"/>
      <c r="AG372" s="40"/>
      <c r="AH372" s="40"/>
    </row>
    <row r="373" spans="1:34" ht="15" thickBot="1">
      <c r="A373" s="120"/>
      <c r="B373" s="120"/>
      <c r="C373" s="40"/>
      <c r="D373" s="40"/>
      <c r="E373" s="40"/>
      <c r="F373" s="40"/>
      <c r="G373" s="74"/>
      <c r="H373" s="40"/>
      <c r="I373" s="40"/>
      <c r="J373" s="40"/>
      <c r="K373" s="40"/>
      <c r="L373" s="40"/>
      <c r="M373" s="40"/>
      <c r="N373" s="40"/>
      <c r="O373" s="40"/>
      <c r="P373" s="40"/>
      <c r="Q373" s="40"/>
      <c r="R373" s="40"/>
      <c r="S373" s="41"/>
      <c r="T373" s="41"/>
      <c r="U373" s="41"/>
      <c r="V373" s="41"/>
      <c r="W373" s="41"/>
      <c r="X373" s="41"/>
      <c r="Y373" s="40"/>
      <c r="Z373" s="40"/>
      <c r="AA373" s="40"/>
      <c r="AB373" s="40"/>
      <c r="AC373" s="40"/>
      <c r="AD373" s="40"/>
      <c r="AE373" s="40"/>
      <c r="AF373" s="40"/>
      <c r="AG373" s="40"/>
      <c r="AH373" s="40"/>
    </row>
    <row r="374" spans="1:34">
      <c r="A374" s="120"/>
      <c r="B374" s="122"/>
      <c r="C374" s="60" t="s">
        <v>541</v>
      </c>
      <c r="D374" s="61"/>
      <c r="E374" s="61"/>
      <c r="F374" s="61"/>
      <c r="G374" s="62"/>
      <c r="H374" s="61"/>
      <c r="I374" s="61"/>
      <c r="J374" s="61"/>
      <c r="K374" s="61"/>
      <c r="L374" s="61"/>
      <c r="M374" s="61"/>
      <c r="N374" s="61"/>
      <c r="O374" s="61"/>
      <c r="P374" s="61"/>
      <c r="Q374" s="61"/>
      <c r="R374" s="61"/>
      <c r="S374" s="84"/>
      <c r="T374" s="84"/>
      <c r="U374" s="84"/>
      <c r="V374" s="84"/>
      <c r="W374" s="84"/>
      <c r="X374" s="85"/>
      <c r="Y374" s="40"/>
      <c r="Z374" s="40"/>
      <c r="AA374" s="40"/>
      <c r="AB374" s="40"/>
      <c r="AC374" s="40"/>
      <c r="AD374" s="40"/>
      <c r="AE374" s="40"/>
      <c r="AF374" s="40"/>
      <c r="AG374" s="40"/>
      <c r="AH374" s="40"/>
    </row>
    <row r="375" spans="1:34">
      <c r="A375" s="40">
        <v>28</v>
      </c>
      <c r="B375" s="40">
        <v>4</v>
      </c>
      <c r="C375" s="77">
        <v>16</v>
      </c>
      <c r="D375" s="78" t="s">
        <v>542</v>
      </c>
      <c r="E375" s="78"/>
      <c r="F375" s="78" t="s">
        <v>319</v>
      </c>
      <c r="G375" s="86">
        <v>3</v>
      </c>
      <c r="H375" s="78">
        <v>7068.02</v>
      </c>
      <c r="I375" s="78">
        <v>42.738</v>
      </c>
      <c r="J375" s="78">
        <v>2887.4589999999998</v>
      </c>
      <c r="K375" s="78">
        <v>4951.6369999999997</v>
      </c>
      <c r="L375" s="78">
        <v>10292.42</v>
      </c>
      <c r="M375" s="78">
        <v>1691.855</v>
      </c>
      <c r="N375" s="78">
        <v>15852.157999999999</v>
      </c>
      <c r="O375" s="78">
        <v>8893.26</v>
      </c>
      <c r="P375" s="78">
        <v>3843.569</v>
      </c>
      <c r="Q375" s="78">
        <v>3543.9989999999998</v>
      </c>
      <c r="R375" s="78">
        <v>5809.8779999999997</v>
      </c>
      <c r="S375" s="80" t="s">
        <v>504</v>
      </c>
      <c r="T375" s="80" t="s">
        <v>504</v>
      </c>
      <c r="U375" s="80" t="s">
        <v>504</v>
      </c>
      <c r="V375" s="80" t="s">
        <v>504</v>
      </c>
      <c r="W375" s="80" t="s">
        <v>504</v>
      </c>
      <c r="X375" s="81" t="s">
        <v>504</v>
      </c>
      <c r="Y375" s="40"/>
      <c r="Z375" s="40"/>
      <c r="AA375" s="40"/>
      <c r="AB375" s="40"/>
      <c r="AC375" s="40"/>
      <c r="AD375" s="40"/>
      <c r="AE375" s="40"/>
      <c r="AF375" s="40"/>
      <c r="AG375" s="40"/>
      <c r="AH375" s="40"/>
    </row>
    <row r="376" spans="1:34">
      <c r="A376" s="40">
        <v>29</v>
      </c>
      <c r="B376" s="40">
        <v>4</v>
      </c>
      <c r="C376" s="77">
        <v>17</v>
      </c>
      <c r="D376" s="78" t="s">
        <v>543</v>
      </c>
      <c r="E376" s="78"/>
      <c r="F376" s="78" t="s">
        <v>319</v>
      </c>
      <c r="G376" s="86">
        <v>3</v>
      </c>
      <c r="H376" s="78">
        <v>24.802</v>
      </c>
      <c r="I376" s="78">
        <v>0</v>
      </c>
      <c r="J376" s="78">
        <v>0</v>
      </c>
      <c r="K376" s="78">
        <v>0</v>
      </c>
      <c r="L376" s="78">
        <v>0</v>
      </c>
      <c r="M376" s="78">
        <v>0</v>
      </c>
      <c r="N376" s="78">
        <v>0</v>
      </c>
      <c r="O376" s="78">
        <v>5.9720000000000004</v>
      </c>
      <c r="P376" s="78">
        <v>20.632000000000001</v>
      </c>
      <c r="Q376" s="78">
        <v>0</v>
      </c>
      <c r="R376" s="78">
        <v>12.122</v>
      </c>
      <c r="S376" s="80" t="s">
        <v>504</v>
      </c>
      <c r="T376" s="80" t="s">
        <v>504</v>
      </c>
      <c r="U376" s="80" t="s">
        <v>504</v>
      </c>
      <c r="V376" s="80" t="s">
        <v>504</v>
      </c>
      <c r="W376" s="80" t="s">
        <v>504</v>
      </c>
      <c r="X376" s="81" t="s">
        <v>504</v>
      </c>
      <c r="Y376" s="40"/>
      <c r="Z376" s="40"/>
      <c r="AA376" s="40"/>
      <c r="AB376" s="40"/>
      <c r="AC376" s="40"/>
      <c r="AD376" s="40"/>
      <c r="AE376" s="40"/>
      <c r="AF376" s="40"/>
      <c r="AG376" s="40"/>
      <c r="AH376" s="40"/>
    </row>
    <row r="377" spans="1:34">
      <c r="A377" s="40">
        <v>30</v>
      </c>
      <c r="B377" s="40">
        <v>4</v>
      </c>
      <c r="C377" s="77">
        <v>18</v>
      </c>
      <c r="D377" s="78" t="s">
        <v>544</v>
      </c>
      <c r="E377" s="78"/>
      <c r="F377" s="78" t="s">
        <v>319</v>
      </c>
      <c r="G377" s="86">
        <v>3</v>
      </c>
      <c r="H377" s="78">
        <v>0</v>
      </c>
      <c r="I377" s="78">
        <v>0</v>
      </c>
      <c r="J377" s="78">
        <v>0</v>
      </c>
      <c r="K377" s="78">
        <v>0</v>
      </c>
      <c r="L377" s="78">
        <v>0</v>
      </c>
      <c r="M377" s="78">
        <v>0</v>
      </c>
      <c r="N377" s="78">
        <v>0</v>
      </c>
      <c r="O377" s="78">
        <v>0</v>
      </c>
      <c r="P377" s="78">
        <v>0</v>
      </c>
      <c r="Q377" s="78">
        <v>0</v>
      </c>
      <c r="R377" s="78">
        <v>0</v>
      </c>
      <c r="S377" s="80" t="s">
        <v>504</v>
      </c>
      <c r="T377" s="80" t="s">
        <v>504</v>
      </c>
      <c r="U377" s="80" t="s">
        <v>504</v>
      </c>
      <c r="V377" s="80" t="s">
        <v>504</v>
      </c>
      <c r="W377" s="80" t="s">
        <v>504</v>
      </c>
      <c r="X377" s="81" t="s">
        <v>504</v>
      </c>
      <c r="Y377" s="40"/>
      <c r="Z377" s="40"/>
      <c r="AA377" s="40"/>
      <c r="AB377" s="40"/>
      <c r="AC377" s="40"/>
      <c r="AD377" s="40"/>
      <c r="AE377" s="40"/>
      <c r="AF377" s="40"/>
      <c r="AG377" s="40"/>
      <c r="AH377" s="40"/>
    </row>
    <row r="378" spans="1:34">
      <c r="A378" s="40">
        <v>31</v>
      </c>
      <c r="B378" s="40">
        <v>4</v>
      </c>
      <c r="C378" s="77">
        <v>19</v>
      </c>
      <c r="D378" s="78" t="s">
        <v>545</v>
      </c>
      <c r="E378" s="78"/>
      <c r="F378" s="78" t="s">
        <v>319</v>
      </c>
      <c r="G378" s="86">
        <v>3</v>
      </c>
      <c r="H378" s="78">
        <v>2.2589999999999999</v>
      </c>
      <c r="I378" s="78">
        <v>0</v>
      </c>
      <c r="J378" s="78">
        <v>0</v>
      </c>
      <c r="K378" s="78">
        <v>0</v>
      </c>
      <c r="L378" s="78">
        <v>0.53600000000000003</v>
      </c>
      <c r="M378" s="78">
        <v>0</v>
      </c>
      <c r="N378" s="78">
        <v>6.194</v>
      </c>
      <c r="O378" s="78">
        <v>0</v>
      </c>
      <c r="P378" s="78">
        <v>0</v>
      </c>
      <c r="Q378" s="78">
        <v>0</v>
      </c>
      <c r="R378" s="78">
        <v>0</v>
      </c>
      <c r="S378" s="80" t="s">
        <v>504</v>
      </c>
      <c r="T378" s="80" t="s">
        <v>504</v>
      </c>
      <c r="U378" s="80" t="s">
        <v>504</v>
      </c>
      <c r="V378" s="80" t="s">
        <v>504</v>
      </c>
      <c r="W378" s="80" t="s">
        <v>504</v>
      </c>
      <c r="X378" s="81" t="s">
        <v>504</v>
      </c>
      <c r="Y378" s="40"/>
      <c r="Z378" s="40"/>
      <c r="AA378" s="40"/>
      <c r="AB378" s="40"/>
      <c r="AC378" s="40"/>
      <c r="AD378" s="40"/>
      <c r="AE378" s="40"/>
      <c r="AF378" s="40"/>
      <c r="AG378" s="40"/>
      <c r="AH378" s="40"/>
    </row>
    <row r="379" spans="1:34">
      <c r="A379" s="40">
        <v>32</v>
      </c>
      <c r="B379" s="40">
        <v>4</v>
      </c>
      <c r="C379" s="77">
        <v>20</v>
      </c>
      <c r="D379" s="78" t="s">
        <v>546</v>
      </c>
      <c r="E379" s="78"/>
      <c r="F379" s="78" t="s">
        <v>319</v>
      </c>
      <c r="G379" s="86">
        <v>3</v>
      </c>
      <c r="H379" s="78">
        <v>0</v>
      </c>
      <c r="I379" s="78">
        <v>0</v>
      </c>
      <c r="J379" s="78">
        <v>0</v>
      </c>
      <c r="K379" s="78">
        <v>0</v>
      </c>
      <c r="L379" s="78">
        <v>0</v>
      </c>
      <c r="M379" s="78">
        <v>0</v>
      </c>
      <c r="N379" s="78">
        <v>0</v>
      </c>
      <c r="O379" s="78">
        <v>0</v>
      </c>
      <c r="P379" s="78">
        <v>0</v>
      </c>
      <c r="Q379" s="78">
        <v>0</v>
      </c>
      <c r="R379" s="78">
        <v>0</v>
      </c>
      <c r="S379" s="80" t="s">
        <v>504</v>
      </c>
      <c r="T379" s="80" t="s">
        <v>504</v>
      </c>
      <c r="U379" s="80" t="s">
        <v>504</v>
      </c>
      <c r="V379" s="80" t="s">
        <v>504</v>
      </c>
      <c r="W379" s="80" t="s">
        <v>504</v>
      </c>
      <c r="X379" s="81" t="s">
        <v>504</v>
      </c>
      <c r="Y379" s="40"/>
      <c r="Z379" s="40"/>
      <c r="AA379" s="40"/>
      <c r="AB379" s="40"/>
      <c r="AC379" s="40"/>
      <c r="AD379" s="40"/>
      <c r="AE379" s="40"/>
      <c r="AF379" s="40"/>
      <c r="AG379" s="40"/>
      <c r="AH379" s="40"/>
    </row>
    <row r="380" spans="1:34">
      <c r="A380" s="40">
        <v>33</v>
      </c>
      <c r="B380" s="40">
        <v>4</v>
      </c>
      <c r="C380" s="77">
        <v>21</v>
      </c>
      <c r="D380" s="78" t="s">
        <v>547</v>
      </c>
      <c r="E380" s="78"/>
      <c r="F380" s="78" t="s">
        <v>319</v>
      </c>
      <c r="G380" s="86">
        <v>3</v>
      </c>
      <c r="H380" s="78">
        <v>0</v>
      </c>
      <c r="I380" s="78">
        <v>0</v>
      </c>
      <c r="J380" s="78">
        <v>0</v>
      </c>
      <c r="K380" s="78">
        <v>0</v>
      </c>
      <c r="L380" s="78">
        <v>19.088999999999999</v>
      </c>
      <c r="M380" s="78">
        <v>0</v>
      </c>
      <c r="N380" s="78">
        <v>2.6139999999999999</v>
      </c>
      <c r="O380" s="78">
        <v>0</v>
      </c>
      <c r="P380" s="78">
        <v>7.9859999999999998</v>
      </c>
      <c r="Q380" s="78">
        <v>0</v>
      </c>
      <c r="R380" s="78">
        <v>0</v>
      </c>
      <c r="S380" s="80" t="s">
        <v>504</v>
      </c>
      <c r="T380" s="80" t="s">
        <v>504</v>
      </c>
      <c r="U380" s="80" t="s">
        <v>504</v>
      </c>
      <c r="V380" s="80" t="s">
        <v>504</v>
      </c>
      <c r="W380" s="80" t="s">
        <v>504</v>
      </c>
      <c r="X380" s="81" t="s">
        <v>504</v>
      </c>
      <c r="Y380" s="40"/>
      <c r="Z380" s="40"/>
      <c r="AA380" s="40"/>
      <c r="AB380" s="40"/>
      <c r="AC380" s="40"/>
      <c r="AD380" s="40"/>
      <c r="AE380" s="40"/>
      <c r="AF380" s="40"/>
      <c r="AG380" s="40"/>
      <c r="AH380" s="40"/>
    </row>
    <row r="381" spans="1:34">
      <c r="A381" s="40">
        <v>34</v>
      </c>
      <c r="B381" s="40">
        <v>4</v>
      </c>
      <c r="C381" s="77">
        <v>22</v>
      </c>
      <c r="D381" s="78" t="s">
        <v>548</v>
      </c>
      <c r="E381" s="78"/>
      <c r="F381" s="78" t="s">
        <v>319</v>
      </c>
      <c r="G381" s="86">
        <v>3</v>
      </c>
      <c r="H381" s="78">
        <v>0</v>
      </c>
      <c r="I381" s="78">
        <v>0</v>
      </c>
      <c r="J381" s="78">
        <v>0</v>
      </c>
      <c r="K381" s="78">
        <v>0</v>
      </c>
      <c r="L381" s="78">
        <v>0</v>
      </c>
      <c r="M381" s="78">
        <v>0</v>
      </c>
      <c r="N381" s="78">
        <v>0</v>
      </c>
      <c r="O381" s="78">
        <v>0</v>
      </c>
      <c r="P381" s="78">
        <v>0</v>
      </c>
      <c r="Q381" s="78">
        <v>0</v>
      </c>
      <c r="R381" s="78">
        <v>0</v>
      </c>
      <c r="S381" s="80" t="s">
        <v>504</v>
      </c>
      <c r="T381" s="80" t="s">
        <v>504</v>
      </c>
      <c r="U381" s="80" t="s">
        <v>504</v>
      </c>
      <c r="V381" s="80" t="s">
        <v>504</v>
      </c>
      <c r="W381" s="80" t="s">
        <v>504</v>
      </c>
      <c r="X381" s="81" t="s">
        <v>504</v>
      </c>
      <c r="Y381" s="40"/>
      <c r="Z381" s="40"/>
      <c r="AA381" s="40"/>
      <c r="AB381" s="40"/>
      <c r="AC381" s="40"/>
      <c r="AD381" s="40"/>
      <c r="AE381" s="40"/>
      <c r="AF381" s="40"/>
      <c r="AG381" s="40"/>
      <c r="AH381" s="40"/>
    </row>
    <row r="382" spans="1:34">
      <c r="A382" s="40">
        <v>35</v>
      </c>
      <c r="B382" s="40">
        <v>4</v>
      </c>
      <c r="C382" s="77">
        <v>23</v>
      </c>
      <c r="D382" s="78" t="s">
        <v>549</v>
      </c>
      <c r="E382" s="78"/>
      <c r="F382" s="78" t="s">
        <v>550</v>
      </c>
      <c r="G382" s="86">
        <v>3</v>
      </c>
      <c r="H382" s="78">
        <v>0</v>
      </c>
      <c r="I382" s="78">
        <v>0</v>
      </c>
      <c r="J382" s="78">
        <v>0</v>
      </c>
      <c r="K382" s="78">
        <v>0</v>
      </c>
      <c r="L382" s="78">
        <v>0</v>
      </c>
      <c r="M382" s="78">
        <v>0</v>
      </c>
      <c r="N382" s="78">
        <v>0</v>
      </c>
      <c r="O382" s="78">
        <v>0</v>
      </c>
      <c r="P382" s="78">
        <v>0</v>
      </c>
      <c r="Q382" s="78">
        <v>0</v>
      </c>
      <c r="R382" s="78">
        <v>0</v>
      </c>
      <c r="S382" s="80" t="s">
        <v>504</v>
      </c>
      <c r="T382" s="80" t="s">
        <v>504</v>
      </c>
      <c r="U382" s="80" t="s">
        <v>504</v>
      </c>
      <c r="V382" s="80" t="s">
        <v>504</v>
      </c>
      <c r="W382" s="80" t="s">
        <v>504</v>
      </c>
      <c r="X382" s="81" t="s">
        <v>504</v>
      </c>
      <c r="Y382" s="40"/>
      <c r="Z382" s="40"/>
      <c r="AA382" s="40"/>
      <c r="AB382" s="40"/>
      <c r="AC382" s="40"/>
      <c r="AD382" s="40"/>
      <c r="AE382" s="40"/>
      <c r="AF382" s="40"/>
      <c r="AG382" s="40"/>
      <c r="AH382" s="40"/>
    </row>
    <row r="383" spans="1:34">
      <c r="A383" s="40">
        <v>36</v>
      </c>
      <c r="B383" s="40">
        <v>4</v>
      </c>
      <c r="C383" s="77">
        <v>24</v>
      </c>
      <c r="D383" s="78" t="s">
        <v>551</v>
      </c>
      <c r="E383" s="78"/>
      <c r="F383" s="78" t="s">
        <v>552</v>
      </c>
      <c r="G383" s="86">
        <v>3</v>
      </c>
      <c r="H383" s="78">
        <v>0</v>
      </c>
      <c r="I383" s="78">
        <v>0</v>
      </c>
      <c r="J383" s="78">
        <v>0</v>
      </c>
      <c r="K383" s="78">
        <v>0</v>
      </c>
      <c r="L383" s="78">
        <v>0</v>
      </c>
      <c r="M383" s="78">
        <v>0</v>
      </c>
      <c r="N383" s="78">
        <v>0</v>
      </c>
      <c r="O383" s="78">
        <v>0</v>
      </c>
      <c r="P383" s="78">
        <v>0</v>
      </c>
      <c r="Q383" s="78">
        <v>0</v>
      </c>
      <c r="R383" s="78">
        <v>0</v>
      </c>
      <c r="S383" s="80" t="s">
        <v>504</v>
      </c>
      <c r="T383" s="80" t="s">
        <v>504</v>
      </c>
      <c r="U383" s="80" t="s">
        <v>504</v>
      </c>
      <c r="V383" s="80" t="s">
        <v>504</v>
      </c>
      <c r="W383" s="80" t="s">
        <v>504</v>
      </c>
      <c r="X383" s="81" t="s">
        <v>504</v>
      </c>
      <c r="Y383" s="40"/>
      <c r="Z383" s="40"/>
      <c r="AA383" s="40"/>
      <c r="AB383" s="40"/>
      <c r="AC383" s="40"/>
      <c r="AD383" s="40"/>
      <c r="AE383" s="40"/>
      <c r="AF383" s="40"/>
      <c r="AG383" s="40"/>
      <c r="AH383" s="40"/>
    </row>
    <row r="384" spans="1:34">
      <c r="A384" s="40">
        <v>37</v>
      </c>
      <c r="B384" s="40">
        <v>4</v>
      </c>
      <c r="C384" s="77">
        <v>25</v>
      </c>
      <c r="D384" s="78" t="s">
        <v>553</v>
      </c>
      <c r="E384" s="78"/>
      <c r="F384" s="78" t="s">
        <v>552</v>
      </c>
      <c r="G384" s="86">
        <v>3</v>
      </c>
      <c r="H384" s="78">
        <v>0</v>
      </c>
      <c r="I384" s="78">
        <v>0</v>
      </c>
      <c r="J384" s="78">
        <v>0</v>
      </c>
      <c r="K384" s="78">
        <v>0</v>
      </c>
      <c r="L384" s="78">
        <v>0</v>
      </c>
      <c r="M384" s="78">
        <v>0</v>
      </c>
      <c r="N384" s="78">
        <v>0</v>
      </c>
      <c r="O384" s="78">
        <v>0</v>
      </c>
      <c r="P384" s="78">
        <v>0</v>
      </c>
      <c r="Q384" s="78">
        <v>0</v>
      </c>
      <c r="R384" s="78">
        <v>0</v>
      </c>
      <c r="S384" s="80" t="s">
        <v>504</v>
      </c>
      <c r="T384" s="80" t="s">
        <v>504</v>
      </c>
      <c r="U384" s="80" t="s">
        <v>504</v>
      </c>
      <c r="V384" s="80" t="s">
        <v>504</v>
      </c>
      <c r="W384" s="80" t="s">
        <v>504</v>
      </c>
      <c r="X384" s="81" t="s">
        <v>504</v>
      </c>
      <c r="Y384" s="40"/>
      <c r="Z384" s="40"/>
      <c r="AA384" s="40"/>
      <c r="AB384" s="40"/>
      <c r="AC384" s="40"/>
      <c r="AD384" s="40"/>
      <c r="AE384" s="40"/>
      <c r="AF384" s="40"/>
      <c r="AG384" s="40"/>
      <c r="AH384" s="40"/>
    </row>
    <row r="385" spans="1:34">
      <c r="A385" s="120"/>
      <c r="B385" s="120"/>
      <c r="C385" s="40"/>
      <c r="D385" s="40"/>
      <c r="E385" s="40"/>
      <c r="F385" s="40"/>
      <c r="G385" s="74"/>
      <c r="H385" s="40"/>
      <c r="I385" s="40"/>
      <c r="J385" s="40"/>
      <c r="K385" s="40"/>
      <c r="L385" s="40"/>
      <c r="M385" s="40"/>
      <c r="N385" s="40"/>
      <c r="O385" s="40"/>
      <c r="P385" s="40"/>
      <c r="Q385" s="40"/>
      <c r="R385" s="74"/>
      <c r="S385" s="40"/>
      <c r="T385" s="40"/>
      <c r="U385" s="40"/>
      <c r="V385" s="40"/>
      <c r="W385" s="40"/>
      <c r="X385" s="40"/>
      <c r="Y385" s="40"/>
      <c r="Z385" s="40"/>
      <c r="AA385" s="40"/>
      <c r="AB385" s="40"/>
      <c r="AC385" s="40"/>
      <c r="AD385" s="40"/>
      <c r="AE385" s="40"/>
      <c r="AF385" s="40"/>
      <c r="AG385" s="40"/>
      <c r="AH385" s="40"/>
    </row>
  </sheetData>
  <mergeCells count="24">
    <mergeCell ref="A162:B162"/>
    <mergeCell ref="A1:B1"/>
    <mergeCell ref="A2:B2"/>
    <mergeCell ref="A3:B3"/>
    <mergeCell ref="A4:B4"/>
    <mergeCell ref="A5:B5"/>
    <mergeCell ref="A6:B6"/>
    <mergeCell ref="A32:B32"/>
    <mergeCell ref="A58:B58"/>
    <mergeCell ref="A84:B84"/>
    <mergeCell ref="A110:B110"/>
    <mergeCell ref="A136:B136"/>
    <mergeCell ref="A385:B385"/>
    <mergeCell ref="A189:B189"/>
    <mergeCell ref="A190:B190"/>
    <mergeCell ref="A191:B191"/>
    <mergeCell ref="A217:B217"/>
    <mergeCell ref="A243:B243"/>
    <mergeCell ref="A269:B269"/>
    <mergeCell ref="A295:B295"/>
    <mergeCell ref="A321:B321"/>
    <mergeCell ref="A347:B347"/>
    <mergeCell ref="A373:B373"/>
    <mergeCell ref="A374:B37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D17D2-EEAC-4D93-BF9D-248B82DA1EB9}">
  <dimension ref="A1:AH385"/>
  <sheetViews>
    <sheetView workbookViewId="0">
      <pane xSplit="7" ySplit="4" topLeftCell="H317" activePane="bottomRight" state="frozen"/>
      <selection pane="bottomRight" activeCell="H199" sqref="H199"/>
      <selection pane="bottomLeft" activeCell="H199" sqref="H199"/>
      <selection pane="topRight" activeCell="H199" sqref="H199"/>
    </sheetView>
  </sheetViews>
  <sheetFormatPr defaultRowHeight="14.45"/>
  <cols>
    <col min="1" max="2" width="2.85546875" bestFit="1" customWidth="1"/>
    <col min="3" max="3" width="3.7109375" customWidth="1"/>
    <col min="4" max="4" width="35.42578125" customWidth="1"/>
    <col min="5" max="5" width="14.5703125" bestFit="1" customWidth="1"/>
    <col min="6" max="6" width="11.5703125" bestFit="1" customWidth="1"/>
    <col min="7" max="7" width="5.140625" bestFit="1" customWidth="1"/>
  </cols>
  <sheetData>
    <row r="1" spans="1:34">
      <c r="A1" s="120" t="s">
        <v>491</v>
      </c>
      <c r="B1" s="120"/>
      <c r="C1" s="41"/>
      <c r="D1" s="40"/>
      <c r="E1" s="40"/>
      <c r="F1" s="42"/>
      <c r="G1" s="43"/>
      <c r="H1" s="40"/>
      <c r="I1" s="40"/>
      <c r="J1" s="40"/>
      <c r="K1" s="40"/>
      <c r="L1" s="40"/>
      <c r="M1" s="40"/>
      <c r="N1" s="40"/>
      <c r="O1" s="40"/>
      <c r="P1" s="40"/>
      <c r="Q1" s="40"/>
      <c r="R1" s="45"/>
      <c r="S1" s="40"/>
      <c r="T1" s="40"/>
      <c r="U1" s="40"/>
      <c r="V1" s="40"/>
      <c r="W1" s="40"/>
      <c r="X1" s="40"/>
      <c r="Y1" s="40"/>
      <c r="Z1" s="40"/>
      <c r="AA1" s="40"/>
      <c r="AB1" s="40"/>
      <c r="AC1" s="40"/>
      <c r="AD1" s="40"/>
      <c r="AE1" s="40"/>
      <c r="AF1" s="40"/>
      <c r="AG1" s="40"/>
      <c r="AH1" s="40"/>
    </row>
    <row r="2" spans="1:34">
      <c r="A2" s="120"/>
      <c r="B2" s="120"/>
      <c r="C2" s="41"/>
      <c r="D2" s="40"/>
      <c r="E2" s="40"/>
      <c r="F2" s="42"/>
      <c r="G2" s="43"/>
      <c r="H2" s="40"/>
      <c r="I2" s="40"/>
      <c r="J2" s="40"/>
      <c r="K2" s="40"/>
      <c r="L2" s="40"/>
      <c r="M2" s="40"/>
      <c r="N2" s="40"/>
      <c r="O2" s="40"/>
      <c r="P2" s="40"/>
      <c r="Q2" s="40"/>
      <c r="R2" s="45"/>
      <c r="S2" s="40"/>
      <c r="T2" s="40"/>
      <c r="U2" s="40"/>
      <c r="V2" s="40"/>
      <c r="W2" s="40"/>
      <c r="X2" s="40"/>
      <c r="Y2" s="40"/>
      <c r="Z2" s="40"/>
      <c r="AA2" s="40"/>
      <c r="AB2" s="40"/>
      <c r="AC2" s="40"/>
      <c r="AD2" s="40"/>
      <c r="AE2" s="40"/>
      <c r="AF2" s="40"/>
      <c r="AG2" s="40"/>
      <c r="AH2" s="40"/>
    </row>
    <row r="3" spans="1:34">
      <c r="A3" s="120"/>
      <c r="B3" s="120"/>
      <c r="C3" s="46" t="s">
        <v>554</v>
      </c>
      <c r="D3" s="46"/>
      <c r="E3" s="46"/>
      <c r="F3" s="49"/>
      <c r="G3" s="50"/>
      <c r="H3" s="46"/>
      <c r="I3" s="46"/>
      <c r="J3" s="46"/>
      <c r="K3" s="46"/>
      <c r="L3" s="46"/>
      <c r="M3" s="46"/>
      <c r="N3" s="46"/>
      <c r="O3" s="46"/>
      <c r="P3" s="46"/>
      <c r="Q3" s="46"/>
      <c r="R3" s="51"/>
      <c r="S3" s="46"/>
      <c r="T3" s="46"/>
      <c r="U3" s="46"/>
      <c r="V3" s="46"/>
      <c r="W3" s="46"/>
      <c r="X3" s="46"/>
      <c r="Y3" s="46"/>
      <c r="Z3" s="46"/>
      <c r="AA3" s="46"/>
      <c r="AB3" s="46"/>
      <c r="AC3" s="46"/>
      <c r="AD3" s="46"/>
      <c r="AE3" s="46"/>
      <c r="AF3" s="46"/>
      <c r="AG3" s="46"/>
      <c r="AH3" s="40"/>
    </row>
    <row r="4" spans="1:34" ht="15" thickBot="1">
      <c r="A4" s="120"/>
      <c r="B4" s="120"/>
      <c r="C4" s="52" t="s">
        <v>311</v>
      </c>
      <c r="D4" s="47"/>
      <c r="E4" s="47"/>
      <c r="F4" s="48"/>
      <c r="G4" s="53"/>
      <c r="H4" s="54" t="s">
        <v>57</v>
      </c>
      <c r="I4" s="54" t="s">
        <v>312</v>
      </c>
      <c r="J4" s="54" t="s">
        <v>58</v>
      </c>
      <c r="K4" s="54" t="s">
        <v>60</v>
      </c>
      <c r="L4" s="54" t="s">
        <v>313</v>
      </c>
      <c r="M4" s="54" t="s">
        <v>62</v>
      </c>
      <c r="N4" s="54" t="s">
        <v>63</v>
      </c>
      <c r="O4" s="54" t="s">
        <v>314</v>
      </c>
      <c r="P4" s="54" t="s">
        <v>64</v>
      </c>
      <c r="Q4" s="54" t="s">
        <v>65</v>
      </c>
      <c r="R4" s="55" t="s">
        <v>66</v>
      </c>
      <c r="S4" s="52" t="s">
        <v>493</v>
      </c>
      <c r="T4" s="52" t="s">
        <v>494</v>
      </c>
      <c r="U4" s="52" t="s">
        <v>495</v>
      </c>
      <c r="V4" s="52" t="s">
        <v>496</v>
      </c>
      <c r="W4" s="52" t="s">
        <v>497</v>
      </c>
      <c r="X4" s="52" t="s">
        <v>498</v>
      </c>
      <c r="Y4" s="40"/>
      <c r="Z4" s="40"/>
      <c r="AA4" s="40"/>
      <c r="AB4" s="40"/>
      <c r="AC4" s="40"/>
      <c r="AD4" s="40"/>
      <c r="AE4" s="40"/>
      <c r="AF4" s="40"/>
      <c r="AG4" s="40"/>
      <c r="AH4" s="40"/>
    </row>
    <row r="5" spans="1:34" ht="15" thickBot="1">
      <c r="A5" s="120"/>
      <c r="B5" s="121"/>
      <c r="C5" s="56" t="s">
        <v>499</v>
      </c>
      <c r="D5" s="57"/>
      <c r="E5" s="57"/>
      <c r="F5" s="57"/>
      <c r="G5" s="58"/>
      <c r="H5" s="82"/>
      <c r="I5" s="82"/>
      <c r="J5" s="82"/>
      <c r="K5" s="82"/>
      <c r="L5" s="82"/>
      <c r="M5" s="82"/>
      <c r="N5" s="82"/>
      <c r="O5" s="82"/>
      <c r="P5" s="82"/>
      <c r="Q5" s="82"/>
      <c r="R5" s="87"/>
      <c r="S5" s="57"/>
      <c r="T5" s="57"/>
      <c r="U5" s="57"/>
      <c r="V5" s="57"/>
      <c r="W5" s="57"/>
      <c r="X5" s="59"/>
      <c r="Y5" s="40"/>
      <c r="Z5" s="40"/>
      <c r="AA5" s="40"/>
      <c r="AB5" s="40"/>
      <c r="AC5" s="40"/>
      <c r="AD5" s="40"/>
      <c r="AE5" s="40"/>
      <c r="AF5" s="40"/>
      <c r="AG5" s="40"/>
      <c r="AH5" s="40"/>
    </row>
    <row r="6" spans="1:34">
      <c r="A6" s="120"/>
      <c r="B6" s="122"/>
      <c r="C6" s="60">
        <v>1</v>
      </c>
      <c r="D6" s="61" t="s">
        <v>500</v>
      </c>
      <c r="E6" s="61"/>
      <c r="F6" s="61"/>
      <c r="G6" s="62"/>
      <c r="H6" s="84"/>
      <c r="I6" s="84"/>
      <c r="J6" s="84"/>
      <c r="K6" s="84"/>
      <c r="L6" s="84"/>
      <c r="M6" s="84"/>
      <c r="N6" s="84"/>
      <c r="O6" s="84"/>
      <c r="P6" s="84"/>
      <c r="Q6" s="84"/>
      <c r="R6" s="85"/>
      <c r="S6" s="61"/>
      <c r="T6" s="61"/>
      <c r="U6" s="61"/>
      <c r="V6" s="61"/>
      <c r="W6" s="61"/>
      <c r="X6" s="62"/>
      <c r="Y6" s="40"/>
      <c r="Z6" s="40"/>
      <c r="AA6" s="40"/>
      <c r="AB6" s="40"/>
      <c r="AC6" s="40"/>
      <c r="AD6" s="40"/>
      <c r="AE6" s="40"/>
      <c r="AF6" s="40"/>
      <c r="AG6" s="40"/>
      <c r="AH6" s="40"/>
    </row>
    <row r="7" spans="1:34">
      <c r="A7" s="40">
        <v>9</v>
      </c>
      <c r="B7" s="40">
        <v>4</v>
      </c>
      <c r="C7" s="63"/>
      <c r="D7" s="40" t="s">
        <v>501</v>
      </c>
      <c r="E7" s="40" t="s">
        <v>501</v>
      </c>
      <c r="F7" s="40" t="s">
        <v>502</v>
      </c>
      <c r="G7" s="64" t="s">
        <v>503</v>
      </c>
      <c r="H7" s="41">
        <v>21</v>
      </c>
      <c r="I7" s="41">
        <v>3</v>
      </c>
      <c r="J7" s="41">
        <v>127</v>
      </c>
      <c r="K7" s="41">
        <v>7</v>
      </c>
      <c r="L7" s="41">
        <v>77</v>
      </c>
      <c r="M7" s="41">
        <v>148</v>
      </c>
      <c r="N7" s="41">
        <v>5</v>
      </c>
      <c r="O7" s="41">
        <v>382</v>
      </c>
      <c r="P7" s="41">
        <v>110</v>
      </c>
      <c r="Q7" s="41">
        <v>10</v>
      </c>
      <c r="R7" s="41">
        <v>65</v>
      </c>
      <c r="S7" s="41" t="s">
        <v>504</v>
      </c>
      <c r="T7" s="41" t="s">
        <v>504</v>
      </c>
      <c r="U7" s="41" t="s">
        <v>504</v>
      </c>
      <c r="V7" s="41" t="s">
        <v>504</v>
      </c>
      <c r="W7" s="41" t="s">
        <v>504</v>
      </c>
      <c r="X7" s="65" t="s">
        <v>504</v>
      </c>
      <c r="Y7" s="40"/>
      <c r="Z7" s="40"/>
      <c r="AA7" s="40"/>
      <c r="AB7" s="40"/>
      <c r="AC7" s="40"/>
      <c r="AD7" s="40"/>
      <c r="AE7" s="40"/>
      <c r="AF7" s="40"/>
      <c r="AG7" s="40"/>
      <c r="AH7" s="40"/>
    </row>
    <row r="8" spans="1:34">
      <c r="A8" s="40">
        <v>9</v>
      </c>
      <c r="B8" s="40">
        <v>5</v>
      </c>
      <c r="C8" s="63"/>
      <c r="D8" s="40" t="s">
        <v>505</v>
      </c>
      <c r="E8" s="40" t="s">
        <v>506</v>
      </c>
      <c r="F8" s="40" t="s">
        <v>502</v>
      </c>
      <c r="G8" s="64" t="s">
        <v>503</v>
      </c>
      <c r="H8" s="41">
        <v>372</v>
      </c>
      <c r="I8" s="41">
        <v>0</v>
      </c>
      <c r="J8" s="41">
        <v>103</v>
      </c>
      <c r="K8" s="41">
        <v>195</v>
      </c>
      <c r="L8" s="41">
        <v>124</v>
      </c>
      <c r="M8" s="41">
        <v>302</v>
      </c>
      <c r="N8" s="41">
        <v>53</v>
      </c>
      <c r="O8" s="41">
        <v>319</v>
      </c>
      <c r="P8" s="41">
        <v>267</v>
      </c>
      <c r="Q8" s="41">
        <v>87</v>
      </c>
      <c r="R8" s="41">
        <v>402</v>
      </c>
      <c r="S8" s="41" t="s">
        <v>504</v>
      </c>
      <c r="T8" s="41" t="s">
        <v>504</v>
      </c>
      <c r="U8" s="41" t="s">
        <v>504</v>
      </c>
      <c r="V8" s="41" t="s">
        <v>504</v>
      </c>
      <c r="W8" s="41" t="s">
        <v>504</v>
      </c>
      <c r="X8" s="65" t="s">
        <v>504</v>
      </c>
      <c r="Y8" s="40"/>
      <c r="Z8" s="40"/>
      <c r="AA8" s="40"/>
      <c r="AB8" s="40"/>
      <c r="AC8" s="40"/>
      <c r="AD8" s="40"/>
      <c r="AE8" s="40"/>
      <c r="AF8" s="40"/>
      <c r="AG8" s="40"/>
      <c r="AH8" s="40"/>
    </row>
    <row r="9" spans="1:34">
      <c r="A9" s="40">
        <v>9</v>
      </c>
      <c r="B9" s="40">
        <v>6</v>
      </c>
      <c r="C9" s="63"/>
      <c r="D9" s="40"/>
      <c r="E9" s="40" t="s">
        <v>507</v>
      </c>
      <c r="F9" s="40" t="s">
        <v>502</v>
      </c>
      <c r="G9" s="64" t="s">
        <v>503</v>
      </c>
      <c r="H9" s="41">
        <v>1565</v>
      </c>
      <c r="I9" s="41">
        <v>56</v>
      </c>
      <c r="J9" s="41">
        <v>748</v>
      </c>
      <c r="K9" s="41">
        <v>276</v>
      </c>
      <c r="L9" s="41">
        <v>779</v>
      </c>
      <c r="M9" s="41">
        <v>996</v>
      </c>
      <c r="N9" s="41">
        <v>227</v>
      </c>
      <c r="O9" s="41">
        <v>1422</v>
      </c>
      <c r="P9" s="41">
        <v>2097</v>
      </c>
      <c r="Q9" s="41">
        <v>344</v>
      </c>
      <c r="R9" s="41">
        <v>1066</v>
      </c>
      <c r="S9" s="41" t="s">
        <v>504</v>
      </c>
      <c r="T9" s="41" t="s">
        <v>504</v>
      </c>
      <c r="U9" s="41" t="s">
        <v>504</v>
      </c>
      <c r="V9" s="41" t="s">
        <v>504</v>
      </c>
      <c r="W9" s="41" t="s">
        <v>504</v>
      </c>
      <c r="X9" s="65" t="s">
        <v>504</v>
      </c>
      <c r="Y9" s="40"/>
      <c r="Z9" s="40"/>
      <c r="AA9" s="40"/>
      <c r="AB9" s="40"/>
      <c r="AC9" s="40"/>
      <c r="AD9" s="40"/>
      <c r="AE9" s="40"/>
      <c r="AF9" s="40"/>
      <c r="AG9" s="40"/>
      <c r="AH9" s="40"/>
    </row>
    <row r="10" spans="1:34">
      <c r="A10" s="40">
        <v>9</v>
      </c>
      <c r="B10" s="40">
        <v>7</v>
      </c>
      <c r="C10" s="63"/>
      <c r="D10" s="40" t="s">
        <v>508</v>
      </c>
      <c r="E10" s="40" t="s">
        <v>509</v>
      </c>
      <c r="F10" s="40" t="s">
        <v>502</v>
      </c>
      <c r="G10" s="64" t="s">
        <v>503</v>
      </c>
      <c r="H10" s="41">
        <v>219</v>
      </c>
      <c r="I10" s="41">
        <v>0</v>
      </c>
      <c r="J10" s="41">
        <v>0</v>
      </c>
      <c r="K10" s="41">
        <v>73</v>
      </c>
      <c r="L10" s="41">
        <v>114</v>
      </c>
      <c r="M10" s="41">
        <v>72</v>
      </c>
      <c r="N10" s="41">
        <v>30</v>
      </c>
      <c r="O10" s="41">
        <v>46</v>
      </c>
      <c r="P10" s="41">
        <v>135</v>
      </c>
      <c r="Q10" s="41">
        <v>46</v>
      </c>
      <c r="R10" s="41">
        <v>28</v>
      </c>
      <c r="S10" s="41" t="s">
        <v>504</v>
      </c>
      <c r="T10" s="41" t="s">
        <v>504</v>
      </c>
      <c r="U10" s="41" t="s">
        <v>504</v>
      </c>
      <c r="V10" s="41" t="s">
        <v>504</v>
      </c>
      <c r="W10" s="41" t="s">
        <v>504</v>
      </c>
      <c r="X10" s="65" t="s">
        <v>504</v>
      </c>
      <c r="Y10" s="40"/>
      <c r="Z10" s="40"/>
      <c r="AA10" s="40"/>
      <c r="AB10" s="40"/>
      <c r="AC10" s="40"/>
      <c r="AD10" s="40"/>
      <c r="AE10" s="40"/>
      <c r="AF10" s="40"/>
      <c r="AG10" s="40"/>
      <c r="AH10" s="40"/>
    </row>
    <row r="11" spans="1:34">
      <c r="A11" s="40">
        <v>9</v>
      </c>
      <c r="B11" s="40">
        <v>8</v>
      </c>
      <c r="C11" s="63"/>
      <c r="D11" s="40"/>
      <c r="E11" s="40" t="s">
        <v>510</v>
      </c>
      <c r="F11" s="40" t="s">
        <v>502</v>
      </c>
      <c r="G11" s="64" t="s">
        <v>503</v>
      </c>
      <c r="H11" s="41">
        <v>9</v>
      </c>
      <c r="I11" s="41">
        <v>89</v>
      </c>
      <c r="J11" s="41">
        <v>0</v>
      </c>
      <c r="K11" s="41">
        <v>46</v>
      </c>
      <c r="L11" s="41">
        <v>14</v>
      </c>
      <c r="M11" s="41">
        <v>14</v>
      </c>
      <c r="N11" s="41">
        <v>0</v>
      </c>
      <c r="O11" s="41">
        <v>21</v>
      </c>
      <c r="P11" s="41">
        <v>42</v>
      </c>
      <c r="Q11" s="41">
        <v>18</v>
      </c>
      <c r="R11" s="41">
        <v>0</v>
      </c>
      <c r="S11" s="41" t="s">
        <v>504</v>
      </c>
      <c r="T11" s="41" t="s">
        <v>504</v>
      </c>
      <c r="U11" s="41" t="s">
        <v>504</v>
      </c>
      <c r="V11" s="41" t="s">
        <v>504</v>
      </c>
      <c r="W11" s="41" t="s">
        <v>504</v>
      </c>
      <c r="X11" s="65" t="s">
        <v>504</v>
      </c>
      <c r="Y11" s="40"/>
      <c r="Z11" s="40"/>
      <c r="AA11" s="40"/>
      <c r="AB11" s="40"/>
      <c r="AC11" s="40"/>
      <c r="AD11" s="40"/>
      <c r="AE11" s="40"/>
      <c r="AF11" s="40"/>
      <c r="AG11" s="40"/>
      <c r="AH11" s="40"/>
    </row>
    <row r="12" spans="1:34">
      <c r="A12" s="40">
        <v>9</v>
      </c>
      <c r="B12" s="40">
        <v>9</v>
      </c>
      <c r="C12" s="63"/>
      <c r="D12" s="40"/>
      <c r="E12" s="40" t="s">
        <v>511</v>
      </c>
      <c r="F12" s="40" t="s">
        <v>502</v>
      </c>
      <c r="G12" s="64" t="s">
        <v>503</v>
      </c>
      <c r="H12" s="41">
        <v>397</v>
      </c>
      <c r="I12" s="41">
        <v>0</v>
      </c>
      <c r="J12" s="41">
        <v>22</v>
      </c>
      <c r="K12" s="41">
        <v>76</v>
      </c>
      <c r="L12" s="41">
        <v>709</v>
      </c>
      <c r="M12" s="41">
        <v>416</v>
      </c>
      <c r="N12" s="41">
        <v>159</v>
      </c>
      <c r="O12" s="41">
        <v>124</v>
      </c>
      <c r="P12" s="41">
        <v>230</v>
      </c>
      <c r="Q12" s="41">
        <v>78</v>
      </c>
      <c r="R12" s="41">
        <v>69</v>
      </c>
      <c r="S12" s="41" t="s">
        <v>504</v>
      </c>
      <c r="T12" s="41" t="s">
        <v>504</v>
      </c>
      <c r="U12" s="41" t="s">
        <v>504</v>
      </c>
      <c r="V12" s="41" t="s">
        <v>504</v>
      </c>
      <c r="W12" s="41" t="s">
        <v>504</v>
      </c>
      <c r="X12" s="65" t="s">
        <v>504</v>
      </c>
      <c r="Y12" s="40"/>
      <c r="Z12" s="40"/>
      <c r="AA12" s="40"/>
      <c r="AB12" s="40"/>
      <c r="AC12" s="40"/>
      <c r="AD12" s="40"/>
      <c r="AE12" s="40"/>
      <c r="AF12" s="40"/>
      <c r="AG12" s="40"/>
      <c r="AH12" s="40"/>
    </row>
    <row r="13" spans="1:34">
      <c r="A13" s="40">
        <v>9</v>
      </c>
      <c r="B13" s="40">
        <v>10</v>
      </c>
      <c r="C13" s="63"/>
      <c r="D13" s="40"/>
      <c r="E13" s="40" t="s">
        <v>512</v>
      </c>
      <c r="F13" s="40" t="s">
        <v>502</v>
      </c>
      <c r="G13" s="64" t="s">
        <v>503</v>
      </c>
      <c r="H13" s="41">
        <v>0</v>
      </c>
      <c r="I13" s="41">
        <v>0</v>
      </c>
      <c r="J13" s="41">
        <v>0</v>
      </c>
      <c r="K13" s="41">
        <v>3</v>
      </c>
      <c r="L13" s="41">
        <v>71</v>
      </c>
      <c r="M13" s="41">
        <v>27</v>
      </c>
      <c r="N13" s="41">
        <v>14</v>
      </c>
      <c r="O13" s="41">
        <v>70</v>
      </c>
      <c r="P13" s="41">
        <v>0</v>
      </c>
      <c r="Q13" s="41">
        <v>13</v>
      </c>
      <c r="R13" s="41">
        <v>0</v>
      </c>
      <c r="S13" s="41" t="s">
        <v>504</v>
      </c>
      <c r="T13" s="41" t="s">
        <v>504</v>
      </c>
      <c r="U13" s="41" t="s">
        <v>504</v>
      </c>
      <c r="V13" s="41" t="s">
        <v>504</v>
      </c>
      <c r="W13" s="41" t="s">
        <v>504</v>
      </c>
      <c r="X13" s="65" t="s">
        <v>504</v>
      </c>
      <c r="Y13" s="40"/>
      <c r="Z13" s="40"/>
      <c r="AA13" s="40"/>
      <c r="AB13" s="40"/>
      <c r="AC13" s="40"/>
      <c r="AD13" s="40"/>
      <c r="AE13" s="40"/>
      <c r="AF13" s="40"/>
      <c r="AG13" s="40"/>
      <c r="AH13" s="40"/>
    </row>
    <row r="14" spans="1:34">
      <c r="A14" s="40">
        <v>9</v>
      </c>
      <c r="B14" s="40">
        <v>11</v>
      </c>
      <c r="C14" s="63"/>
      <c r="D14" s="40"/>
      <c r="E14" s="40" t="s">
        <v>50</v>
      </c>
      <c r="F14" s="40" t="s">
        <v>502</v>
      </c>
      <c r="G14" s="64" t="s">
        <v>503</v>
      </c>
      <c r="H14" s="41">
        <v>2583</v>
      </c>
      <c r="I14" s="41">
        <v>148</v>
      </c>
      <c r="J14" s="41">
        <v>1000</v>
      </c>
      <c r="K14" s="41">
        <v>675</v>
      </c>
      <c r="L14" s="41">
        <v>1887</v>
      </c>
      <c r="M14" s="41">
        <v>1975</v>
      </c>
      <c r="N14" s="41">
        <v>487</v>
      </c>
      <c r="O14" s="41">
        <v>2386</v>
      </c>
      <c r="P14" s="41">
        <v>2881</v>
      </c>
      <c r="Q14" s="41">
        <v>596</v>
      </c>
      <c r="R14" s="41">
        <v>1630</v>
      </c>
      <c r="S14" s="41" t="s">
        <v>504</v>
      </c>
      <c r="T14" s="41" t="s">
        <v>504</v>
      </c>
      <c r="U14" s="41" t="s">
        <v>504</v>
      </c>
      <c r="V14" s="41" t="s">
        <v>504</v>
      </c>
      <c r="W14" s="41" t="s">
        <v>504</v>
      </c>
      <c r="X14" s="65" t="s">
        <v>504</v>
      </c>
      <c r="Y14" s="40"/>
      <c r="Z14" s="40"/>
      <c r="AA14" s="40"/>
      <c r="AB14" s="40"/>
      <c r="AC14" s="40"/>
      <c r="AD14" s="40"/>
      <c r="AE14" s="40"/>
      <c r="AF14" s="40"/>
      <c r="AG14" s="40"/>
      <c r="AH14" s="40"/>
    </row>
    <row r="15" spans="1:34">
      <c r="A15" s="40">
        <v>9</v>
      </c>
      <c r="B15" s="40">
        <v>13</v>
      </c>
      <c r="C15" s="63"/>
      <c r="D15" s="40" t="s">
        <v>513</v>
      </c>
      <c r="E15" s="40" t="s">
        <v>514</v>
      </c>
      <c r="F15" s="40" t="s">
        <v>502</v>
      </c>
      <c r="G15" s="64" t="s">
        <v>503</v>
      </c>
      <c r="H15" s="41">
        <v>0</v>
      </c>
      <c r="I15" s="41">
        <v>0</v>
      </c>
      <c r="J15" s="41">
        <v>0</v>
      </c>
      <c r="K15" s="41">
        <v>0</v>
      </c>
      <c r="L15" s="41">
        <v>0</v>
      </c>
      <c r="M15" s="41">
        <v>0</v>
      </c>
      <c r="N15" s="41">
        <v>0</v>
      </c>
      <c r="O15" s="41">
        <v>12</v>
      </c>
      <c r="P15" s="41">
        <v>0</v>
      </c>
      <c r="Q15" s="41">
        <v>0</v>
      </c>
      <c r="R15" s="41">
        <v>0</v>
      </c>
      <c r="S15" s="41" t="s">
        <v>504</v>
      </c>
      <c r="T15" s="41" t="s">
        <v>504</v>
      </c>
      <c r="U15" s="41" t="s">
        <v>504</v>
      </c>
      <c r="V15" s="41" t="s">
        <v>504</v>
      </c>
      <c r="W15" s="41" t="s">
        <v>504</v>
      </c>
      <c r="X15" s="65" t="s">
        <v>504</v>
      </c>
      <c r="Y15" s="40"/>
      <c r="Z15" s="40"/>
      <c r="AA15" s="40"/>
      <c r="AB15" s="40"/>
      <c r="AC15" s="40"/>
      <c r="AD15" s="40"/>
      <c r="AE15" s="40"/>
      <c r="AF15" s="40"/>
      <c r="AG15" s="40"/>
      <c r="AH15" s="40"/>
    </row>
    <row r="16" spans="1:34">
      <c r="A16" s="40">
        <v>9</v>
      </c>
      <c r="B16" s="40">
        <v>14</v>
      </c>
      <c r="C16" s="63"/>
      <c r="D16" s="40"/>
      <c r="E16" s="40" t="s">
        <v>515</v>
      </c>
      <c r="F16" s="40" t="s">
        <v>502</v>
      </c>
      <c r="G16" s="64" t="s">
        <v>503</v>
      </c>
      <c r="H16" s="41">
        <v>0</v>
      </c>
      <c r="I16" s="41">
        <v>0</v>
      </c>
      <c r="J16" s="41">
        <v>0</v>
      </c>
      <c r="K16" s="41">
        <v>11</v>
      </c>
      <c r="L16" s="41">
        <v>51</v>
      </c>
      <c r="M16" s="41">
        <v>0</v>
      </c>
      <c r="N16" s="41">
        <v>14</v>
      </c>
      <c r="O16" s="41">
        <v>12</v>
      </c>
      <c r="P16" s="41">
        <v>0</v>
      </c>
      <c r="Q16" s="41">
        <v>0</v>
      </c>
      <c r="R16" s="41">
        <v>0</v>
      </c>
      <c r="S16" s="41" t="s">
        <v>504</v>
      </c>
      <c r="T16" s="41" t="s">
        <v>504</v>
      </c>
      <c r="U16" s="41" t="s">
        <v>504</v>
      </c>
      <c r="V16" s="41" t="s">
        <v>504</v>
      </c>
      <c r="W16" s="41" t="s">
        <v>504</v>
      </c>
      <c r="X16" s="65" t="s">
        <v>504</v>
      </c>
      <c r="Y16" s="40"/>
      <c r="Z16" s="40"/>
      <c r="AA16" s="40"/>
      <c r="AB16" s="40"/>
      <c r="AC16" s="40"/>
      <c r="AD16" s="40"/>
      <c r="AE16" s="40"/>
      <c r="AF16" s="40"/>
      <c r="AG16" s="40"/>
      <c r="AH16" s="40"/>
    </row>
    <row r="17" spans="1:34">
      <c r="A17" s="40">
        <v>9</v>
      </c>
      <c r="B17" s="40">
        <v>15</v>
      </c>
      <c r="C17" s="63"/>
      <c r="D17" s="40"/>
      <c r="E17" s="40" t="s">
        <v>516</v>
      </c>
      <c r="F17" s="40" t="s">
        <v>502</v>
      </c>
      <c r="G17" s="64" t="s">
        <v>503</v>
      </c>
      <c r="H17" s="41">
        <v>0</v>
      </c>
      <c r="I17" s="41">
        <v>0</v>
      </c>
      <c r="J17" s="41">
        <v>0</v>
      </c>
      <c r="K17" s="41">
        <v>38</v>
      </c>
      <c r="L17" s="41">
        <v>11</v>
      </c>
      <c r="M17" s="41">
        <v>0</v>
      </c>
      <c r="N17" s="41">
        <v>0</v>
      </c>
      <c r="O17" s="41">
        <v>71</v>
      </c>
      <c r="P17" s="41">
        <v>0</v>
      </c>
      <c r="Q17" s="41">
        <v>0</v>
      </c>
      <c r="R17" s="41">
        <v>0</v>
      </c>
      <c r="S17" s="41" t="s">
        <v>504</v>
      </c>
      <c r="T17" s="41" t="s">
        <v>504</v>
      </c>
      <c r="U17" s="41" t="s">
        <v>504</v>
      </c>
      <c r="V17" s="41" t="s">
        <v>504</v>
      </c>
      <c r="W17" s="41" t="s">
        <v>504</v>
      </c>
      <c r="X17" s="65" t="s">
        <v>504</v>
      </c>
      <c r="Y17" s="40"/>
      <c r="Z17" s="40"/>
      <c r="AA17" s="40"/>
      <c r="AB17" s="40"/>
      <c r="AC17" s="40"/>
      <c r="AD17" s="40"/>
      <c r="AE17" s="40"/>
      <c r="AF17" s="40"/>
      <c r="AG17" s="40"/>
      <c r="AH17" s="40"/>
    </row>
    <row r="18" spans="1:34">
      <c r="A18" s="40">
        <v>9</v>
      </c>
      <c r="B18" s="40">
        <v>16</v>
      </c>
      <c r="C18" s="63"/>
      <c r="D18" s="40"/>
      <c r="E18" s="40" t="s">
        <v>517</v>
      </c>
      <c r="F18" s="40" t="s">
        <v>502</v>
      </c>
      <c r="G18" s="64" t="s">
        <v>503</v>
      </c>
      <c r="H18" s="41">
        <v>2582</v>
      </c>
      <c r="I18" s="41">
        <v>148</v>
      </c>
      <c r="J18" s="41">
        <v>1000</v>
      </c>
      <c r="K18" s="41">
        <v>626</v>
      </c>
      <c r="L18" s="41">
        <v>1825</v>
      </c>
      <c r="M18" s="41">
        <v>1975</v>
      </c>
      <c r="N18" s="41">
        <v>473</v>
      </c>
      <c r="O18" s="41">
        <v>2291</v>
      </c>
      <c r="P18" s="41">
        <v>2882</v>
      </c>
      <c r="Q18" s="41">
        <v>596</v>
      </c>
      <c r="R18" s="41">
        <v>1630</v>
      </c>
      <c r="S18" s="41" t="s">
        <v>504</v>
      </c>
      <c r="T18" s="41" t="s">
        <v>504</v>
      </c>
      <c r="U18" s="41" t="s">
        <v>504</v>
      </c>
      <c r="V18" s="41" t="s">
        <v>504</v>
      </c>
      <c r="W18" s="41" t="s">
        <v>504</v>
      </c>
      <c r="X18" s="65" t="s">
        <v>504</v>
      </c>
      <c r="Y18" s="40"/>
      <c r="Z18" s="40"/>
      <c r="AA18" s="40"/>
      <c r="AB18" s="40"/>
      <c r="AC18" s="40"/>
      <c r="AD18" s="40"/>
      <c r="AE18" s="40"/>
      <c r="AF18" s="40"/>
      <c r="AG18" s="40"/>
      <c r="AH18" s="40"/>
    </row>
    <row r="19" spans="1:34">
      <c r="A19" s="40">
        <v>9</v>
      </c>
      <c r="B19" s="40">
        <v>17</v>
      </c>
      <c r="C19" s="63"/>
      <c r="D19" s="40"/>
      <c r="E19" s="40" t="s">
        <v>50</v>
      </c>
      <c r="F19" s="40" t="s">
        <v>502</v>
      </c>
      <c r="G19" s="64" t="s">
        <v>503</v>
      </c>
      <c r="H19" s="41">
        <v>2582</v>
      </c>
      <c r="I19" s="41">
        <v>148</v>
      </c>
      <c r="J19" s="41">
        <v>1000</v>
      </c>
      <c r="K19" s="41">
        <v>675</v>
      </c>
      <c r="L19" s="41">
        <v>1887</v>
      </c>
      <c r="M19" s="41">
        <v>1975</v>
      </c>
      <c r="N19" s="41">
        <v>487</v>
      </c>
      <c r="O19" s="41">
        <v>2386</v>
      </c>
      <c r="P19" s="41">
        <v>2882</v>
      </c>
      <c r="Q19" s="41">
        <v>596</v>
      </c>
      <c r="R19" s="41">
        <v>1630</v>
      </c>
      <c r="S19" s="41" t="s">
        <v>504</v>
      </c>
      <c r="T19" s="41" t="s">
        <v>504</v>
      </c>
      <c r="U19" s="41" t="s">
        <v>504</v>
      </c>
      <c r="V19" s="41" t="s">
        <v>504</v>
      </c>
      <c r="W19" s="41" t="s">
        <v>504</v>
      </c>
      <c r="X19" s="65" t="s">
        <v>504</v>
      </c>
      <c r="Y19" s="40"/>
      <c r="Z19" s="40"/>
      <c r="AA19" s="40"/>
      <c r="AB19" s="40"/>
      <c r="AC19" s="40"/>
      <c r="AD19" s="40"/>
      <c r="AE19" s="40"/>
      <c r="AF19" s="40"/>
      <c r="AG19" s="40"/>
      <c r="AH19" s="40"/>
    </row>
    <row r="20" spans="1:34">
      <c r="A20" s="40">
        <v>9</v>
      </c>
      <c r="B20" s="40">
        <v>18</v>
      </c>
      <c r="C20" s="63"/>
      <c r="D20" s="40" t="s">
        <v>518</v>
      </c>
      <c r="E20" s="40" t="s">
        <v>519</v>
      </c>
      <c r="F20" s="40" t="s">
        <v>502</v>
      </c>
      <c r="G20" s="64" t="s">
        <v>503</v>
      </c>
      <c r="H20" s="41">
        <v>0</v>
      </c>
      <c r="I20" s="41">
        <v>0</v>
      </c>
      <c r="J20" s="41">
        <v>0</v>
      </c>
      <c r="K20" s="41">
        <v>0</v>
      </c>
      <c r="L20" s="41">
        <v>0</v>
      </c>
      <c r="M20" s="41">
        <v>0</v>
      </c>
      <c r="N20" s="41">
        <v>0</v>
      </c>
      <c r="O20" s="41">
        <v>0</v>
      </c>
      <c r="P20" s="41">
        <v>0</v>
      </c>
      <c r="Q20" s="41">
        <v>0</v>
      </c>
      <c r="R20" s="41">
        <v>0</v>
      </c>
      <c r="S20" s="41" t="s">
        <v>504</v>
      </c>
      <c r="T20" s="41" t="s">
        <v>504</v>
      </c>
      <c r="U20" s="41" t="s">
        <v>504</v>
      </c>
      <c r="V20" s="41" t="s">
        <v>504</v>
      </c>
      <c r="W20" s="41" t="s">
        <v>504</v>
      </c>
      <c r="X20" s="65" t="s">
        <v>504</v>
      </c>
      <c r="Y20" s="40"/>
      <c r="Z20" s="40"/>
      <c r="AA20" s="40"/>
      <c r="AB20" s="40"/>
      <c r="AC20" s="40"/>
      <c r="AD20" s="40"/>
      <c r="AE20" s="40"/>
      <c r="AF20" s="40"/>
      <c r="AG20" s="40"/>
      <c r="AH20" s="40"/>
    </row>
    <row r="21" spans="1:34">
      <c r="A21" s="40">
        <v>9</v>
      </c>
      <c r="B21" s="40">
        <v>19</v>
      </c>
      <c r="C21" s="63"/>
      <c r="D21" s="40"/>
      <c r="E21" s="40" t="s">
        <v>520</v>
      </c>
      <c r="F21" s="40" t="s">
        <v>502</v>
      </c>
      <c r="G21" s="64" t="s">
        <v>503</v>
      </c>
      <c r="H21" s="41">
        <v>0</v>
      </c>
      <c r="I21" s="41">
        <v>0</v>
      </c>
      <c r="J21" s="41">
        <v>0</v>
      </c>
      <c r="K21" s="41">
        <v>3</v>
      </c>
      <c r="L21" s="41">
        <v>29</v>
      </c>
      <c r="M21" s="41">
        <v>7</v>
      </c>
      <c r="N21" s="41">
        <v>5</v>
      </c>
      <c r="O21" s="41">
        <v>0</v>
      </c>
      <c r="P21" s="41">
        <v>3</v>
      </c>
      <c r="Q21" s="41">
        <v>0</v>
      </c>
      <c r="R21" s="41">
        <v>0</v>
      </c>
      <c r="S21" s="41" t="s">
        <v>504</v>
      </c>
      <c r="T21" s="41" t="s">
        <v>504</v>
      </c>
      <c r="U21" s="41" t="s">
        <v>504</v>
      </c>
      <c r="V21" s="41" t="s">
        <v>504</v>
      </c>
      <c r="W21" s="41" t="s">
        <v>504</v>
      </c>
      <c r="X21" s="65" t="s">
        <v>504</v>
      </c>
      <c r="Y21" s="40"/>
      <c r="Z21" s="40"/>
      <c r="AA21" s="40"/>
      <c r="AB21" s="40"/>
      <c r="AC21" s="40"/>
      <c r="AD21" s="40"/>
      <c r="AE21" s="40"/>
      <c r="AF21" s="40"/>
      <c r="AG21" s="40"/>
      <c r="AH21" s="40"/>
    </row>
    <row r="22" spans="1:34">
      <c r="A22" s="40">
        <v>9</v>
      </c>
      <c r="B22" s="40">
        <v>20</v>
      </c>
      <c r="C22" s="63"/>
      <c r="D22" s="40"/>
      <c r="E22" s="40" t="s">
        <v>521</v>
      </c>
      <c r="F22" s="40" t="s">
        <v>502</v>
      </c>
      <c r="G22" s="64" t="s">
        <v>503</v>
      </c>
      <c r="H22" s="41">
        <v>186</v>
      </c>
      <c r="I22" s="41">
        <v>19</v>
      </c>
      <c r="J22" s="41">
        <v>10</v>
      </c>
      <c r="K22" s="41">
        <v>89</v>
      </c>
      <c r="L22" s="41">
        <v>242</v>
      </c>
      <c r="M22" s="41">
        <v>130</v>
      </c>
      <c r="N22" s="41">
        <v>66</v>
      </c>
      <c r="O22" s="41">
        <v>57</v>
      </c>
      <c r="P22" s="41">
        <v>352</v>
      </c>
      <c r="Q22" s="41">
        <v>118</v>
      </c>
      <c r="R22" s="41">
        <v>25</v>
      </c>
      <c r="S22" s="41" t="s">
        <v>504</v>
      </c>
      <c r="T22" s="41" t="s">
        <v>504</v>
      </c>
      <c r="U22" s="41" t="s">
        <v>504</v>
      </c>
      <c r="V22" s="41" t="s">
        <v>504</v>
      </c>
      <c r="W22" s="41" t="s">
        <v>504</v>
      </c>
      <c r="X22" s="65" t="s">
        <v>504</v>
      </c>
      <c r="Y22" s="40"/>
      <c r="Z22" s="40"/>
      <c r="AA22" s="40"/>
      <c r="AB22" s="40"/>
      <c r="AC22" s="40"/>
      <c r="AD22" s="40"/>
      <c r="AE22" s="40"/>
      <c r="AF22" s="40"/>
      <c r="AG22" s="40"/>
      <c r="AH22" s="40"/>
    </row>
    <row r="23" spans="1:34">
      <c r="A23" s="40">
        <v>9</v>
      </c>
      <c r="B23" s="40">
        <v>21</v>
      </c>
      <c r="C23" s="63"/>
      <c r="D23" s="40"/>
      <c r="E23" s="40" t="s">
        <v>522</v>
      </c>
      <c r="F23" s="40" t="s">
        <v>502</v>
      </c>
      <c r="G23" s="64" t="s">
        <v>503</v>
      </c>
      <c r="H23" s="41">
        <v>208</v>
      </c>
      <c r="I23" s="41">
        <v>90</v>
      </c>
      <c r="J23" s="41">
        <v>284</v>
      </c>
      <c r="K23" s="41">
        <v>211</v>
      </c>
      <c r="L23" s="41">
        <v>866</v>
      </c>
      <c r="M23" s="41">
        <v>281</v>
      </c>
      <c r="N23" s="41">
        <v>388</v>
      </c>
      <c r="O23" s="41">
        <v>986</v>
      </c>
      <c r="P23" s="41">
        <v>1609</v>
      </c>
      <c r="Q23" s="41">
        <v>114</v>
      </c>
      <c r="R23" s="41">
        <v>76</v>
      </c>
      <c r="S23" s="41" t="s">
        <v>504</v>
      </c>
      <c r="T23" s="41" t="s">
        <v>504</v>
      </c>
      <c r="U23" s="41" t="s">
        <v>504</v>
      </c>
      <c r="V23" s="41" t="s">
        <v>504</v>
      </c>
      <c r="W23" s="41" t="s">
        <v>504</v>
      </c>
      <c r="X23" s="65" t="s">
        <v>504</v>
      </c>
      <c r="Y23" s="40"/>
      <c r="Z23" s="40"/>
      <c r="AA23" s="40"/>
      <c r="AB23" s="40"/>
      <c r="AC23" s="40"/>
      <c r="AD23" s="40"/>
      <c r="AE23" s="40"/>
      <c r="AF23" s="40"/>
      <c r="AG23" s="40"/>
      <c r="AH23" s="40"/>
    </row>
    <row r="24" spans="1:34">
      <c r="A24" s="40">
        <v>9</v>
      </c>
      <c r="B24" s="40">
        <v>22</v>
      </c>
      <c r="C24" s="63"/>
      <c r="D24" s="40"/>
      <c r="E24" s="40" t="s">
        <v>517</v>
      </c>
      <c r="F24" s="40" t="s">
        <v>502</v>
      </c>
      <c r="G24" s="64" t="s">
        <v>503</v>
      </c>
      <c r="H24" s="41">
        <v>2188</v>
      </c>
      <c r="I24" s="41">
        <v>39</v>
      </c>
      <c r="J24" s="41">
        <v>706</v>
      </c>
      <c r="K24" s="41">
        <v>373</v>
      </c>
      <c r="L24" s="41">
        <v>751</v>
      </c>
      <c r="M24" s="41">
        <v>1557</v>
      </c>
      <c r="N24" s="41">
        <v>28</v>
      </c>
      <c r="O24" s="41">
        <v>1343</v>
      </c>
      <c r="P24" s="41">
        <v>919</v>
      </c>
      <c r="Q24" s="41">
        <v>364</v>
      </c>
      <c r="R24" s="41">
        <v>1529</v>
      </c>
      <c r="S24" s="41" t="s">
        <v>504</v>
      </c>
      <c r="T24" s="41" t="s">
        <v>504</v>
      </c>
      <c r="U24" s="41" t="s">
        <v>504</v>
      </c>
      <c r="V24" s="41" t="s">
        <v>504</v>
      </c>
      <c r="W24" s="41" t="s">
        <v>504</v>
      </c>
      <c r="X24" s="65" t="s">
        <v>504</v>
      </c>
      <c r="Y24" s="40"/>
      <c r="Z24" s="40"/>
      <c r="AA24" s="40"/>
      <c r="AB24" s="40"/>
      <c r="AC24" s="40"/>
      <c r="AD24" s="40"/>
      <c r="AE24" s="40"/>
      <c r="AF24" s="40"/>
      <c r="AG24" s="40"/>
      <c r="AH24" s="40"/>
    </row>
    <row r="25" spans="1:34">
      <c r="A25" s="40">
        <v>9</v>
      </c>
      <c r="B25" s="40">
        <v>23</v>
      </c>
      <c r="C25" s="63"/>
      <c r="D25" s="40"/>
      <c r="E25" s="40" t="s">
        <v>50</v>
      </c>
      <c r="F25" s="40" t="s">
        <v>502</v>
      </c>
      <c r="G25" s="64" t="s">
        <v>503</v>
      </c>
      <c r="H25" s="41">
        <v>2582</v>
      </c>
      <c r="I25" s="41">
        <v>148</v>
      </c>
      <c r="J25" s="41">
        <v>1000</v>
      </c>
      <c r="K25" s="41">
        <v>675</v>
      </c>
      <c r="L25" s="41">
        <v>1887</v>
      </c>
      <c r="M25" s="41">
        <v>1975</v>
      </c>
      <c r="N25" s="41">
        <v>487</v>
      </c>
      <c r="O25" s="41">
        <v>2386</v>
      </c>
      <c r="P25" s="41">
        <v>2883</v>
      </c>
      <c r="Q25" s="41">
        <v>596</v>
      </c>
      <c r="R25" s="41">
        <v>1630</v>
      </c>
      <c r="S25" s="41" t="s">
        <v>504</v>
      </c>
      <c r="T25" s="41" t="s">
        <v>504</v>
      </c>
      <c r="U25" s="41" t="s">
        <v>504</v>
      </c>
      <c r="V25" s="41" t="s">
        <v>504</v>
      </c>
      <c r="W25" s="41" t="s">
        <v>504</v>
      </c>
      <c r="X25" s="65" t="s">
        <v>504</v>
      </c>
      <c r="Y25" s="40"/>
      <c r="Z25" s="40"/>
      <c r="AA25" s="40"/>
      <c r="AB25" s="40"/>
      <c r="AC25" s="40"/>
      <c r="AD25" s="40"/>
      <c r="AE25" s="40"/>
      <c r="AF25" s="40"/>
      <c r="AG25" s="40"/>
      <c r="AH25" s="40"/>
    </row>
    <row r="26" spans="1:34">
      <c r="A26" s="40">
        <v>9</v>
      </c>
      <c r="B26" s="40">
        <v>24</v>
      </c>
      <c r="C26" s="63"/>
      <c r="D26" s="40" t="s">
        <v>523</v>
      </c>
      <c r="E26" s="40" t="s">
        <v>524</v>
      </c>
      <c r="F26" s="40" t="s">
        <v>502</v>
      </c>
      <c r="G26" s="64" t="s">
        <v>503</v>
      </c>
      <c r="H26" s="41">
        <v>0</v>
      </c>
      <c r="I26" s="41">
        <v>0</v>
      </c>
      <c r="J26" s="41">
        <v>0</v>
      </c>
      <c r="K26" s="41">
        <v>0</v>
      </c>
      <c r="L26" s="41">
        <v>0</v>
      </c>
      <c r="M26" s="41">
        <v>0</v>
      </c>
      <c r="N26" s="41">
        <v>0</v>
      </c>
      <c r="O26" s="41">
        <v>0</v>
      </c>
      <c r="P26" s="41">
        <v>0</v>
      </c>
      <c r="Q26" s="41">
        <v>0</v>
      </c>
      <c r="R26" s="41">
        <v>0</v>
      </c>
      <c r="S26" s="41" t="s">
        <v>504</v>
      </c>
      <c r="T26" s="41" t="s">
        <v>504</v>
      </c>
      <c r="U26" s="41" t="s">
        <v>504</v>
      </c>
      <c r="V26" s="41" t="s">
        <v>504</v>
      </c>
      <c r="W26" s="41" t="s">
        <v>504</v>
      </c>
      <c r="X26" s="65" t="s">
        <v>504</v>
      </c>
      <c r="Y26" s="40"/>
      <c r="Z26" s="40"/>
      <c r="AA26" s="40"/>
      <c r="AB26" s="40"/>
      <c r="AC26" s="40"/>
      <c r="AD26" s="40"/>
      <c r="AE26" s="40"/>
      <c r="AF26" s="40"/>
      <c r="AG26" s="40"/>
      <c r="AH26" s="40"/>
    </row>
    <row r="27" spans="1:34">
      <c r="A27" s="40">
        <v>9</v>
      </c>
      <c r="B27" s="40">
        <v>25</v>
      </c>
      <c r="C27" s="63"/>
      <c r="D27" s="40"/>
      <c r="E27" s="40" t="s">
        <v>525</v>
      </c>
      <c r="F27" s="40" t="s">
        <v>502</v>
      </c>
      <c r="G27" s="64" t="s">
        <v>503</v>
      </c>
      <c r="H27" s="41">
        <v>0</v>
      </c>
      <c r="I27" s="41">
        <v>0</v>
      </c>
      <c r="J27" s="41">
        <v>0</v>
      </c>
      <c r="K27" s="41">
        <v>0</v>
      </c>
      <c r="L27" s="41">
        <v>0</v>
      </c>
      <c r="M27" s="41">
        <v>0</v>
      </c>
      <c r="N27" s="41">
        <v>0</v>
      </c>
      <c r="O27" s="41">
        <v>9</v>
      </c>
      <c r="P27" s="41">
        <v>11</v>
      </c>
      <c r="Q27" s="41">
        <v>0</v>
      </c>
      <c r="R27" s="41">
        <v>0</v>
      </c>
      <c r="S27" s="41" t="s">
        <v>504</v>
      </c>
      <c r="T27" s="41" t="s">
        <v>504</v>
      </c>
      <c r="U27" s="41" t="s">
        <v>504</v>
      </c>
      <c r="V27" s="41" t="s">
        <v>504</v>
      </c>
      <c r="W27" s="41" t="s">
        <v>504</v>
      </c>
      <c r="X27" s="65" t="s">
        <v>504</v>
      </c>
      <c r="Y27" s="40"/>
      <c r="Z27" s="40"/>
      <c r="AA27" s="40"/>
      <c r="AB27" s="40"/>
      <c r="AC27" s="40"/>
      <c r="AD27" s="40"/>
      <c r="AE27" s="40"/>
      <c r="AF27" s="40"/>
      <c r="AG27" s="40"/>
      <c r="AH27" s="40"/>
    </row>
    <row r="28" spans="1:34">
      <c r="A28" s="40">
        <v>9</v>
      </c>
      <c r="B28" s="40">
        <v>26</v>
      </c>
      <c r="C28" s="63"/>
      <c r="D28" s="40"/>
      <c r="E28" s="40" t="s">
        <v>526</v>
      </c>
      <c r="F28" s="40" t="s">
        <v>502</v>
      </c>
      <c r="G28" s="64" t="s">
        <v>503</v>
      </c>
      <c r="H28" s="41">
        <v>77</v>
      </c>
      <c r="I28" s="41">
        <v>19</v>
      </c>
      <c r="J28" s="41">
        <v>0</v>
      </c>
      <c r="K28" s="41">
        <v>131</v>
      </c>
      <c r="L28" s="41">
        <v>387</v>
      </c>
      <c r="M28" s="41">
        <v>159</v>
      </c>
      <c r="N28" s="41">
        <v>64</v>
      </c>
      <c r="O28" s="41">
        <v>84</v>
      </c>
      <c r="P28" s="41">
        <v>292</v>
      </c>
      <c r="Q28" s="41">
        <v>60</v>
      </c>
      <c r="R28" s="41">
        <v>10</v>
      </c>
      <c r="S28" s="41" t="s">
        <v>504</v>
      </c>
      <c r="T28" s="41" t="s">
        <v>504</v>
      </c>
      <c r="U28" s="41" t="s">
        <v>504</v>
      </c>
      <c r="V28" s="41" t="s">
        <v>504</v>
      </c>
      <c r="W28" s="41" t="s">
        <v>504</v>
      </c>
      <c r="X28" s="65" t="s">
        <v>504</v>
      </c>
      <c r="Y28" s="40"/>
      <c r="Z28" s="40"/>
      <c r="AA28" s="40"/>
      <c r="AB28" s="40"/>
      <c r="AC28" s="40"/>
      <c r="AD28" s="40"/>
      <c r="AE28" s="40"/>
      <c r="AF28" s="40"/>
      <c r="AG28" s="40"/>
      <c r="AH28" s="40"/>
    </row>
    <row r="29" spans="1:34">
      <c r="A29" s="40">
        <v>9</v>
      </c>
      <c r="B29" s="40">
        <v>27</v>
      </c>
      <c r="C29" s="63"/>
      <c r="D29" s="40"/>
      <c r="E29" s="40" t="s">
        <v>527</v>
      </c>
      <c r="F29" s="40" t="s">
        <v>502</v>
      </c>
      <c r="G29" s="64" t="s">
        <v>503</v>
      </c>
      <c r="H29" s="41">
        <v>195</v>
      </c>
      <c r="I29" s="41">
        <v>13</v>
      </c>
      <c r="J29" s="41">
        <v>127</v>
      </c>
      <c r="K29" s="41">
        <v>44</v>
      </c>
      <c r="L29" s="41">
        <v>247</v>
      </c>
      <c r="M29" s="41">
        <v>126</v>
      </c>
      <c r="N29" s="41">
        <v>90</v>
      </c>
      <c r="O29" s="41">
        <v>320</v>
      </c>
      <c r="P29" s="41">
        <v>548</v>
      </c>
      <c r="Q29" s="41">
        <v>140</v>
      </c>
      <c r="R29" s="41">
        <v>146</v>
      </c>
      <c r="S29" s="41" t="s">
        <v>504</v>
      </c>
      <c r="T29" s="41" t="s">
        <v>504</v>
      </c>
      <c r="U29" s="41" t="s">
        <v>504</v>
      </c>
      <c r="V29" s="41" t="s">
        <v>504</v>
      </c>
      <c r="W29" s="41" t="s">
        <v>504</v>
      </c>
      <c r="X29" s="65" t="s">
        <v>504</v>
      </c>
      <c r="Y29" s="40"/>
      <c r="Z29" s="40"/>
      <c r="AA29" s="40"/>
      <c r="AB29" s="40"/>
      <c r="AC29" s="40"/>
      <c r="AD29" s="40"/>
      <c r="AE29" s="40"/>
      <c r="AF29" s="40"/>
      <c r="AG29" s="40"/>
      <c r="AH29" s="40"/>
    </row>
    <row r="30" spans="1:34">
      <c r="A30" s="40">
        <v>9</v>
      </c>
      <c r="B30" s="40">
        <v>28</v>
      </c>
      <c r="C30" s="63"/>
      <c r="D30" s="40"/>
      <c r="E30" s="40" t="s">
        <v>517</v>
      </c>
      <c r="F30" s="40" t="s">
        <v>502</v>
      </c>
      <c r="G30" s="64" t="s">
        <v>503</v>
      </c>
      <c r="H30" s="41">
        <v>2310</v>
      </c>
      <c r="I30" s="41">
        <v>116</v>
      </c>
      <c r="J30" s="41">
        <v>873</v>
      </c>
      <c r="K30" s="41">
        <v>500</v>
      </c>
      <c r="L30" s="41">
        <v>1253</v>
      </c>
      <c r="M30" s="41">
        <v>1690</v>
      </c>
      <c r="N30" s="41">
        <v>333</v>
      </c>
      <c r="O30" s="41">
        <v>1974</v>
      </c>
      <c r="P30" s="41">
        <v>2030</v>
      </c>
      <c r="Q30" s="41">
        <v>396</v>
      </c>
      <c r="R30" s="41">
        <v>1474</v>
      </c>
      <c r="S30" s="41" t="s">
        <v>504</v>
      </c>
      <c r="T30" s="41" t="s">
        <v>504</v>
      </c>
      <c r="U30" s="41" t="s">
        <v>504</v>
      </c>
      <c r="V30" s="41" t="s">
        <v>504</v>
      </c>
      <c r="W30" s="41" t="s">
        <v>504</v>
      </c>
      <c r="X30" s="65" t="s">
        <v>504</v>
      </c>
      <c r="Y30" s="40"/>
      <c r="Z30" s="40"/>
      <c r="AA30" s="40"/>
      <c r="AB30" s="40"/>
      <c r="AC30" s="40"/>
      <c r="AD30" s="40"/>
      <c r="AE30" s="40"/>
      <c r="AF30" s="40"/>
      <c r="AG30" s="40"/>
      <c r="AH30" s="40"/>
    </row>
    <row r="31" spans="1:34">
      <c r="A31" s="40">
        <v>9</v>
      </c>
      <c r="B31" s="40">
        <v>29</v>
      </c>
      <c r="C31" s="66"/>
      <c r="D31" s="67"/>
      <c r="E31" s="67" t="s">
        <v>50</v>
      </c>
      <c r="F31" s="67" t="s">
        <v>502</v>
      </c>
      <c r="G31" s="68" t="s">
        <v>503</v>
      </c>
      <c r="H31" s="41">
        <v>2582</v>
      </c>
      <c r="I31" s="41">
        <v>148</v>
      </c>
      <c r="J31" s="41">
        <v>1000</v>
      </c>
      <c r="K31" s="41">
        <v>675</v>
      </c>
      <c r="L31" s="41">
        <v>1887</v>
      </c>
      <c r="M31" s="41">
        <v>1975</v>
      </c>
      <c r="N31" s="41">
        <v>487</v>
      </c>
      <c r="O31" s="41">
        <v>2386</v>
      </c>
      <c r="P31" s="41">
        <v>2881</v>
      </c>
      <c r="Q31" s="41">
        <v>596</v>
      </c>
      <c r="R31" s="41">
        <v>1630</v>
      </c>
      <c r="S31" s="41" t="s">
        <v>504</v>
      </c>
      <c r="T31" s="41" t="s">
        <v>504</v>
      </c>
      <c r="U31" s="41" t="s">
        <v>504</v>
      </c>
      <c r="V31" s="41" t="s">
        <v>504</v>
      </c>
      <c r="W31" s="41" t="s">
        <v>504</v>
      </c>
      <c r="X31" s="65" t="s">
        <v>504</v>
      </c>
      <c r="Y31" s="40"/>
      <c r="Z31" s="40"/>
      <c r="AA31" s="40"/>
      <c r="AB31" s="40"/>
      <c r="AC31" s="40"/>
      <c r="AD31" s="40"/>
      <c r="AE31" s="40"/>
      <c r="AF31" s="40"/>
      <c r="AG31" s="40"/>
      <c r="AH31" s="40"/>
    </row>
    <row r="32" spans="1:34">
      <c r="A32" s="120"/>
      <c r="B32" s="122"/>
      <c r="C32" s="69">
        <v>2</v>
      </c>
      <c r="D32" s="70" t="s">
        <v>528</v>
      </c>
      <c r="E32" s="70"/>
      <c r="F32" s="70"/>
      <c r="G32" s="71"/>
      <c r="H32" s="72"/>
      <c r="I32" s="72"/>
      <c r="J32" s="72"/>
      <c r="K32" s="72"/>
      <c r="L32" s="72"/>
      <c r="M32" s="72"/>
      <c r="N32" s="72"/>
      <c r="O32" s="72"/>
      <c r="P32" s="72"/>
      <c r="Q32" s="72"/>
      <c r="R32" s="72"/>
      <c r="S32" s="72"/>
      <c r="T32" s="72"/>
      <c r="U32" s="72"/>
      <c r="V32" s="72"/>
      <c r="W32" s="72"/>
      <c r="X32" s="73"/>
      <c r="Y32" s="40"/>
      <c r="Z32" s="40"/>
      <c r="AA32" s="40"/>
      <c r="AB32" s="40"/>
      <c r="AC32" s="40"/>
      <c r="AD32" s="40"/>
      <c r="AE32" s="40"/>
      <c r="AF32" s="40"/>
      <c r="AG32" s="40"/>
      <c r="AH32" s="40"/>
    </row>
    <row r="33" spans="1:34">
      <c r="A33" s="40">
        <v>10</v>
      </c>
      <c r="B33" s="40">
        <v>4</v>
      </c>
      <c r="C33" s="63"/>
      <c r="D33" s="40" t="s">
        <v>501</v>
      </c>
      <c r="E33" s="40" t="s">
        <v>501</v>
      </c>
      <c r="F33" s="40" t="s">
        <v>502</v>
      </c>
      <c r="G33" s="64" t="s">
        <v>503</v>
      </c>
      <c r="H33" s="41">
        <v>0</v>
      </c>
      <c r="I33" s="41">
        <v>0</v>
      </c>
      <c r="J33" s="41">
        <v>0</v>
      </c>
      <c r="K33" s="41">
        <v>20</v>
      </c>
      <c r="L33" s="41">
        <v>0</v>
      </c>
      <c r="M33" s="41">
        <v>0</v>
      </c>
      <c r="N33" s="41">
        <v>0</v>
      </c>
      <c r="O33" s="41">
        <v>18</v>
      </c>
      <c r="P33" s="41">
        <v>25</v>
      </c>
      <c r="Q33" s="41">
        <v>0</v>
      </c>
      <c r="R33" s="41">
        <v>50</v>
      </c>
      <c r="S33" s="41" t="s">
        <v>504</v>
      </c>
      <c r="T33" s="41" t="s">
        <v>504</v>
      </c>
      <c r="U33" s="41" t="s">
        <v>504</v>
      </c>
      <c r="V33" s="41" t="s">
        <v>504</v>
      </c>
      <c r="W33" s="41" t="s">
        <v>504</v>
      </c>
      <c r="X33" s="65" t="s">
        <v>504</v>
      </c>
      <c r="Y33" s="40"/>
      <c r="Z33" s="40"/>
      <c r="AA33" s="40"/>
      <c r="AB33" s="40"/>
      <c r="AC33" s="40"/>
      <c r="AD33" s="40"/>
      <c r="AE33" s="40"/>
      <c r="AF33" s="40"/>
      <c r="AG33" s="40"/>
      <c r="AH33" s="40"/>
    </row>
    <row r="34" spans="1:34">
      <c r="A34" s="40">
        <v>10</v>
      </c>
      <c r="B34" s="40">
        <v>5</v>
      </c>
      <c r="C34" s="63"/>
      <c r="D34" s="40" t="s">
        <v>505</v>
      </c>
      <c r="E34" s="40" t="s">
        <v>506</v>
      </c>
      <c r="F34" s="40" t="s">
        <v>502</v>
      </c>
      <c r="G34" s="64" t="s">
        <v>503</v>
      </c>
      <c r="H34" s="41">
        <v>398</v>
      </c>
      <c r="I34" s="41">
        <v>59</v>
      </c>
      <c r="J34" s="41">
        <v>0</v>
      </c>
      <c r="K34" s="41">
        <v>159</v>
      </c>
      <c r="L34" s="41">
        <v>45</v>
      </c>
      <c r="M34" s="41">
        <v>290</v>
      </c>
      <c r="N34" s="41">
        <v>82</v>
      </c>
      <c r="O34" s="41">
        <v>383</v>
      </c>
      <c r="P34" s="41">
        <v>432</v>
      </c>
      <c r="Q34" s="41">
        <v>16</v>
      </c>
      <c r="R34" s="41">
        <v>244</v>
      </c>
      <c r="S34" s="41" t="s">
        <v>504</v>
      </c>
      <c r="T34" s="41" t="s">
        <v>504</v>
      </c>
      <c r="U34" s="41" t="s">
        <v>504</v>
      </c>
      <c r="V34" s="41" t="s">
        <v>504</v>
      </c>
      <c r="W34" s="41" t="s">
        <v>504</v>
      </c>
      <c r="X34" s="65" t="s">
        <v>504</v>
      </c>
      <c r="Y34" s="40"/>
      <c r="Z34" s="40"/>
      <c r="AA34" s="40"/>
      <c r="AB34" s="40"/>
      <c r="AC34" s="40"/>
      <c r="AD34" s="40"/>
      <c r="AE34" s="40"/>
      <c r="AF34" s="40"/>
      <c r="AG34" s="40"/>
      <c r="AH34" s="40"/>
    </row>
    <row r="35" spans="1:34">
      <c r="A35" s="40">
        <v>10</v>
      </c>
      <c r="B35" s="40">
        <v>6</v>
      </c>
      <c r="C35" s="63"/>
      <c r="D35" s="40"/>
      <c r="E35" s="40" t="s">
        <v>507</v>
      </c>
      <c r="F35" s="40" t="s">
        <v>502</v>
      </c>
      <c r="G35" s="64" t="s">
        <v>503</v>
      </c>
      <c r="H35" s="41">
        <v>1427</v>
      </c>
      <c r="I35" s="41">
        <v>58</v>
      </c>
      <c r="J35" s="41">
        <v>399</v>
      </c>
      <c r="K35" s="41">
        <v>87</v>
      </c>
      <c r="L35" s="41">
        <v>403</v>
      </c>
      <c r="M35" s="41">
        <v>820</v>
      </c>
      <c r="N35" s="41">
        <v>391</v>
      </c>
      <c r="O35" s="41">
        <v>1221</v>
      </c>
      <c r="P35" s="41">
        <v>1938</v>
      </c>
      <c r="Q35" s="41">
        <v>458</v>
      </c>
      <c r="R35" s="41">
        <v>901</v>
      </c>
      <c r="S35" s="41" t="s">
        <v>504</v>
      </c>
      <c r="T35" s="41" t="s">
        <v>504</v>
      </c>
      <c r="U35" s="41" t="s">
        <v>504</v>
      </c>
      <c r="V35" s="41" t="s">
        <v>504</v>
      </c>
      <c r="W35" s="41" t="s">
        <v>504</v>
      </c>
      <c r="X35" s="65" t="s">
        <v>504</v>
      </c>
      <c r="Y35" s="40"/>
      <c r="Z35" s="40"/>
      <c r="AA35" s="40"/>
      <c r="AB35" s="40"/>
      <c r="AC35" s="40"/>
      <c r="AD35" s="40"/>
      <c r="AE35" s="40"/>
      <c r="AF35" s="40"/>
      <c r="AG35" s="40"/>
      <c r="AH35" s="40"/>
    </row>
    <row r="36" spans="1:34">
      <c r="A36" s="40">
        <v>10</v>
      </c>
      <c r="B36" s="40">
        <v>7</v>
      </c>
      <c r="C36" s="63"/>
      <c r="D36" s="40" t="s">
        <v>508</v>
      </c>
      <c r="E36" s="40" t="s">
        <v>509</v>
      </c>
      <c r="F36" s="40" t="s">
        <v>502</v>
      </c>
      <c r="G36" s="64" t="s">
        <v>503</v>
      </c>
      <c r="H36" s="41">
        <v>264</v>
      </c>
      <c r="I36" s="41">
        <v>0</v>
      </c>
      <c r="J36" s="41">
        <v>0</v>
      </c>
      <c r="K36" s="41">
        <v>59</v>
      </c>
      <c r="L36" s="41">
        <v>28</v>
      </c>
      <c r="M36" s="41">
        <v>166</v>
      </c>
      <c r="N36" s="41">
        <v>19</v>
      </c>
      <c r="O36" s="41">
        <v>0</v>
      </c>
      <c r="P36" s="41">
        <v>72</v>
      </c>
      <c r="Q36" s="41">
        <v>41</v>
      </c>
      <c r="R36" s="41">
        <v>25</v>
      </c>
      <c r="S36" s="41" t="s">
        <v>504</v>
      </c>
      <c r="T36" s="41" t="s">
        <v>504</v>
      </c>
      <c r="U36" s="41" t="s">
        <v>504</v>
      </c>
      <c r="V36" s="41" t="s">
        <v>504</v>
      </c>
      <c r="W36" s="41" t="s">
        <v>504</v>
      </c>
      <c r="X36" s="65" t="s">
        <v>504</v>
      </c>
      <c r="Y36" s="40"/>
      <c r="Z36" s="40"/>
      <c r="AA36" s="40"/>
      <c r="AB36" s="40"/>
      <c r="AC36" s="40"/>
      <c r="AD36" s="40"/>
      <c r="AE36" s="40"/>
      <c r="AF36" s="40"/>
      <c r="AG36" s="40"/>
      <c r="AH36" s="40"/>
    </row>
    <row r="37" spans="1:34">
      <c r="A37" s="40">
        <v>10</v>
      </c>
      <c r="B37" s="40">
        <v>8</v>
      </c>
      <c r="C37" s="63"/>
      <c r="D37" s="40"/>
      <c r="E37" s="40" t="s">
        <v>510</v>
      </c>
      <c r="F37" s="40" t="s">
        <v>502</v>
      </c>
      <c r="G37" s="64" t="s">
        <v>503</v>
      </c>
      <c r="H37" s="41">
        <v>22</v>
      </c>
      <c r="I37" s="41">
        <v>177</v>
      </c>
      <c r="J37" s="41">
        <v>0</v>
      </c>
      <c r="K37" s="41">
        <v>109</v>
      </c>
      <c r="L37" s="41">
        <v>16</v>
      </c>
      <c r="M37" s="41">
        <v>96</v>
      </c>
      <c r="N37" s="41">
        <v>0</v>
      </c>
      <c r="O37" s="41">
        <v>63</v>
      </c>
      <c r="P37" s="41">
        <v>83</v>
      </c>
      <c r="Q37" s="41">
        <v>0</v>
      </c>
      <c r="R37" s="41">
        <v>16</v>
      </c>
      <c r="S37" s="41" t="s">
        <v>504</v>
      </c>
      <c r="T37" s="41" t="s">
        <v>504</v>
      </c>
      <c r="U37" s="41" t="s">
        <v>504</v>
      </c>
      <c r="V37" s="41" t="s">
        <v>504</v>
      </c>
      <c r="W37" s="41" t="s">
        <v>504</v>
      </c>
      <c r="X37" s="65" t="s">
        <v>504</v>
      </c>
      <c r="Y37" s="40"/>
      <c r="Z37" s="40"/>
      <c r="AA37" s="40"/>
      <c r="AB37" s="40"/>
      <c r="AC37" s="40"/>
      <c r="AD37" s="40"/>
      <c r="AE37" s="40"/>
      <c r="AF37" s="40"/>
      <c r="AG37" s="40"/>
      <c r="AH37" s="40"/>
    </row>
    <row r="38" spans="1:34">
      <c r="A38" s="40">
        <v>10</v>
      </c>
      <c r="B38" s="40">
        <v>9</v>
      </c>
      <c r="C38" s="63"/>
      <c r="D38" s="40"/>
      <c r="E38" s="40" t="s">
        <v>511</v>
      </c>
      <c r="F38" s="40" t="s">
        <v>502</v>
      </c>
      <c r="G38" s="64" t="s">
        <v>503</v>
      </c>
      <c r="H38" s="41">
        <v>717</v>
      </c>
      <c r="I38" s="41">
        <v>0</v>
      </c>
      <c r="J38" s="41">
        <v>0</v>
      </c>
      <c r="K38" s="41">
        <v>158</v>
      </c>
      <c r="L38" s="41">
        <v>1122</v>
      </c>
      <c r="M38" s="41">
        <v>399</v>
      </c>
      <c r="N38" s="41">
        <v>366</v>
      </c>
      <c r="O38" s="41">
        <v>169</v>
      </c>
      <c r="P38" s="41">
        <v>312</v>
      </c>
      <c r="Q38" s="41">
        <v>134</v>
      </c>
      <c r="R38" s="41">
        <v>157</v>
      </c>
      <c r="S38" s="41" t="s">
        <v>504</v>
      </c>
      <c r="T38" s="41" t="s">
        <v>504</v>
      </c>
      <c r="U38" s="41" t="s">
        <v>504</v>
      </c>
      <c r="V38" s="41" t="s">
        <v>504</v>
      </c>
      <c r="W38" s="41" t="s">
        <v>504</v>
      </c>
      <c r="X38" s="65" t="s">
        <v>504</v>
      </c>
      <c r="Y38" s="40"/>
      <c r="Z38" s="40"/>
      <c r="AA38" s="40"/>
      <c r="AB38" s="40"/>
      <c r="AC38" s="40"/>
      <c r="AD38" s="40"/>
      <c r="AE38" s="40"/>
      <c r="AF38" s="40"/>
      <c r="AG38" s="40"/>
      <c r="AH38" s="40"/>
    </row>
    <row r="39" spans="1:34">
      <c r="A39" s="40">
        <v>10</v>
      </c>
      <c r="B39" s="40">
        <v>10</v>
      </c>
      <c r="C39" s="63"/>
      <c r="D39" s="40"/>
      <c r="E39" s="40" t="s">
        <v>512</v>
      </c>
      <c r="F39" s="40" t="s">
        <v>502</v>
      </c>
      <c r="G39" s="64" t="s">
        <v>503</v>
      </c>
      <c r="H39" s="41">
        <v>18</v>
      </c>
      <c r="I39" s="41">
        <v>0</v>
      </c>
      <c r="J39" s="41">
        <v>56</v>
      </c>
      <c r="K39" s="41">
        <v>45</v>
      </c>
      <c r="L39" s="41">
        <v>257</v>
      </c>
      <c r="M39" s="41">
        <v>166</v>
      </c>
      <c r="N39" s="41">
        <v>113</v>
      </c>
      <c r="O39" s="41">
        <v>53</v>
      </c>
      <c r="P39" s="41">
        <v>0</v>
      </c>
      <c r="Q39" s="41">
        <v>100</v>
      </c>
      <c r="R39" s="41">
        <v>77</v>
      </c>
      <c r="S39" s="41" t="s">
        <v>504</v>
      </c>
      <c r="T39" s="41" t="s">
        <v>504</v>
      </c>
      <c r="U39" s="41" t="s">
        <v>504</v>
      </c>
      <c r="V39" s="41" t="s">
        <v>504</v>
      </c>
      <c r="W39" s="41" t="s">
        <v>504</v>
      </c>
      <c r="X39" s="65" t="s">
        <v>504</v>
      </c>
      <c r="Y39" s="40"/>
      <c r="Z39" s="40"/>
      <c r="AA39" s="40"/>
      <c r="AB39" s="40"/>
      <c r="AC39" s="40"/>
      <c r="AD39" s="40"/>
      <c r="AE39" s="40"/>
      <c r="AF39" s="40"/>
      <c r="AG39" s="40"/>
      <c r="AH39" s="40"/>
    </row>
    <row r="40" spans="1:34">
      <c r="A40" s="40">
        <v>10</v>
      </c>
      <c r="B40" s="40">
        <v>11</v>
      </c>
      <c r="C40" s="63"/>
      <c r="D40" s="40"/>
      <c r="E40" s="40" t="s">
        <v>50</v>
      </c>
      <c r="F40" s="40" t="s">
        <v>502</v>
      </c>
      <c r="G40" s="64" t="s">
        <v>503</v>
      </c>
      <c r="H40" s="41">
        <v>2846</v>
      </c>
      <c r="I40" s="41">
        <v>294</v>
      </c>
      <c r="J40" s="41">
        <v>455</v>
      </c>
      <c r="K40" s="41">
        <v>637</v>
      </c>
      <c r="L40" s="41">
        <v>1871</v>
      </c>
      <c r="M40" s="41">
        <v>1937</v>
      </c>
      <c r="N40" s="41">
        <v>972</v>
      </c>
      <c r="O40" s="41">
        <v>1907</v>
      </c>
      <c r="P40" s="41">
        <v>2862</v>
      </c>
      <c r="Q40" s="41">
        <v>749</v>
      </c>
      <c r="R40" s="41">
        <v>1470</v>
      </c>
      <c r="S40" s="41" t="s">
        <v>504</v>
      </c>
      <c r="T40" s="41" t="s">
        <v>504</v>
      </c>
      <c r="U40" s="41" t="s">
        <v>504</v>
      </c>
      <c r="V40" s="41" t="s">
        <v>504</v>
      </c>
      <c r="W40" s="41" t="s">
        <v>504</v>
      </c>
      <c r="X40" s="65" t="s">
        <v>504</v>
      </c>
      <c r="Y40" s="40"/>
      <c r="Z40" s="40"/>
      <c r="AA40" s="40"/>
      <c r="AB40" s="40"/>
      <c r="AC40" s="40"/>
      <c r="AD40" s="40"/>
      <c r="AE40" s="40"/>
      <c r="AF40" s="40"/>
      <c r="AG40" s="40"/>
      <c r="AH40" s="40"/>
    </row>
    <row r="41" spans="1:34">
      <c r="A41" s="40">
        <v>10</v>
      </c>
      <c r="B41" s="40">
        <v>13</v>
      </c>
      <c r="C41" s="63"/>
      <c r="D41" s="40" t="s">
        <v>513</v>
      </c>
      <c r="E41" s="40" t="s">
        <v>514</v>
      </c>
      <c r="F41" s="40" t="s">
        <v>502</v>
      </c>
      <c r="G41" s="64" t="s">
        <v>503</v>
      </c>
      <c r="H41" s="41">
        <v>0</v>
      </c>
      <c r="I41" s="41">
        <v>0</v>
      </c>
      <c r="J41" s="41">
        <v>0</v>
      </c>
      <c r="K41" s="41">
        <v>27</v>
      </c>
      <c r="L41" s="41">
        <v>19</v>
      </c>
      <c r="M41" s="41">
        <v>0</v>
      </c>
      <c r="N41" s="41">
        <v>97</v>
      </c>
      <c r="O41" s="41">
        <v>0</v>
      </c>
      <c r="P41" s="41">
        <v>0</v>
      </c>
      <c r="Q41" s="41">
        <v>0</v>
      </c>
      <c r="R41" s="41">
        <v>0</v>
      </c>
      <c r="S41" s="41" t="s">
        <v>504</v>
      </c>
      <c r="T41" s="41" t="s">
        <v>504</v>
      </c>
      <c r="U41" s="41" t="s">
        <v>504</v>
      </c>
      <c r="V41" s="41" t="s">
        <v>504</v>
      </c>
      <c r="W41" s="41" t="s">
        <v>504</v>
      </c>
      <c r="X41" s="65" t="s">
        <v>504</v>
      </c>
      <c r="Y41" s="40"/>
      <c r="Z41" s="40"/>
      <c r="AA41" s="40"/>
      <c r="AB41" s="40"/>
      <c r="AC41" s="40"/>
      <c r="AD41" s="40"/>
      <c r="AE41" s="40"/>
      <c r="AF41" s="40"/>
      <c r="AG41" s="40"/>
      <c r="AH41" s="40"/>
    </row>
    <row r="42" spans="1:34">
      <c r="A42" s="40">
        <v>10</v>
      </c>
      <c r="B42" s="40">
        <v>14</v>
      </c>
      <c r="C42" s="63"/>
      <c r="D42" s="40"/>
      <c r="E42" s="40" t="s">
        <v>515</v>
      </c>
      <c r="F42" s="40" t="s">
        <v>502</v>
      </c>
      <c r="G42" s="64" t="s">
        <v>503</v>
      </c>
      <c r="H42" s="41">
        <v>70</v>
      </c>
      <c r="I42" s="41">
        <v>0</v>
      </c>
      <c r="J42" s="41">
        <v>0</v>
      </c>
      <c r="K42" s="41">
        <v>18</v>
      </c>
      <c r="L42" s="41">
        <v>21</v>
      </c>
      <c r="M42" s="41">
        <v>0</v>
      </c>
      <c r="N42" s="41">
        <v>45</v>
      </c>
      <c r="O42" s="41">
        <v>0</v>
      </c>
      <c r="P42" s="41">
        <v>0</v>
      </c>
      <c r="Q42" s="41">
        <v>0</v>
      </c>
      <c r="R42" s="41">
        <v>19</v>
      </c>
      <c r="S42" s="41" t="s">
        <v>504</v>
      </c>
      <c r="T42" s="41" t="s">
        <v>504</v>
      </c>
      <c r="U42" s="41" t="s">
        <v>504</v>
      </c>
      <c r="V42" s="41" t="s">
        <v>504</v>
      </c>
      <c r="W42" s="41" t="s">
        <v>504</v>
      </c>
      <c r="X42" s="65" t="s">
        <v>504</v>
      </c>
      <c r="Y42" s="40"/>
      <c r="Z42" s="40"/>
      <c r="AA42" s="40"/>
      <c r="AB42" s="40"/>
      <c r="AC42" s="40"/>
      <c r="AD42" s="40"/>
      <c r="AE42" s="40"/>
      <c r="AF42" s="40"/>
      <c r="AG42" s="40"/>
      <c r="AH42" s="40"/>
    </row>
    <row r="43" spans="1:34">
      <c r="A43" s="40">
        <v>10</v>
      </c>
      <c r="B43" s="40">
        <v>15</v>
      </c>
      <c r="C43" s="63"/>
      <c r="D43" s="40"/>
      <c r="E43" s="40" t="s">
        <v>516</v>
      </c>
      <c r="F43" s="40" t="s">
        <v>502</v>
      </c>
      <c r="G43" s="64" t="s">
        <v>503</v>
      </c>
      <c r="H43" s="41">
        <v>57</v>
      </c>
      <c r="I43" s="41">
        <v>0</v>
      </c>
      <c r="J43" s="41">
        <v>0</v>
      </c>
      <c r="K43" s="41">
        <v>109</v>
      </c>
      <c r="L43" s="41">
        <v>190</v>
      </c>
      <c r="M43" s="41">
        <v>24</v>
      </c>
      <c r="N43" s="41">
        <v>19</v>
      </c>
      <c r="O43" s="41">
        <v>153</v>
      </c>
      <c r="P43" s="41">
        <v>59</v>
      </c>
      <c r="Q43" s="41">
        <v>71</v>
      </c>
      <c r="R43" s="41">
        <v>0</v>
      </c>
      <c r="S43" s="41" t="s">
        <v>504</v>
      </c>
      <c r="T43" s="41" t="s">
        <v>504</v>
      </c>
      <c r="U43" s="41" t="s">
        <v>504</v>
      </c>
      <c r="V43" s="41" t="s">
        <v>504</v>
      </c>
      <c r="W43" s="41" t="s">
        <v>504</v>
      </c>
      <c r="X43" s="65" t="s">
        <v>504</v>
      </c>
      <c r="Y43" s="40"/>
      <c r="Z43" s="40"/>
      <c r="AA43" s="40"/>
      <c r="AB43" s="40"/>
      <c r="AC43" s="40"/>
      <c r="AD43" s="40"/>
      <c r="AE43" s="40"/>
      <c r="AF43" s="40"/>
      <c r="AG43" s="40"/>
      <c r="AH43" s="40"/>
    </row>
    <row r="44" spans="1:34">
      <c r="A44" s="40">
        <v>10</v>
      </c>
      <c r="B44" s="40">
        <v>16</v>
      </c>
      <c r="C44" s="63"/>
      <c r="D44" s="40"/>
      <c r="E44" s="40" t="s">
        <v>517</v>
      </c>
      <c r="F44" s="40" t="s">
        <v>502</v>
      </c>
      <c r="G44" s="64" t="s">
        <v>503</v>
      </c>
      <c r="H44" s="41">
        <v>2703</v>
      </c>
      <c r="I44" s="41">
        <v>294</v>
      </c>
      <c r="J44" s="41">
        <v>455</v>
      </c>
      <c r="K44" s="41">
        <v>483</v>
      </c>
      <c r="L44" s="41">
        <v>1641</v>
      </c>
      <c r="M44" s="41">
        <v>1913</v>
      </c>
      <c r="N44" s="41">
        <v>811</v>
      </c>
      <c r="O44" s="41">
        <v>1754</v>
      </c>
      <c r="P44" s="41">
        <v>2802</v>
      </c>
      <c r="Q44" s="41">
        <v>679</v>
      </c>
      <c r="R44" s="41">
        <v>1451</v>
      </c>
      <c r="S44" s="41" t="s">
        <v>504</v>
      </c>
      <c r="T44" s="41" t="s">
        <v>504</v>
      </c>
      <c r="U44" s="41" t="s">
        <v>504</v>
      </c>
      <c r="V44" s="41" t="s">
        <v>504</v>
      </c>
      <c r="W44" s="41" t="s">
        <v>504</v>
      </c>
      <c r="X44" s="65" t="s">
        <v>504</v>
      </c>
      <c r="Y44" s="40"/>
      <c r="Z44" s="40"/>
      <c r="AA44" s="40"/>
      <c r="AB44" s="40"/>
      <c r="AC44" s="40"/>
      <c r="AD44" s="40"/>
      <c r="AE44" s="40"/>
      <c r="AF44" s="40"/>
      <c r="AG44" s="40"/>
      <c r="AH44" s="40"/>
    </row>
    <row r="45" spans="1:34">
      <c r="A45" s="40">
        <v>10</v>
      </c>
      <c r="B45" s="40">
        <v>17</v>
      </c>
      <c r="C45" s="63"/>
      <c r="D45" s="40"/>
      <c r="E45" s="40" t="s">
        <v>50</v>
      </c>
      <c r="F45" s="40" t="s">
        <v>502</v>
      </c>
      <c r="G45" s="64" t="s">
        <v>503</v>
      </c>
      <c r="H45" s="41">
        <v>2830</v>
      </c>
      <c r="I45" s="41">
        <v>294</v>
      </c>
      <c r="J45" s="41">
        <v>455</v>
      </c>
      <c r="K45" s="41">
        <v>637</v>
      </c>
      <c r="L45" s="41">
        <v>1871</v>
      </c>
      <c r="M45" s="41">
        <v>1937</v>
      </c>
      <c r="N45" s="41">
        <v>972</v>
      </c>
      <c r="O45" s="41">
        <v>1907</v>
      </c>
      <c r="P45" s="41">
        <v>2861</v>
      </c>
      <c r="Q45" s="41">
        <v>750</v>
      </c>
      <c r="R45" s="41">
        <v>1470</v>
      </c>
      <c r="S45" s="41" t="s">
        <v>504</v>
      </c>
      <c r="T45" s="41" t="s">
        <v>504</v>
      </c>
      <c r="U45" s="41" t="s">
        <v>504</v>
      </c>
      <c r="V45" s="41" t="s">
        <v>504</v>
      </c>
      <c r="W45" s="41" t="s">
        <v>504</v>
      </c>
      <c r="X45" s="65" t="s">
        <v>504</v>
      </c>
      <c r="Y45" s="40"/>
      <c r="Z45" s="40"/>
      <c r="AA45" s="40"/>
      <c r="AB45" s="40"/>
      <c r="AC45" s="40"/>
      <c r="AD45" s="40"/>
      <c r="AE45" s="40"/>
      <c r="AF45" s="40"/>
      <c r="AG45" s="40"/>
      <c r="AH45" s="40"/>
    </row>
    <row r="46" spans="1:34">
      <c r="A46" s="40">
        <v>10</v>
      </c>
      <c r="B46" s="40">
        <v>18</v>
      </c>
      <c r="C46" s="63"/>
      <c r="D46" s="40" t="s">
        <v>518</v>
      </c>
      <c r="E46" s="40" t="s">
        <v>519</v>
      </c>
      <c r="F46" s="40" t="s">
        <v>502</v>
      </c>
      <c r="G46" s="64" t="s">
        <v>503</v>
      </c>
      <c r="H46" s="41">
        <v>0</v>
      </c>
      <c r="I46" s="41">
        <v>0</v>
      </c>
      <c r="J46" s="41">
        <v>0</v>
      </c>
      <c r="K46" s="41">
        <v>0</v>
      </c>
      <c r="L46" s="41">
        <v>0</v>
      </c>
      <c r="M46" s="41">
        <v>17</v>
      </c>
      <c r="N46" s="41">
        <v>0</v>
      </c>
      <c r="O46" s="41">
        <v>0</v>
      </c>
      <c r="P46" s="41">
        <v>0</v>
      </c>
      <c r="Q46" s="41">
        <v>0</v>
      </c>
      <c r="R46" s="41">
        <v>0</v>
      </c>
      <c r="S46" s="41" t="s">
        <v>504</v>
      </c>
      <c r="T46" s="41" t="s">
        <v>504</v>
      </c>
      <c r="U46" s="41" t="s">
        <v>504</v>
      </c>
      <c r="V46" s="41" t="s">
        <v>504</v>
      </c>
      <c r="W46" s="41" t="s">
        <v>504</v>
      </c>
      <c r="X46" s="65" t="s">
        <v>504</v>
      </c>
      <c r="Y46" s="40"/>
      <c r="Z46" s="40"/>
      <c r="AA46" s="40"/>
      <c r="AB46" s="40"/>
      <c r="AC46" s="40"/>
      <c r="AD46" s="40"/>
      <c r="AE46" s="40"/>
      <c r="AF46" s="40"/>
      <c r="AG46" s="40"/>
      <c r="AH46" s="40"/>
    </row>
    <row r="47" spans="1:34">
      <c r="A47" s="40">
        <v>10</v>
      </c>
      <c r="B47" s="40">
        <v>19</v>
      </c>
      <c r="C47" s="63"/>
      <c r="D47" s="40"/>
      <c r="E47" s="40" t="s">
        <v>520</v>
      </c>
      <c r="F47" s="40" t="s">
        <v>502</v>
      </c>
      <c r="G47" s="64" t="s">
        <v>503</v>
      </c>
      <c r="H47" s="41">
        <v>22</v>
      </c>
      <c r="I47" s="41">
        <v>29</v>
      </c>
      <c r="J47" s="41">
        <v>0</v>
      </c>
      <c r="K47" s="41">
        <v>36</v>
      </c>
      <c r="L47" s="41">
        <v>47</v>
      </c>
      <c r="M47" s="41">
        <v>55</v>
      </c>
      <c r="N47" s="41">
        <v>15</v>
      </c>
      <c r="O47" s="41">
        <v>0</v>
      </c>
      <c r="P47" s="41">
        <v>39</v>
      </c>
      <c r="Q47" s="41">
        <v>0</v>
      </c>
      <c r="R47" s="41">
        <v>0</v>
      </c>
      <c r="S47" s="41" t="s">
        <v>504</v>
      </c>
      <c r="T47" s="41" t="s">
        <v>504</v>
      </c>
      <c r="U47" s="41" t="s">
        <v>504</v>
      </c>
      <c r="V47" s="41" t="s">
        <v>504</v>
      </c>
      <c r="W47" s="41" t="s">
        <v>504</v>
      </c>
      <c r="X47" s="65" t="s">
        <v>504</v>
      </c>
      <c r="Y47" s="40"/>
      <c r="Z47" s="40"/>
      <c r="AA47" s="40"/>
      <c r="AB47" s="40"/>
      <c r="AC47" s="40"/>
      <c r="AD47" s="40"/>
      <c r="AE47" s="40"/>
      <c r="AF47" s="40"/>
      <c r="AG47" s="40"/>
      <c r="AH47" s="40"/>
    </row>
    <row r="48" spans="1:34">
      <c r="A48" s="40">
        <v>10</v>
      </c>
      <c r="B48" s="40">
        <v>20</v>
      </c>
      <c r="C48" s="63"/>
      <c r="D48" s="40"/>
      <c r="E48" s="40" t="s">
        <v>521</v>
      </c>
      <c r="F48" s="40" t="s">
        <v>502</v>
      </c>
      <c r="G48" s="64" t="s">
        <v>503</v>
      </c>
      <c r="H48" s="41">
        <v>865</v>
      </c>
      <c r="I48" s="41">
        <v>116</v>
      </c>
      <c r="J48" s="41">
        <v>46</v>
      </c>
      <c r="K48" s="41">
        <v>273</v>
      </c>
      <c r="L48" s="41">
        <v>580</v>
      </c>
      <c r="M48" s="41">
        <v>582</v>
      </c>
      <c r="N48" s="41">
        <v>194</v>
      </c>
      <c r="O48" s="41">
        <v>62</v>
      </c>
      <c r="P48" s="41">
        <v>304</v>
      </c>
      <c r="Q48" s="41">
        <v>301</v>
      </c>
      <c r="R48" s="41">
        <v>230</v>
      </c>
      <c r="S48" s="41" t="s">
        <v>504</v>
      </c>
      <c r="T48" s="41" t="s">
        <v>504</v>
      </c>
      <c r="U48" s="41" t="s">
        <v>504</v>
      </c>
      <c r="V48" s="41" t="s">
        <v>504</v>
      </c>
      <c r="W48" s="41" t="s">
        <v>504</v>
      </c>
      <c r="X48" s="65" t="s">
        <v>504</v>
      </c>
      <c r="Y48" s="40"/>
      <c r="Z48" s="40"/>
      <c r="AA48" s="40"/>
      <c r="AB48" s="40"/>
      <c r="AC48" s="40"/>
      <c r="AD48" s="40"/>
      <c r="AE48" s="40"/>
      <c r="AF48" s="40"/>
      <c r="AG48" s="40"/>
      <c r="AH48" s="40"/>
    </row>
    <row r="49" spans="1:34">
      <c r="A49" s="40">
        <v>10</v>
      </c>
      <c r="B49" s="40">
        <v>21</v>
      </c>
      <c r="C49" s="63"/>
      <c r="D49" s="40"/>
      <c r="E49" s="40" t="s">
        <v>522</v>
      </c>
      <c r="F49" s="40" t="s">
        <v>502</v>
      </c>
      <c r="G49" s="64" t="s">
        <v>503</v>
      </c>
      <c r="H49" s="41">
        <v>1509</v>
      </c>
      <c r="I49" s="41">
        <v>149</v>
      </c>
      <c r="J49" s="41">
        <v>370</v>
      </c>
      <c r="K49" s="41">
        <v>307</v>
      </c>
      <c r="L49" s="41">
        <v>1158</v>
      </c>
      <c r="M49" s="41">
        <v>1073</v>
      </c>
      <c r="N49" s="41">
        <v>724</v>
      </c>
      <c r="O49" s="41">
        <v>1636</v>
      </c>
      <c r="P49" s="41">
        <v>2454</v>
      </c>
      <c r="Q49" s="41">
        <v>432</v>
      </c>
      <c r="R49" s="41">
        <v>757</v>
      </c>
      <c r="S49" s="41" t="s">
        <v>504</v>
      </c>
      <c r="T49" s="41" t="s">
        <v>504</v>
      </c>
      <c r="U49" s="41" t="s">
        <v>504</v>
      </c>
      <c r="V49" s="41" t="s">
        <v>504</v>
      </c>
      <c r="W49" s="41" t="s">
        <v>504</v>
      </c>
      <c r="X49" s="65" t="s">
        <v>504</v>
      </c>
      <c r="Y49" s="40"/>
      <c r="Z49" s="40"/>
      <c r="AA49" s="40"/>
      <c r="AB49" s="40"/>
      <c r="AC49" s="40"/>
      <c r="AD49" s="40"/>
      <c r="AE49" s="40"/>
      <c r="AF49" s="40"/>
      <c r="AG49" s="40"/>
      <c r="AH49" s="40"/>
    </row>
    <row r="50" spans="1:34">
      <c r="A50" s="40">
        <v>10</v>
      </c>
      <c r="B50" s="40">
        <v>22</v>
      </c>
      <c r="C50" s="63"/>
      <c r="D50" s="40"/>
      <c r="E50" s="40" t="s">
        <v>517</v>
      </c>
      <c r="F50" s="40" t="s">
        <v>502</v>
      </c>
      <c r="G50" s="64" t="s">
        <v>503</v>
      </c>
      <c r="H50" s="41">
        <v>434</v>
      </c>
      <c r="I50" s="41">
        <v>0</v>
      </c>
      <c r="J50" s="41">
        <v>39</v>
      </c>
      <c r="K50" s="41">
        <v>20</v>
      </c>
      <c r="L50" s="41">
        <v>86</v>
      </c>
      <c r="M50" s="41">
        <v>210</v>
      </c>
      <c r="N50" s="41">
        <v>39</v>
      </c>
      <c r="O50" s="41">
        <v>209</v>
      </c>
      <c r="P50" s="41">
        <v>64</v>
      </c>
      <c r="Q50" s="41">
        <v>17</v>
      </c>
      <c r="R50" s="41">
        <v>484</v>
      </c>
      <c r="S50" s="41" t="s">
        <v>504</v>
      </c>
      <c r="T50" s="41" t="s">
        <v>504</v>
      </c>
      <c r="U50" s="41" t="s">
        <v>504</v>
      </c>
      <c r="V50" s="41" t="s">
        <v>504</v>
      </c>
      <c r="W50" s="41" t="s">
        <v>504</v>
      </c>
      <c r="X50" s="65" t="s">
        <v>504</v>
      </c>
      <c r="Y50" s="40"/>
      <c r="Z50" s="40"/>
      <c r="AA50" s="40"/>
      <c r="AB50" s="40"/>
      <c r="AC50" s="40"/>
      <c r="AD50" s="40"/>
      <c r="AE50" s="40"/>
      <c r="AF50" s="40"/>
      <c r="AG50" s="40"/>
      <c r="AH50" s="40"/>
    </row>
    <row r="51" spans="1:34">
      <c r="A51" s="40">
        <v>10</v>
      </c>
      <c r="B51" s="40">
        <v>23</v>
      </c>
      <c r="C51" s="63"/>
      <c r="D51" s="40"/>
      <c r="E51" s="40" t="s">
        <v>50</v>
      </c>
      <c r="F51" s="40" t="s">
        <v>502</v>
      </c>
      <c r="G51" s="64" t="s">
        <v>503</v>
      </c>
      <c r="H51" s="41">
        <v>2830</v>
      </c>
      <c r="I51" s="41">
        <v>294</v>
      </c>
      <c r="J51" s="41">
        <v>455</v>
      </c>
      <c r="K51" s="41">
        <v>637</v>
      </c>
      <c r="L51" s="41">
        <v>1871</v>
      </c>
      <c r="M51" s="41">
        <v>1937</v>
      </c>
      <c r="N51" s="41">
        <v>972</v>
      </c>
      <c r="O51" s="41">
        <v>1907</v>
      </c>
      <c r="P51" s="41">
        <v>2861</v>
      </c>
      <c r="Q51" s="41">
        <v>750</v>
      </c>
      <c r="R51" s="41">
        <v>1471</v>
      </c>
      <c r="S51" s="41" t="s">
        <v>504</v>
      </c>
      <c r="T51" s="41" t="s">
        <v>504</v>
      </c>
      <c r="U51" s="41" t="s">
        <v>504</v>
      </c>
      <c r="V51" s="41" t="s">
        <v>504</v>
      </c>
      <c r="W51" s="41" t="s">
        <v>504</v>
      </c>
      <c r="X51" s="65" t="s">
        <v>504</v>
      </c>
      <c r="Y51" s="40"/>
      <c r="Z51" s="40"/>
      <c r="AA51" s="40"/>
      <c r="AB51" s="40"/>
      <c r="AC51" s="40"/>
      <c r="AD51" s="40"/>
      <c r="AE51" s="40"/>
      <c r="AF51" s="40"/>
      <c r="AG51" s="40"/>
      <c r="AH51" s="40"/>
    </row>
    <row r="52" spans="1:34">
      <c r="A52" s="40">
        <v>10</v>
      </c>
      <c r="B52" s="40">
        <v>24</v>
      </c>
      <c r="C52" s="63"/>
      <c r="D52" s="40" t="s">
        <v>523</v>
      </c>
      <c r="E52" s="40" t="s">
        <v>524</v>
      </c>
      <c r="F52" s="40" t="s">
        <v>502</v>
      </c>
      <c r="G52" s="64" t="s">
        <v>503</v>
      </c>
      <c r="H52" s="41">
        <v>0</v>
      </c>
      <c r="I52" s="41">
        <v>0</v>
      </c>
      <c r="J52" s="41">
        <v>0</v>
      </c>
      <c r="K52" s="41">
        <v>0</v>
      </c>
      <c r="L52" s="41">
        <v>0</v>
      </c>
      <c r="M52" s="41">
        <v>0</v>
      </c>
      <c r="N52" s="41">
        <v>0</v>
      </c>
      <c r="O52" s="41">
        <v>0</v>
      </c>
      <c r="P52" s="41">
        <v>0</v>
      </c>
      <c r="Q52" s="41">
        <v>0</v>
      </c>
      <c r="R52" s="41">
        <v>0</v>
      </c>
      <c r="S52" s="41" t="s">
        <v>504</v>
      </c>
      <c r="T52" s="41" t="s">
        <v>504</v>
      </c>
      <c r="U52" s="41" t="s">
        <v>504</v>
      </c>
      <c r="V52" s="41" t="s">
        <v>504</v>
      </c>
      <c r="W52" s="41" t="s">
        <v>504</v>
      </c>
      <c r="X52" s="65" t="s">
        <v>504</v>
      </c>
      <c r="Y52" s="40"/>
      <c r="Z52" s="40"/>
      <c r="AA52" s="40"/>
      <c r="AB52" s="40"/>
      <c r="AC52" s="40"/>
      <c r="AD52" s="40"/>
      <c r="AE52" s="40"/>
      <c r="AF52" s="40"/>
      <c r="AG52" s="40"/>
      <c r="AH52" s="40"/>
    </row>
    <row r="53" spans="1:34">
      <c r="A53" s="40">
        <v>10</v>
      </c>
      <c r="B53" s="40">
        <v>25</v>
      </c>
      <c r="C53" s="63"/>
      <c r="D53" s="40"/>
      <c r="E53" s="40" t="s">
        <v>525</v>
      </c>
      <c r="F53" s="40" t="s">
        <v>502</v>
      </c>
      <c r="G53" s="64" t="s">
        <v>503</v>
      </c>
      <c r="H53" s="41">
        <v>22</v>
      </c>
      <c r="I53" s="41">
        <v>0</v>
      </c>
      <c r="J53" s="41">
        <v>0</v>
      </c>
      <c r="K53" s="41">
        <v>26</v>
      </c>
      <c r="L53" s="41">
        <v>71</v>
      </c>
      <c r="M53" s="41">
        <v>50</v>
      </c>
      <c r="N53" s="41">
        <v>15</v>
      </c>
      <c r="O53" s="41">
        <v>0</v>
      </c>
      <c r="P53" s="41">
        <v>28</v>
      </c>
      <c r="Q53" s="41">
        <v>0</v>
      </c>
      <c r="R53" s="41">
        <v>25</v>
      </c>
      <c r="S53" s="41" t="s">
        <v>504</v>
      </c>
      <c r="T53" s="41" t="s">
        <v>504</v>
      </c>
      <c r="U53" s="41" t="s">
        <v>504</v>
      </c>
      <c r="V53" s="41" t="s">
        <v>504</v>
      </c>
      <c r="W53" s="41" t="s">
        <v>504</v>
      </c>
      <c r="X53" s="65" t="s">
        <v>504</v>
      </c>
      <c r="Y53" s="40"/>
      <c r="Z53" s="40"/>
      <c r="AA53" s="40"/>
      <c r="AB53" s="40"/>
      <c r="AC53" s="40"/>
      <c r="AD53" s="40"/>
      <c r="AE53" s="40"/>
      <c r="AF53" s="40"/>
      <c r="AG53" s="40"/>
      <c r="AH53" s="40"/>
    </row>
    <row r="54" spans="1:34">
      <c r="A54" s="40">
        <v>10</v>
      </c>
      <c r="B54" s="40">
        <v>26</v>
      </c>
      <c r="C54" s="63"/>
      <c r="D54" s="40"/>
      <c r="E54" s="40" t="s">
        <v>526</v>
      </c>
      <c r="F54" s="40" t="s">
        <v>502</v>
      </c>
      <c r="G54" s="64" t="s">
        <v>503</v>
      </c>
      <c r="H54" s="41">
        <v>265</v>
      </c>
      <c r="I54" s="41">
        <v>122</v>
      </c>
      <c r="J54" s="41">
        <v>22</v>
      </c>
      <c r="K54" s="41">
        <v>188</v>
      </c>
      <c r="L54" s="41">
        <v>533</v>
      </c>
      <c r="M54" s="41">
        <v>749</v>
      </c>
      <c r="N54" s="41">
        <v>285</v>
      </c>
      <c r="O54" s="41">
        <v>151</v>
      </c>
      <c r="P54" s="41">
        <v>430</v>
      </c>
      <c r="Q54" s="41">
        <v>383</v>
      </c>
      <c r="R54" s="41">
        <v>272</v>
      </c>
      <c r="S54" s="41" t="s">
        <v>504</v>
      </c>
      <c r="T54" s="41" t="s">
        <v>504</v>
      </c>
      <c r="U54" s="41" t="s">
        <v>504</v>
      </c>
      <c r="V54" s="41" t="s">
        <v>504</v>
      </c>
      <c r="W54" s="41" t="s">
        <v>504</v>
      </c>
      <c r="X54" s="65" t="s">
        <v>504</v>
      </c>
      <c r="Y54" s="40"/>
      <c r="Z54" s="40"/>
      <c r="AA54" s="40"/>
      <c r="AB54" s="40"/>
      <c r="AC54" s="40"/>
      <c r="AD54" s="40"/>
      <c r="AE54" s="40"/>
      <c r="AF54" s="40"/>
      <c r="AG54" s="40"/>
      <c r="AH54" s="40"/>
    </row>
    <row r="55" spans="1:34">
      <c r="A55" s="40">
        <v>10</v>
      </c>
      <c r="B55" s="40">
        <v>27</v>
      </c>
      <c r="C55" s="63"/>
      <c r="D55" s="40"/>
      <c r="E55" s="40" t="s">
        <v>527</v>
      </c>
      <c r="F55" s="40" t="s">
        <v>502</v>
      </c>
      <c r="G55" s="64" t="s">
        <v>503</v>
      </c>
      <c r="H55" s="41">
        <v>600</v>
      </c>
      <c r="I55" s="41">
        <v>81</v>
      </c>
      <c r="J55" s="41">
        <v>135</v>
      </c>
      <c r="K55" s="41">
        <v>69</v>
      </c>
      <c r="L55" s="41">
        <v>359</v>
      </c>
      <c r="M55" s="41">
        <v>379</v>
      </c>
      <c r="N55" s="41">
        <v>178</v>
      </c>
      <c r="O55" s="41">
        <v>319</v>
      </c>
      <c r="P55" s="41">
        <v>728</v>
      </c>
      <c r="Q55" s="41">
        <v>330</v>
      </c>
      <c r="R55" s="41">
        <v>729</v>
      </c>
      <c r="S55" s="41" t="s">
        <v>504</v>
      </c>
      <c r="T55" s="41" t="s">
        <v>504</v>
      </c>
      <c r="U55" s="41" t="s">
        <v>504</v>
      </c>
      <c r="V55" s="41" t="s">
        <v>504</v>
      </c>
      <c r="W55" s="41" t="s">
        <v>504</v>
      </c>
      <c r="X55" s="65" t="s">
        <v>504</v>
      </c>
      <c r="Y55" s="40"/>
      <c r="Z55" s="40"/>
      <c r="AA55" s="40"/>
      <c r="AB55" s="40"/>
      <c r="AC55" s="40"/>
      <c r="AD55" s="40"/>
      <c r="AE55" s="40"/>
      <c r="AF55" s="40"/>
      <c r="AG55" s="40"/>
      <c r="AH55" s="40"/>
    </row>
    <row r="56" spans="1:34">
      <c r="A56" s="40">
        <v>10</v>
      </c>
      <c r="B56" s="40">
        <v>28</v>
      </c>
      <c r="C56" s="63"/>
      <c r="D56" s="40"/>
      <c r="E56" s="40" t="s">
        <v>517</v>
      </c>
      <c r="F56" s="40" t="s">
        <v>502</v>
      </c>
      <c r="G56" s="64" t="s">
        <v>503</v>
      </c>
      <c r="H56" s="41">
        <v>1943</v>
      </c>
      <c r="I56" s="41">
        <v>91</v>
      </c>
      <c r="J56" s="41">
        <v>298</v>
      </c>
      <c r="K56" s="41">
        <v>354</v>
      </c>
      <c r="L56" s="41">
        <v>908</v>
      </c>
      <c r="M56" s="41">
        <v>759</v>
      </c>
      <c r="N56" s="41">
        <v>494</v>
      </c>
      <c r="O56" s="41">
        <v>1437</v>
      </c>
      <c r="P56" s="41">
        <v>1674</v>
      </c>
      <c r="Q56" s="41">
        <v>36</v>
      </c>
      <c r="R56" s="41">
        <v>444</v>
      </c>
      <c r="S56" s="41" t="s">
        <v>504</v>
      </c>
      <c r="T56" s="41" t="s">
        <v>504</v>
      </c>
      <c r="U56" s="41" t="s">
        <v>504</v>
      </c>
      <c r="V56" s="41" t="s">
        <v>504</v>
      </c>
      <c r="W56" s="41" t="s">
        <v>504</v>
      </c>
      <c r="X56" s="65" t="s">
        <v>504</v>
      </c>
      <c r="Y56" s="40"/>
      <c r="Z56" s="40"/>
      <c r="AA56" s="40"/>
      <c r="AB56" s="40"/>
      <c r="AC56" s="40"/>
      <c r="AD56" s="40"/>
      <c r="AE56" s="40"/>
      <c r="AF56" s="40"/>
      <c r="AG56" s="40"/>
      <c r="AH56" s="40"/>
    </row>
    <row r="57" spans="1:34">
      <c r="A57" s="40">
        <v>10</v>
      </c>
      <c r="B57" s="40">
        <v>29</v>
      </c>
      <c r="C57" s="66"/>
      <c r="D57" s="67"/>
      <c r="E57" s="67" t="s">
        <v>50</v>
      </c>
      <c r="F57" s="40" t="s">
        <v>502</v>
      </c>
      <c r="G57" s="64" t="s">
        <v>503</v>
      </c>
      <c r="H57" s="41">
        <v>2830</v>
      </c>
      <c r="I57" s="41">
        <v>294</v>
      </c>
      <c r="J57" s="41">
        <v>455</v>
      </c>
      <c r="K57" s="41">
        <v>637</v>
      </c>
      <c r="L57" s="41">
        <v>1871</v>
      </c>
      <c r="M57" s="41">
        <v>1937</v>
      </c>
      <c r="N57" s="41">
        <v>972</v>
      </c>
      <c r="O57" s="41">
        <v>1907</v>
      </c>
      <c r="P57" s="41">
        <v>2860</v>
      </c>
      <c r="Q57" s="41">
        <v>749</v>
      </c>
      <c r="R57" s="41">
        <v>1470</v>
      </c>
      <c r="S57" s="41" t="s">
        <v>504</v>
      </c>
      <c r="T57" s="41" t="s">
        <v>504</v>
      </c>
      <c r="U57" s="41" t="s">
        <v>504</v>
      </c>
      <c r="V57" s="41" t="s">
        <v>504</v>
      </c>
      <c r="W57" s="41" t="s">
        <v>504</v>
      </c>
      <c r="X57" s="65" t="s">
        <v>504</v>
      </c>
      <c r="Y57" s="40"/>
      <c r="Z57" s="40"/>
      <c r="AA57" s="40"/>
      <c r="AB57" s="40"/>
      <c r="AC57" s="40"/>
      <c r="AD57" s="40"/>
      <c r="AE57" s="40"/>
      <c r="AF57" s="40"/>
      <c r="AG57" s="40"/>
      <c r="AH57" s="40"/>
    </row>
    <row r="58" spans="1:34">
      <c r="A58" s="120"/>
      <c r="B58" s="122"/>
      <c r="C58" s="69">
        <v>3</v>
      </c>
      <c r="D58" s="70" t="s">
        <v>529</v>
      </c>
      <c r="E58" s="70"/>
      <c r="F58" s="70"/>
      <c r="G58" s="71"/>
      <c r="H58" s="72"/>
      <c r="I58" s="72"/>
      <c r="J58" s="72"/>
      <c r="K58" s="72"/>
      <c r="L58" s="72"/>
      <c r="M58" s="72"/>
      <c r="N58" s="72"/>
      <c r="O58" s="72"/>
      <c r="P58" s="72"/>
      <c r="Q58" s="72"/>
      <c r="R58" s="72"/>
      <c r="S58" s="72"/>
      <c r="T58" s="72"/>
      <c r="U58" s="72"/>
      <c r="V58" s="72"/>
      <c r="W58" s="72"/>
      <c r="X58" s="73"/>
      <c r="Y58" s="40"/>
      <c r="Z58" s="40"/>
      <c r="AA58" s="40"/>
      <c r="AB58" s="40"/>
      <c r="AC58" s="40"/>
      <c r="AD58" s="40"/>
      <c r="AE58" s="40"/>
      <c r="AF58" s="40"/>
      <c r="AG58" s="40"/>
      <c r="AH58" s="40"/>
    </row>
    <row r="59" spans="1:34">
      <c r="A59" s="40">
        <v>11</v>
      </c>
      <c r="B59" s="40">
        <v>4</v>
      </c>
      <c r="C59" s="63"/>
      <c r="D59" s="40" t="s">
        <v>501</v>
      </c>
      <c r="E59" s="40" t="s">
        <v>501</v>
      </c>
      <c r="F59" s="40" t="s">
        <v>502</v>
      </c>
      <c r="G59" s="64" t="s">
        <v>503</v>
      </c>
      <c r="H59" s="41">
        <v>0</v>
      </c>
      <c r="I59" s="41">
        <v>0</v>
      </c>
      <c r="J59" s="41">
        <v>0</v>
      </c>
      <c r="K59" s="41">
        <v>0</v>
      </c>
      <c r="L59" s="41">
        <v>0</v>
      </c>
      <c r="M59" s="41">
        <v>162</v>
      </c>
      <c r="N59" s="41">
        <v>0</v>
      </c>
      <c r="O59" s="41">
        <v>0</v>
      </c>
      <c r="P59" s="41">
        <v>0</v>
      </c>
      <c r="Q59" s="41">
        <v>0</v>
      </c>
      <c r="R59" s="41">
        <v>130</v>
      </c>
      <c r="S59" s="41" t="s">
        <v>504</v>
      </c>
      <c r="T59" s="41" t="s">
        <v>504</v>
      </c>
      <c r="U59" s="41" t="s">
        <v>504</v>
      </c>
      <c r="V59" s="41" t="s">
        <v>504</v>
      </c>
      <c r="W59" s="41" t="s">
        <v>504</v>
      </c>
      <c r="X59" s="65" t="s">
        <v>504</v>
      </c>
      <c r="Y59" s="40"/>
      <c r="Z59" s="40"/>
      <c r="AA59" s="40"/>
      <c r="AB59" s="40"/>
      <c r="AC59" s="40"/>
      <c r="AD59" s="40"/>
      <c r="AE59" s="40"/>
      <c r="AF59" s="40"/>
      <c r="AG59" s="40"/>
      <c r="AH59" s="40"/>
    </row>
    <row r="60" spans="1:34">
      <c r="A60" s="40">
        <v>11</v>
      </c>
      <c r="B60" s="40">
        <v>5</v>
      </c>
      <c r="C60" s="63"/>
      <c r="D60" s="40" t="s">
        <v>505</v>
      </c>
      <c r="E60" s="40" t="s">
        <v>506</v>
      </c>
      <c r="F60" s="40" t="s">
        <v>502</v>
      </c>
      <c r="G60" s="64" t="s">
        <v>503</v>
      </c>
      <c r="H60" s="41">
        <v>1929</v>
      </c>
      <c r="I60" s="41">
        <v>70</v>
      </c>
      <c r="J60" s="41">
        <v>0</v>
      </c>
      <c r="K60" s="41">
        <v>610</v>
      </c>
      <c r="L60" s="41">
        <v>647</v>
      </c>
      <c r="M60" s="41">
        <v>1037</v>
      </c>
      <c r="N60" s="41">
        <v>280</v>
      </c>
      <c r="O60" s="41">
        <v>428</v>
      </c>
      <c r="P60" s="41">
        <v>1510</v>
      </c>
      <c r="Q60" s="41">
        <v>431</v>
      </c>
      <c r="R60" s="41">
        <v>816</v>
      </c>
      <c r="S60" s="41" t="s">
        <v>504</v>
      </c>
      <c r="T60" s="41" t="s">
        <v>504</v>
      </c>
      <c r="U60" s="41" t="s">
        <v>504</v>
      </c>
      <c r="V60" s="41" t="s">
        <v>504</v>
      </c>
      <c r="W60" s="41" t="s">
        <v>504</v>
      </c>
      <c r="X60" s="65" t="s">
        <v>504</v>
      </c>
      <c r="Y60" s="40"/>
      <c r="Z60" s="40"/>
      <c r="AA60" s="40"/>
      <c r="AB60" s="40"/>
      <c r="AC60" s="40"/>
      <c r="AD60" s="40"/>
      <c r="AE60" s="40"/>
      <c r="AF60" s="40"/>
      <c r="AG60" s="40"/>
      <c r="AH60" s="40"/>
    </row>
    <row r="61" spans="1:34">
      <c r="A61" s="40">
        <v>11</v>
      </c>
      <c r="B61" s="40">
        <v>6</v>
      </c>
      <c r="C61" s="63"/>
      <c r="D61" s="40"/>
      <c r="E61" s="40" t="s">
        <v>507</v>
      </c>
      <c r="F61" s="40" t="s">
        <v>502</v>
      </c>
      <c r="G61" s="64" t="s">
        <v>503</v>
      </c>
      <c r="H61" s="41">
        <v>6562</v>
      </c>
      <c r="I61" s="41">
        <v>316</v>
      </c>
      <c r="J61" s="41">
        <v>2806</v>
      </c>
      <c r="K61" s="41">
        <v>1096</v>
      </c>
      <c r="L61" s="41">
        <v>1893</v>
      </c>
      <c r="M61" s="41">
        <v>1791</v>
      </c>
      <c r="N61" s="41">
        <v>1464</v>
      </c>
      <c r="O61" s="41">
        <v>2155</v>
      </c>
      <c r="P61" s="41">
        <v>5181</v>
      </c>
      <c r="Q61" s="41">
        <v>2796</v>
      </c>
      <c r="R61" s="41">
        <v>2266</v>
      </c>
      <c r="S61" s="41" t="s">
        <v>504</v>
      </c>
      <c r="T61" s="41" t="s">
        <v>504</v>
      </c>
      <c r="U61" s="41" t="s">
        <v>504</v>
      </c>
      <c r="V61" s="41" t="s">
        <v>504</v>
      </c>
      <c r="W61" s="41" t="s">
        <v>504</v>
      </c>
      <c r="X61" s="65" t="s">
        <v>504</v>
      </c>
      <c r="Y61" s="40"/>
      <c r="Z61" s="40"/>
      <c r="AA61" s="40"/>
      <c r="AB61" s="40"/>
      <c r="AC61" s="40"/>
      <c r="AD61" s="40"/>
      <c r="AE61" s="40"/>
      <c r="AF61" s="40"/>
      <c r="AG61" s="40"/>
      <c r="AH61" s="40"/>
    </row>
    <row r="62" spans="1:34">
      <c r="A62" s="40">
        <v>11</v>
      </c>
      <c r="B62" s="40">
        <v>7</v>
      </c>
      <c r="C62" s="63"/>
      <c r="D62" s="40" t="s">
        <v>508</v>
      </c>
      <c r="E62" s="40" t="s">
        <v>509</v>
      </c>
      <c r="F62" s="40" t="s">
        <v>502</v>
      </c>
      <c r="G62" s="64" t="s">
        <v>503</v>
      </c>
      <c r="H62" s="41">
        <v>1475</v>
      </c>
      <c r="I62" s="41">
        <v>0</v>
      </c>
      <c r="J62" s="41">
        <v>0</v>
      </c>
      <c r="K62" s="41">
        <v>243</v>
      </c>
      <c r="L62" s="41">
        <v>241</v>
      </c>
      <c r="M62" s="41">
        <v>1017</v>
      </c>
      <c r="N62" s="41">
        <v>339</v>
      </c>
      <c r="O62" s="41">
        <v>0</v>
      </c>
      <c r="P62" s="41">
        <v>138</v>
      </c>
      <c r="Q62" s="41">
        <v>157</v>
      </c>
      <c r="R62" s="41">
        <v>172</v>
      </c>
      <c r="S62" s="41" t="s">
        <v>504</v>
      </c>
      <c r="T62" s="41" t="s">
        <v>504</v>
      </c>
      <c r="U62" s="41" t="s">
        <v>504</v>
      </c>
      <c r="V62" s="41" t="s">
        <v>504</v>
      </c>
      <c r="W62" s="41" t="s">
        <v>504</v>
      </c>
      <c r="X62" s="65" t="s">
        <v>504</v>
      </c>
      <c r="Y62" s="40"/>
      <c r="Z62" s="40"/>
      <c r="AA62" s="40"/>
      <c r="AB62" s="40"/>
      <c r="AC62" s="40"/>
      <c r="AD62" s="40"/>
      <c r="AE62" s="40"/>
      <c r="AF62" s="40"/>
      <c r="AG62" s="40"/>
      <c r="AH62" s="40"/>
    </row>
    <row r="63" spans="1:34">
      <c r="A63" s="40">
        <v>11</v>
      </c>
      <c r="B63" s="40">
        <v>8</v>
      </c>
      <c r="C63" s="63"/>
      <c r="D63" s="40"/>
      <c r="E63" s="40" t="s">
        <v>510</v>
      </c>
      <c r="F63" s="40" t="s">
        <v>502</v>
      </c>
      <c r="G63" s="64" t="s">
        <v>503</v>
      </c>
      <c r="H63" s="41">
        <v>263</v>
      </c>
      <c r="I63" s="41">
        <v>203</v>
      </c>
      <c r="J63" s="41">
        <v>0</v>
      </c>
      <c r="K63" s="41">
        <v>853</v>
      </c>
      <c r="L63" s="41">
        <v>272</v>
      </c>
      <c r="M63" s="41">
        <v>1261</v>
      </c>
      <c r="N63" s="41">
        <v>0</v>
      </c>
      <c r="O63" s="41">
        <v>319</v>
      </c>
      <c r="P63" s="41">
        <v>647</v>
      </c>
      <c r="Q63" s="41">
        <v>81</v>
      </c>
      <c r="R63" s="41">
        <v>237</v>
      </c>
      <c r="S63" s="41" t="s">
        <v>504</v>
      </c>
      <c r="T63" s="41" t="s">
        <v>504</v>
      </c>
      <c r="U63" s="41" t="s">
        <v>504</v>
      </c>
      <c r="V63" s="41" t="s">
        <v>504</v>
      </c>
      <c r="W63" s="41" t="s">
        <v>504</v>
      </c>
      <c r="X63" s="65" t="s">
        <v>504</v>
      </c>
      <c r="Y63" s="40"/>
      <c r="Z63" s="40"/>
      <c r="AA63" s="40"/>
      <c r="AB63" s="40"/>
      <c r="AC63" s="40"/>
      <c r="AD63" s="40"/>
      <c r="AE63" s="40"/>
      <c r="AF63" s="40"/>
      <c r="AG63" s="40"/>
      <c r="AH63" s="40"/>
    </row>
    <row r="64" spans="1:34">
      <c r="A64" s="40">
        <v>11</v>
      </c>
      <c r="B64" s="40">
        <v>9</v>
      </c>
      <c r="C64" s="63"/>
      <c r="D64" s="40"/>
      <c r="E64" s="40" t="s">
        <v>511</v>
      </c>
      <c r="F64" s="40" t="s">
        <v>502</v>
      </c>
      <c r="G64" s="64" t="s">
        <v>503</v>
      </c>
      <c r="H64" s="41">
        <v>6623</v>
      </c>
      <c r="I64" s="41">
        <v>0</v>
      </c>
      <c r="J64" s="41">
        <v>0</v>
      </c>
      <c r="K64" s="41">
        <v>716</v>
      </c>
      <c r="L64" s="41">
        <v>4063</v>
      </c>
      <c r="M64" s="41">
        <v>1122</v>
      </c>
      <c r="N64" s="41">
        <v>2284</v>
      </c>
      <c r="O64" s="41">
        <v>588</v>
      </c>
      <c r="P64" s="41">
        <v>1065</v>
      </c>
      <c r="Q64" s="41">
        <v>1499</v>
      </c>
      <c r="R64" s="41">
        <v>812</v>
      </c>
      <c r="S64" s="41" t="s">
        <v>504</v>
      </c>
      <c r="T64" s="41" t="s">
        <v>504</v>
      </c>
      <c r="U64" s="41" t="s">
        <v>504</v>
      </c>
      <c r="V64" s="41" t="s">
        <v>504</v>
      </c>
      <c r="W64" s="41" t="s">
        <v>504</v>
      </c>
      <c r="X64" s="65" t="s">
        <v>504</v>
      </c>
      <c r="Y64" s="40"/>
      <c r="Z64" s="40"/>
      <c r="AA64" s="40"/>
      <c r="AB64" s="40"/>
      <c r="AC64" s="40"/>
      <c r="AD64" s="40"/>
      <c r="AE64" s="40"/>
      <c r="AF64" s="40"/>
      <c r="AG64" s="40"/>
      <c r="AH64" s="40"/>
    </row>
    <row r="65" spans="1:34">
      <c r="A65" s="40">
        <v>11</v>
      </c>
      <c r="B65" s="40">
        <v>10</v>
      </c>
      <c r="C65" s="63"/>
      <c r="D65" s="40"/>
      <c r="E65" s="40" t="s">
        <v>512</v>
      </c>
      <c r="F65" s="40" t="s">
        <v>502</v>
      </c>
      <c r="G65" s="64" t="s">
        <v>503</v>
      </c>
      <c r="H65" s="41">
        <v>650</v>
      </c>
      <c r="I65" s="41">
        <v>0</v>
      </c>
      <c r="J65" s="41">
        <v>361</v>
      </c>
      <c r="K65" s="41">
        <v>2581</v>
      </c>
      <c r="L65" s="41">
        <v>3287</v>
      </c>
      <c r="M65" s="41">
        <v>910</v>
      </c>
      <c r="N65" s="41">
        <v>600</v>
      </c>
      <c r="O65" s="41">
        <v>749</v>
      </c>
      <c r="P65" s="41">
        <v>622</v>
      </c>
      <c r="Q65" s="41">
        <v>2058</v>
      </c>
      <c r="R65" s="41">
        <v>872</v>
      </c>
      <c r="S65" s="41" t="s">
        <v>504</v>
      </c>
      <c r="T65" s="41" t="s">
        <v>504</v>
      </c>
      <c r="U65" s="41" t="s">
        <v>504</v>
      </c>
      <c r="V65" s="41" t="s">
        <v>504</v>
      </c>
      <c r="W65" s="41" t="s">
        <v>504</v>
      </c>
      <c r="X65" s="65" t="s">
        <v>504</v>
      </c>
      <c r="Y65" s="40"/>
      <c r="Z65" s="40"/>
      <c r="AA65" s="40"/>
      <c r="AB65" s="40"/>
      <c r="AC65" s="40"/>
      <c r="AD65" s="40"/>
      <c r="AE65" s="40"/>
      <c r="AF65" s="40"/>
      <c r="AG65" s="40"/>
      <c r="AH65" s="40"/>
    </row>
    <row r="66" spans="1:34">
      <c r="A66" s="40">
        <v>11</v>
      </c>
      <c r="B66" s="40">
        <v>11</v>
      </c>
      <c r="C66" s="63"/>
      <c r="D66" s="40"/>
      <c r="E66" s="40" t="s">
        <v>50</v>
      </c>
      <c r="F66" s="40" t="s">
        <v>502</v>
      </c>
      <c r="G66" s="64" t="s">
        <v>503</v>
      </c>
      <c r="H66" s="41">
        <v>17502</v>
      </c>
      <c r="I66" s="41">
        <v>589</v>
      </c>
      <c r="J66" s="41">
        <v>3167</v>
      </c>
      <c r="K66" s="41">
        <v>6099</v>
      </c>
      <c r="L66" s="41">
        <v>10403</v>
      </c>
      <c r="M66" s="41">
        <v>7300</v>
      </c>
      <c r="N66" s="41">
        <v>4967</v>
      </c>
      <c r="O66" s="41">
        <v>4238</v>
      </c>
      <c r="P66" s="41">
        <v>9163</v>
      </c>
      <c r="Q66" s="41">
        <v>7022</v>
      </c>
      <c r="R66" s="41">
        <v>5305</v>
      </c>
      <c r="S66" s="41" t="s">
        <v>504</v>
      </c>
      <c r="T66" s="41" t="s">
        <v>504</v>
      </c>
      <c r="U66" s="41" t="s">
        <v>504</v>
      </c>
      <c r="V66" s="41" t="s">
        <v>504</v>
      </c>
      <c r="W66" s="41" t="s">
        <v>504</v>
      </c>
      <c r="X66" s="65" t="s">
        <v>504</v>
      </c>
      <c r="Y66" s="40"/>
      <c r="Z66" s="40"/>
      <c r="AA66" s="40"/>
      <c r="AB66" s="40"/>
      <c r="AC66" s="40"/>
      <c r="AD66" s="40"/>
      <c r="AE66" s="40"/>
      <c r="AF66" s="40"/>
      <c r="AG66" s="40"/>
      <c r="AH66" s="40"/>
    </row>
    <row r="67" spans="1:34">
      <c r="A67" s="40">
        <v>11</v>
      </c>
      <c r="B67" s="40">
        <v>13</v>
      </c>
      <c r="C67" s="63"/>
      <c r="D67" s="40" t="s">
        <v>513</v>
      </c>
      <c r="E67" s="40" t="s">
        <v>514</v>
      </c>
      <c r="F67" s="40" t="s">
        <v>502</v>
      </c>
      <c r="G67" s="64" t="s">
        <v>503</v>
      </c>
      <c r="H67" s="41">
        <v>119</v>
      </c>
      <c r="I67" s="41">
        <v>0</v>
      </c>
      <c r="J67" s="41">
        <v>0</v>
      </c>
      <c r="K67" s="41">
        <v>1087</v>
      </c>
      <c r="L67" s="41">
        <v>452</v>
      </c>
      <c r="M67" s="41">
        <v>0</v>
      </c>
      <c r="N67" s="41">
        <v>318</v>
      </c>
      <c r="O67" s="41">
        <v>158</v>
      </c>
      <c r="P67" s="41">
        <v>146</v>
      </c>
      <c r="Q67" s="41">
        <v>0</v>
      </c>
      <c r="R67" s="41">
        <v>252</v>
      </c>
      <c r="S67" s="41" t="s">
        <v>504</v>
      </c>
      <c r="T67" s="41" t="s">
        <v>504</v>
      </c>
      <c r="U67" s="41" t="s">
        <v>504</v>
      </c>
      <c r="V67" s="41" t="s">
        <v>504</v>
      </c>
      <c r="W67" s="41" t="s">
        <v>504</v>
      </c>
      <c r="X67" s="65" t="s">
        <v>504</v>
      </c>
      <c r="Y67" s="40"/>
      <c r="Z67" s="40"/>
      <c r="AA67" s="40"/>
      <c r="AB67" s="40"/>
      <c r="AC67" s="40"/>
      <c r="AD67" s="40"/>
      <c r="AE67" s="40"/>
      <c r="AF67" s="40"/>
      <c r="AG67" s="40"/>
      <c r="AH67" s="40"/>
    </row>
    <row r="68" spans="1:34">
      <c r="A68" s="40">
        <v>11</v>
      </c>
      <c r="B68" s="40">
        <v>14</v>
      </c>
      <c r="C68" s="63"/>
      <c r="D68" s="40"/>
      <c r="E68" s="40" t="s">
        <v>515</v>
      </c>
      <c r="F68" s="40" t="s">
        <v>502</v>
      </c>
      <c r="G68" s="64" t="s">
        <v>503</v>
      </c>
      <c r="H68" s="41">
        <v>2315</v>
      </c>
      <c r="I68" s="41">
        <v>0</v>
      </c>
      <c r="J68" s="41">
        <v>282</v>
      </c>
      <c r="K68" s="41">
        <v>1334</v>
      </c>
      <c r="L68" s="41">
        <v>1057</v>
      </c>
      <c r="M68" s="41">
        <v>235</v>
      </c>
      <c r="N68" s="41">
        <v>661</v>
      </c>
      <c r="O68" s="41">
        <v>217</v>
      </c>
      <c r="P68" s="41">
        <v>147</v>
      </c>
      <c r="Q68" s="41">
        <v>812</v>
      </c>
      <c r="R68" s="41">
        <v>162</v>
      </c>
      <c r="S68" s="41" t="s">
        <v>504</v>
      </c>
      <c r="T68" s="41" t="s">
        <v>504</v>
      </c>
      <c r="U68" s="41" t="s">
        <v>504</v>
      </c>
      <c r="V68" s="41" t="s">
        <v>504</v>
      </c>
      <c r="W68" s="41" t="s">
        <v>504</v>
      </c>
      <c r="X68" s="65" t="s">
        <v>504</v>
      </c>
      <c r="Y68" s="40"/>
      <c r="Z68" s="40"/>
      <c r="AA68" s="40"/>
      <c r="AB68" s="40"/>
      <c r="AC68" s="40"/>
      <c r="AD68" s="40"/>
      <c r="AE68" s="40"/>
      <c r="AF68" s="40"/>
      <c r="AG68" s="40"/>
      <c r="AH68" s="40"/>
    </row>
    <row r="69" spans="1:34">
      <c r="A69" s="40">
        <v>11</v>
      </c>
      <c r="B69" s="40">
        <v>15</v>
      </c>
      <c r="C69" s="63"/>
      <c r="D69" s="40"/>
      <c r="E69" s="40" t="s">
        <v>516</v>
      </c>
      <c r="F69" s="40" t="s">
        <v>502</v>
      </c>
      <c r="G69" s="64" t="s">
        <v>503</v>
      </c>
      <c r="H69" s="41">
        <v>849</v>
      </c>
      <c r="I69" s="41">
        <v>0</v>
      </c>
      <c r="J69" s="41">
        <v>79</v>
      </c>
      <c r="K69" s="41">
        <v>481</v>
      </c>
      <c r="L69" s="41">
        <v>1554</v>
      </c>
      <c r="M69" s="41">
        <v>197</v>
      </c>
      <c r="N69" s="41">
        <v>34</v>
      </c>
      <c r="O69" s="41">
        <v>207</v>
      </c>
      <c r="P69" s="41">
        <v>0</v>
      </c>
      <c r="Q69" s="41">
        <v>688</v>
      </c>
      <c r="R69" s="41">
        <v>344</v>
      </c>
      <c r="S69" s="41" t="s">
        <v>504</v>
      </c>
      <c r="T69" s="41" t="s">
        <v>504</v>
      </c>
      <c r="U69" s="41" t="s">
        <v>504</v>
      </c>
      <c r="V69" s="41" t="s">
        <v>504</v>
      </c>
      <c r="W69" s="41" t="s">
        <v>504</v>
      </c>
      <c r="X69" s="65" t="s">
        <v>504</v>
      </c>
      <c r="Y69" s="40"/>
      <c r="Z69" s="40"/>
      <c r="AA69" s="40"/>
      <c r="AB69" s="40"/>
      <c r="AC69" s="40"/>
      <c r="AD69" s="40"/>
      <c r="AE69" s="40"/>
      <c r="AF69" s="40"/>
      <c r="AG69" s="40"/>
      <c r="AH69" s="40"/>
    </row>
    <row r="70" spans="1:34">
      <c r="A70" s="40">
        <v>11</v>
      </c>
      <c r="B70" s="40">
        <v>16</v>
      </c>
      <c r="C70" s="63"/>
      <c r="D70" s="40"/>
      <c r="E70" s="40" t="s">
        <v>517</v>
      </c>
      <c r="F70" s="40" t="s">
        <v>502</v>
      </c>
      <c r="G70" s="64" t="s">
        <v>503</v>
      </c>
      <c r="H70" s="41">
        <v>14009</v>
      </c>
      <c r="I70" s="41">
        <v>589</v>
      </c>
      <c r="J70" s="41">
        <v>2806</v>
      </c>
      <c r="K70" s="41">
        <v>3198</v>
      </c>
      <c r="L70" s="41">
        <v>7339</v>
      </c>
      <c r="M70" s="41">
        <v>6868</v>
      </c>
      <c r="N70" s="41">
        <v>3954</v>
      </c>
      <c r="O70" s="41">
        <v>3656</v>
      </c>
      <c r="P70" s="41">
        <v>8871</v>
      </c>
      <c r="Q70" s="41">
        <v>5523</v>
      </c>
      <c r="R70" s="41">
        <v>4546</v>
      </c>
      <c r="S70" s="41" t="s">
        <v>504</v>
      </c>
      <c r="T70" s="41" t="s">
        <v>504</v>
      </c>
      <c r="U70" s="41" t="s">
        <v>504</v>
      </c>
      <c r="V70" s="41" t="s">
        <v>504</v>
      </c>
      <c r="W70" s="41" t="s">
        <v>504</v>
      </c>
      <c r="X70" s="65" t="s">
        <v>504</v>
      </c>
      <c r="Y70" s="40"/>
      <c r="Z70" s="40"/>
      <c r="AA70" s="40"/>
      <c r="AB70" s="40"/>
      <c r="AC70" s="40"/>
      <c r="AD70" s="40"/>
      <c r="AE70" s="40"/>
      <c r="AF70" s="40"/>
      <c r="AG70" s="40"/>
      <c r="AH70" s="40"/>
    </row>
    <row r="71" spans="1:34">
      <c r="A71" s="40">
        <v>11</v>
      </c>
      <c r="B71" s="40">
        <v>17</v>
      </c>
      <c r="C71" s="63"/>
      <c r="D71" s="40"/>
      <c r="E71" s="40" t="s">
        <v>50</v>
      </c>
      <c r="F71" s="40" t="s">
        <v>502</v>
      </c>
      <c r="G71" s="64" t="s">
        <v>503</v>
      </c>
      <c r="H71" s="41">
        <v>17292</v>
      </c>
      <c r="I71" s="41">
        <v>589</v>
      </c>
      <c r="J71" s="41">
        <v>3167</v>
      </c>
      <c r="K71" s="41">
        <v>6099</v>
      </c>
      <c r="L71" s="41">
        <v>10403</v>
      </c>
      <c r="M71" s="41">
        <v>7300</v>
      </c>
      <c r="N71" s="41">
        <v>4967</v>
      </c>
      <c r="O71" s="41">
        <v>4238</v>
      </c>
      <c r="P71" s="41">
        <v>9164</v>
      </c>
      <c r="Q71" s="41">
        <v>7023</v>
      </c>
      <c r="R71" s="41">
        <v>5304</v>
      </c>
      <c r="S71" s="41" t="s">
        <v>504</v>
      </c>
      <c r="T71" s="41" t="s">
        <v>504</v>
      </c>
      <c r="U71" s="41" t="s">
        <v>504</v>
      </c>
      <c r="V71" s="41" t="s">
        <v>504</v>
      </c>
      <c r="W71" s="41" t="s">
        <v>504</v>
      </c>
      <c r="X71" s="65" t="s">
        <v>504</v>
      </c>
      <c r="Y71" s="40"/>
      <c r="Z71" s="40"/>
      <c r="AA71" s="40"/>
      <c r="AB71" s="40"/>
      <c r="AC71" s="40"/>
      <c r="AD71" s="40"/>
      <c r="AE71" s="40"/>
      <c r="AF71" s="40"/>
      <c r="AG71" s="40"/>
      <c r="AH71" s="40"/>
    </row>
    <row r="72" spans="1:34">
      <c r="A72" s="40">
        <v>11</v>
      </c>
      <c r="B72" s="40">
        <v>18</v>
      </c>
      <c r="C72" s="63"/>
      <c r="D72" s="40" t="s">
        <v>518</v>
      </c>
      <c r="E72" s="40" t="s">
        <v>519</v>
      </c>
      <c r="F72" s="40" t="s">
        <v>502</v>
      </c>
      <c r="G72" s="64" t="s">
        <v>503</v>
      </c>
      <c r="H72" s="41">
        <v>80</v>
      </c>
      <c r="I72" s="41">
        <v>0</v>
      </c>
      <c r="J72" s="41">
        <v>0</v>
      </c>
      <c r="K72" s="41">
        <v>67</v>
      </c>
      <c r="L72" s="41">
        <v>0</v>
      </c>
      <c r="M72" s="41">
        <v>318</v>
      </c>
      <c r="N72" s="41">
        <v>0</v>
      </c>
      <c r="O72" s="41">
        <v>87</v>
      </c>
      <c r="P72" s="41">
        <v>0</v>
      </c>
      <c r="Q72" s="41">
        <v>0</v>
      </c>
      <c r="R72" s="41">
        <v>0</v>
      </c>
      <c r="S72" s="41" t="s">
        <v>504</v>
      </c>
      <c r="T72" s="41" t="s">
        <v>504</v>
      </c>
      <c r="U72" s="41" t="s">
        <v>504</v>
      </c>
      <c r="V72" s="41" t="s">
        <v>504</v>
      </c>
      <c r="W72" s="41" t="s">
        <v>504</v>
      </c>
      <c r="X72" s="65" t="s">
        <v>504</v>
      </c>
      <c r="Y72" s="40"/>
      <c r="Z72" s="40"/>
      <c r="AA72" s="40"/>
      <c r="AB72" s="40"/>
      <c r="AC72" s="40"/>
      <c r="AD72" s="40"/>
      <c r="AE72" s="40"/>
      <c r="AF72" s="40"/>
      <c r="AG72" s="40"/>
      <c r="AH72" s="40"/>
    </row>
    <row r="73" spans="1:34">
      <c r="A73" s="40">
        <v>11</v>
      </c>
      <c r="B73" s="40">
        <v>19</v>
      </c>
      <c r="C73" s="63"/>
      <c r="D73" s="40"/>
      <c r="E73" s="40" t="s">
        <v>520</v>
      </c>
      <c r="F73" s="40" t="s">
        <v>502</v>
      </c>
      <c r="G73" s="64" t="s">
        <v>503</v>
      </c>
      <c r="H73" s="41">
        <v>539</v>
      </c>
      <c r="I73" s="41">
        <v>0</v>
      </c>
      <c r="J73" s="41">
        <v>0</v>
      </c>
      <c r="K73" s="41">
        <v>981</v>
      </c>
      <c r="L73" s="41">
        <v>665</v>
      </c>
      <c r="M73" s="41">
        <v>610</v>
      </c>
      <c r="N73" s="41">
        <v>717</v>
      </c>
      <c r="O73" s="41">
        <v>117</v>
      </c>
      <c r="P73" s="41">
        <v>287</v>
      </c>
      <c r="Q73" s="41">
        <v>309</v>
      </c>
      <c r="R73" s="41">
        <v>159</v>
      </c>
      <c r="S73" s="41" t="s">
        <v>504</v>
      </c>
      <c r="T73" s="41" t="s">
        <v>504</v>
      </c>
      <c r="U73" s="41" t="s">
        <v>504</v>
      </c>
      <c r="V73" s="41" t="s">
        <v>504</v>
      </c>
      <c r="W73" s="41" t="s">
        <v>504</v>
      </c>
      <c r="X73" s="65" t="s">
        <v>504</v>
      </c>
      <c r="Y73" s="40"/>
      <c r="Z73" s="40"/>
      <c r="AA73" s="40"/>
      <c r="AB73" s="40"/>
      <c r="AC73" s="40"/>
      <c r="AD73" s="40"/>
      <c r="AE73" s="40"/>
      <c r="AF73" s="40"/>
      <c r="AG73" s="40"/>
      <c r="AH73" s="40"/>
    </row>
    <row r="74" spans="1:34">
      <c r="A74" s="40">
        <v>11</v>
      </c>
      <c r="B74" s="40">
        <v>20</v>
      </c>
      <c r="C74" s="63"/>
      <c r="D74" s="40"/>
      <c r="E74" s="40" t="s">
        <v>521</v>
      </c>
      <c r="F74" s="40" t="s">
        <v>502</v>
      </c>
      <c r="G74" s="64" t="s">
        <v>503</v>
      </c>
      <c r="H74" s="41">
        <v>8315</v>
      </c>
      <c r="I74" s="41">
        <v>102</v>
      </c>
      <c r="J74" s="41">
        <v>379</v>
      </c>
      <c r="K74" s="41">
        <v>3289</v>
      </c>
      <c r="L74" s="41">
        <v>4496</v>
      </c>
      <c r="M74" s="41">
        <v>2543</v>
      </c>
      <c r="N74" s="41">
        <v>1694</v>
      </c>
      <c r="O74" s="41">
        <v>216</v>
      </c>
      <c r="P74" s="41">
        <v>1306</v>
      </c>
      <c r="Q74" s="41">
        <v>3877</v>
      </c>
      <c r="R74" s="41">
        <v>1373</v>
      </c>
      <c r="S74" s="41" t="s">
        <v>504</v>
      </c>
      <c r="T74" s="41" t="s">
        <v>504</v>
      </c>
      <c r="U74" s="41" t="s">
        <v>504</v>
      </c>
      <c r="V74" s="41" t="s">
        <v>504</v>
      </c>
      <c r="W74" s="41" t="s">
        <v>504</v>
      </c>
      <c r="X74" s="65" t="s">
        <v>504</v>
      </c>
      <c r="Y74" s="40"/>
      <c r="Z74" s="40"/>
      <c r="AA74" s="40"/>
      <c r="AB74" s="40"/>
      <c r="AC74" s="40"/>
      <c r="AD74" s="40"/>
      <c r="AE74" s="40"/>
      <c r="AF74" s="40"/>
      <c r="AG74" s="40"/>
      <c r="AH74" s="40"/>
    </row>
    <row r="75" spans="1:34">
      <c r="A75" s="40">
        <v>11</v>
      </c>
      <c r="B75" s="40">
        <v>21</v>
      </c>
      <c r="C75" s="63"/>
      <c r="D75" s="40"/>
      <c r="E75" s="40" t="s">
        <v>522</v>
      </c>
      <c r="F75" s="40" t="s">
        <v>502</v>
      </c>
      <c r="G75" s="64" t="s">
        <v>503</v>
      </c>
      <c r="H75" s="41">
        <v>8291</v>
      </c>
      <c r="I75" s="41">
        <v>487</v>
      </c>
      <c r="J75" s="41">
        <v>2662</v>
      </c>
      <c r="K75" s="41">
        <v>1762</v>
      </c>
      <c r="L75" s="41">
        <v>5203</v>
      </c>
      <c r="M75" s="41">
        <v>3529</v>
      </c>
      <c r="N75" s="41">
        <v>2555</v>
      </c>
      <c r="O75" s="41">
        <v>3818</v>
      </c>
      <c r="P75" s="41">
        <v>7570</v>
      </c>
      <c r="Q75" s="41">
        <v>2837</v>
      </c>
      <c r="R75" s="41">
        <v>3458</v>
      </c>
      <c r="S75" s="41" t="s">
        <v>504</v>
      </c>
      <c r="T75" s="41" t="s">
        <v>504</v>
      </c>
      <c r="U75" s="41" t="s">
        <v>504</v>
      </c>
      <c r="V75" s="41" t="s">
        <v>504</v>
      </c>
      <c r="W75" s="41" t="s">
        <v>504</v>
      </c>
      <c r="X75" s="65" t="s">
        <v>504</v>
      </c>
      <c r="Y75" s="40"/>
      <c r="Z75" s="40"/>
      <c r="AA75" s="40"/>
      <c r="AB75" s="40"/>
      <c r="AC75" s="40"/>
      <c r="AD75" s="40"/>
      <c r="AE75" s="40"/>
      <c r="AF75" s="40"/>
      <c r="AG75" s="40"/>
      <c r="AH75" s="40"/>
    </row>
    <row r="76" spans="1:34">
      <c r="A76" s="40">
        <v>11</v>
      </c>
      <c r="B76" s="40">
        <v>22</v>
      </c>
      <c r="C76" s="63"/>
      <c r="D76" s="40"/>
      <c r="E76" s="40" t="s">
        <v>517</v>
      </c>
      <c r="F76" s="40" t="s">
        <v>502</v>
      </c>
      <c r="G76" s="64" t="s">
        <v>503</v>
      </c>
      <c r="H76" s="41">
        <v>67</v>
      </c>
      <c r="I76" s="41">
        <v>0</v>
      </c>
      <c r="J76" s="41">
        <v>125</v>
      </c>
      <c r="K76" s="41">
        <v>0</v>
      </c>
      <c r="L76" s="41">
        <v>39</v>
      </c>
      <c r="M76" s="41">
        <v>300</v>
      </c>
      <c r="N76" s="41">
        <v>0</v>
      </c>
      <c r="O76" s="41">
        <v>0</v>
      </c>
      <c r="P76" s="41">
        <v>0</v>
      </c>
      <c r="Q76" s="41">
        <v>0</v>
      </c>
      <c r="R76" s="41">
        <v>313</v>
      </c>
      <c r="S76" s="41" t="s">
        <v>504</v>
      </c>
      <c r="T76" s="41" t="s">
        <v>504</v>
      </c>
      <c r="U76" s="41" t="s">
        <v>504</v>
      </c>
      <c r="V76" s="41" t="s">
        <v>504</v>
      </c>
      <c r="W76" s="41" t="s">
        <v>504</v>
      </c>
      <c r="X76" s="65" t="s">
        <v>504</v>
      </c>
      <c r="Y76" s="40"/>
      <c r="Z76" s="40"/>
      <c r="AA76" s="40"/>
      <c r="AB76" s="40"/>
      <c r="AC76" s="40"/>
      <c r="AD76" s="40"/>
      <c r="AE76" s="40"/>
      <c r="AF76" s="40"/>
      <c r="AG76" s="40"/>
      <c r="AH76" s="40"/>
    </row>
    <row r="77" spans="1:34">
      <c r="A77" s="40">
        <v>11</v>
      </c>
      <c r="B77" s="40">
        <v>23</v>
      </c>
      <c r="C77" s="63"/>
      <c r="D77" s="40"/>
      <c r="E77" s="40" t="s">
        <v>50</v>
      </c>
      <c r="F77" s="40" t="s">
        <v>502</v>
      </c>
      <c r="G77" s="64" t="s">
        <v>503</v>
      </c>
      <c r="H77" s="41">
        <v>17292</v>
      </c>
      <c r="I77" s="41">
        <v>589</v>
      </c>
      <c r="J77" s="41">
        <v>3166</v>
      </c>
      <c r="K77" s="41">
        <v>6099</v>
      </c>
      <c r="L77" s="41">
        <v>10403</v>
      </c>
      <c r="M77" s="41">
        <v>7300</v>
      </c>
      <c r="N77" s="41">
        <v>4967</v>
      </c>
      <c r="O77" s="41">
        <v>4238</v>
      </c>
      <c r="P77" s="41">
        <v>9163</v>
      </c>
      <c r="Q77" s="41">
        <v>7023</v>
      </c>
      <c r="R77" s="41">
        <v>5303</v>
      </c>
      <c r="S77" s="41" t="s">
        <v>504</v>
      </c>
      <c r="T77" s="41" t="s">
        <v>504</v>
      </c>
      <c r="U77" s="41" t="s">
        <v>504</v>
      </c>
      <c r="V77" s="41" t="s">
        <v>504</v>
      </c>
      <c r="W77" s="41" t="s">
        <v>504</v>
      </c>
      <c r="X77" s="65" t="s">
        <v>504</v>
      </c>
      <c r="Y77" s="40"/>
      <c r="Z77" s="40"/>
      <c r="AA77" s="40"/>
      <c r="AB77" s="40"/>
      <c r="AC77" s="40"/>
      <c r="AD77" s="40"/>
      <c r="AE77" s="40"/>
      <c r="AF77" s="40"/>
      <c r="AG77" s="40"/>
      <c r="AH77" s="40"/>
    </row>
    <row r="78" spans="1:34">
      <c r="A78" s="40">
        <v>11</v>
      </c>
      <c r="B78" s="40">
        <v>24</v>
      </c>
      <c r="C78" s="63"/>
      <c r="D78" s="40" t="s">
        <v>523</v>
      </c>
      <c r="E78" s="40" t="s">
        <v>524</v>
      </c>
      <c r="F78" s="40" t="s">
        <v>502</v>
      </c>
      <c r="G78" s="64" t="s">
        <v>503</v>
      </c>
      <c r="H78" s="41">
        <v>0</v>
      </c>
      <c r="I78" s="41">
        <v>0</v>
      </c>
      <c r="J78" s="41">
        <v>0</v>
      </c>
      <c r="K78" s="41">
        <v>0</v>
      </c>
      <c r="L78" s="41">
        <v>0</v>
      </c>
      <c r="M78" s="41">
        <v>107</v>
      </c>
      <c r="N78" s="41">
        <v>0</v>
      </c>
      <c r="O78" s="41">
        <v>0</v>
      </c>
      <c r="P78" s="41">
        <v>0</v>
      </c>
      <c r="Q78" s="41">
        <v>0</v>
      </c>
      <c r="R78" s="41">
        <v>0</v>
      </c>
      <c r="S78" s="41" t="s">
        <v>504</v>
      </c>
      <c r="T78" s="41" t="s">
        <v>504</v>
      </c>
      <c r="U78" s="41" t="s">
        <v>504</v>
      </c>
      <c r="V78" s="41" t="s">
        <v>504</v>
      </c>
      <c r="W78" s="41" t="s">
        <v>504</v>
      </c>
      <c r="X78" s="65" t="s">
        <v>504</v>
      </c>
      <c r="Y78" s="40"/>
      <c r="Z78" s="40"/>
      <c r="AA78" s="40"/>
      <c r="AB78" s="40"/>
      <c r="AC78" s="40"/>
      <c r="AD78" s="40"/>
      <c r="AE78" s="40"/>
      <c r="AF78" s="40"/>
      <c r="AG78" s="40"/>
      <c r="AH78" s="40"/>
    </row>
    <row r="79" spans="1:34">
      <c r="A79" s="40">
        <v>11</v>
      </c>
      <c r="B79" s="40">
        <v>25</v>
      </c>
      <c r="C79" s="63"/>
      <c r="D79" s="40"/>
      <c r="E79" s="40" t="s">
        <v>525</v>
      </c>
      <c r="F79" s="40" t="s">
        <v>502</v>
      </c>
      <c r="G79" s="64" t="s">
        <v>503</v>
      </c>
      <c r="H79" s="41">
        <v>510</v>
      </c>
      <c r="I79" s="41">
        <v>0</v>
      </c>
      <c r="J79" s="41">
        <v>0</v>
      </c>
      <c r="K79" s="41">
        <v>785</v>
      </c>
      <c r="L79" s="41">
        <v>229</v>
      </c>
      <c r="M79" s="41">
        <v>597</v>
      </c>
      <c r="N79" s="41">
        <v>501</v>
      </c>
      <c r="O79" s="41">
        <v>212</v>
      </c>
      <c r="P79" s="41">
        <v>169</v>
      </c>
      <c r="Q79" s="41">
        <v>409</v>
      </c>
      <c r="R79" s="41">
        <v>120</v>
      </c>
      <c r="S79" s="41" t="s">
        <v>504</v>
      </c>
      <c r="T79" s="41" t="s">
        <v>504</v>
      </c>
      <c r="U79" s="41" t="s">
        <v>504</v>
      </c>
      <c r="V79" s="41" t="s">
        <v>504</v>
      </c>
      <c r="W79" s="41" t="s">
        <v>504</v>
      </c>
      <c r="X79" s="65" t="s">
        <v>504</v>
      </c>
      <c r="Y79" s="40"/>
      <c r="Z79" s="40"/>
      <c r="AA79" s="40"/>
      <c r="AB79" s="40"/>
      <c r="AC79" s="40"/>
      <c r="AD79" s="40"/>
      <c r="AE79" s="40"/>
      <c r="AF79" s="40"/>
      <c r="AG79" s="40"/>
      <c r="AH79" s="40"/>
    </row>
    <row r="80" spans="1:34">
      <c r="A80" s="40">
        <v>11</v>
      </c>
      <c r="B80" s="40">
        <v>26</v>
      </c>
      <c r="C80" s="63"/>
      <c r="D80" s="40"/>
      <c r="E80" s="40" t="s">
        <v>526</v>
      </c>
      <c r="F80" s="40" t="s">
        <v>502</v>
      </c>
      <c r="G80" s="64" t="s">
        <v>503</v>
      </c>
      <c r="H80" s="41">
        <v>4887</v>
      </c>
      <c r="I80" s="41">
        <v>343</v>
      </c>
      <c r="J80" s="41">
        <v>801</v>
      </c>
      <c r="K80" s="41">
        <v>3473</v>
      </c>
      <c r="L80" s="41">
        <v>5510</v>
      </c>
      <c r="M80" s="41">
        <v>2027</v>
      </c>
      <c r="N80" s="41">
        <v>2430</v>
      </c>
      <c r="O80" s="41">
        <v>964</v>
      </c>
      <c r="P80" s="41">
        <v>1714</v>
      </c>
      <c r="Q80" s="41">
        <v>3523</v>
      </c>
      <c r="R80" s="41">
        <v>1979</v>
      </c>
      <c r="S80" s="41" t="s">
        <v>504</v>
      </c>
      <c r="T80" s="41" t="s">
        <v>504</v>
      </c>
      <c r="U80" s="41" t="s">
        <v>504</v>
      </c>
      <c r="V80" s="41" t="s">
        <v>504</v>
      </c>
      <c r="W80" s="41" t="s">
        <v>504</v>
      </c>
      <c r="X80" s="65" t="s">
        <v>504</v>
      </c>
      <c r="Y80" s="40"/>
      <c r="Z80" s="40"/>
      <c r="AA80" s="40"/>
      <c r="AB80" s="40"/>
      <c r="AC80" s="40"/>
      <c r="AD80" s="40"/>
      <c r="AE80" s="40"/>
      <c r="AF80" s="40"/>
      <c r="AG80" s="40"/>
      <c r="AH80" s="40"/>
    </row>
    <row r="81" spans="1:34">
      <c r="A81" s="40">
        <v>11</v>
      </c>
      <c r="B81" s="40">
        <v>27</v>
      </c>
      <c r="C81" s="63"/>
      <c r="D81" s="40"/>
      <c r="E81" s="40" t="s">
        <v>527</v>
      </c>
      <c r="F81" s="40" t="s">
        <v>502</v>
      </c>
      <c r="G81" s="64" t="s">
        <v>503</v>
      </c>
      <c r="H81" s="41">
        <v>5459</v>
      </c>
      <c r="I81" s="41">
        <v>104</v>
      </c>
      <c r="J81" s="41">
        <v>1319</v>
      </c>
      <c r="K81" s="41">
        <v>548</v>
      </c>
      <c r="L81" s="41">
        <v>1777</v>
      </c>
      <c r="M81" s="41">
        <v>1225</v>
      </c>
      <c r="N81" s="41">
        <v>733</v>
      </c>
      <c r="O81" s="41">
        <v>598</v>
      </c>
      <c r="P81" s="41">
        <v>2407</v>
      </c>
      <c r="Q81" s="41">
        <v>2982</v>
      </c>
      <c r="R81" s="41">
        <v>2602</v>
      </c>
      <c r="S81" s="41" t="s">
        <v>504</v>
      </c>
      <c r="T81" s="41" t="s">
        <v>504</v>
      </c>
      <c r="U81" s="41" t="s">
        <v>504</v>
      </c>
      <c r="V81" s="41" t="s">
        <v>504</v>
      </c>
      <c r="W81" s="41" t="s">
        <v>504</v>
      </c>
      <c r="X81" s="65" t="s">
        <v>504</v>
      </c>
      <c r="Y81" s="40"/>
      <c r="Z81" s="40"/>
      <c r="AA81" s="40"/>
      <c r="AB81" s="40"/>
      <c r="AC81" s="40"/>
      <c r="AD81" s="40"/>
      <c r="AE81" s="40"/>
      <c r="AF81" s="40"/>
      <c r="AG81" s="40"/>
      <c r="AH81" s="40"/>
    </row>
    <row r="82" spans="1:34">
      <c r="A82" s="40">
        <v>11</v>
      </c>
      <c r="B82" s="40">
        <v>28</v>
      </c>
      <c r="C82" s="63"/>
      <c r="D82" s="40"/>
      <c r="E82" s="40" t="s">
        <v>517</v>
      </c>
      <c r="F82" s="40" t="s">
        <v>502</v>
      </c>
      <c r="G82" s="64" t="s">
        <v>503</v>
      </c>
      <c r="H82" s="41">
        <v>6437</v>
      </c>
      <c r="I82" s="41">
        <v>142</v>
      </c>
      <c r="J82" s="41">
        <v>1046</v>
      </c>
      <c r="K82" s="41">
        <v>1293</v>
      </c>
      <c r="L82" s="41">
        <v>2886</v>
      </c>
      <c r="M82" s="41">
        <v>3344</v>
      </c>
      <c r="N82" s="41">
        <v>1303</v>
      </c>
      <c r="O82" s="41">
        <v>2465</v>
      </c>
      <c r="P82" s="41">
        <v>4873</v>
      </c>
      <c r="Q82" s="41">
        <v>108</v>
      </c>
      <c r="R82" s="41">
        <v>604</v>
      </c>
      <c r="S82" s="41" t="s">
        <v>504</v>
      </c>
      <c r="T82" s="41" t="s">
        <v>504</v>
      </c>
      <c r="U82" s="41" t="s">
        <v>504</v>
      </c>
      <c r="V82" s="41" t="s">
        <v>504</v>
      </c>
      <c r="W82" s="41" t="s">
        <v>504</v>
      </c>
      <c r="X82" s="65" t="s">
        <v>504</v>
      </c>
      <c r="Y82" s="40"/>
      <c r="Z82" s="40"/>
      <c r="AA82" s="40"/>
      <c r="AB82" s="40"/>
      <c r="AC82" s="40"/>
      <c r="AD82" s="40"/>
      <c r="AE82" s="40"/>
      <c r="AF82" s="40"/>
      <c r="AG82" s="40"/>
      <c r="AH82" s="40"/>
    </row>
    <row r="83" spans="1:34">
      <c r="A83" s="40">
        <v>11</v>
      </c>
      <c r="B83" s="40">
        <v>29</v>
      </c>
      <c r="C83" s="66"/>
      <c r="D83" s="67"/>
      <c r="E83" s="67" t="s">
        <v>50</v>
      </c>
      <c r="F83" s="67" t="s">
        <v>502</v>
      </c>
      <c r="G83" s="68" t="s">
        <v>503</v>
      </c>
      <c r="H83" s="41">
        <v>17293</v>
      </c>
      <c r="I83" s="41">
        <v>589</v>
      </c>
      <c r="J83" s="41">
        <v>3166</v>
      </c>
      <c r="K83" s="41">
        <v>6099</v>
      </c>
      <c r="L83" s="41">
        <v>10403</v>
      </c>
      <c r="M83" s="41">
        <v>7300</v>
      </c>
      <c r="N83" s="41">
        <v>4967</v>
      </c>
      <c r="O83" s="41">
        <v>4238</v>
      </c>
      <c r="P83" s="41">
        <v>9163</v>
      </c>
      <c r="Q83" s="41">
        <v>7022</v>
      </c>
      <c r="R83" s="41">
        <v>5305</v>
      </c>
      <c r="S83" s="41" t="s">
        <v>504</v>
      </c>
      <c r="T83" s="41" t="s">
        <v>504</v>
      </c>
      <c r="U83" s="41" t="s">
        <v>504</v>
      </c>
      <c r="V83" s="41" t="s">
        <v>504</v>
      </c>
      <c r="W83" s="41" t="s">
        <v>504</v>
      </c>
      <c r="X83" s="65" t="s">
        <v>504</v>
      </c>
      <c r="Y83" s="40"/>
      <c r="Z83" s="40"/>
      <c r="AA83" s="40"/>
      <c r="AB83" s="40"/>
      <c r="AC83" s="40"/>
      <c r="AD83" s="40"/>
      <c r="AE83" s="40"/>
      <c r="AF83" s="40"/>
      <c r="AG83" s="40"/>
      <c r="AH83" s="40"/>
    </row>
    <row r="84" spans="1:34">
      <c r="A84" s="120"/>
      <c r="B84" s="122"/>
      <c r="C84" s="69">
        <v>4</v>
      </c>
      <c r="D84" s="70" t="s">
        <v>530</v>
      </c>
      <c r="E84" s="70"/>
      <c r="F84" s="70"/>
      <c r="G84" s="71"/>
      <c r="H84" s="72"/>
      <c r="I84" s="72"/>
      <c r="J84" s="72"/>
      <c r="K84" s="72"/>
      <c r="L84" s="72"/>
      <c r="M84" s="72"/>
      <c r="N84" s="72"/>
      <c r="O84" s="72"/>
      <c r="P84" s="72"/>
      <c r="Q84" s="72"/>
      <c r="R84" s="72"/>
      <c r="S84" s="72"/>
      <c r="T84" s="72"/>
      <c r="U84" s="72"/>
      <c r="V84" s="72"/>
      <c r="W84" s="72"/>
      <c r="X84" s="73"/>
      <c r="Y84" s="40"/>
      <c r="Z84" s="40"/>
      <c r="AA84" s="40"/>
      <c r="AB84" s="40"/>
      <c r="AC84" s="40"/>
      <c r="AD84" s="40"/>
      <c r="AE84" s="40"/>
      <c r="AF84" s="40"/>
      <c r="AG84" s="40"/>
      <c r="AH84" s="40"/>
    </row>
    <row r="85" spans="1:34">
      <c r="A85" s="40">
        <v>12</v>
      </c>
      <c r="B85" s="40">
        <v>4</v>
      </c>
      <c r="C85" s="63"/>
      <c r="D85" s="40" t="s">
        <v>501</v>
      </c>
      <c r="E85" s="40" t="s">
        <v>501</v>
      </c>
      <c r="F85" s="40" t="s">
        <v>502</v>
      </c>
      <c r="G85" s="64" t="s">
        <v>503</v>
      </c>
      <c r="H85" s="41">
        <v>0</v>
      </c>
      <c r="I85" s="41">
        <v>0</v>
      </c>
      <c r="J85" s="41">
        <v>0</v>
      </c>
      <c r="K85" s="41">
        <v>0</v>
      </c>
      <c r="L85" s="41">
        <v>0</v>
      </c>
      <c r="M85" s="41">
        <v>0</v>
      </c>
      <c r="N85" s="41">
        <v>0</v>
      </c>
      <c r="O85" s="41">
        <v>0</v>
      </c>
      <c r="P85" s="41">
        <v>0</v>
      </c>
      <c r="Q85" s="41">
        <v>0</v>
      </c>
      <c r="R85" s="41">
        <v>0</v>
      </c>
      <c r="S85" s="41" t="s">
        <v>504</v>
      </c>
      <c r="T85" s="41" t="s">
        <v>504</v>
      </c>
      <c r="U85" s="41" t="s">
        <v>504</v>
      </c>
      <c r="V85" s="41" t="s">
        <v>504</v>
      </c>
      <c r="W85" s="41" t="s">
        <v>504</v>
      </c>
      <c r="X85" s="65" t="s">
        <v>504</v>
      </c>
      <c r="Y85" s="40"/>
      <c r="Z85" s="40"/>
      <c r="AA85" s="40"/>
      <c r="AB85" s="40"/>
      <c r="AC85" s="40"/>
      <c r="AD85" s="40"/>
      <c r="AE85" s="40"/>
      <c r="AF85" s="40"/>
      <c r="AG85" s="40"/>
      <c r="AH85" s="40"/>
    </row>
    <row r="86" spans="1:34">
      <c r="A86" s="40">
        <v>12</v>
      </c>
      <c r="B86" s="40">
        <v>5</v>
      </c>
      <c r="C86" s="63"/>
      <c r="D86" s="40" t="s">
        <v>505</v>
      </c>
      <c r="E86" s="40" t="s">
        <v>506</v>
      </c>
      <c r="F86" s="40" t="s">
        <v>502</v>
      </c>
      <c r="G86" s="64" t="s">
        <v>503</v>
      </c>
      <c r="H86" s="41">
        <v>9417</v>
      </c>
      <c r="I86" s="41">
        <v>496</v>
      </c>
      <c r="J86" s="41">
        <v>1233</v>
      </c>
      <c r="K86" s="41">
        <v>989</v>
      </c>
      <c r="L86" s="41">
        <v>2390</v>
      </c>
      <c r="M86" s="41">
        <v>2703</v>
      </c>
      <c r="N86" s="41">
        <v>2994</v>
      </c>
      <c r="O86" s="41">
        <v>655</v>
      </c>
      <c r="P86" s="41">
        <v>3424</v>
      </c>
      <c r="Q86" s="41">
        <v>1813</v>
      </c>
      <c r="R86" s="41">
        <v>3902</v>
      </c>
      <c r="S86" s="41" t="s">
        <v>504</v>
      </c>
      <c r="T86" s="41" t="s">
        <v>504</v>
      </c>
      <c r="U86" s="41" t="s">
        <v>504</v>
      </c>
      <c r="V86" s="41" t="s">
        <v>504</v>
      </c>
      <c r="W86" s="41" t="s">
        <v>504</v>
      </c>
      <c r="X86" s="65" t="s">
        <v>504</v>
      </c>
      <c r="Y86" s="40"/>
      <c r="Z86" s="40"/>
      <c r="AA86" s="40"/>
      <c r="AB86" s="40"/>
      <c r="AC86" s="40"/>
      <c r="AD86" s="40"/>
      <c r="AE86" s="40"/>
      <c r="AF86" s="40"/>
      <c r="AG86" s="40"/>
      <c r="AH86" s="40"/>
    </row>
    <row r="87" spans="1:34">
      <c r="A87" s="40">
        <v>12</v>
      </c>
      <c r="B87" s="40">
        <v>6</v>
      </c>
      <c r="C87" s="63"/>
      <c r="D87" s="40"/>
      <c r="E87" s="40" t="s">
        <v>507</v>
      </c>
      <c r="F87" s="40" t="s">
        <v>502</v>
      </c>
      <c r="G87" s="64" t="s">
        <v>503</v>
      </c>
      <c r="H87" s="41">
        <v>18934</v>
      </c>
      <c r="I87" s="41">
        <v>0</v>
      </c>
      <c r="J87" s="41">
        <v>4000</v>
      </c>
      <c r="K87" s="41">
        <v>4166</v>
      </c>
      <c r="L87" s="41">
        <v>8418</v>
      </c>
      <c r="M87" s="41">
        <v>1668</v>
      </c>
      <c r="N87" s="41">
        <v>3192</v>
      </c>
      <c r="O87" s="41">
        <v>5053</v>
      </c>
      <c r="P87" s="41">
        <v>7777</v>
      </c>
      <c r="Q87" s="41">
        <v>4365</v>
      </c>
      <c r="R87" s="41">
        <v>7578</v>
      </c>
      <c r="S87" s="41" t="s">
        <v>504</v>
      </c>
      <c r="T87" s="41" t="s">
        <v>504</v>
      </c>
      <c r="U87" s="41" t="s">
        <v>504</v>
      </c>
      <c r="V87" s="41" t="s">
        <v>504</v>
      </c>
      <c r="W87" s="41" t="s">
        <v>504</v>
      </c>
      <c r="X87" s="65" t="s">
        <v>504</v>
      </c>
      <c r="Y87" s="40"/>
      <c r="Z87" s="40"/>
      <c r="AA87" s="40"/>
      <c r="AB87" s="40"/>
      <c r="AC87" s="40"/>
      <c r="AD87" s="40"/>
      <c r="AE87" s="40"/>
      <c r="AF87" s="40"/>
      <c r="AG87" s="40"/>
      <c r="AH87" s="40"/>
    </row>
    <row r="88" spans="1:34">
      <c r="A88" s="40">
        <v>12</v>
      </c>
      <c r="B88" s="40">
        <v>7</v>
      </c>
      <c r="C88" s="63"/>
      <c r="D88" s="40" t="s">
        <v>508</v>
      </c>
      <c r="E88" s="40" t="s">
        <v>509</v>
      </c>
      <c r="F88" s="40" t="s">
        <v>502</v>
      </c>
      <c r="G88" s="64" t="s">
        <v>503</v>
      </c>
      <c r="H88" s="41">
        <v>4663</v>
      </c>
      <c r="I88" s="41">
        <v>199</v>
      </c>
      <c r="J88" s="41">
        <v>0</v>
      </c>
      <c r="K88" s="41">
        <v>567</v>
      </c>
      <c r="L88" s="41">
        <v>221</v>
      </c>
      <c r="M88" s="41">
        <v>1173</v>
      </c>
      <c r="N88" s="41">
        <v>1107</v>
      </c>
      <c r="O88" s="41">
        <v>174</v>
      </c>
      <c r="P88" s="41">
        <v>988</v>
      </c>
      <c r="Q88" s="41">
        <v>201</v>
      </c>
      <c r="R88" s="41">
        <v>893</v>
      </c>
      <c r="S88" s="41" t="s">
        <v>504</v>
      </c>
      <c r="T88" s="41" t="s">
        <v>504</v>
      </c>
      <c r="U88" s="41" t="s">
        <v>504</v>
      </c>
      <c r="V88" s="41" t="s">
        <v>504</v>
      </c>
      <c r="W88" s="41" t="s">
        <v>504</v>
      </c>
      <c r="X88" s="65" t="s">
        <v>504</v>
      </c>
      <c r="Y88" s="40"/>
      <c r="Z88" s="40"/>
      <c r="AA88" s="40"/>
      <c r="AB88" s="40"/>
      <c r="AC88" s="40"/>
      <c r="AD88" s="40"/>
      <c r="AE88" s="40"/>
      <c r="AF88" s="40"/>
      <c r="AG88" s="40"/>
      <c r="AH88" s="40"/>
    </row>
    <row r="89" spans="1:34">
      <c r="A89" s="40">
        <v>12</v>
      </c>
      <c r="B89" s="40">
        <v>8</v>
      </c>
      <c r="C89" s="63"/>
      <c r="D89" s="40"/>
      <c r="E89" s="40" t="s">
        <v>510</v>
      </c>
      <c r="F89" s="40" t="s">
        <v>502</v>
      </c>
      <c r="G89" s="64" t="s">
        <v>503</v>
      </c>
      <c r="H89" s="41">
        <v>2750</v>
      </c>
      <c r="I89" s="41">
        <v>0</v>
      </c>
      <c r="J89" s="41">
        <v>0</v>
      </c>
      <c r="K89" s="41">
        <v>1868</v>
      </c>
      <c r="L89" s="41">
        <v>6528</v>
      </c>
      <c r="M89" s="41">
        <v>5596</v>
      </c>
      <c r="N89" s="41">
        <v>1477</v>
      </c>
      <c r="O89" s="41">
        <v>2506</v>
      </c>
      <c r="P89" s="41">
        <v>2976</v>
      </c>
      <c r="Q89" s="41">
        <v>1795</v>
      </c>
      <c r="R89" s="41">
        <v>2812</v>
      </c>
      <c r="S89" s="41" t="s">
        <v>504</v>
      </c>
      <c r="T89" s="41" t="s">
        <v>504</v>
      </c>
      <c r="U89" s="41" t="s">
        <v>504</v>
      </c>
      <c r="V89" s="41" t="s">
        <v>504</v>
      </c>
      <c r="W89" s="41" t="s">
        <v>504</v>
      </c>
      <c r="X89" s="65" t="s">
        <v>504</v>
      </c>
      <c r="Y89" s="40"/>
      <c r="Z89" s="40"/>
      <c r="AA89" s="40"/>
      <c r="AB89" s="40"/>
      <c r="AC89" s="40"/>
      <c r="AD89" s="40"/>
      <c r="AE89" s="40"/>
      <c r="AF89" s="40"/>
      <c r="AG89" s="40"/>
      <c r="AH89" s="40"/>
    </row>
    <row r="90" spans="1:34">
      <c r="A90" s="40">
        <v>12</v>
      </c>
      <c r="B90" s="40">
        <v>9</v>
      </c>
      <c r="C90" s="63"/>
      <c r="D90" s="40"/>
      <c r="E90" s="40" t="s">
        <v>511</v>
      </c>
      <c r="F90" s="40" t="s">
        <v>502</v>
      </c>
      <c r="G90" s="64" t="s">
        <v>503</v>
      </c>
      <c r="H90" s="41">
        <v>15276</v>
      </c>
      <c r="I90" s="41">
        <v>170</v>
      </c>
      <c r="J90" s="41">
        <v>2507</v>
      </c>
      <c r="K90" s="41">
        <v>1547</v>
      </c>
      <c r="L90" s="41">
        <v>3874</v>
      </c>
      <c r="M90" s="41">
        <v>1501</v>
      </c>
      <c r="N90" s="41">
        <v>7486</v>
      </c>
      <c r="O90" s="41">
        <v>1214</v>
      </c>
      <c r="P90" s="41">
        <v>1228</v>
      </c>
      <c r="Q90" s="41">
        <v>3449</v>
      </c>
      <c r="R90" s="41">
        <v>1239</v>
      </c>
      <c r="S90" s="41" t="s">
        <v>504</v>
      </c>
      <c r="T90" s="41" t="s">
        <v>504</v>
      </c>
      <c r="U90" s="41" t="s">
        <v>504</v>
      </c>
      <c r="V90" s="41" t="s">
        <v>504</v>
      </c>
      <c r="W90" s="41" t="s">
        <v>504</v>
      </c>
      <c r="X90" s="65" t="s">
        <v>504</v>
      </c>
      <c r="Y90" s="40"/>
      <c r="Z90" s="40"/>
      <c r="AA90" s="40"/>
      <c r="AB90" s="40"/>
      <c r="AC90" s="40"/>
      <c r="AD90" s="40"/>
      <c r="AE90" s="40"/>
      <c r="AF90" s="40"/>
      <c r="AG90" s="40"/>
      <c r="AH90" s="40"/>
    </row>
    <row r="91" spans="1:34">
      <c r="A91" s="40">
        <v>12</v>
      </c>
      <c r="B91" s="40">
        <v>10</v>
      </c>
      <c r="C91" s="63"/>
      <c r="D91" s="40"/>
      <c r="E91" s="40" t="s">
        <v>512</v>
      </c>
      <c r="F91" s="40" t="s">
        <v>502</v>
      </c>
      <c r="G91" s="64" t="s">
        <v>503</v>
      </c>
      <c r="H91" s="41">
        <v>9843</v>
      </c>
      <c r="I91" s="41">
        <v>0</v>
      </c>
      <c r="J91" s="41">
        <v>1607</v>
      </c>
      <c r="K91" s="41">
        <v>11615</v>
      </c>
      <c r="L91" s="41">
        <v>16244</v>
      </c>
      <c r="M91" s="41">
        <v>3800</v>
      </c>
      <c r="N91" s="41">
        <v>5994</v>
      </c>
      <c r="O91" s="41">
        <v>6244</v>
      </c>
      <c r="P91" s="41">
        <v>3306</v>
      </c>
      <c r="Q91" s="41">
        <v>6623</v>
      </c>
      <c r="R91" s="41">
        <v>4227</v>
      </c>
      <c r="S91" s="41" t="s">
        <v>504</v>
      </c>
      <c r="T91" s="41" t="s">
        <v>504</v>
      </c>
      <c r="U91" s="41" t="s">
        <v>504</v>
      </c>
      <c r="V91" s="41" t="s">
        <v>504</v>
      </c>
      <c r="W91" s="41" t="s">
        <v>504</v>
      </c>
      <c r="X91" s="65" t="s">
        <v>504</v>
      </c>
      <c r="Y91" s="40"/>
      <c r="Z91" s="40"/>
      <c r="AA91" s="40"/>
      <c r="AB91" s="40"/>
      <c r="AC91" s="40"/>
      <c r="AD91" s="40"/>
      <c r="AE91" s="40"/>
      <c r="AF91" s="40"/>
      <c r="AG91" s="40"/>
      <c r="AH91" s="40"/>
    </row>
    <row r="92" spans="1:34">
      <c r="A92" s="40">
        <v>12</v>
      </c>
      <c r="B92" s="40">
        <v>11</v>
      </c>
      <c r="C92" s="63"/>
      <c r="D92" s="40"/>
      <c r="E92" s="40" t="s">
        <v>50</v>
      </c>
      <c r="F92" s="40" t="s">
        <v>502</v>
      </c>
      <c r="G92" s="64" t="s">
        <v>503</v>
      </c>
      <c r="H92" s="41">
        <v>60883</v>
      </c>
      <c r="I92" s="41">
        <v>865</v>
      </c>
      <c r="J92" s="41">
        <v>9347</v>
      </c>
      <c r="K92" s="41">
        <v>20752</v>
      </c>
      <c r="L92" s="41">
        <v>37675</v>
      </c>
      <c r="M92" s="41">
        <v>16441</v>
      </c>
      <c r="N92" s="41">
        <v>22249</v>
      </c>
      <c r="O92" s="41">
        <v>15846</v>
      </c>
      <c r="P92" s="41">
        <v>19699</v>
      </c>
      <c r="Q92" s="41">
        <v>18246</v>
      </c>
      <c r="R92" s="41">
        <v>20651</v>
      </c>
      <c r="S92" s="41" t="s">
        <v>504</v>
      </c>
      <c r="T92" s="41" t="s">
        <v>504</v>
      </c>
      <c r="U92" s="41" t="s">
        <v>504</v>
      </c>
      <c r="V92" s="41" t="s">
        <v>504</v>
      </c>
      <c r="W92" s="41" t="s">
        <v>504</v>
      </c>
      <c r="X92" s="65" t="s">
        <v>504</v>
      </c>
      <c r="Y92" s="40"/>
      <c r="Z92" s="40"/>
      <c r="AA92" s="40"/>
      <c r="AB92" s="40"/>
      <c r="AC92" s="40"/>
      <c r="AD92" s="40"/>
      <c r="AE92" s="40"/>
      <c r="AF92" s="40"/>
      <c r="AG92" s="40"/>
      <c r="AH92" s="40"/>
    </row>
    <row r="93" spans="1:34">
      <c r="A93" s="40">
        <v>12</v>
      </c>
      <c r="B93" s="40">
        <v>13</v>
      </c>
      <c r="C93" s="63"/>
      <c r="D93" s="40" t="s">
        <v>513</v>
      </c>
      <c r="E93" s="40" t="s">
        <v>514</v>
      </c>
      <c r="F93" s="40" t="s">
        <v>502</v>
      </c>
      <c r="G93" s="64" t="s">
        <v>503</v>
      </c>
      <c r="H93" s="41">
        <v>452</v>
      </c>
      <c r="I93" s="41">
        <v>0</v>
      </c>
      <c r="J93" s="41">
        <v>0</v>
      </c>
      <c r="K93" s="41">
        <v>1616</v>
      </c>
      <c r="L93" s="41">
        <v>3429</v>
      </c>
      <c r="M93" s="41">
        <v>596</v>
      </c>
      <c r="N93" s="41">
        <v>1235</v>
      </c>
      <c r="O93" s="41">
        <v>3146</v>
      </c>
      <c r="P93" s="41">
        <v>0</v>
      </c>
      <c r="Q93" s="41">
        <v>666</v>
      </c>
      <c r="R93" s="41">
        <v>1255</v>
      </c>
      <c r="S93" s="41" t="s">
        <v>504</v>
      </c>
      <c r="T93" s="41" t="s">
        <v>504</v>
      </c>
      <c r="U93" s="41" t="s">
        <v>504</v>
      </c>
      <c r="V93" s="41" t="s">
        <v>504</v>
      </c>
      <c r="W93" s="41" t="s">
        <v>504</v>
      </c>
      <c r="X93" s="65" t="s">
        <v>504</v>
      </c>
      <c r="Y93" s="40"/>
      <c r="Z93" s="40"/>
      <c r="AA93" s="40"/>
      <c r="AB93" s="40"/>
      <c r="AC93" s="40"/>
      <c r="AD93" s="40"/>
      <c r="AE93" s="40"/>
      <c r="AF93" s="40"/>
      <c r="AG93" s="40"/>
      <c r="AH93" s="40"/>
    </row>
    <row r="94" spans="1:34">
      <c r="A94" s="40">
        <v>12</v>
      </c>
      <c r="B94" s="40">
        <v>14</v>
      </c>
      <c r="C94" s="63"/>
      <c r="D94" s="40"/>
      <c r="E94" s="40" t="s">
        <v>515</v>
      </c>
      <c r="F94" s="40" t="s">
        <v>502</v>
      </c>
      <c r="G94" s="64" t="s">
        <v>503</v>
      </c>
      <c r="H94" s="41">
        <v>11455</v>
      </c>
      <c r="I94" s="41">
        <v>170</v>
      </c>
      <c r="J94" s="41">
        <v>255</v>
      </c>
      <c r="K94" s="41">
        <v>5430</v>
      </c>
      <c r="L94" s="41">
        <v>8757</v>
      </c>
      <c r="M94" s="41">
        <v>1988</v>
      </c>
      <c r="N94" s="41">
        <v>1806</v>
      </c>
      <c r="O94" s="41">
        <v>1215</v>
      </c>
      <c r="P94" s="41">
        <v>3131</v>
      </c>
      <c r="Q94" s="41">
        <v>4208</v>
      </c>
      <c r="R94" s="41">
        <v>944</v>
      </c>
      <c r="S94" s="41" t="s">
        <v>504</v>
      </c>
      <c r="T94" s="41" t="s">
        <v>504</v>
      </c>
      <c r="U94" s="41" t="s">
        <v>504</v>
      </c>
      <c r="V94" s="41" t="s">
        <v>504</v>
      </c>
      <c r="W94" s="41" t="s">
        <v>504</v>
      </c>
      <c r="X94" s="65" t="s">
        <v>504</v>
      </c>
      <c r="Y94" s="40"/>
      <c r="Z94" s="40"/>
      <c r="AA94" s="40"/>
      <c r="AB94" s="40"/>
      <c r="AC94" s="40"/>
      <c r="AD94" s="40"/>
      <c r="AE94" s="40"/>
      <c r="AF94" s="40"/>
      <c r="AG94" s="40"/>
      <c r="AH94" s="40"/>
    </row>
    <row r="95" spans="1:34">
      <c r="A95" s="40">
        <v>12</v>
      </c>
      <c r="B95" s="40">
        <v>15</v>
      </c>
      <c r="C95" s="63"/>
      <c r="D95" s="40"/>
      <c r="E95" s="40" t="s">
        <v>516</v>
      </c>
      <c r="F95" s="40" t="s">
        <v>502</v>
      </c>
      <c r="G95" s="64" t="s">
        <v>503</v>
      </c>
      <c r="H95" s="41">
        <v>6417</v>
      </c>
      <c r="I95" s="41">
        <v>0</v>
      </c>
      <c r="J95" s="41">
        <v>1147</v>
      </c>
      <c r="K95" s="41">
        <v>1537</v>
      </c>
      <c r="L95" s="41">
        <v>5814</v>
      </c>
      <c r="M95" s="41">
        <v>281</v>
      </c>
      <c r="N95" s="41">
        <v>770</v>
      </c>
      <c r="O95" s="41">
        <v>1680</v>
      </c>
      <c r="P95" s="41">
        <v>985</v>
      </c>
      <c r="Q95" s="41">
        <v>1367</v>
      </c>
      <c r="R95" s="41">
        <v>482</v>
      </c>
      <c r="S95" s="41" t="s">
        <v>504</v>
      </c>
      <c r="T95" s="41" t="s">
        <v>504</v>
      </c>
      <c r="U95" s="41" t="s">
        <v>504</v>
      </c>
      <c r="V95" s="41" t="s">
        <v>504</v>
      </c>
      <c r="W95" s="41" t="s">
        <v>504</v>
      </c>
      <c r="X95" s="65" t="s">
        <v>504</v>
      </c>
      <c r="Y95" s="40"/>
      <c r="Z95" s="40"/>
      <c r="AA95" s="40"/>
      <c r="AB95" s="40"/>
      <c r="AC95" s="40"/>
      <c r="AD95" s="40"/>
      <c r="AE95" s="40"/>
      <c r="AF95" s="40"/>
      <c r="AG95" s="40"/>
      <c r="AH95" s="40"/>
    </row>
    <row r="96" spans="1:34">
      <c r="A96" s="40">
        <v>12</v>
      </c>
      <c r="B96" s="40">
        <v>16</v>
      </c>
      <c r="C96" s="63"/>
      <c r="D96" s="40"/>
      <c r="E96" s="40" t="s">
        <v>517</v>
      </c>
      <c r="F96" s="40" t="s">
        <v>502</v>
      </c>
      <c r="G96" s="64" t="s">
        <v>503</v>
      </c>
      <c r="H96" s="41">
        <v>41701</v>
      </c>
      <c r="I96" s="41">
        <v>695</v>
      </c>
      <c r="J96" s="41">
        <v>7946</v>
      </c>
      <c r="K96" s="41">
        <v>12169</v>
      </c>
      <c r="L96" s="41">
        <v>19675</v>
      </c>
      <c r="M96" s="41">
        <v>13576</v>
      </c>
      <c r="N96" s="41">
        <v>18438</v>
      </c>
      <c r="O96" s="41">
        <v>9804</v>
      </c>
      <c r="P96" s="41">
        <v>15583</v>
      </c>
      <c r="Q96" s="41">
        <v>12004</v>
      </c>
      <c r="R96" s="41">
        <v>17969</v>
      </c>
      <c r="S96" s="41" t="s">
        <v>504</v>
      </c>
      <c r="T96" s="41" t="s">
        <v>504</v>
      </c>
      <c r="U96" s="41" t="s">
        <v>504</v>
      </c>
      <c r="V96" s="41" t="s">
        <v>504</v>
      </c>
      <c r="W96" s="41" t="s">
        <v>504</v>
      </c>
      <c r="X96" s="65" t="s">
        <v>504</v>
      </c>
      <c r="Y96" s="40"/>
      <c r="Z96" s="40"/>
      <c r="AA96" s="40"/>
      <c r="AB96" s="40"/>
      <c r="AC96" s="40"/>
      <c r="AD96" s="40"/>
      <c r="AE96" s="40"/>
      <c r="AF96" s="40"/>
      <c r="AG96" s="40"/>
      <c r="AH96" s="40"/>
    </row>
    <row r="97" spans="1:34">
      <c r="A97" s="40">
        <v>12</v>
      </c>
      <c r="B97" s="40">
        <v>17</v>
      </c>
      <c r="C97" s="63"/>
      <c r="D97" s="40"/>
      <c r="E97" s="40" t="s">
        <v>50</v>
      </c>
      <c r="F97" s="40" t="s">
        <v>502</v>
      </c>
      <c r="G97" s="64" t="s">
        <v>503</v>
      </c>
      <c r="H97" s="41">
        <v>60025</v>
      </c>
      <c r="I97" s="41">
        <v>865</v>
      </c>
      <c r="J97" s="41">
        <v>9348</v>
      </c>
      <c r="K97" s="41">
        <v>20752</v>
      </c>
      <c r="L97" s="41">
        <v>37675</v>
      </c>
      <c r="M97" s="41">
        <v>16441</v>
      </c>
      <c r="N97" s="41">
        <v>22249</v>
      </c>
      <c r="O97" s="41">
        <v>15846</v>
      </c>
      <c r="P97" s="41">
        <v>19699</v>
      </c>
      <c r="Q97" s="41">
        <v>18245</v>
      </c>
      <c r="R97" s="41">
        <v>20650</v>
      </c>
      <c r="S97" s="41" t="s">
        <v>504</v>
      </c>
      <c r="T97" s="41" t="s">
        <v>504</v>
      </c>
      <c r="U97" s="41" t="s">
        <v>504</v>
      </c>
      <c r="V97" s="41" t="s">
        <v>504</v>
      </c>
      <c r="W97" s="41" t="s">
        <v>504</v>
      </c>
      <c r="X97" s="65" t="s">
        <v>504</v>
      </c>
      <c r="Y97" s="40"/>
      <c r="Z97" s="40"/>
      <c r="AA97" s="40"/>
      <c r="AB97" s="40"/>
      <c r="AC97" s="40"/>
      <c r="AD97" s="40"/>
      <c r="AE97" s="40"/>
      <c r="AF97" s="40"/>
      <c r="AG97" s="40"/>
      <c r="AH97" s="40"/>
    </row>
    <row r="98" spans="1:34">
      <c r="A98" s="40">
        <v>12</v>
      </c>
      <c r="B98" s="40">
        <v>18</v>
      </c>
      <c r="C98" s="63"/>
      <c r="D98" s="40" t="s">
        <v>518</v>
      </c>
      <c r="E98" s="40" t="s">
        <v>519</v>
      </c>
      <c r="F98" s="40" t="s">
        <v>502</v>
      </c>
      <c r="G98" s="64" t="s">
        <v>503</v>
      </c>
      <c r="H98" s="41">
        <v>198</v>
      </c>
      <c r="I98" s="41">
        <v>0</v>
      </c>
      <c r="J98" s="41">
        <v>0</v>
      </c>
      <c r="K98" s="41">
        <v>1050</v>
      </c>
      <c r="L98" s="41">
        <v>0</v>
      </c>
      <c r="M98" s="41">
        <v>0</v>
      </c>
      <c r="N98" s="41">
        <v>1907</v>
      </c>
      <c r="O98" s="41">
        <v>0</v>
      </c>
      <c r="P98" s="41">
        <v>197</v>
      </c>
      <c r="Q98" s="41">
        <v>0</v>
      </c>
      <c r="R98" s="41">
        <v>0</v>
      </c>
      <c r="S98" s="41" t="s">
        <v>504</v>
      </c>
      <c r="T98" s="41" t="s">
        <v>504</v>
      </c>
      <c r="U98" s="41" t="s">
        <v>504</v>
      </c>
      <c r="V98" s="41" t="s">
        <v>504</v>
      </c>
      <c r="W98" s="41" t="s">
        <v>504</v>
      </c>
      <c r="X98" s="65" t="s">
        <v>504</v>
      </c>
      <c r="Y98" s="40"/>
      <c r="Z98" s="40"/>
      <c r="AA98" s="40"/>
      <c r="AB98" s="40"/>
      <c r="AC98" s="40"/>
      <c r="AD98" s="40"/>
      <c r="AE98" s="40"/>
      <c r="AF98" s="40"/>
      <c r="AG98" s="40"/>
      <c r="AH98" s="40"/>
    </row>
    <row r="99" spans="1:34">
      <c r="A99" s="40">
        <v>12</v>
      </c>
      <c r="B99" s="40">
        <v>19</v>
      </c>
      <c r="C99" s="63"/>
      <c r="D99" s="40"/>
      <c r="E99" s="40" t="s">
        <v>520</v>
      </c>
      <c r="F99" s="40" t="s">
        <v>502</v>
      </c>
      <c r="G99" s="64" t="s">
        <v>503</v>
      </c>
      <c r="H99" s="41">
        <v>10582</v>
      </c>
      <c r="I99" s="41">
        <v>0</v>
      </c>
      <c r="J99" s="41">
        <v>1939</v>
      </c>
      <c r="K99" s="41">
        <v>5202</v>
      </c>
      <c r="L99" s="41">
        <v>6276</v>
      </c>
      <c r="M99" s="41">
        <v>739</v>
      </c>
      <c r="N99" s="41">
        <v>4250</v>
      </c>
      <c r="O99" s="41">
        <v>1196</v>
      </c>
      <c r="P99" s="41">
        <v>656</v>
      </c>
      <c r="Q99" s="41">
        <v>403</v>
      </c>
      <c r="R99" s="41">
        <v>1463</v>
      </c>
      <c r="S99" s="41" t="s">
        <v>504</v>
      </c>
      <c r="T99" s="41" t="s">
        <v>504</v>
      </c>
      <c r="U99" s="41" t="s">
        <v>504</v>
      </c>
      <c r="V99" s="41" t="s">
        <v>504</v>
      </c>
      <c r="W99" s="41" t="s">
        <v>504</v>
      </c>
      <c r="X99" s="65" t="s">
        <v>504</v>
      </c>
      <c r="Y99" s="40"/>
      <c r="Z99" s="40"/>
      <c r="AA99" s="40"/>
      <c r="AB99" s="40"/>
      <c r="AC99" s="40"/>
      <c r="AD99" s="40"/>
      <c r="AE99" s="40"/>
      <c r="AF99" s="40"/>
      <c r="AG99" s="40"/>
      <c r="AH99" s="40"/>
    </row>
    <row r="100" spans="1:34">
      <c r="A100" s="40">
        <v>12</v>
      </c>
      <c r="B100" s="40">
        <v>20</v>
      </c>
      <c r="C100" s="63"/>
      <c r="D100" s="40"/>
      <c r="E100" s="40" t="s">
        <v>521</v>
      </c>
      <c r="F100" s="40" t="s">
        <v>502</v>
      </c>
      <c r="G100" s="64" t="s">
        <v>503</v>
      </c>
      <c r="H100" s="41">
        <v>28301</v>
      </c>
      <c r="I100" s="41">
        <v>0</v>
      </c>
      <c r="J100" s="41">
        <v>2021</v>
      </c>
      <c r="K100" s="41">
        <v>7022</v>
      </c>
      <c r="L100" s="41">
        <v>19440</v>
      </c>
      <c r="M100" s="41">
        <v>5358</v>
      </c>
      <c r="N100" s="41">
        <v>13162</v>
      </c>
      <c r="O100" s="41">
        <v>3323</v>
      </c>
      <c r="P100" s="41">
        <v>3940</v>
      </c>
      <c r="Q100" s="41">
        <v>7957</v>
      </c>
      <c r="R100" s="41">
        <v>5449</v>
      </c>
      <c r="S100" s="41" t="s">
        <v>504</v>
      </c>
      <c r="T100" s="41" t="s">
        <v>504</v>
      </c>
      <c r="U100" s="41" t="s">
        <v>504</v>
      </c>
      <c r="V100" s="41" t="s">
        <v>504</v>
      </c>
      <c r="W100" s="41" t="s">
        <v>504</v>
      </c>
      <c r="X100" s="65" t="s">
        <v>504</v>
      </c>
      <c r="Y100" s="40"/>
      <c r="Z100" s="40"/>
      <c r="AA100" s="40"/>
      <c r="AB100" s="40"/>
      <c r="AC100" s="40"/>
      <c r="AD100" s="40"/>
      <c r="AE100" s="40"/>
      <c r="AF100" s="40"/>
      <c r="AG100" s="40"/>
      <c r="AH100" s="40"/>
    </row>
    <row r="101" spans="1:34">
      <c r="A101" s="40">
        <v>12</v>
      </c>
      <c r="B101" s="40">
        <v>21</v>
      </c>
      <c r="C101" s="63"/>
      <c r="D101" s="40"/>
      <c r="E101" s="40" t="s">
        <v>522</v>
      </c>
      <c r="F101" s="40" t="s">
        <v>502</v>
      </c>
      <c r="G101" s="64" t="s">
        <v>503</v>
      </c>
      <c r="H101" s="41">
        <v>20662</v>
      </c>
      <c r="I101" s="41">
        <v>865</v>
      </c>
      <c r="J101" s="41">
        <v>5387</v>
      </c>
      <c r="K101" s="41">
        <v>7478</v>
      </c>
      <c r="L101" s="41">
        <v>11960</v>
      </c>
      <c r="M101" s="41">
        <v>10344</v>
      </c>
      <c r="N101" s="41">
        <v>2931</v>
      </c>
      <c r="O101" s="41">
        <v>11327</v>
      </c>
      <c r="P101" s="41">
        <v>14906</v>
      </c>
      <c r="Q101" s="41">
        <v>9886</v>
      </c>
      <c r="R101" s="41">
        <v>9719</v>
      </c>
      <c r="S101" s="41" t="s">
        <v>504</v>
      </c>
      <c r="T101" s="41" t="s">
        <v>504</v>
      </c>
      <c r="U101" s="41" t="s">
        <v>504</v>
      </c>
      <c r="V101" s="41" t="s">
        <v>504</v>
      </c>
      <c r="W101" s="41" t="s">
        <v>504</v>
      </c>
      <c r="X101" s="65" t="s">
        <v>504</v>
      </c>
      <c r="Y101" s="40"/>
      <c r="Z101" s="40"/>
      <c r="AA101" s="40"/>
      <c r="AB101" s="40"/>
      <c r="AC101" s="40"/>
      <c r="AD101" s="40"/>
      <c r="AE101" s="40"/>
      <c r="AF101" s="40"/>
      <c r="AG101" s="40"/>
      <c r="AH101" s="40"/>
    </row>
    <row r="102" spans="1:34">
      <c r="A102" s="40">
        <v>12</v>
      </c>
      <c r="B102" s="40">
        <v>22</v>
      </c>
      <c r="C102" s="63"/>
      <c r="D102" s="40"/>
      <c r="E102" s="40" t="s">
        <v>517</v>
      </c>
      <c r="F102" s="40" t="s">
        <v>502</v>
      </c>
      <c r="G102" s="64" t="s">
        <v>503</v>
      </c>
      <c r="H102" s="41">
        <v>282</v>
      </c>
      <c r="I102" s="41">
        <v>0</v>
      </c>
      <c r="J102" s="41">
        <v>0</v>
      </c>
      <c r="K102" s="41">
        <v>0</v>
      </c>
      <c r="L102" s="41">
        <v>0</v>
      </c>
      <c r="M102" s="41">
        <v>0</v>
      </c>
      <c r="N102" s="41">
        <v>0</v>
      </c>
      <c r="O102" s="41">
        <v>0</v>
      </c>
      <c r="P102" s="41">
        <v>0</v>
      </c>
      <c r="Q102" s="41">
        <v>0</v>
      </c>
      <c r="R102" s="41">
        <v>4020</v>
      </c>
      <c r="S102" s="41" t="s">
        <v>504</v>
      </c>
      <c r="T102" s="41" t="s">
        <v>504</v>
      </c>
      <c r="U102" s="41" t="s">
        <v>504</v>
      </c>
      <c r="V102" s="41" t="s">
        <v>504</v>
      </c>
      <c r="W102" s="41" t="s">
        <v>504</v>
      </c>
      <c r="X102" s="65" t="s">
        <v>504</v>
      </c>
      <c r="Y102" s="40"/>
      <c r="Z102" s="40"/>
      <c r="AA102" s="40"/>
      <c r="AB102" s="40"/>
      <c r="AC102" s="40"/>
      <c r="AD102" s="40"/>
      <c r="AE102" s="40"/>
      <c r="AF102" s="40"/>
      <c r="AG102" s="40"/>
      <c r="AH102" s="40"/>
    </row>
    <row r="103" spans="1:34">
      <c r="A103" s="40">
        <v>12</v>
      </c>
      <c r="B103" s="40">
        <v>23</v>
      </c>
      <c r="C103" s="63"/>
      <c r="D103" s="40"/>
      <c r="E103" s="40" t="s">
        <v>50</v>
      </c>
      <c r="F103" s="40" t="s">
        <v>502</v>
      </c>
      <c r="G103" s="64" t="s">
        <v>503</v>
      </c>
      <c r="H103" s="41">
        <v>60025</v>
      </c>
      <c r="I103" s="41">
        <v>865</v>
      </c>
      <c r="J103" s="41">
        <v>9347</v>
      </c>
      <c r="K103" s="41">
        <v>20752</v>
      </c>
      <c r="L103" s="41">
        <v>37675</v>
      </c>
      <c r="M103" s="41">
        <v>16441</v>
      </c>
      <c r="N103" s="41">
        <v>22249</v>
      </c>
      <c r="O103" s="41">
        <v>15846</v>
      </c>
      <c r="P103" s="41">
        <v>19699</v>
      </c>
      <c r="Q103" s="41">
        <v>18246</v>
      </c>
      <c r="R103" s="41">
        <v>20651</v>
      </c>
      <c r="S103" s="41" t="s">
        <v>504</v>
      </c>
      <c r="T103" s="41" t="s">
        <v>504</v>
      </c>
      <c r="U103" s="41" t="s">
        <v>504</v>
      </c>
      <c r="V103" s="41" t="s">
        <v>504</v>
      </c>
      <c r="W103" s="41" t="s">
        <v>504</v>
      </c>
      <c r="X103" s="65" t="s">
        <v>504</v>
      </c>
      <c r="Y103" s="40"/>
      <c r="Z103" s="40"/>
      <c r="AA103" s="40"/>
      <c r="AB103" s="40"/>
      <c r="AC103" s="40"/>
      <c r="AD103" s="40"/>
      <c r="AE103" s="40"/>
      <c r="AF103" s="40"/>
      <c r="AG103" s="40"/>
      <c r="AH103" s="40"/>
    </row>
    <row r="104" spans="1:34">
      <c r="A104" s="40">
        <v>12</v>
      </c>
      <c r="B104" s="40">
        <v>24</v>
      </c>
      <c r="C104" s="63"/>
      <c r="D104" s="40" t="s">
        <v>523</v>
      </c>
      <c r="E104" s="40" t="s">
        <v>524</v>
      </c>
      <c r="F104" s="40" t="s">
        <v>502</v>
      </c>
      <c r="G104" s="64" t="s">
        <v>503</v>
      </c>
      <c r="H104" s="41">
        <v>1093</v>
      </c>
      <c r="I104" s="41">
        <v>0</v>
      </c>
      <c r="J104" s="41">
        <v>0</v>
      </c>
      <c r="K104" s="41">
        <v>0</v>
      </c>
      <c r="L104" s="41">
        <v>428</v>
      </c>
      <c r="M104" s="41">
        <v>0</v>
      </c>
      <c r="N104" s="41">
        <v>0</v>
      </c>
      <c r="O104" s="41">
        <v>1087</v>
      </c>
      <c r="P104" s="41">
        <v>0</v>
      </c>
      <c r="Q104" s="41">
        <v>0</v>
      </c>
      <c r="R104" s="41">
        <v>0</v>
      </c>
      <c r="S104" s="41" t="s">
        <v>504</v>
      </c>
      <c r="T104" s="41" t="s">
        <v>504</v>
      </c>
      <c r="U104" s="41" t="s">
        <v>504</v>
      </c>
      <c r="V104" s="41" t="s">
        <v>504</v>
      </c>
      <c r="W104" s="41" t="s">
        <v>504</v>
      </c>
      <c r="X104" s="65" t="s">
        <v>504</v>
      </c>
      <c r="Y104" s="40"/>
      <c r="Z104" s="40"/>
      <c r="AA104" s="40"/>
      <c r="AB104" s="40"/>
      <c r="AC104" s="40"/>
      <c r="AD104" s="40"/>
      <c r="AE104" s="40"/>
      <c r="AF104" s="40"/>
      <c r="AG104" s="40"/>
      <c r="AH104" s="40"/>
    </row>
    <row r="105" spans="1:34">
      <c r="A105" s="40">
        <v>12</v>
      </c>
      <c r="B105" s="40">
        <v>25</v>
      </c>
      <c r="C105" s="63"/>
      <c r="D105" s="40"/>
      <c r="E105" s="40" t="s">
        <v>525</v>
      </c>
      <c r="F105" s="40" t="s">
        <v>502</v>
      </c>
      <c r="G105" s="64" t="s">
        <v>503</v>
      </c>
      <c r="H105" s="41">
        <v>8257</v>
      </c>
      <c r="I105" s="41">
        <v>0</v>
      </c>
      <c r="J105" s="41">
        <v>635</v>
      </c>
      <c r="K105" s="41">
        <v>5709</v>
      </c>
      <c r="L105" s="41">
        <v>4415</v>
      </c>
      <c r="M105" s="41">
        <v>300</v>
      </c>
      <c r="N105" s="41">
        <v>9846</v>
      </c>
      <c r="O105" s="41">
        <v>2469</v>
      </c>
      <c r="P105" s="41">
        <v>554</v>
      </c>
      <c r="Q105" s="41">
        <v>0</v>
      </c>
      <c r="R105" s="41">
        <v>2578</v>
      </c>
      <c r="S105" s="41" t="s">
        <v>504</v>
      </c>
      <c r="T105" s="41" t="s">
        <v>504</v>
      </c>
      <c r="U105" s="41" t="s">
        <v>504</v>
      </c>
      <c r="V105" s="41" t="s">
        <v>504</v>
      </c>
      <c r="W105" s="41" t="s">
        <v>504</v>
      </c>
      <c r="X105" s="65" t="s">
        <v>504</v>
      </c>
      <c r="Y105" s="40"/>
      <c r="Z105" s="40"/>
      <c r="AA105" s="40"/>
      <c r="AB105" s="40"/>
      <c r="AC105" s="40"/>
      <c r="AD105" s="40"/>
      <c r="AE105" s="40"/>
      <c r="AF105" s="40"/>
      <c r="AG105" s="40"/>
      <c r="AH105" s="40"/>
    </row>
    <row r="106" spans="1:34">
      <c r="A106" s="40">
        <v>12</v>
      </c>
      <c r="B106" s="40">
        <v>26</v>
      </c>
      <c r="C106" s="63"/>
      <c r="D106" s="40"/>
      <c r="E106" s="40" t="s">
        <v>526</v>
      </c>
      <c r="F106" s="40" t="s">
        <v>502</v>
      </c>
      <c r="G106" s="64" t="s">
        <v>503</v>
      </c>
      <c r="H106" s="41">
        <v>28018</v>
      </c>
      <c r="I106" s="41">
        <v>369</v>
      </c>
      <c r="J106" s="41">
        <v>4249</v>
      </c>
      <c r="K106" s="41">
        <v>8341</v>
      </c>
      <c r="L106" s="41">
        <v>23374</v>
      </c>
      <c r="M106" s="41">
        <v>5130</v>
      </c>
      <c r="N106" s="41">
        <v>9951</v>
      </c>
      <c r="O106" s="41">
        <v>3329</v>
      </c>
      <c r="P106" s="41">
        <v>5344</v>
      </c>
      <c r="Q106" s="41">
        <v>11010</v>
      </c>
      <c r="R106" s="41">
        <v>6575</v>
      </c>
      <c r="S106" s="41" t="s">
        <v>504</v>
      </c>
      <c r="T106" s="41" t="s">
        <v>504</v>
      </c>
      <c r="U106" s="41" t="s">
        <v>504</v>
      </c>
      <c r="V106" s="41" t="s">
        <v>504</v>
      </c>
      <c r="W106" s="41" t="s">
        <v>504</v>
      </c>
      <c r="X106" s="65" t="s">
        <v>504</v>
      </c>
      <c r="Y106" s="40"/>
      <c r="Z106" s="40"/>
      <c r="AA106" s="40"/>
      <c r="AB106" s="40"/>
      <c r="AC106" s="40"/>
      <c r="AD106" s="40"/>
      <c r="AE106" s="40"/>
      <c r="AF106" s="40"/>
      <c r="AG106" s="40"/>
      <c r="AH106" s="40"/>
    </row>
    <row r="107" spans="1:34">
      <c r="A107" s="40">
        <v>12</v>
      </c>
      <c r="B107" s="40">
        <v>27</v>
      </c>
      <c r="C107" s="63"/>
      <c r="D107" s="40"/>
      <c r="E107" s="40" t="s">
        <v>527</v>
      </c>
      <c r="F107" s="40" t="s">
        <v>502</v>
      </c>
      <c r="G107" s="64" t="s">
        <v>503</v>
      </c>
      <c r="H107" s="41">
        <v>10548</v>
      </c>
      <c r="I107" s="41">
        <v>496</v>
      </c>
      <c r="J107" s="41">
        <v>2024</v>
      </c>
      <c r="K107" s="41">
        <v>1018</v>
      </c>
      <c r="L107" s="41">
        <v>4173</v>
      </c>
      <c r="M107" s="41">
        <v>3574</v>
      </c>
      <c r="N107" s="41">
        <v>1648</v>
      </c>
      <c r="O107" s="41">
        <v>3179</v>
      </c>
      <c r="P107" s="41">
        <v>4550</v>
      </c>
      <c r="Q107" s="41">
        <v>6651</v>
      </c>
      <c r="R107" s="41">
        <v>5971</v>
      </c>
      <c r="S107" s="41" t="s">
        <v>504</v>
      </c>
      <c r="T107" s="41" t="s">
        <v>504</v>
      </c>
      <c r="U107" s="41" t="s">
        <v>504</v>
      </c>
      <c r="V107" s="41" t="s">
        <v>504</v>
      </c>
      <c r="W107" s="41" t="s">
        <v>504</v>
      </c>
      <c r="X107" s="65" t="s">
        <v>504</v>
      </c>
      <c r="Y107" s="40"/>
      <c r="Z107" s="40"/>
      <c r="AA107" s="40"/>
      <c r="AB107" s="40"/>
      <c r="AC107" s="40"/>
      <c r="AD107" s="40"/>
      <c r="AE107" s="40"/>
      <c r="AF107" s="40"/>
      <c r="AG107" s="40"/>
      <c r="AH107" s="40"/>
    </row>
    <row r="108" spans="1:34">
      <c r="A108" s="40">
        <v>12</v>
      </c>
      <c r="B108" s="40">
        <v>28</v>
      </c>
      <c r="C108" s="63"/>
      <c r="D108" s="40"/>
      <c r="E108" s="40" t="s">
        <v>517</v>
      </c>
      <c r="F108" s="40" t="s">
        <v>502</v>
      </c>
      <c r="G108" s="64" t="s">
        <v>503</v>
      </c>
      <c r="H108" s="41">
        <v>12109</v>
      </c>
      <c r="I108" s="41">
        <v>0</v>
      </c>
      <c r="J108" s="41">
        <v>2440</v>
      </c>
      <c r="K108" s="41">
        <v>5684</v>
      </c>
      <c r="L108" s="41">
        <v>5284</v>
      </c>
      <c r="M108" s="41">
        <v>7437</v>
      </c>
      <c r="N108" s="41">
        <v>805</v>
      </c>
      <c r="O108" s="41">
        <v>5783</v>
      </c>
      <c r="P108" s="41">
        <v>9250</v>
      </c>
      <c r="Q108" s="41">
        <v>585</v>
      </c>
      <c r="R108" s="41">
        <v>5527</v>
      </c>
      <c r="S108" s="41" t="s">
        <v>504</v>
      </c>
      <c r="T108" s="41" t="s">
        <v>504</v>
      </c>
      <c r="U108" s="41" t="s">
        <v>504</v>
      </c>
      <c r="V108" s="41" t="s">
        <v>504</v>
      </c>
      <c r="W108" s="41" t="s">
        <v>504</v>
      </c>
      <c r="X108" s="65" t="s">
        <v>504</v>
      </c>
      <c r="Y108" s="40"/>
      <c r="Z108" s="40"/>
      <c r="AA108" s="40"/>
      <c r="AB108" s="40"/>
      <c r="AC108" s="40"/>
      <c r="AD108" s="40"/>
      <c r="AE108" s="40"/>
      <c r="AF108" s="40"/>
      <c r="AG108" s="40"/>
      <c r="AH108" s="40"/>
    </row>
    <row r="109" spans="1:34">
      <c r="A109" s="40">
        <v>12</v>
      </c>
      <c r="B109" s="40">
        <v>29</v>
      </c>
      <c r="C109" s="66"/>
      <c r="D109" s="67"/>
      <c r="E109" s="67" t="s">
        <v>50</v>
      </c>
      <c r="F109" s="67" t="s">
        <v>502</v>
      </c>
      <c r="G109" s="68" t="s">
        <v>503</v>
      </c>
      <c r="H109" s="41">
        <v>60025</v>
      </c>
      <c r="I109" s="41">
        <v>865</v>
      </c>
      <c r="J109" s="41">
        <v>9348</v>
      </c>
      <c r="K109" s="41">
        <v>20752</v>
      </c>
      <c r="L109" s="41">
        <v>37675</v>
      </c>
      <c r="M109" s="41">
        <v>16441</v>
      </c>
      <c r="N109" s="41">
        <v>22249</v>
      </c>
      <c r="O109" s="41">
        <v>15846</v>
      </c>
      <c r="P109" s="41">
        <v>19698</v>
      </c>
      <c r="Q109" s="41">
        <v>18246</v>
      </c>
      <c r="R109" s="41">
        <v>20651</v>
      </c>
      <c r="S109" s="41" t="s">
        <v>504</v>
      </c>
      <c r="T109" s="41" t="s">
        <v>504</v>
      </c>
      <c r="U109" s="41" t="s">
        <v>504</v>
      </c>
      <c r="V109" s="41" t="s">
        <v>504</v>
      </c>
      <c r="W109" s="41" t="s">
        <v>504</v>
      </c>
      <c r="X109" s="65" t="s">
        <v>504</v>
      </c>
      <c r="Y109" s="40"/>
      <c r="Z109" s="40"/>
      <c r="AA109" s="40"/>
      <c r="AB109" s="40"/>
      <c r="AC109" s="40"/>
      <c r="AD109" s="40"/>
      <c r="AE109" s="40"/>
      <c r="AF109" s="40"/>
      <c r="AG109" s="40"/>
      <c r="AH109" s="40"/>
    </row>
    <row r="110" spans="1:34">
      <c r="A110" s="120"/>
      <c r="B110" s="122"/>
      <c r="C110" s="69">
        <v>5</v>
      </c>
      <c r="D110" s="70" t="s">
        <v>531</v>
      </c>
      <c r="E110" s="70"/>
      <c r="F110" s="70"/>
      <c r="G110" s="71"/>
      <c r="H110" s="72"/>
      <c r="I110" s="72"/>
      <c r="J110" s="72"/>
      <c r="K110" s="72"/>
      <c r="L110" s="72"/>
      <c r="M110" s="72"/>
      <c r="N110" s="72"/>
      <c r="O110" s="72"/>
      <c r="P110" s="72"/>
      <c r="Q110" s="72"/>
      <c r="R110" s="72"/>
      <c r="S110" s="72"/>
      <c r="T110" s="72"/>
      <c r="U110" s="72"/>
      <c r="V110" s="72"/>
      <c r="W110" s="72"/>
      <c r="X110" s="73"/>
      <c r="Y110" s="40"/>
      <c r="Z110" s="40"/>
      <c r="AA110" s="40"/>
      <c r="AB110" s="40"/>
      <c r="AC110" s="40"/>
      <c r="AD110" s="40"/>
      <c r="AE110" s="40"/>
      <c r="AF110" s="40"/>
      <c r="AG110" s="40"/>
      <c r="AH110" s="40"/>
    </row>
    <row r="111" spans="1:34">
      <c r="A111" s="40">
        <v>13</v>
      </c>
      <c r="B111" s="40">
        <v>4</v>
      </c>
      <c r="C111" s="63"/>
      <c r="D111" s="40" t="s">
        <v>501</v>
      </c>
      <c r="E111" s="40" t="s">
        <v>501</v>
      </c>
      <c r="F111" s="40" t="s">
        <v>502</v>
      </c>
      <c r="G111" s="64" t="s">
        <v>503</v>
      </c>
      <c r="H111" s="41">
        <v>0</v>
      </c>
      <c r="I111" s="41">
        <v>0</v>
      </c>
      <c r="J111" s="41">
        <v>0</v>
      </c>
      <c r="K111" s="41">
        <v>0</v>
      </c>
      <c r="L111" s="41">
        <v>0</v>
      </c>
      <c r="M111" s="41">
        <v>0</v>
      </c>
      <c r="N111" s="41">
        <v>0</v>
      </c>
      <c r="O111" s="41">
        <v>0</v>
      </c>
      <c r="P111" s="41">
        <v>0</v>
      </c>
      <c r="Q111" s="41">
        <v>0</v>
      </c>
      <c r="R111" s="41">
        <v>0</v>
      </c>
      <c r="S111" s="41" t="s">
        <v>504</v>
      </c>
      <c r="T111" s="41" t="s">
        <v>504</v>
      </c>
      <c r="U111" s="41" t="s">
        <v>504</v>
      </c>
      <c r="V111" s="41" t="s">
        <v>504</v>
      </c>
      <c r="W111" s="41" t="s">
        <v>504</v>
      </c>
      <c r="X111" s="65" t="s">
        <v>504</v>
      </c>
      <c r="Y111" s="40"/>
      <c r="Z111" s="40"/>
      <c r="AA111" s="40"/>
      <c r="AB111" s="40"/>
      <c r="AC111" s="40"/>
      <c r="AD111" s="40"/>
      <c r="AE111" s="40"/>
      <c r="AF111" s="40"/>
      <c r="AG111" s="40"/>
      <c r="AH111" s="40"/>
    </row>
    <row r="112" spans="1:34">
      <c r="A112" s="40">
        <v>13</v>
      </c>
      <c r="B112" s="40">
        <v>5</v>
      </c>
      <c r="C112" s="63"/>
      <c r="D112" s="40" t="s">
        <v>505</v>
      </c>
      <c r="E112" s="40" t="s">
        <v>506</v>
      </c>
      <c r="F112" s="40" t="s">
        <v>502</v>
      </c>
      <c r="G112" s="64" t="s">
        <v>503</v>
      </c>
      <c r="H112" s="41">
        <v>9746</v>
      </c>
      <c r="I112" s="41">
        <v>0</v>
      </c>
      <c r="J112" s="41">
        <v>2162</v>
      </c>
      <c r="K112" s="41">
        <v>2024</v>
      </c>
      <c r="L112" s="41">
        <v>3672</v>
      </c>
      <c r="M112" s="41">
        <v>896</v>
      </c>
      <c r="N112" s="41">
        <v>1624</v>
      </c>
      <c r="O112" s="41">
        <v>2846</v>
      </c>
      <c r="P112" s="41">
        <v>5882</v>
      </c>
      <c r="Q112" s="41">
        <v>636</v>
      </c>
      <c r="R112" s="41">
        <v>9227</v>
      </c>
      <c r="S112" s="41" t="s">
        <v>504</v>
      </c>
      <c r="T112" s="41" t="s">
        <v>504</v>
      </c>
      <c r="U112" s="41" t="s">
        <v>504</v>
      </c>
      <c r="V112" s="41" t="s">
        <v>504</v>
      </c>
      <c r="W112" s="41" t="s">
        <v>504</v>
      </c>
      <c r="X112" s="65" t="s">
        <v>504</v>
      </c>
      <c r="Y112" s="40"/>
      <c r="Z112" s="40"/>
      <c r="AA112" s="40"/>
      <c r="AB112" s="40"/>
      <c r="AC112" s="40"/>
      <c r="AD112" s="40"/>
      <c r="AE112" s="40"/>
      <c r="AF112" s="40"/>
      <c r="AG112" s="40"/>
      <c r="AH112" s="40"/>
    </row>
    <row r="113" spans="1:34">
      <c r="A113" s="40">
        <v>13</v>
      </c>
      <c r="B113" s="40">
        <v>6</v>
      </c>
      <c r="C113" s="63"/>
      <c r="D113" s="40"/>
      <c r="E113" s="40" t="s">
        <v>507</v>
      </c>
      <c r="F113" s="40" t="s">
        <v>502</v>
      </c>
      <c r="G113" s="64" t="s">
        <v>503</v>
      </c>
      <c r="H113" s="41">
        <v>7222</v>
      </c>
      <c r="I113" s="41">
        <v>0</v>
      </c>
      <c r="J113" s="41">
        <v>629</v>
      </c>
      <c r="K113" s="41">
        <v>0</v>
      </c>
      <c r="L113" s="41">
        <v>3627</v>
      </c>
      <c r="M113" s="41">
        <v>0</v>
      </c>
      <c r="N113" s="41">
        <v>0</v>
      </c>
      <c r="O113" s="41">
        <v>1516</v>
      </c>
      <c r="P113" s="41">
        <v>4049</v>
      </c>
      <c r="Q113" s="41">
        <v>2247</v>
      </c>
      <c r="R113" s="41">
        <v>13056</v>
      </c>
      <c r="S113" s="41" t="s">
        <v>504</v>
      </c>
      <c r="T113" s="41" t="s">
        <v>504</v>
      </c>
      <c r="U113" s="41" t="s">
        <v>504</v>
      </c>
      <c r="V113" s="41" t="s">
        <v>504</v>
      </c>
      <c r="W113" s="41" t="s">
        <v>504</v>
      </c>
      <c r="X113" s="65" t="s">
        <v>504</v>
      </c>
      <c r="Y113" s="40"/>
      <c r="Z113" s="40"/>
      <c r="AA113" s="40"/>
      <c r="AB113" s="40"/>
      <c r="AC113" s="40"/>
      <c r="AD113" s="40"/>
      <c r="AE113" s="40"/>
      <c r="AF113" s="40"/>
      <c r="AG113" s="40"/>
      <c r="AH113" s="40"/>
    </row>
    <row r="114" spans="1:34">
      <c r="A114" s="40">
        <v>13</v>
      </c>
      <c r="B114" s="40">
        <v>7</v>
      </c>
      <c r="C114" s="63"/>
      <c r="D114" s="40" t="s">
        <v>508</v>
      </c>
      <c r="E114" s="40" t="s">
        <v>509</v>
      </c>
      <c r="F114" s="40" t="s">
        <v>502</v>
      </c>
      <c r="G114" s="64" t="s">
        <v>503</v>
      </c>
      <c r="H114" s="41">
        <v>5762</v>
      </c>
      <c r="I114" s="41">
        <v>0</v>
      </c>
      <c r="J114" s="41">
        <v>0</v>
      </c>
      <c r="K114" s="41">
        <v>0</v>
      </c>
      <c r="L114" s="41">
        <v>1348</v>
      </c>
      <c r="M114" s="41">
        <v>0</v>
      </c>
      <c r="N114" s="41">
        <v>0</v>
      </c>
      <c r="O114" s="41">
        <v>0</v>
      </c>
      <c r="P114" s="41">
        <v>4529</v>
      </c>
      <c r="Q114" s="41">
        <v>2385</v>
      </c>
      <c r="R114" s="41">
        <v>3565</v>
      </c>
      <c r="S114" s="41" t="s">
        <v>504</v>
      </c>
      <c r="T114" s="41" t="s">
        <v>504</v>
      </c>
      <c r="U114" s="41" t="s">
        <v>504</v>
      </c>
      <c r="V114" s="41" t="s">
        <v>504</v>
      </c>
      <c r="W114" s="41" t="s">
        <v>504</v>
      </c>
      <c r="X114" s="65" t="s">
        <v>504</v>
      </c>
      <c r="Y114" s="40"/>
      <c r="Z114" s="40"/>
      <c r="AA114" s="40"/>
      <c r="AB114" s="40"/>
      <c r="AC114" s="40"/>
      <c r="AD114" s="40"/>
      <c r="AE114" s="40"/>
      <c r="AF114" s="40"/>
      <c r="AG114" s="40"/>
      <c r="AH114" s="40"/>
    </row>
    <row r="115" spans="1:34">
      <c r="A115" s="40">
        <v>13</v>
      </c>
      <c r="B115" s="40">
        <v>8</v>
      </c>
      <c r="C115" s="63"/>
      <c r="D115" s="40"/>
      <c r="E115" s="40" t="s">
        <v>510</v>
      </c>
      <c r="F115" s="40" t="s">
        <v>502</v>
      </c>
      <c r="G115" s="64" t="s">
        <v>503</v>
      </c>
      <c r="H115" s="41">
        <v>13393</v>
      </c>
      <c r="I115" s="41">
        <v>704</v>
      </c>
      <c r="J115" s="41">
        <v>2211</v>
      </c>
      <c r="K115" s="41">
        <v>2605</v>
      </c>
      <c r="L115" s="41">
        <v>26327</v>
      </c>
      <c r="M115" s="41">
        <v>7932</v>
      </c>
      <c r="N115" s="41">
        <v>8324</v>
      </c>
      <c r="O115" s="41">
        <v>6838</v>
      </c>
      <c r="P115" s="41">
        <v>4771</v>
      </c>
      <c r="Q115" s="41">
        <v>6939</v>
      </c>
      <c r="R115" s="41">
        <v>4879</v>
      </c>
      <c r="S115" s="41" t="s">
        <v>504</v>
      </c>
      <c r="T115" s="41" t="s">
        <v>504</v>
      </c>
      <c r="U115" s="41" t="s">
        <v>504</v>
      </c>
      <c r="V115" s="41" t="s">
        <v>504</v>
      </c>
      <c r="W115" s="41" t="s">
        <v>504</v>
      </c>
      <c r="X115" s="65" t="s">
        <v>504</v>
      </c>
      <c r="Y115" s="40"/>
      <c r="Z115" s="40"/>
      <c r="AA115" s="40"/>
      <c r="AB115" s="40"/>
      <c r="AC115" s="40"/>
      <c r="AD115" s="40"/>
      <c r="AE115" s="40"/>
      <c r="AF115" s="40"/>
      <c r="AG115" s="40"/>
      <c r="AH115" s="40"/>
    </row>
    <row r="116" spans="1:34">
      <c r="A116" s="40">
        <v>13</v>
      </c>
      <c r="B116" s="40">
        <v>9</v>
      </c>
      <c r="C116" s="63"/>
      <c r="D116" s="40"/>
      <c r="E116" s="40" t="s">
        <v>511</v>
      </c>
      <c r="F116" s="40" t="s">
        <v>502</v>
      </c>
      <c r="G116" s="64" t="s">
        <v>503</v>
      </c>
      <c r="H116" s="41">
        <v>3286</v>
      </c>
      <c r="I116" s="41">
        <v>0</v>
      </c>
      <c r="J116" s="41">
        <v>0</v>
      </c>
      <c r="K116" s="41">
        <v>771</v>
      </c>
      <c r="L116" s="41">
        <v>0</v>
      </c>
      <c r="M116" s="41">
        <v>805</v>
      </c>
      <c r="N116" s="41">
        <v>2167</v>
      </c>
      <c r="O116" s="41">
        <v>1301</v>
      </c>
      <c r="P116" s="41">
        <v>5131</v>
      </c>
      <c r="Q116" s="41">
        <v>0</v>
      </c>
      <c r="R116" s="41">
        <v>2873</v>
      </c>
      <c r="S116" s="41" t="s">
        <v>504</v>
      </c>
      <c r="T116" s="41" t="s">
        <v>504</v>
      </c>
      <c r="U116" s="41" t="s">
        <v>504</v>
      </c>
      <c r="V116" s="41" t="s">
        <v>504</v>
      </c>
      <c r="W116" s="41" t="s">
        <v>504</v>
      </c>
      <c r="X116" s="65" t="s">
        <v>504</v>
      </c>
      <c r="Y116" s="40"/>
      <c r="Z116" s="40"/>
      <c r="AA116" s="40"/>
      <c r="AB116" s="40"/>
      <c r="AC116" s="40"/>
      <c r="AD116" s="40"/>
      <c r="AE116" s="40"/>
      <c r="AF116" s="40"/>
      <c r="AG116" s="40"/>
      <c r="AH116" s="40"/>
    </row>
    <row r="117" spans="1:34">
      <c r="A117" s="40">
        <v>13</v>
      </c>
      <c r="B117" s="40">
        <v>10</v>
      </c>
      <c r="C117" s="63"/>
      <c r="D117" s="40"/>
      <c r="E117" s="40" t="s">
        <v>512</v>
      </c>
      <c r="F117" s="40" t="s">
        <v>502</v>
      </c>
      <c r="G117" s="64" t="s">
        <v>503</v>
      </c>
      <c r="H117" s="41">
        <v>26936</v>
      </c>
      <c r="I117" s="41">
        <v>0</v>
      </c>
      <c r="J117" s="41">
        <v>6895</v>
      </c>
      <c r="K117" s="41">
        <v>16384</v>
      </c>
      <c r="L117" s="41">
        <v>18473</v>
      </c>
      <c r="M117" s="41">
        <v>5615</v>
      </c>
      <c r="N117" s="41">
        <v>15227</v>
      </c>
      <c r="O117" s="41">
        <v>21234</v>
      </c>
      <c r="P117" s="41">
        <v>4020</v>
      </c>
      <c r="Q117" s="41">
        <v>15819</v>
      </c>
      <c r="R117" s="41">
        <v>9318</v>
      </c>
      <c r="S117" s="41" t="s">
        <v>504</v>
      </c>
      <c r="T117" s="41" t="s">
        <v>504</v>
      </c>
      <c r="U117" s="41" t="s">
        <v>504</v>
      </c>
      <c r="V117" s="41" t="s">
        <v>504</v>
      </c>
      <c r="W117" s="41" t="s">
        <v>504</v>
      </c>
      <c r="X117" s="65" t="s">
        <v>504</v>
      </c>
      <c r="Y117" s="40"/>
      <c r="Z117" s="40"/>
      <c r="AA117" s="40"/>
      <c r="AB117" s="40"/>
      <c r="AC117" s="40"/>
      <c r="AD117" s="40"/>
      <c r="AE117" s="40"/>
      <c r="AF117" s="40"/>
      <c r="AG117" s="40"/>
      <c r="AH117" s="40"/>
    </row>
    <row r="118" spans="1:34">
      <c r="A118" s="40">
        <v>13</v>
      </c>
      <c r="B118" s="40">
        <v>11</v>
      </c>
      <c r="C118" s="63"/>
      <c r="D118" s="40"/>
      <c r="E118" s="40" t="s">
        <v>50</v>
      </c>
      <c r="F118" s="40" t="s">
        <v>502</v>
      </c>
      <c r="G118" s="64" t="s">
        <v>503</v>
      </c>
      <c r="H118" s="41">
        <v>66345</v>
      </c>
      <c r="I118" s="41">
        <v>704</v>
      </c>
      <c r="J118" s="41">
        <v>11897</v>
      </c>
      <c r="K118" s="41">
        <v>21785</v>
      </c>
      <c r="L118" s="41">
        <v>53448</v>
      </c>
      <c r="M118" s="41">
        <v>15248</v>
      </c>
      <c r="N118" s="41">
        <v>27342</v>
      </c>
      <c r="O118" s="41">
        <v>33735</v>
      </c>
      <c r="P118" s="41">
        <v>28382</v>
      </c>
      <c r="Q118" s="41">
        <v>28026</v>
      </c>
      <c r="R118" s="41">
        <v>42918</v>
      </c>
      <c r="S118" s="41" t="s">
        <v>504</v>
      </c>
      <c r="T118" s="41" t="s">
        <v>504</v>
      </c>
      <c r="U118" s="41" t="s">
        <v>504</v>
      </c>
      <c r="V118" s="41" t="s">
        <v>504</v>
      </c>
      <c r="W118" s="41" t="s">
        <v>504</v>
      </c>
      <c r="X118" s="65" t="s">
        <v>504</v>
      </c>
      <c r="Y118" s="40"/>
      <c r="Z118" s="40"/>
      <c r="AA118" s="40"/>
      <c r="AB118" s="40"/>
      <c r="AC118" s="40"/>
      <c r="AD118" s="40"/>
      <c r="AE118" s="40"/>
      <c r="AF118" s="40"/>
      <c r="AG118" s="40"/>
      <c r="AH118" s="40"/>
    </row>
    <row r="119" spans="1:34">
      <c r="A119" s="40">
        <v>13</v>
      </c>
      <c r="B119" s="40">
        <v>13</v>
      </c>
      <c r="C119" s="63"/>
      <c r="D119" s="40" t="s">
        <v>513</v>
      </c>
      <c r="E119" s="40" t="s">
        <v>514</v>
      </c>
      <c r="F119" s="40" t="s">
        <v>502</v>
      </c>
      <c r="G119" s="64" t="s">
        <v>503</v>
      </c>
      <c r="H119" s="41">
        <v>758</v>
      </c>
      <c r="I119" s="41">
        <v>0</v>
      </c>
      <c r="J119" s="41">
        <v>0</v>
      </c>
      <c r="K119" s="41">
        <v>2130</v>
      </c>
      <c r="L119" s="41">
        <v>12155</v>
      </c>
      <c r="M119" s="41">
        <v>0</v>
      </c>
      <c r="N119" s="41">
        <v>0</v>
      </c>
      <c r="O119" s="41">
        <v>767</v>
      </c>
      <c r="P119" s="41">
        <v>0</v>
      </c>
      <c r="Q119" s="41">
        <v>3613</v>
      </c>
      <c r="R119" s="41">
        <v>4670</v>
      </c>
      <c r="S119" s="41" t="s">
        <v>504</v>
      </c>
      <c r="T119" s="41" t="s">
        <v>504</v>
      </c>
      <c r="U119" s="41" t="s">
        <v>504</v>
      </c>
      <c r="V119" s="41" t="s">
        <v>504</v>
      </c>
      <c r="W119" s="41" t="s">
        <v>504</v>
      </c>
      <c r="X119" s="65" t="s">
        <v>504</v>
      </c>
      <c r="Y119" s="40"/>
      <c r="Z119" s="40"/>
      <c r="AA119" s="40"/>
      <c r="AB119" s="40"/>
      <c r="AC119" s="40"/>
      <c r="AD119" s="40"/>
      <c r="AE119" s="40"/>
      <c r="AF119" s="40"/>
      <c r="AG119" s="40"/>
      <c r="AH119" s="40"/>
    </row>
    <row r="120" spans="1:34">
      <c r="A120" s="40">
        <v>13</v>
      </c>
      <c r="B120" s="40">
        <v>14</v>
      </c>
      <c r="C120" s="63"/>
      <c r="D120" s="40"/>
      <c r="E120" s="40" t="s">
        <v>515</v>
      </c>
      <c r="F120" s="40" t="s">
        <v>502</v>
      </c>
      <c r="G120" s="64" t="s">
        <v>503</v>
      </c>
      <c r="H120" s="41">
        <v>10491</v>
      </c>
      <c r="I120" s="41">
        <v>0</v>
      </c>
      <c r="J120" s="41">
        <v>1470</v>
      </c>
      <c r="K120" s="41">
        <v>3822</v>
      </c>
      <c r="L120" s="41">
        <v>6792</v>
      </c>
      <c r="M120" s="41">
        <v>4166</v>
      </c>
      <c r="N120" s="41">
        <v>1840</v>
      </c>
      <c r="O120" s="41">
        <v>3340</v>
      </c>
      <c r="P120" s="41">
        <v>7768</v>
      </c>
      <c r="Q120" s="41">
        <v>6828</v>
      </c>
      <c r="R120" s="41">
        <v>2833</v>
      </c>
      <c r="S120" s="41" t="s">
        <v>504</v>
      </c>
      <c r="T120" s="41" t="s">
        <v>504</v>
      </c>
      <c r="U120" s="41" t="s">
        <v>504</v>
      </c>
      <c r="V120" s="41" t="s">
        <v>504</v>
      </c>
      <c r="W120" s="41" t="s">
        <v>504</v>
      </c>
      <c r="X120" s="65" t="s">
        <v>504</v>
      </c>
      <c r="Y120" s="40"/>
      <c r="Z120" s="40"/>
      <c r="AA120" s="40"/>
      <c r="AB120" s="40"/>
      <c r="AC120" s="40"/>
      <c r="AD120" s="40"/>
      <c r="AE120" s="40"/>
      <c r="AF120" s="40"/>
      <c r="AG120" s="40"/>
      <c r="AH120" s="40"/>
    </row>
    <row r="121" spans="1:34">
      <c r="A121" s="40">
        <v>13</v>
      </c>
      <c r="B121" s="40">
        <v>15</v>
      </c>
      <c r="C121" s="63"/>
      <c r="D121" s="40"/>
      <c r="E121" s="40" t="s">
        <v>516</v>
      </c>
      <c r="F121" s="40" t="s">
        <v>502</v>
      </c>
      <c r="G121" s="64" t="s">
        <v>503</v>
      </c>
      <c r="H121" s="41">
        <v>33034</v>
      </c>
      <c r="I121" s="41">
        <v>0</v>
      </c>
      <c r="J121" s="41">
        <v>7637</v>
      </c>
      <c r="K121" s="41">
        <v>10234</v>
      </c>
      <c r="L121" s="41">
        <v>22693</v>
      </c>
      <c r="M121" s="41">
        <v>4352</v>
      </c>
      <c r="N121" s="41">
        <v>25831</v>
      </c>
      <c r="O121" s="41">
        <v>14799</v>
      </c>
      <c r="P121" s="41">
        <v>7100</v>
      </c>
      <c r="Q121" s="41">
        <v>9217</v>
      </c>
      <c r="R121" s="41">
        <v>3681</v>
      </c>
      <c r="S121" s="41" t="s">
        <v>504</v>
      </c>
      <c r="T121" s="41" t="s">
        <v>504</v>
      </c>
      <c r="U121" s="41" t="s">
        <v>504</v>
      </c>
      <c r="V121" s="41" t="s">
        <v>504</v>
      </c>
      <c r="W121" s="41" t="s">
        <v>504</v>
      </c>
      <c r="X121" s="65" t="s">
        <v>504</v>
      </c>
      <c r="Y121" s="40"/>
      <c r="Z121" s="40"/>
      <c r="AA121" s="40"/>
      <c r="AB121" s="40"/>
      <c r="AC121" s="40"/>
      <c r="AD121" s="40"/>
      <c r="AE121" s="40"/>
      <c r="AF121" s="40"/>
      <c r="AG121" s="40"/>
      <c r="AH121" s="40"/>
    </row>
    <row r="122" spans="1:34">
      <c r="A122" s="40">
        <v>13</v>
      </c>
      <c r="B122" s="40">
        <v>16</v>
      </c>
      <c r="C122" s="63"/>
      <c r="D122" s="40"/>
      <c r="E122" s="40" t="s">
        <v>517</v>
      </c>
      <c r="F122" s="40" t="s">
        <v>502</v>
      </c>
      <c r="G122" s="64" t="s">
        <v>503</v>
      </c>
      <c r="H122" s="41">
        <v>22062</v>
      </c>
      <c r="I122" s="41">
        <v>704</v>
      </c>
      <c r="J122" s="41">
        <v>2791</v>
      </c>
      <c r="K122" s="41">
        <v>5600</v>
      </c>
      <c r="L122" s="41">
        <v>11808</v>
      </c>
      <c r="M122" s="41">
        <v>6730</v>
      </c>
      <c r="N122" s="41">
        <v>2100</v>
      </c>
      <c r="O122" s="41">
        <v>14829</v>
      </c>
      <c r="P122" s="41">
        <v>13514</v>
      </c>
      <c r="Q122" s="41">
        <v>8368</v>
      </c>
      <c r="R122" s="41">
        <v>31734</v>
      </c>
      <c r="S122" s="41" t="s">
        <v>504</v>
      </c>
      <c r="T122" s="41" t="s">
        <v>504</v>
      </c>
      <c r="U122" s="41" t="s">
        <v>504</v>
      </c>
      <c r="V122" s="41" t="s">
        <v>504</v>
      </c>
      <c r="W122" s="41" t="s">
        <v>504</v>
      </c>
      <c r="X122" s="65" t="s">
        <v>504</v>
      </c>
      <c r="Y122" s="40"/>
      <c r="Z122" s="40"/>
      <c r="AA122" s="40"/>
      <c r="AB122" s="40"/>
      <c r="AC122" s="40"/>
      <c r="AD122" s="40"/>
      <c r="AE122" s="40"/>
      <c r="AF122" s="40"/>
      <c r="AG122" s="40"/>
      <c r="AH122" s="40"/>
    </row>
    <row r="123" spans="1:34">
      <c r="A123" s="40">
        <v>13</v>
      </c>
      <c r="B123" s="40">
        <v>17</v>
      </c>
      <c r="C123" s="63"/>
      <c r="D123" s="40"/>
      <c r="E123" s="40" t="s">
        <v>50</v>
      </c>
      <c r="F123" s="40" t="s">
        <v>502</v>
      </c>
      <c r="G123" s="64" t="s">
        <v>503</v>
      </c>
      <c r="H123" s="41">
        <v>66345</v>
      </c>
      <c r="I123" s="41">
        <v>704</v>
      </c>
      <c r="J123" s="41">
        <v>11898</v>
      </c>
      <c r="K123" s="41">
        <v>21785</v>
      </c>
      <c r="L123" s="41">
        <v>53448</v>
      </c>
      <c r="M123" s="41">
        <v>15248</v>
      </c>
      <c r="N123" s="41">
        <v>29770</v>
      </c>
      <c r="O123" s="41">
        <v>33735</v>
      </c>
      <c r="P123" s="41">
        <v>28382</v>
      </c>
      <c r="Q123" s="41">
        <v>28026</v>
      </c>
      <c r="R123" s="41">
        <v>42918</v>
      </c>
      <c r="S123" s="41" t="s">
        <v>504</v>
      </c>
      <c r="T123" s="41" t="s">
        <v>504</v>
      </c>
      <c r="U123" s="41" t="s">
        <v>504</v>
      </c>
      <c r="V123" s="41" t="s">
        <v>504</v>
      </c>
      <c r="W123" s="41" t="s">
        <v>504</v>
      </c>
      <c r="X123" s="65" t="s">
        <v>504</v>
      </c>
      <c r="Y123" s="40"/>
      <c r="Z123" s="40"/>
      <c r="AA123" s="40"/>
      <c r="AB123" s="40"/>
      <c r="AC123" s="40"/>
      <c r="AD123" s="40"/>
      <c r="AE123" s="40"/>
      <c r="AF123" s="40"/>
      <c r="AG123" s="40"/>
      <c r="AH123" s="40"/>
    </row>
    <row r="124" spans="1:34">
      <c r="A124" s="40">
        <v>13</v>
      </c>
      <c r="B124" s="40">
        <v>18</v>
      </c>
      <c r="C124" s="63"/>
      <c r="D124" s="40" t="s">
        <v>518</v>
      </c>
      <c r="E124" s="40" t="s">
        <v>519</v>
      </c>
      <c r="F124" s="40" t="s">
        <v>502</v>
      </c>
      <c r="G124" s="64" t="s">
        <v>503</v>
      </c>
      <c r="H124" s="41">
        <v>0</v>
      </c>
      <c r="I124" s="41">
        <v>0</v>
      </c>
      <c r="J124" s="41">
        <v>0</v>
      </c>
      <c r="K124" s="41">
        <v>1606</v>
      </c>
      <c r="L124" s="41">
        <v>0</v>
      </c>
      <c r="M124" s="41">
        <v>0</v>
      </c>
      <c r="N124" s="41">
        <v>3086</v>
      </c>
      <c r="O124" s="41">
        <v>955</v>
      </c>
      <c r="P124" s="41">
        <v>618</v>
      </c>
      <c r="Q124" s="41">
        <v>0</v>
      </c>
      <c r="R124" s="41">
        <v>0</v>
      </c>
      <c r="S124" s="41" t="s">
        <v>504</v>
      </c>
      <c r="T124" s="41" t="s">
        <v>504</v>
      </c>
      <c r="U124" s="41" t="s">
        <v>504</v>
      </c>
      <c r="V124" s="41" t="s">
        <v>504</v>
      </c>
      <c r="W124" s="41" t="s">
        <v>504</v>
      </c>
      <c r="X124" s="65" t="s">
        <v>504</v>
      </c>
      <c r="Y124" s="40"/>
      <c r="Z124" s="40"/>
      <c r="AA124" s="40"/>
      <c r="AB124" s="40"/>
      <c r="AC124" s="40"/>
      <c r="AD124" s="40"/>
      <c r="AE124" s="40"/>
      <c r="AF124" s="40"/>
      <c r="AG124" s="40"/>
      <c r="AH124" s="40"/>
    </row>
    <row r="125" spans="1:34">
      <c r="A125" s="40">
        <v>13</v>
      </c>
      <c r="B125" s="40">
        <v>19</v>
      </c>
      <c r="C125" s="63"/>
      <c r="D125" s="40"/>
      <c r="E125" s="40" t="s">
        <v>520</v>
      </c>
      <c r="F125" s="40" t="s">
        <v>502</v>
      </c>
      <c r="G125" s="64" t="s">
        <v>503</v>
      </c>
      <c r="H125" s="41">
        <v>9596</v>
      </c>
      <c r="I125" s="41">
        <v>0</v>
      </c>
      <c r="J125" s="41">
        <v>2041</v>
      </c>
      <c r="K125" s="41">
        <v>5448</v>
      </c>
      <c r="L125" s="41">
        <v>11239</v>
      </c>
      <c r="M125" s="41">
        <v>1562</v>
      </c>
      <c r="N125" s="41">
        <v>13298</v>
      </c>
      <c r="O125" s="41">
        <v>6636</v>
      </c>
      <c r="P125" s="41">
        <v>4109</v>
      </c>
      <c r="Q125" s="41">
        <v>898</v>
      </c>
      <c r="R125" s="41">
        <v>4479</v>
      </c>
      <c r="S125" s="41" t="s">
        <v>504</v>
      </c>
      <c r="T125" s="41" t="s">
        <v>504</v>
      </c>
      <c r="U125" s="41" t="s">
        <v>504</v>
      </c>
      <c r="V125" s="41" t="s">
        <v>504</v>
      </c>
      <c r="W125" s="41" t="s">
        <v>504</v>
      </c>
      <c r="X125" s="65" t="s">
        <v>504</v>
      </c>
      <c r="Y125" s="40"/>
      <c r="Z125" s="40"/>
      <c r="AA125" s="40"/>
      <c r="AB125" s="40"/>
      <c r="AC125" s="40"/>
      <c r="AD125" s="40"/>
      <c r="AE125" s="40"/>
      <c r="AF125" s="40"/>
      <c r="AG125" s="40"/>
      <c r="AH125" s="40"/>
    </row>
    <row r="126" spans="1:34">
      <c r="A126" s="40">
        <v>13</v>
      </c>
      <c r="B126" s="40">
        <v>20</v>
      </c>
      <c r="C126" s="63"/>
      <c r="D126" s="40"/>
      <c r="E126" s="40" t="s">
        <v>521</v>
      </c>
      <c r="F126" s="40" t="s">
        <v>502</v>
      </c>
      <c r="G126" s="64" t="s">
        <v>503</v>
      </c>
      <c r="H126" s="41">
        <v>31665</v>
      </c>
      <c r="I126" s="41">
        <v>0</v>
      </c>
      <c r="J126" s="41">
        <v>2269</v>
      </c>
      <c r="K126" s="41">
        <v>6352</v>
      </c>
      <c r="L126" s="41">
        <v>24705</v>
      </c>
      <c r="M126" s="41">
        <v>9187</v>
      </c>
      <c r="N126" s="41">
        <v>12270</v>
      </c>
      <c r="O126" s="41">
        <v>7803</v>
      </c>
      <c r="P126" s="41">
        <v>4161</v>
      </c>
      <c r="Q126" s="41">
        <v>15149</v>
      </c>
      <c r="R126" s="41">
        <v>14750</v>
      </c>
      <c r="S126" s="41" t="s">
        <v>504</v>
      </c>
      <c r="T126" s="41" t="s">
        <v>504</v>
      </c>
      <c r="U126" s="41" t="s">
        <v>504</v>
      </c>
      <c r="V126" s="41" t="s">
        <v>504</v>
      </c>
      <c r="W126" s="41" t="s">
        <v>504</v>
      </c>
      <c r="X126" s="65" t="s">
        <v>504</v>
      </c>
      <c r="Y126" s="40"/>
      <c r="Z126" s="40"/>
      <c r="AA126" s="40"/>
      <c r="AB126" s="40"/>
      <c r="AC126" s="40"/>
      <c r="AD126" s="40"/>
      <c r="AE126" s="40"/>
      <c r="AF126" s="40"/>
      <c r="AG126" s="40"/>
      <c r="AH126" s="40"/>
    </row>
    <row r="127" spans="1:34">
      <c r="A127" s="40">
        <v>13</v>
      </c>
      <c r="B127" s="40">
        <v>21</v>
      </c>
      <c r="C127" s="63"/>
      <c r="D127" s="40"/>
      <c r="E127" s="40" t="s">
        <v>522</v>
      </c>
      <c r="F127" s="40" t="s">
        <v>502</v>
      </c>
      <c r="G127" s="64" t="s">
        <v>503</v>
      </c>
      <c r="H127" s="41">
        <v>25085</v>
      </c>
      <c r="I127" s="41">
        <v>704</v>
      </c>
      <c r="J127" s="41">
        <v>7588</v>
      </c>
      <c r="K127" s="41">
        <v>8380</v>
      </c>
      <c r="L127" s="41">
        <v>17504</v>
      </c>
      <c r="M127" s="41">
        <v>4499</v>
      </c>
      <c r="N127" s="41">
        <v>1116</v>
      </c>
      <c r="O127" s="41">
        <v>17572</v>
      </c>
      <c r="P127" s="41">
        <v>19494</v>
      </c>
      <c r="Q127" s="41">
        <v>11978</v>
      </c>
      <c r="R127" s="41">
        <v>21518</v>
      </c>
      <c r="S127" s="41" t="s">
        <v>504</v>
      </c>
      <c r="T127" s="41" t="s">
        <v>504</v>
      </c>
      <c r="U127" s="41" t="s">
        <v>504</v>
      </c>
      <c r="V127" s="41" t="s">
        <v>504</v>
      </c>
      <c r="W127" s="41" t="s">
        <v>504</v>
      </c>
      <c r="X127" s="65" t="s">
        <v>504</v>
      </c>
      <c r="Y127" s="40"/>
      <c r="Z127" s="40"/>
      <c r="AA127" s="40"/>
      <c r="AB127" s="40"/>
      <c r="AC127" s="40"/>
      <c r="AD127" s="40"/>
      <c r="AE127" s="40"/>
      <c r="AF127" s="40"/>
      <c r="AG127" s="40"/>
      <c r="AH127" s="40"/>
    </row>
    <row r="128" spans="1:34">
      <c r="A128" s="40">
        <v>13</v>
      </c>
      <c r="B128" s="40">
        <v>22</v>
      </c>
      <c r="C128" s="63"/>
      <c r="D128" s="40"/>
      <c r="E128" s="40" t="s">
        <v>517</v>
      </c>
      <c r="F128" s="40" t="s">
        <v>502</v>
      </c>
      <c r="G128" s="64" t="s">
        <v>503</v>
      </c>
      <c r="H128" s="41">
        <v>0</v>
      </c>
      <c r="I128" s="41">
        <v>0</v>
      </c>
      <c r="J128" s="41">
        <v>0</v>
      </c>
      <c r="K128" s="41">
        <v>0</v>
      </c>
      <c r="L128" s="41">
        <v>0</v>
      </c>
      <c r="M128" s="41">
        <v>0</v>
      </c>
      <c r="N128" s="41">
        <v>0</v>
      </c>
      <c r="O128" s="41">
        <v>770</v>
      </c>
      <c r="P128" s="41">
        <v>0</v>
      </c>
      <c r="Q128" s="41">
        <v>0</v>
      </c>
      <c r="R128" s="41">
        <v>2172</v>
      </c>
      <c r="S128" s="41" t="s">
        <v>504</v>
      </c>
      <c r="T128" s="41" t="s">
        <v>504</v>
      </c>
      <c r="U128" s="41" t="s">
        <v>504</v>
      </c>
      <c r="V128" s="41" t="s">
        <v>504</v>
      </c>
      <c r="W128" s="41" t="s">
        <v>504</v>
      </c>
      <c r="X128" s="65" t="s">
        <v>504</v>
      </c>
      <c r="Y128" s="40"/>
      <c r="Z128" s="40"/>
      <c r="AA128" s="40"/>
      <c r="AB128" s="40"/>
      <c r="AC128" s="40"/>
      <c r="AD128" s="40"/>
      <c r="AE128" s="40"/>
      <c r="AF128" s="40"/>
      <c r="AG128" s="40"/>
      <c r="AH128" s="40"/>
    </row>
    <row r="129" spans="1:34">
      <c r="A129" s="40">
        <v>13</v>
      </c>
      <c r="B129" s="40">
        <v>23</v>
      </c>
      <c r="C129" s="63"/>
      <c r="D129" s="40"/>
      <c r="E129" s="40" t="s">
        <v>50</v>
      </c>
      <c r="F129" s="40" t="s">
        <v>502</v>
      </c>
      <c r="G129" s="64" t="s">
        <v>503</v>
      </c>
      <c r="H129" s="41">
        <v>66346</v>
      </c>
      <c r="I129" s="41">
        <v>704</v>
      </c>
      <c r="J129" s="41">
        <v>11898</v>
      </c>
      <c r="K129" s="41">
        <v>21785</v>
      </c>
      <c r="L129" s="41">
        <v>53448</v>
      </c>
      <c r="M129" s="41">
        <v>15248</v>
      </c>
      <c r="N129" s="41">
        <v>29770</v>
      </c>
      <c r="O129" s="41">
        <v>33735</v>
      </c>
      <c r="P129" s="41">
        <v>28382</v>
      </c>
      <c r="Q129" s="41">
        <v>28025</v>
      </c>
      <c r="R129" s="41">
        <v>42919</v>
      </c>
      <c r="S129" s="41" t="s">
        <v>504</v>
      </c>
      <c r="T129" s="41" t="s">
        <v>504</v>
      </c>
      <c r="U129" s="41" t="s">
        <v>504</v>
      </c>
      <c r="V129" s="41" t="s">
        <v>504</v>
      </c>
      <c r="W129" s="41" t="s">
        <v>504</v>
      </c>
      <c r="X129" s="65" t="s">
        <v>504</v>
      </c>
      <c r="Y129" s="40"/>
      <c r="Z129" s="40"/>
      <c r="AA129" s="40"/>
      <c r="AB129" s="40"/>
      <c r="AC129" s="40"/>
      <c r="AD129" s="40"/>
      <c r="AE129" s="40"/>
      <c r="AF129" s="40"/>
      <c r="AG129" s="40"/>
      <c r="AH129" s="40"/>
    </row>
    <row r="130" spans="1:34">
      <c r="A130" s="40">
        <v>13</v>
      </c>
      <c r="B130" s="40">
        <v>24</v>
      </c>
      <c r="C130" s="63"/>
      <c r="D130" s="40" t="s">
        <v>523</v>
      </c>
      <c r="E130" s="40" t="s">
        <v>524</v>
      </c>
      <c r="F130" s="40" t="s">
        <v>502</v>
      </c>
      <c r="G130" s="64" t="s">
        <v>503</v>
      </c>
      <c r="H130" s="41">
        <v>2565</v>
      </c>
      <c r="I130" s="41">
        <v>0</v>
      </c>
      <c r="J130" s="41">
        <v>0</v>
      </c>
      <c r="K130" s="41">
        <v>0</v>
      </c>
      <c r="L130" s="41">
        <v>1386</v>
      </c>
      <c r="M130" s="41">
        <v>0</v>
      </c>
      <c r="N130" s="41">
        <v>0</v>
      </c>
      <c r="O130" s="41">
        <v>3436</v>
      </c>
      <c r="P130" s="41">
        <v>0</v>
      </c>
      <c r="Q130" s="41">
        <v>0</v>
      </c>
      <c r="R130" s="41">
        <v>0</v>
      </c>
      <c r="S130" s="41" t="s">
        <v>504</v>
      </c>
      <c r="T130" s="41" t="s">
        <v>504</v>
      </c>
      <c r="U130" s="41" t="s">
        <v>504</v>
      </c>
      <c r="V130" s="41" t="s">
        <v>504</v>
      </c>
      <c r="W130" s="41" t="s">
        <v>504</v>
      </c>
      <c r="X130" s="65" t="s">
        <v>504</v>
      </c>
      <c r="Y130" s="40"/>
      <c r="Z130" s="40"/>
      <c r="AA130" s="40"/>
      <c r="AB130" s="40"/>
      <c r="AC130" s="40"/>
      <c r="AD130" s="40"/>
      <c r="AE130" s="40"/>
      <c r="AF130" s="40"/>
      <c r="AG130" s="40"/>
      <c r="AH130" s="40"/>
    </row>
    <row r="131" spans="1:34">
      <c r="A131" s="40">
        <v>13</v>
      </c>
      <c r="B131" s="40">
        <v>25</v>
      </c>
      <c r="C131" s="63"/>
      <c r="D131" s="40"/>
      <c r="E131" s="40" t="s">
        <v>525</v>
      </c>
      <c r="F131" s="40" t="s">
        <v>502</v>
      </c>
      <c r="G131" s="64" t="s">
        <v>503</v>
      </c>
      <c r="H131" s="41">
        <v>7800</v>
      </c>
      <c r="I131" s="41">
        <v>0</v>
      </c>
      <c r="J131" s="41">
        <v>844</v>
      </c>
      <c r="K131" s="41">
        <v>6602</v>
      </c>
      <c r="L131" s="41">
        <v>11932</v>
      </c>
      <c r="M131" s="41">
        <v>1351</v>
      </c>
      <c r="N131" s="41">
        <v>15469</v>
      </c>
      <c r="O131" s="41">
        <v>6451</v>
      </c>
      <c r="P131" s="41">
        <v>4727</v>
      </c>
      <c r="Q131" s="41">
        <v>3565</v>
      </c>
      <c r="R131" s="41">
        <v>7306</v>
      </c>
      <c r="S131" s="41" t="s">
        <v>504</v>
      </c>
      <c r="T131" s="41" t="s">
        <v>504</v>
      </c>
      <c r="U131" s="41" t="s">
        <v>504</v>
      </c>
      <c r="V131" s="41" t="s">
        <v>504</v>
      </c>
      <c r="W131" s="41" t="s">
        <v>504</v>
      </c>
      <c r="X131" s="65" t="s">
        <v>504</v>
      </c>
      <c r="Y131" s="40"/>
      <c r="Z131" s="40"/>
      <c r="AA131" s="40"/>
      <c r="AB131" s="40"/>
      <c r="AC131" s="40"/>
      <c r="AD131" s="40"/>
      <c r="AE131" s="40"/>
      <c r="AF131" s="40"/>
      <c r="AG131" s="40"/>
      <c r="AH131" s="40"/>
    </row>
    <row r="132" spans="1:34">
      <c r="A132" s="40">
        <v>13</v>
      </c>
      <c r="B132" s="40">
        <v>26</v>
      </c>
      <c r="C132" s="63"/>
      <c r="D132" s="40"/>
      <c r="E132" s="40" t="s">
        <v>526</v>
      </c>
      <c r="F132" s="40" t="s">
        <v>502</v>
      </c>
      <c r="G132" s="64" t="s">
        <v>503</v>
      </c>
      <c r="H132" s="41">
        <v>33013</v>
      </c>
      <c r="I132" s="41">
        <v>704</v>
      </c>
      <c r="J132" s="41">
        <v>4039</v>
      </c>
      <c r="K132" s="41">
        <v>7468</v>
      </c>
      <c r="L132" s="41">
        <v>29792</v>
      </c>
      <c r="M132" s="41">
        <v>8658</v>
      </c>
      <c r="N132" s="41">
        <v>13134</v>
      </c>
      <c r="O132" s="41">
        <v>15121</v>
      </c>
      <c r="P132" s="41">
        <v>6798</v>
      </c>
      <c r="Q132" s="41">
        <v>11391</v>
      </c>
      <c r="R132" s="41">
        <v>22356</v>
      </c>
      <c r="S132" s="41" t="s">
        <v>504</v>
      </c>
      <c r="T132" s="41" t="s">
        <v>504</v>
      </c>
      <c r="U132" s="41" t="s">
        <v>504</v>
      </c>
      <c r="V132" s="41" t="s">
        <v>504</v>
      </c>
      <c r="W132" s="41" t="s">
        <v>504</v>
      </c>
      <c r="X132" s="65" t="s">
        <v>504</v>
      </c>
      <c r="Y132" s="40"/>
      <c r="Z132" s="40"/>
      <c r="AA132" s="40"/>
      <c r="AB132" s="40"/>
      <c r="AC132" s="40"/>
      <c r="AD132" s="40"/>
      <c r="AE132" s="40"/>
      <c r="AF132" s="40"/>
      <c r="AG132" s="40"/>
      <c r="AH132" s="40"/>
    </row>
    <row r="133" spans="1:34">
      <c r="A133" s="40">
        <v>13</v>
      </c>
      <c r="B133" s="40">
        <v>27</v>
      </c>
      <c r="C133" s="63"/>
      <c r="D133" s="40"/>
      <c r="E133" s="40" t="s">
        <v>527</v>
      </c>
      <c r="F133" s="40" t="s">
        <v>502</v>
      </c>
      <c r="G133" s="64" t="s">
        <v>503</v>
      </c>
      <c r="H133" s="41">
        <v>10788</v>
      </c>
      <c r="I133" s="41">
        <v>0</v>
      </c>
      <c r="J133" s="41">
        <v>3575</v>
      </c>
      <c r="K133" s="41">
        <v>915</v>
      </c>
      <c r="L133" s="41">
        <v>4542</v>
      </c>
      <c r="M133" s="41">
        <v>1399</v>
      </c>
      <c r="N133" s="41">
        <v>1168</v>
      </c>
      <c r="O133" s="41">
        <v>5881</v>
      </c>
      <c r="P133" s="41">
        <v>6074</v>
      </c>
      <c r="Q133" s="41">
        <v>10111</v>
      </c>
      <c r="R133" s="41">
        <v>7561</v>
      </c>
      <c r="S133" s="41" t="s">
        <v>504</v>
      </c>
      <c r="T133" s="41" t="s">
        <v>504</v>
      </c>
      <c r="U133" s="41" t="s">
        <v>504</v>
      </c>
      <c r="V133" s="41" t="s">
        <v>504</v>
      </c>
      <c r="W133" s="41" t="s">
        <v>504</v>
      </c>
      <c r="X133" s="65" t="s">
        <v>504</v>
      </c>
      <c r="Y133" s="40"/>
      <c r="Z133" s="40"/>
      <c r="AA133" s="40"/>
      <c r="AB133" s="40"/>
      <c r="AC133" s="40"/>
      <c r="AD133" s="40"/>
      <c r="AE133" s="40"/>
      <c r="AF133" s="40"/>
      <c r="AG133" s="40"/>
      <c r="AH133" s="40"/>
    </row>
    <row r="134" spans="1:34">
      <c r="A134" s="40">
        <v>13</v>
      </c>
      <c r="B134" s="40">
        <v>28</v>
      </c>
      <c r="C134" s="63"/>
      <c r="D134" s="40"/>
      <c r="E134" s="40" t="s">
        <v>517</v>
      </c>
      <c r="F134" s="40" t="s">
        <v>502</v>
      </c>
      <c r="G134" s="64" t="s">
        <v>503</v>
      </c>
      <c r="H134" s="41">
        <v>12180</v>
      </c>
      <c r="I134" s="41">
        <v>0</v>
      </c>
      <c r="J134" s="41">
        <v>3438</v>
      </c>
      <c r="K134" s="41">
        <v>6799</v>
      </c>
      <c r="L134" s="41">
        <v>5795</v>
      </c>
      <c r="M134" s="41">
        <v>3840</v>
      </c>
      <c r="N134" s="41">
        <v>0</v>
      </c>
      <c r="O134" s="41">
        <v>2846</v>
      </c>
      <c r="P134" s="41">
        <v>10782</v>
      </c>
      <c r="Q134" s="41">
        <v>2958</v>
      </c>
      <c r="R134" s="41">
        <v>5696</v>
      </c>
      <c r="S134" s="41" t="s">
        <v>504</v>
      </c>
      <c r="T134" s="41" t="s">
        <v>504</v>
      </c>
      <c r="U134" s="41" t="s">
        <v>504</v>
      </c>
      <c r="V134" s="41" t="s">
        <v>504</v>
      </c>
      <c r="W134" s="41" t="s">
        <v>504</v>
      </c>
      <c r="X134" s="65" t="s">
        <v>504</v>
      </c>
      <c r="Y134" s="40"/>
      <c r="Z134" s="40"/>
      <c r="AA134" s="40"/>
      <c r="AB134" s="40"/>
      <c r="AC134" s="40"/>
      <c r="AD134" s="40"/>
      <c r="AE134" s="40"/>
      <c r="AF134" s="40"/>
      <c r="AG134" s="40"/>
      <c r="AH134" s="40"/>
    </row>
    <row r="135" spans="1:34">
      <c r="A135" s="40">
        <v>13</v>
      </c>
      <c r="B135" s="40">
        <v>29</v>
      </c>
      <c r="C135" s="66"/>
      <c r="D135" s="67"/>
      <c r="E135" s="67" t="s">
        <v>50</v>
      </c>
      <c r="F135" s="67" t="s">
        <v>502</v>
      </c>
      <c r="G135" s="68" t="s">
        <v>503</v>
      </c>
      <c r="H135" s="41">
        <v>66346</v>
      </c>
      <c r="I135" s="41">
        <v>704</v>
      </c>
      <c r="J135" s="41">
        <v>11896</v>
      </c>
      <c r="K135" s="41">
        <v>21785</v>
      </c>
      <c r="L135" s="41">
        <v>53448</v>
      </c>
      <c r="M135" s="41">
        <v>15248</v>
      </c>
      <c r="N135" s="41">
        <v>29770</v>
      </c>
      <c r="O135" s="41">
        <v>33735</v>
      </c>
      <c r="P135" s="41">
        <v>28381</v>
      </c>
      <c r="Q135" s="41">
        <v>28025</v>
      </c>
      <c r="R135" s="41">
        <v>42919</v>
      </c>
      <c r="S135" s="41" t="s">
        <v>504</v>
      </c>
      <c r="T135" s="41" t="s">
        <v>504</v>
      </c>
      <c r="U135" s="41" t="s">
        <v>504</v>
      </c>
      <c r="V135" s="41" t="s">
        <v>504</v>
      </c>
      <c r="W135" s="41" t="s">
        <v>504</v>
      </c>
      <c r="X135" s="65" t="s">
        <v>504</v>
      </c>
      <c r="Y135" s="40"/>
      <c r="Z135" s="40"/>
      <c r="AA135" s="40"/>
      <c r="AB135" s="40"/>
      <c r="AC135" s="40"/>
      <c r="AD135" s="40"/>
      <c r="AE135" s="40"/>
      <c r="AF135" s="40"/>
      <c r="AG135" s="40"/>
      <c r="AH135" s="40"/>
    </row>
    <row r="136" spans="1:34">
      <c r="A136" s="120"/>
      <c r="B136" s="122"/>
      <c r="C136" s="69">
        <v>6</v>
      </c>
      <c r="D136" s="70" t="s">
        <v>532</v>
      </c>
      <c r="E136" s="70"/>
      <c r="F136" s="70"/>
      <c r="G136" s="71"/>
      <c r="H136" s="72"/>
      <c r="I136" s="72"/>
      <c r="J136" s="72"/>
      <c r="K136" s="72"/>
      <c r="L136" s="72"/>
      <c r="M136" s="72"/>
      <c r="N136" s="72"/>
      <c r="O136" s="72"/>
      <c r="P136" s="72"/>
      <c r="Q136" s="72"/>
      <c r="R136" s="72"/>
      <c r="S136" s="72"/>
      <c r="T136" s="72"/>
      <c r="U136" s="72"/>
      <c r="V136" s="72"/>
      <c r="W136" s="72"/>
      <c r="X136" s="73"/>
      <c r="Y136" s="40"/>
      <c r="Z136" s="40"/>
      <c r="AA136" s="40"/>
      <c r="AB136" s="40"/>
      <c r="AC136" s="40"/>
      <c r="AD136" s="40"/>
      <c r="AE136" s="40"/>
      <c r="AF136" s="40"/>
      <c r="AG136" s="40"/>
      <c r="AH136" s="40"/>
    </row>
    <row r="137" spans="1:34">
      <c r="A137" s="40">
        <v>14</v>
      </c>
      <c r="B137" s="40">
        <v>4</v>
      </c>
      <c r="C137" s="63"/>
      <c r="D137" s="40" t="s">
        <v>501</v>
      </c>
      <c r="E137" s="40" t="s">
        <v>501</v>
      </c>
      <c r="F137" s="40" t="s">
        <v>502</v>
      </c>
      <c r="G137" s="64" t="s">
        <v>503</v>
      </c>
      <c r="H137" s="41">
        <v>0</v>
      </c>
      <c r="I137" s="41">
        <v>0</v>
      </c>
      <c r="J137" s="41">
        <v>0</v>
      </c>
      <c r="K137" s="41">
        <v>0</v>
      </c>
      <c r="L137" s="41">
        <v>0</v>
      </c>
      <c r="M137" s="41">
        <v>0</v>
      </c>
      <c r="N137" s="41">
        <v>0</v>
      </c>
      <c r="O137" s="41">
        <v>0</v>
      </c>
      <c r="P137" s="41">
        <v>0</v>
      </c>
      <c r="Q137" s="41">
        <v>0</v>
      </c>
      <c r="R137" s="41">
        <v>0</v>
      </c>
      <c r="S137" s="41" t="s">
        <v>504</v>
      </c>
      <c r="T137" s="41" t="s">
        <v>504</v>
      </c>
      <c r="U137" s="41" t="s">
        <v>504</v>
      </c>
      <c r="V137" s="41" t="s">
        <v>504</v>
      </c>
      <c r="W137" s="41" t="s">
        <v>504</v>
      </c>
      <c r="X137" s="65" t="s">
        <v>504</v>
      </c>
      <c r="Y137" s="40"/>
      <c r="Z137" s="40"/>
      <c r="AA137" s="40"/>
      <c r="AB137" s="40"/>
      <c r="AC137" s="40"/>
      <c r="AD137" s="40"/>
      <c r="AE137" s="40"/>
      <c r="AF137" s="40"/>
      <c r="AG137" s="40"/>
      <c r="AH137" s="40"/>
    </row>
    <row r="138" spans="1:34">
      <c r="A138" s="40">
        <v>14</v>
      </c>
      <c r="B138" s="40">
        <v>5</v>
      </c>
      <c r="C138" s="63"/>
      <c r="D138" s="40" t="s">
        <v>505</v>
      </c>
      <c r="E138" s="40" t="s">
        <v>506</v>
      </c>
      <c r="F138" s="40" t="s">
        <v>502</v>
      </c>
      <c r="G138" s="64" t="s">
        <v>503</v>
      </c>
      <c r="H138" s="41">
        <v>110957</v>
      </c>
      <c r="I138" s="41">
        <v>0</v>
      </c>
      <c r="J138" s="41">
        <v>18465</v>
      </c>
      <c r="K138" s="41">
        <v>112343</v>
      </c>
      <c r="L138" s="41">
        <v>38626</v>
      </c>
      <c r="M138" s="41">
        <v>10170</v>
      </c>
      <c r="N138" s="41">
        <v>540785</v>
      </c>
      <c r="O138" s="41">
        <v>133215</v>
      </c>
      <c r="P138" s="41">
        <v>122356</v>
      </c>
      <c r="Q138" s="41">
        <v>58495</v>
      </c>
      <c r="R138" s="41">
        <v>202478</v>
      </c>
      <c r="S138" s="41" t="s">
        <v>504</v>
      </c>
      <c r="T138" s="41" t="s">
        <v>504</v>
      </c>
      <c r="U138" s="41" t="s">
        <v>504</v>
      </c>
      <c r="V138" s="41" t="s">
        <v>504</v>
      </c>
      <c r="W138" s="41" t="s">
        <v>504</v>
      </c>
      <c r="X138" s="65" t="s">
        <v>504</v>
      </c>
      <c r="Y138" s="40"/>
      <c r="Z138" s="40"/>
      <c r="AA138" s="40"/>
      <c r="AB138" s="40"/>
      <c r="AC138" s="40"/>
      <c r="AD138" s="40"/>
      <c r="AE138" s="40"/>
      <c r="AF138" s="40"/>
      <c r="AG138" s="40"/>
      <c r="AH138" s="40"/>
    </row>
    <row r="139" spans="1:34">
      <c r="A139" s="40">
        <v>14</v>
      </c>
      <c r="B139" s="40">
        <v>6</v>
      </c>
      <c r="C139" s="63"/>
      <c r="D139" s="40"/>
      <c r="E139" s="40" t="s">
        <v>507</v>
      </c>
      <c r="F139" s="40" t="s">
        <v>502</v>
      </c>
      <c r="G139" s="64" t="s">
        <v>503</v>
      </c>
      <c r="H139" s="41">
        <v>9884</v>
      </c>
      <c r="I139" s="41">
        <v>0</v>
      </c>
      <c r="J139" s="41">
        <v>8805</v>
      </c>
      <c r="K139" s="41">
        <v>12032</v>
      </c>
      <c r="L139" s="41">
        <v>7564</v>
      </c>
      <c r="M139" s="41">
        <v>3802</v>
      </c>
      <c r="N139" s="41">
        <v>0</v>
      </c>
      <c r="O139" s="41">
        <v>18233</v>
      </c>
      <c r="P139" s="41">
        <v>4531</v>
      </c>
      <c r="Q139" s="41">
        <v>0</v>
      </c>
      <c r="R139" s="41">
        <v>19357</v>
      </c>
      <c r="S139" s="41" t="s">
        <v>504</v>
      </c>
      <c r="T139" s="41" t="s">
        <v>504</v>
      </c>
      <c r="U139" s="41" t="s">
        <v>504</v>
      </c>
      <c r="V139" s="41" t="s">
        <v>504</v>
      </c>
      <c r="W139" s="41" t="s">
        <v>504</v>
      </c>
      <c r="X139" s="65" t="s">
        <v>504</v>
      </c>
      <c r="Y139" s="40"/>
      <c r="Z139" s="40"/>
      <c r="AA139" s="40"/>
      <c r="AB139" s="40"/>
      <c r="AC139" s="40"/>
      <c r="AD139" s="40"/>
      <c r="AE139" s="40"/>
      <c r="AF139" s="40"/>
      <c r="AG139" s="40"/>
      <c r="AH139" s="40"/>
    </row>
    <row r="140" spans="1:34">
      <c r="A140" s="40">
        <v>14</v>
      </c>
      <c r="B140" s="40">
        <v>7</v>
      </c>
      <c r="C140" s="63"/>
      <c r="D140" s="40" t="s">
        <v>508</v>
      </c>
      <c r="E140" s="40" t="s">
        <v>509</v>
      </c>
      <c r="F140" s="40" t="s">
        <v>502</v>
      </c>
      <c r="G140" s="64" t="s">
        <v>503</v>
      </c>
      <c r="H140" s="41">
        <v>18166</v>
      </c>
      <c r="I140" s="41">
        <v>0</v>
      </c>
      <c r="J140" s="41">
        <v>0</v>
      </c>
      <c r="K140" s="41">
        <v>4098</v>
      </c>
      <c r="L140" s="41">
        <v>0</v>
      </c>
      <c r="M140" s="41">
        <v>0</v>
      </c>
      <c r="N140" s="41">
        <v>0</v>
      </c>
      <c r="O140" s="41">
        <v>18092</v>
      </c>
      <c r="P140" s="41">
        <v>0</v>
      </c>
      <c r="Q140" s="41">
        <v>0</v>
      </c>
      <c r="R140" s="41">
        <v>6015</v>
      </c>
      <c r="S140" s="41" t="s">
        <v>504</v>
      </c>
      <c r="T140" s="41" t="s">
        <v>504</v>
      </c>
      <c r="U140" s="41" t="s">
        <v>504</v>
      </c>
      <c r="V140" s="41" t="s">
        <v>504</v>
      </c>
      <c r="W140" s="41" t="s">
        <v>504</v>
      </c>
      <c r="X140" s="65" t="s">
        <v>504</v>
      </c>
      <c r="Y140" s="40"/>
      <c r="Z140" s="40"/>
      <c r="AA140" s="40"/>
      <c r="AB140" s="40"/>
      <c r="AC140" s="40"/>
      <c r="AD140" s="40"/>
      <c r="AE140" s="40"/>
      <c r="AF140" s="40"/>
      <c r="AG140" s="40"/>
      <c r="AH140" s="40"/>
    </row>
    <row r="141" spans="1:34">
      <c r="A141" s="40">
        <v>14</v>
      </c>
      <c r="B141" s="40">
        <v>8</v>
      </c>
      <c r="C141" s="63"/>
      <c r="D141" s="40"/>
      <c r="E141" s="40" t="s">
        <v>510</v>
      </c>
      <c r="F141" s="40" t="s">
        <v>502</v>
      </c>
      <c r="G141" s="64" t="s">
        <v>503</v>
      </c>
      <c r="H141" s="41">
        <v>123723</v>
      </c>
      <c r="I141" s="41">
        <v>0</v>
      </c>
      <c r="J141" s="41">
        <v>117427</v>
      </c>
      <c r="K141" s="41">
        <v>86596</v>
      </c>
      <c r="L141" s="41">
        <v>405917</v>
      </c>
      <c r="M141" s="41">
        <v>47871</v>
      </c>
      <c r="N141" s="41">
        <v>331839</v>
      </c>
      <c r="O141" s="41">
        <v>229210</v>
      </c>
      <c r="P141" s="41">
        <v>48096</v>
      </c>
      <c r="Q141" s="41">
        <v>58795</v>
      </c>
      <c r="R141" s="41">
        <v>61142</v>
      </c>
      <c r="S141" s="41" t="s">
        <v>504</v>
      </c>
      <c r="T141" s="41" t="s">
        <v>504</v>
      </c>
      <c r="U141" s="41" t="s">
        <v>504</v>
      </c>
      <c r="V141" s="41" t="s">
        <v>504</v>
      </c>
      <c r="W141" s="41" t="s">
        <v>504</v>
      </c>
      <c r="X141" s="65" t="s">
        <v>504</v>
      </c>
      <c r="Y141" s="40"/>
      <c r="Z141" s="40"/>
      <c r="AA141" s="40"/>
      <c r="AB141" s="40"/>
      <c r="AC141" s="40"/>
      <c r="AD141" s="40"/>
      <c r="AE141" s="40"/>
      <c r="AF141" s="40"/>
      <c r="AG141" s="40"/>
      <c r="AH141" s="40"/>
    </row>
    <row r="142" spans="1:34">
      <c r="A142" s="40">
        <v>14</v>
      </c>
      <c r="B142" s="40">
        <v>9</v>
      </c>
      <c r="C142" s="63"/>
      <c r="D142" s="40"/>
      <c r="E142" s="40" t="s">
        <v>511</v>
      </c>
      <c r="F142" s="40" t="s">
        <v>502</v>
      </c>
      <c r="G142" s="64" t="s">
        <v>503</v>
      </c>
      <c r="H142" s="41">
        <v>0</v>
      </c>
      <c r="I142" s="41">
        <v>0</v>
      </c>
      <c r="J142" s="41">
        <v>1779</v>
      </c>
      <c r="K142" s="41">
        <v>0</v>
      </c>
      <c r="L142" s="41">
        <v>2620</v>
      </c>
      <c r="M142" s="41">
        <v>0</v>
      </c>
      <c r="N142" s="41">
        <v>3767</v>
      </c>
      <c r="O142" s="41">
        <v>1645</v>
      </c>
      <c r="P142" s="41">
        <v>0</v>
      </c>
      <c r="Q142" s="41">
        <v>0</v>
      </c>
      <c r="R142" s="41">
        <v>0</v>
      </c>
      <c r="S142" s="41" t="s">
        <v>504</v>
      </c>
      <c r="T142" s="41" t="s">
        <v>504</v>
      </c>
      <c r="U142" s="41" t="s">
        <v>504</v>
      </c>
      <c r="V142" s="41" t="s">
        <v>504</v>
      </c>
      <c r="W142" s="41" t="s">
        <v>504</v>
      </c>
      <c r="X142" s="65" t="s">
        <v>504</v>
      </c>
      <c r="Y142" s="40"/>
      <c r="Z142" s="40"/>
      <c r="AA142" s="40"/>
      <c r="AB142" s="40"/>
      <c r="AC142" s="40"/>
      <c r="AD142" s="40"/>
      <c r="AE142" s="40"/>
      <c r="AF142" s="40"/>
      <c r="AG142" s="40"/>
      <c r="AH142" s="40"/>
    </row>
    <row r="143" spans="1:34">
      <c r="A143" s="40">
        <v>14</v>
      </c>
      <c r="B143" s="40">
        <v>10</v>
      </c>
      <c r="C143" s="63"/>
      <c r="D143" s="40"/>
      <c r="E143" s="40" t="s">
        <v>512</v>
      </c>
      <c r="F143" s="40" t="s">
        <v>502</v>
      </c>
      <c r="G143" s="64" t="s">
        <v>503</v>
      </c>
      <c r="H143" s="41">
        <v>25490</v>
      </c>
      <c r="I143" s="41">
        <v>0</v>
      </c>
      <c r="J143" s="41">
        <v>8180</v>
      </c>
      <c r="K143" s="41">
        <v>30891</v>
      </c>
      <c r="L143" s="41">
        <v>61038</v>
      </c>
      <c r="M143" s="41">
        <v>5333</v>
      </c>
      <c r="N143" s="41">
        <v>35217</v>
      </c>
      <c r="O143" s="41">
        <v>97691</v>
      </c>
      <c r="P143" s="41">
        <v>10405</v>
      </c>
      <c r="Q143" s="41">
        <v>32421</v>
      </c>
      <c r="R143" s="41">
        <v>0</v>
      </c>
      <c r="S143" s="41" t="s">
        <v>504</v>
      </c>
      <c r="T143" s="41" t="s">
        <v>504</v>
      </c>
      <c r="U143" s="41" t="s">
        <v>504</v>
      </c>
      <c r="V143" s="41" t="s">
        <v>504</v>
      </c>
      <c r="W143" s="41" t="s">
        <v>504</v>
      </c>
      <c r="X143" s="65" t="s">
        <v>504</v>
      </c>
      <c r="Y143" s="40"/>
      <c r="Z143" s="40"/>
      <c r="AA143" s="40"/>
      <c r="AB143" s="40"/>
      <c r="AC143" s="40"/>
      <c r="AD143" s="40"/>
      <c r="AE143" s="40"/>
      <c r="AF143" s="40"/>
      <c r="AG143" s="40"/>
      <c r="AH143" s="40"/>
    </row>
    <row r="144" spans="1:34">
      <c r="A144" s="40">
        <v>14</v>
      </c>
      <c r="B144" s="40">
        <v>11</v>
      </c>
      <c r="C144" s="63"/>
      <c r="D144" s="40"/>
      <c r="E144" s="40" t="s">
        <v>50</v>
      </c>
      <c r="F144" s="40" t="s">
        <v>502</v>
      </c>
      <c r="G144" s="64" t="s">
        <v>503</v>
      </c>
      <c r="H144" s="41">
        <v>288220</v>
      </c>
      <c r="I144" s="41">
        <v>0</v>
      </c>
      <c r="J144" s="41">
        <v>154656</v>
      </c>
      <c r="K144" s="41">
        <v>245960</v>
      </c>
      <c r="L144" s="41">
        <v>515766</v>
      </c>
      <c r="M144" s="41">
        <v>67176</v>
      </c>
      <c r="N144" s="41">
        <v>911608</v>
      </c>
      <c r="O144" s="41">
        <v>498086</v>
      </c>
      <c r="P144" s="41">
        <v>185388</v>
      </c>
      <c r="Q144" s="41">
        <v>149711</v>
      </c>
      <c r="R144" s="41">
        <v>288992</v>
      </c>
      <c r="S144" s="41" t="s">
        <v>504</v>
      </c>
      <c r="T144" s="41" t="s">
        <v>504</v>
      </c>
      <c r="U144" s="41" t="s">
        <v>504</v>
      </c>
      <c r="V144" s="41" t="s">
        <v>504</v>
      </c>
      <c r="W144" s="41" t="s">
        <v>504</v>
      </c>
      <c r="X144" s="65" t="s">
        <v>504</v>
      </c>
      <c r="Y144" s="40"/>
      <c r="Z144" s="40"/>
      <c r="AA144" s="40"/>
      <c r="AB144" s="40"/>
      <c r="AC144" s="40"/>
      <c r="AD144" s="40"/>
      <c r="AE144" s="40"/>
      <c r="AF144" s="40"/>
      <c r="AG144" s="40"/>
      <c r="AH144" s="40"/>
    </row>
    <row r="145" spans="1:34">
      <c r="A145" s="40">
        <v>14</v>
      </c>
      <c r="B145" s="40">
        <v>13</v>
      </c>
      <c r="C145" s="63"/>
      <c r="D145" s="40" t="s">
        <v>513</v>
      </c>
      <c r="E145" s="40" t="s">
        <v>514</v>
      </c>
      <c r="F145" s="40" t="s">
        <v>502</v>
      </c>
      <c r="G145" s="64" t="s">
        <v>503</v>
      </c>
      <c r="H145" s="41">
        <v>0</v>
      </c>
      <c r="I145" s="41">
        <v>0</v>
      </c>
      <c r="J145" s="41">
        <v>0</v>
      </c>
      <c r="K145" s="41">
        <v>10555</v>
      </c>
      <c r="L145" s="41">
        <v>64606</v>
      </c>
      <c r="M145" s="41">
        <v>0</v>
      </c>
      <c r="N145" s="41">
        <v>17770</v>
      </c>
      <c r="O145" s="41">
        <v>7940</v>
      </c>
      <c r="P145" s="41">
        <v>0</v>
      </c>
      <c r="Q145" s="41">
        <v>5438</v>
      </c>
      <c r="R145" s="41">
        <v>0</v>
      </c>
      <c r="S145" s="41" t="s">
        <v>504</v>
      </c>
      <c r="T145" s="41" t="s">
        <v>504</v>
      </c>
      <c r="U145" s="41" t="s">
        <v>504</v>
      </c>
      <c r="V145" s="41" t="s">
        <v>504</v>
      </c>
      <c r="W145" s="41" t="s">
        <v>504</v>
      </c>
      <c r="X145" s="65" t="s">
        <v>504</v>
      </c>
      <c r="Y145" s="40"/>
      <c r="Z145" s="40"/>
      <c r="AA145" s="40"/>
      <c r="AB145" s="40"/>
      <c r="AC145" s="40"/>
      <c r="AD145" s="40"/>
      <c r="AE145" s="40"/>
      <c r="AF145" s="40"/>
      <c r="AG145" s="40"/>
      <c r="AH145" s="40"/>
    </row>
    <row r="146" spans="1:34">
      <c r="A146" s="40">
        <v>14</v>
      </c>
      <c r="B146" s="40">
        <v>14</v>
      </c>
      <c r="C146" s="63"/>
      <c r="D146" s="40"/>
      <c r="E146" s="40" t="s">
        <v>515</v>
      </c>
      <c r="F146" s="40" t="s">
        <v>502</v>
      </c>
      <c r="G146" s="64" t="s">
        <v>503</v>
      </c>
      <c r="H146" s="41">
        <v>105546</v>
      </c>
      <c r="I146" s="41">
        <v>0</v>
      </c>
      <c r="J146" s="41">
        <v>4007</v>
      </c>
      <c r="K146" s="41">
        <v>17172</v>
      </c>
      <c r="L146" s="41">
        <v>337136</v>
      </c>
      <c r="M146" s="41">
        <v>0</v>
      </c>
      <c r="N146" s="41">
        <v>274033</v>
      </c>
      <c r="O146" s="41">
        <v>114573</v>
      </c>
      <c r="P146" s="41">
        <v>21209</v>
      </c>
      <c r="Q146" s="41">
        <v>18128</v>
      </c>
      <c r="R146" s="41">
        <v>1740</v>
      </c>
      <c r="S146" s="41" t="s">
        <v>504</v>
      </c>
      <c r="T146" s="41" t="s">
        <v>504</v>
      </c>
      <c r="U146" s="41" t="s">
        <v>504</v>
      </c>
      <c r="V146" s="41" t="s">
        <v>504</v>
      </c>
      <c r="W146" s="41" t="s">
        <v>504</v>
      </c>
      <c r="X146" s="65" t="s">
        <v>504</v>
      </c>
      <c r="Y146" s="40"/>
      <c r="Z146" s="40"/>
      <c r="AA146" s="40"/>
      <c r="AB146" s="40"/>
      <c r="AC146" s="40"/>
      <c r="AD146" s="40"/>
      <c r="AE146" s="40"/>
      <c r="AF146" s="40"/>
      <c r="AG146" s="40"/>
      <c r="AH146" s="40"/>
    </row>
    <row r="147" spans="1:34">
      <c r="A147" s="40">
        <v>14</v>
      </c>
      <c r="B147" s="40">
        <v>15</v>
      </c>
      <c r="C147" s="63"/>
      <c r="D147" s="40"/>
      <c r="E147" s="40" t="s">
        <v>516</v>
      </c>
      <c r="F147" s="40" t="s">
        <v>502</v>
      </c>
      <c r="G147" s="64" t="s">
        <v>503</v>
      </c>
      <c r="H147" s="41">
        <v>36650</v>
      </c>
      <c r="I147" s="41">
        <v>0</v>
      </c>
      <c r="J147" s="41">
        <v>9902</v>
      </c>
      <c r="K147" s="41">
        <v>19756</v>
      </c>
      <c r="L147" s="41">
        <v>63529</v>
      </c>
      <c r="M147" s="41">
        <v>0</v>
      </c>
      <c r="N147" s="41">
        <v>74454</v>
      </c>
      <c r="O147" s="41">
        <v>51174</v>
      </c>
      <c r="P147" s="41">
        <v>13880</v>
      </c>
      <c r="Q147" s="41">
        <v>17282</v>
      </c>
      <c r="R147" s="41">
        <v>0</v>
      </c>
      <c r="S147" s="41" t="s">
        <v>504</v>
      </c>
      <c r="T147" s="41" t="s">
        <v>504</v>
      </c>
      <c r="U147" s="41" t="s">
        <v>504</v>
      </c>
      <c r="V147" s="41" t="s">
        <v>504</v>
      </c>
      <c r="W147" s="41" t="s">
        <v>504</v>
      </c>
      <c r="X147" s="65" t="s">
        <v>504</v>
      </c>
      <c r="Y147" s="40"/>
      <c r="Z147" s="40"/>
      <c r="AA147" s="40"/>
      <c r="AB147" s="40"/>
      <c r="AC147" s="40"/>
      <c r="AD147" s="40"/>
      <c r="AE147" s="40"/>
      <c r="AF147" s="40"/>
      <c r="AG147" s="40"/>
      <c r="AH147" s="40"/>
    </row>
    <row r="148" spans="1:34">
      <c r="A148" s="40">
        <v>14</v>
      </c>
      <c r="B148" s="40">
        <v>16</v>
      </c>
      <c r="C148" s="63"/>
      <c r="D148" s="40"/>
      <c r="E148" s="40" t="s">
        <v>517</v>
      </c>
      <c r="F148" s="40" t="s">
        <v>502</v>
      </c>
      <c r="G148" s="64" t="s">
        <v>503</v>
      </c>
      <c r="H148" s="41">
        <v>146024</v>
      </c>
      <c r="I148" s="41">
        <v>0</v>
      </c>
      <c r="J148" s="41">
        <v>140746</v>
      </c>
      <c r="K148" s="41">
        <v>198477</v>
      </c>
      <c r="L148" s="41">
        <v>50494</v>
      </c>
      <c r="M148" s="41">
        <v>67176</v>
      </c>
      <c r="N148" s="41">
        <v>542923</v>
      </c>
      <c r="O148" s="41">
        <v>324399</v>
      </c>
      <c r="P148" s="41">
        <v>150300</v>
      </c>
      <c r="Q148" s="41">
        <v>108864</v>
      </c>
      <c r="R148" s="41">
        <v>287251</v>
      </c>
      <c r="S148" s="41" t="s">
        <v>504</v>
      </c>
      <c r="T148" s="41" t="s">
        <v>504</v>
      </c>
      <c r="U148" s="41" t="s">
        <v>504</v>
      </c>
      <c r="V148" s="41" t="s">
        <v>504</v>
      </c>
      <c r="W148" s="41" t="s">
        <v>504</v>
      </c>
      <c r="X148" s="65" t="s">
        <v>504</v>
      </c>
      <c r="Y148" s="40"/>
      <c r="Z148" s="40"/>
      <c r="AA148" s="40"/>
      <c r="AB148" s="40"/>
      <c r="AC148" s="40"/>
      <c r="AD148" s="40"/>
      <c r="AE148" s="40"/>
      <c r="AF148" s="40"/>
      <c r="AG148" s="40"/>
      <c r="AH148" s="40"/>
    </row>
    <row r="149" spans="1:34">
      <c r="A149" s="40">
        <v>14</v>
      </c>
      <c r="B149" s="40">
        <v>17</v>
      </c>
      <c r="C149" s="63"/>
      <c r="D149" s="40"/>
      <c r="E149" s="40" t="s">
        <v>50</v>
      </c>
      <c r="F149" s="40" t="s">
        <v>502</v>
      </c>
      <c r="G149" s="64" t="s">
        <v>503</v>
      </c>
      <c r="H149" s="41">
        <v>288220</v>
      </c>
      <c r="I149" s="41">
        <v>0</v>
      </c>
      <c r="J149" s="41">
        <v>154655</v>
      </c>
      <c r="K149" s="41">
        <v>245960</v>
      </c>
      <c r="L149" s="41">
        <v>515766</v>
      </c>
      <c r="M149" s="41">
        <v>67176</v>
      </c>
      <c r="N149" s="41">
        <v>909179</v>
      </c>
      <c r="O149" s="41">
        <v>498086</v>
      </c>
      <c r="P149" s="41">
        <v>185389</v>
      </c>
      <c r="Q149" s="41">
        <v>149712</v>
      </c>
      <c r="R149" s="41">
        <v>288991</v>
      </c>
      <c r="S149" s="41" t="s">
        <v>504</v>
      </c>
      <c r="T149" s="41" t="s">
        <v>504</v>
      </c>
      <c r="U149" s="41" t="s">
        <v>504</v>
      </c>
      <c r="V149" s="41" t="s">
        <v>504</v>
      </c>
      <c r="W149" s="41" t="s">
        <v>504</v>
      </c>
      <c r="X149" s="65" t="s">
        <v>504</v>
      </c>
      <c r="Y149" s="40"/>
      <c r="Z149" s="40"/>
      <c r="AA149" s="40"/>
      <c r="AB149" s="40"/>
      <c r="AC149" s="40"/>
      <c r="AD149" s="40"/>
      <c r="AE149" s="40"/>
      <c r="AF149" s="40"/>
      <c r="AG149" s="40"/>
      <c r="AH149" s="40"/>
    </row>
    <row r="150" spans="1:34">
      <c r="A150" s="40">
        <v>14</v>
      </c>
      <c r="B150" s="40">
        <v>18</v>
      </c>
      <c r="C150" s="63"/>
      <c r="D150" s="40" t="s">
        <v>518</v>
      </c>
      <c r="E150" s="40" t="s">
        <v>519</v>
      </c>
      <c r="F150" s="40" t="s">
        <v>502</v>
      </c>
      <c r="G150" s="64" t="s">
        <v>503</v>
      </c>
      <c r="H150" s="41">
        <v>0</v>
      </c>
      <c r="I150" s="41">
        <v>0</v>
      </c>
      <c r="J150" s="41">
        <v>0</v>
      </c>
      <c r="K150" s="41">
        <v>5578</v>
      </c>
      <c r="L150" s="41">
        <v>0</v>
      </c>
      <c r="M150" s="41">
        <v>0</v>
      </c>
      <c r="N150" s="41">
        <v>133609</v>
      </c>
      <c r="O150" s="41">
        <v>12465</v>
      </c>
      <c r="P150" s="41">
        <v>0</v>
      </c>
      <c r="Q150" s="41">
        <v>0</v>
      </c>
      <c r="R150" s="41">
        <v>0</v>
      </c>
      <c r="S150" s="41" t="s">
        <v>504</v>
      </c>
      <c r="T150" s="41" t="s">
        <v>504</v>
      </c>
      <c r="U150" s="41" t="s">
        <v>504</v>
      </c>
      <c r="V150" s="41" t="s">
        <v>504</v>
      </c>
      <c r="W150" s="41" t="s">
        <v>504</v>
      </c>
      <c r="X150" s="65" t="s">
        <v>504</v>
      </c>
      <c r="Y150" s="40"/>
      <c r="Z150" s="40"/>
      <c r="AA150" s="40"/>
      <c r="AB150" s="40"/>
      <c r="AC150" s="40"/>
      <c r="AD150" s="40"/>
      <c r="AE150" s="40"/>
      <c r="AF150" s="40"/>
      <c r="AG150" s="40"/>
      <c r="AH150" s="40"/>
    </row>
    <row r="151" spans="1:34">
      <c r="A151" s="40">
        <v>14</v>
      </c>
      <c r="B151" s="40">
        <v>19</v>
      </c>
      <c r="C151" s="63"/>
      <c r="D151" s="40"/>
      <c r="E151" s="40" t="s">
        <v>520</v>
      </c>
      <c r="F151" s="40" t="s">
        <v>502</v>
      </c>
      <c r="G151" s="64" t="s">
        <v>503</v>
      </c>
      <c r="H151" s="41">
        <v>43744</v>
      </c>
      <c r="I151" s="41">
        <v>0</v>
      </c>
      <c r="J151" s="41">
        <v>2306</v>
      </c>
      <c r="K151" s="41">
        <v>12846</v>
      </c>
      <c r="L151" s="41">
        <v>115867</v>
      </c>
      <c r="M151" s="41">
        <v>3621</v>
      </c>
      <c r="N151" s="41">
        <v>124371</v>
      </c>
      <c r="O151" s="41">
        <v>64904</v>
      </c>
      <c r="P151" s="41">
        <v>0</v>
      </c>
      <c r="Q151" s="41">
        <v>0</v>
      </c>
      <c r="R151" s="41">
        <v>25711</v>
      </c>
      <c r="S151" s="41" t="s">
        <v>504</v>
      </c>
      <c r="T151" s="41" t="s">
        <v>504</v>
      </c>
      <c r="U151" s="41" t="s">
        <v>504</v>
      </c>
      <c r="V151" s="41" t="s">
        <v>504</v>
      </c>
      <c r="W151" s="41" t="s">
        <v>504</v>
      </c>
      <c r="X151" s="65" t="s">
        <v>504</v>
      </c>
      <c r="Y151" s="40"/>
      <c r="Z151" s="40"/>
      <c r="AA151" s="40"/>
      <c r="AB151" s="40"/>
      <c r="AC151" s="40"/>
      <c r="AD151" s="40"/>
      <c r="AE151" s="40"/>
      <c r="AF151" s="40"/>
      <c r="AG151" s="40"/>
      <c r="AH151" s="40"/>
    </row>
    <row r="152" spans="1:34">
      <c r="A152" s="40">
        <v>14</v>
      </c>
      <c r="B152" s="40">
        <v>20</v>
      </c>
      <c r="C152" s="63"/>
      <c r="D152" s="40"/>
      <c r="E152" s="40" t="s">
        <v>521</v>
      </c>
      <c r="F152" s="40" t="s">
        <v>502</v>
      </c>
      <c r="G152" s="64" t="s">
        <v>503</v>
      </c>
      <c r="H152" s="41">
        <v>127987</v>
      </c>
      <c r="I152" s="41">
        <v>0</v>
      </c>
      <c r="J152" s="41">
        <v>6102</v>
      </c>
      <c r="K152" s="41">
        <v>26561</v>
      </c>
      <c r="L152" s="41">
        <v>268488</v>
      </c>
      <c r="M152" s="41">
        <v>18908</v>
      </c>
      <c r="N152" s="41">
        <v>590246</v>
      </c>
      <c r="O152" s="41">
        <v>213031</v>
      </c>
      <c r="P152" s="41">
        <v>27704</v>
      </c>
      <c r="Q152" s="41">
        <v>54403</v>
      </c>
      <c r="R152" s="41">
        <v>134376</v>
      </c>
      <c r="S152" s="41" t="s">
        <v>504</v>
      </c>
      <c r="T152" s="41" t="s">
        <v>504</v>
      </c>
      <c r="U152" s="41" t="s">
        <v>504</v>
      </c>
      <c r="V152" s="41" t="s">
        <v>504</v>
      </c>
      <c r="W152" s="41" t="s">
        <v>504</v>
      </c>
      <c r="X152" s="65" t="s">
        <v>504</v>
      </c>
      <c r="Y152" s="40"/>
      <c r="Z152" s="40"/>
      <c r="AA152" s="40"/>
      <c r="AB152" s="40"/>
      <c r="AC152" s="40"/>
      <c r="AD152" s="40"/>
      <c r="AE152" s="40"/>
      <c r="AF152" s="40"/>
      <c r="AG152" s="40"/>
      <c r="AH152" s="40"/>
    </row>
    <row r="153" spans="1:34">
      <c r="A153" s="40">
        <v>14</v>
      </c>
      <c r="B153" s="40">
        <v>21</v>
      </c>
      <c r="C153" s="63"/>
      <c r="D153" s="40"/>
      <c r="E153" s="40" t="s">
        <v>522</v>
      </c>
      <c r="F153" s="40" t="s">
        <v>502</v>
      </c>
      <c r="G153" s="64" t="s">
        <v>503</v>
      </c>
      <c r="H153" s="41">
        <v>116489</v>
      </c>
      <c r="I153" s="41">
        <v>0</v>
      </c>
      <c r="J153" s="41">
        <v>146248</v>
      </c>
      <c r="K153" s="41">
        <v>200975</v>
      </c>
      <c r="L153" s="41">
        <v>131411</v>
      </c>
      <c r="M153" s="41">
        <v>44647</v>
      </c>
      <c r="N153" s="41">
        <v>60954</v>
      </c>
      <c r="O153" s="41">
        <v>207687</v>
      </c>
      <c r="P153" s="41">
        <v>157685</v>
      </c>
      <c r="Q153" s="41">
        <v>95309</v>
      </c>
      <c r="R153" s="41">
        <v>88654</v>
      </c>
      <c r="S153" s="41" t="s">
        <v>504</v>
      </c>
      <c r="T153" s="41" t="s">
        <v>504</v>
      </c>
      <c r="U153" s="41" t="s">
        <v>504</v>
      </c>
      <c r="V153" s="41" t="s">
        <v>504</v>
      </c>
      <c r="W153" s="41" t="s">
        <v>504</v>
      </c>
      <c r="X153" s="65" t="s">
        <v>504</v>
      </c>
      <c r="Y153" s="40"/>
      <c r="Z153" s="40"/>
      <c r="AA153" s="40"/>
      <c r="AB153" s="40"/>
      <c r="AC153" s="40"/>
      <c r="AD153" s="40"/>
      <c r="AE153" s="40"/>
      <c r="AF153" s="40"/>
      <c r="AG153" s="40"/>
      <c r="AH153" s="40"/>
    </row>
    <row r="154" spans="1:34">
      <c r="A154" s="40">
        <v>14</v>
      </c>
      <c r="B154" s="40">
        <v>22</v>
      </c>
      <c r="C154" s="63"/>
      <c r="D154" s="40"/>
      <c r="E154" s="40" t="s">
        <v>517</v>
      </c>
      <c r="F154" s="40" t="s">
        <v>502</v>
      </c>
      <c r="G154" s="64" t="s">
        <v>503</v>
      </c>
      <c r="H154" s="41">
        <v>0</v>
      </c>
      <c r="I154" s="41">
        <v>0</v>
      </c>
      <c r="J154" s="41">
        <v>0</v>
      </c>
      <c r="K154" s="41">
        <v>0</v>
      </c>
      <c r="L154" s="41">
        <v>0</v>
      </c>
      <c r="M154" s="41">
        <v>0</v>
      </c>
      <c r="N154" s="41">
        <v>0</v>
      </c>
      <c r="O154" s="41">
        <v>0</v>
      </c>
      <c r="P154" s="41">
        <v>0</v>
      </c>
      <c r="Q154" s="41">
        <v>0</v>
      </c>
      <c r="R154" s="41">
        <v>40249</v>
      </c>
      <c r="S154" s="41" t="s">
        <v>504</v>
      </c>
      <c r="T154" s="41" t="s">
        <v>504</v>
      </c>
      <c r="U154" s="41" t="s">
        <v>504</v>
      </c>
      <c r="V154" s="41" t="s">
        <v>504</v>
      </c>
      <c r="W154" s="41" t="s">
        <v>504</v>
      </c>
      <c r="X154" s="65" t="s">
        <v>504</v>
      </c>
      <c r="Y154" s="40"/>
      <c r="Z154" s="40"/>
      <c r="AA154" s="40"/>
      <c r="AB154" s="40"/>
      <c r="AC154" s="40"/>
      <c r="AD154" s="40"/>
      <c r="AE154" s="40"/>
      <c r="AF154" s="40"/>
      <c r="AG154" s="40"/>
      <c r="AH154" s="40"/>
    </row>
    <row r="155" spans="1:34">
      <c r="A155" s="40">
        <v>14</v>
      </c>
      <c r="B155" s="40">
        <v>23</v>
      </c>
      <c r="C155" s="63"/>
      <c r="D155" s="40"/>
      <c r="E155" s="40" t="s">
        <v>50</v>
      </c>
      <c r="F155" s="40" t="s">
        <v>502</v>
      </c>
      <c r="G155" s="64" t="s">
        <v>503</v>
      </c>
      <c r="H155" s="41">
        <v>288220</v>
      </c>
      <c r="I155" s="41">
        <v>0</v>
      </c>
      <c r="J155" s="41">
        <v>154656</v>
      </c>
      <c r="K155" s="41">
        <v>245960</v>
      </c>
      <c r="L155" s="41">
        <v>515766</v>
      </c>
      <c r="M155" s="41">
        <v>67176</v>
      </c>
      <c r="N155" s="41">
        <v>909180</v>
      </c>
      <c r="O155" s="41">
        <v>498086</v>
      </c>
      <c r="P155" s="41">
        <v>185389</v>
      </c>
      <c r="Q155" s="41">
        <v>149712</v>
      </c>
      <c r="R155" s="41">
        <v>288990</v>
      </c>
      <c r="S155" s="41" t="s">
        <v>504</v>
      </c>
      <c r="T155" s="41" t="s">
        <v>504</v>
      </c>
      <c r="U155" s="41" t="s">
        <v>504</v>
      </c>
      <c r="V155" s="41" t="s">
        <v>504</v>
      </c>
      <c r="W155" s="41" t="s">
        <v>504</v>
      </c>
      <c r="X155" s="65" t="s">
        <v>504</v>
      </c>
      <c r="Y155" s="40"/>
      <c r="Z155" s="40"/>
      <c r="AA155" s="40"/>
      <c r="AB155" s="40"/>
      <c r="AC155" s="40"/>
      <c r="AD155" s="40"/>
      <c r="AE155" s="40"/>
      <c r="AF155" s="40"/>
      <c r="AG155" s="40"/>
      <c r="AH155" s="40"/>
    </row>
    <row r="156" spans="1:34">
      <c r="A156" s="40">
        <v>14</v>
      </c>
      <c r="B156" s="40">
        <v>24</v>
      </c>
      <c r="C156" s="63"/>
      <c r="D156" s="40" t="s">
        <v>523</v>
      </c>
      <c r="E156" s="40" t="s">
        <v>524</v>
      </c>
      <c r="F156" s="40" t="s">
        <v>502</v>
      </c>
      <c r="G156" s="64" t="s">
        <v>503</v>
      </c>
      <c r="H156" s="41">
        <v>5720</v>
      </c>
      <c r="I156" s="41">
        <v>0</v>
      </c>
      <c r="J156" s="41">
        <v>0</v>
      </c>
      <c r="K156" s="41">
        <v>0</v>
      </c>
      <c r="L156" s="41">
        <v>9924</v>
      </c>
      <c r="M156" s="41">
        <v>0</v>
      </c>
      <c r="N156" s="41">
        <v>134432</v>
      </c>
      <c r="O156" s="41">
        <v>92603</v>
      </c>
      <c r="P156" s="41">
        <v>0</v>
      </c>
      <c r="Q156" s="41">
        <v>0</v>
      </c>
      <c r="R156" s="41">
        <v>5485</v>
      </c>
      <c r="S156" s="41" t="s">
        <v>504</v>
      </c>
      <c r="T156" s="41" t="s">
        <v>504</v>
      </c>
      <c r="U156" s="41" t="s">
        <v>504</v>
      </c>
      <c r="V156" s="41" t="s">
        <v>504</v>
      </c>
      <c r="W156" s="41" t="s">
        <v>504</v>
      </c>
      <c r="X156" s="65" t="s">
        <v>504</v>
      </c>
      <c r="Y156" s="40"/>
      <c r="Z156" s="40"/>
      <c r="AA156" s="40"/>
      <c r="AB156" s="40"/>
      <c r="AC156" s="40"/>
      <c r="AD156" s="40"/>
      <c r="AE156" s="40"/>
      <c r="AF156" s="40"/>
      <c r="AG156" s="40"/>
      <c r="AH156" s="40"/>
    </row>
    <row r="157" spans="1:34">
      <c r="A157" s="40">
        <v>14</v>
      </c>
      <c r="B157" s="40">
        <v>25</v>
      </c>
      <c r="C157" s="63"/>
      <c r="D157" s="40"/>
      <c r="E157" s="40" t="s">
        <v>525</v>
      </c>
      <c r="F157" s="40" t="s">
        <v>502</v>
      </c>
      <c r="G157" s="64" t="s">
        <v>503</v>
      </c>
      <c r="H157" s="41">
        <v>60491</v>
      </c>
      <c r="I157" s="41">
        <v>0</v>
      </c>
      <c r="J157" s="41">
        <v>5126</v>
      </c>
      <c r="K157" s="41">
        <v>33416</v>
      </c>
      <c r="L157" s="41">
        <v>277986</v>
      </c>
      <c r="M157" s="41">
        <v>0</v>
      </c>
      <c r="N157" s="41">
        <v>678903</v>
      </c>
      <c r="O157" s="41">
        <v>154665</v>
      </c>
      <c r="P157" s="41">
        <v>0</v>
      </c>
      <c r="Q157" s="41">
        <v>10514</v>
      </c>
      <c r="R157" s="41">
        <v>141693</v>
      </c>
      <c r="S157" s="41" t="s">
        <v>504</v>
      </c>
      <c r="T157" s="41" t="s">
        <v>504</v>
      </c>
      <c r="U157" s="41" t="s">
        <v>504</v>
      </c>
      <c r="V157" s="41" t="s">
        <v>504</v>
      </c>
      <c r="W157" s="41" t="s">
        <v>504</v>
      </c>
      <c r="X157" s="65" t="s">
        <v>504</v>
      </c>
      <c r="Y157" s="40"/>
      <c r="Z157" s="40"/>
      <c r="AA157" s="40"/>
      <c r="AB157" s="40"/>
      <c r="AC157" s="40"/>
      <c r="AD157" s="40"/>
      <c r="AE157" s="40"/>
      <c r="AF157" s="40"/>
      <c r="AG157" s="40"/>
      <c r="AH157" s="40"/>
    </row>
    <row r="158" spans="1:34">
      <c r="A158" s="40">
        <v>14</v>
      </c>
      <c r="B158" s="40">
        <v>26</v>
      </c>
      <c r="C158" s="63"/>
      <c r="D158" s="40"/>
      <c r="E158" s="40" t="s">
        <v>526</v>
      </c>
      <c r="F158" s="40" t="s">
        <v>502</v>
      </c>
      <c r="G158" s="64" t="s">
        <v>503</v>
      </c>
      <c r="H158" s="41">
        <v>118356</v>
      </c>
      <c r="I158" s="41">
        <v>0</v>
      </c>
      <c r="J158" s="41">
        <v>8525</v>
      </c>
      <c r="K158" s="41">
        <v>19427</v>
      </c>
      <c r="L158" s="41">
        <v>191276</v>
      </c>
      <c r="M158" s="41">
        <v>14978</v>
      </c>
      <c r="N158" s="41">
        <v>88817</v>
      </c>
      <c r="O158" s="41">
        <v>125426</v>
      </c>
      <c r="P158" s="41">
        <v>42529</v>
      </c>
      <c r="Q158" s="41">
        <v>57159</v>
      </c>
      <c r="R158" s="41">
        <v>91431</v>
      </c>
      <c r="S158" s="41" t="s">
        <v>504</v>
      </c>
      <c r="T158" s="41" t="s">
        <v>504</v>
      </c>
      <c r="U158" s="41" t="s">
        <v>504</v>
      </c>
      <c r="V158" s="41" t="s">
        <v>504</v>
      </c>
      <c r="W158" s="41" t="s">
        <v>504</v>
      </c>
      <c r="X158" s="65" t="s">
        <v>504</v>
      </c>
      <c r="Y158" s="40"/>
      <c r="Z158" s="40"/>
      <c r="AA158" s="40"/>
      <c r="AB158" s="40"/>
      <c r="AC158" s="40"/>
      <c r="AD158" s="40"/>
      <c r="AE158" s="40"/>
      <c r="AF158" s="40"/>
      <c r="AG158" s="40"/>
      <c r="AH158" s="40"/>
    </row>
    <row r="159" spans="1:34">
      <c r="A159" s="40">
        <v>14</v>
      </c>
      <c r="B159" s="40">
        <v>27</v>
      </c>
      <c r="C159" s="63"/>
      <c r="D159" s="40"/>
      <c r="E159" s="40" t="s">
        <v>527</v>
      </c>
      <c r="F159" s="40" t="s">
        <v>502</v>
      </c>
      <c r="G159" s="64" t="s">
        <v>503</v>
      </c>
      <c r="H159" s="41">
        <v>42746</v>
      </c>
      <c r="I159" s="41">
        <v>0</v>
      </c>
      <c r="J159" s="41">
        <v>51727</v>
      </c>
      <c r="K159" s="41">
        <v>29540</v>
      </c>
      <c r="L159" s="41">
        <v>33042</v>
      </c>
      <c r="M159" s="41">
        <v>8324</v>
      </c>
      <c r="N159" s="41">
        <v>7028</v>
      </c>
      <c r="O159" s="41">
        <v>23096</v>
      </c>
      <c r="P159" s="41">
        <v>94453</v>
      </c>
      <c r="Q159" s="41">
        <v>10526</v>
      </c>
      <c r="R159" s="41">
        <v>8606</v>
      </c>
      <c r="S159" s="41" t="s">
        <v>504</v>
      </c>
      <c r="T159" s="41" t="s">
        <v>504</v>
      </c>
      <c r="U159" s="41" t="s">
        <v>504</v>
      </c>
      <c r="V159" s="41" t="s">
        <v>504</v>
      </c>
      <c r="W159" s="41" t="s">
        <v>504</v>
      </c>
      <c r="X159" s="65" t="s">
        <v>504</v>
      </c>
      <c r="Y159" s="40"/>
      <c r="Z159" s="40"/>
      <c r="AA159" s="40"/>
      <c r="AB159" s="40"/>
      <c r="AC159" s="40"/>
      <c r="AD159" s="40"/>
      <c r="AE159" s="40"/>
      <c r="AF159" s="40"/>
      <c r="AG159" s="40"/>
      <c r="AH159" s="40"/>
    </row>
    <row r="160" spans="1:34">
      <c r="A160" s="40">
        <v>14</v>
      </c>
      <c r="B160" s="40">
        <v>28</v>
      </c>
      <c r="C160" s="63"/>
      <c r="D160" s="40"/>
      <c r="E160" s="40" t="s">
        <v>517</v>
      </c>
      <c r="F160" s="40" t="s">
        <v>502</v>
      </c>
      <c r="G160" s="64" t="s">
        <v>503</v>
      </c>
      <c r="H160" s="41">
        <v>60907</v>
      </c>
      <c r="I160" s="41">
        <v>0</v>
      </c>
      <c r="J160" s="41">
        <v>89278</v>
      </c>
      <c r="K160" s="41">
        <v>163577</v>
      </c>
      <c r="L160" s="41">
        <v>3537</v>
      </c>
      <c r="M160" s="41">
        <v>43874</v>
      </c>
      <c r="N160" s="41">
        <v>0</v>
      </c>
      <c r="O160" s="41">
        <v>102295</v>
      </c>
      <c r="P160" s="41">
        <v>48406</v>
      </c>
      <c r="Q160" s="41">
        <v>71512</v>
      </c>
      <c r="R160" s="41">
        <v>41776</v>
      </c>
      <c r="S160" s="41" t="s">
        <v>504</v>
      </c>
      <c r="T160" s="41" t="s">
        <v>504</v>
      </c>
      <c r="U160" s="41" t="s">
        <v>504</v>
      </c>
      <c r="V160" s="41" t="s">
        <v>504</v>
      </c>
      <c r="W160" s="41" t="s">
        <v>504</v>
      </c>
      <c r="X160" s="65" t="s">
        <v>504</v>
      </c>
      <c r="Y160" s="40"/>
      <c r="Z160" s="40"/>
      <c r="AA160" s="40"/>
      <c r="AB160" s="40"/>
      <c r="AC160" s="40"/>
      <c r="AD160" s="40"/>
      <c r="AE160" s="40"/>
      <c r="AF160" s="40"/>
      <c r="AG160" s="40"/>
      <c r="AH160" s="40"/>
    </row>
    <row r="161" spans="1:34">
      <c r="A161" s="40">
        <v>14</v>
      </c>
      <c r="B161" s="40">
        <v>29</v>
      </c>
      <c r="C161" s="66"/>
      <c r="D161" s="67"/>
      <c r="E161" s="67" t="s">
        <v>50</v>
      </c>
      <c r="F161" s="67" t="s">
        <v>502</v>
      </c>
      <c r="G161" s="68" t="s">
        <v>503</v>
      </c>
      <c r="H161" s="41">
        <v>288220</v>
      </c>
      <c r="I161" s="41">
        <v>0</v>
      </c>
      <c r="J161" s="41">
        <v>154656</v>
      </c>
      <c r="K161" s="41">
        <v>245960</v>
      </c>
      <c r="L161" s="41">
        <v>515766</v>
      </c>
      <c r="M161" s="41">
        <v>67176</v>
      </c>
      <c r="N161" s="41">
        <v>909179</v>
      </c>
      <c r="O161" s="41">
        <v>498086</v>
      </c>
      <c r="P161" s="41">
        <v>185388</v>
      </c>
      <c r="Q161" s="41">
        <v>149711</v>
      </c>
      <c r="R161" s="41">
        <v>288991</v>
      </c>
      <c r="S161" s="41" t="s">
        <v>504</v>
      </c>
      <c r="T161" s="41" t="s">
        <v>504</v>
      </c>
      <c r="U161" s="41" t="s">
        <v>504</v>
      </c>
      <c r="V161" s="41" t="s">
        <v>504</v>
      </c>
      <c r="W161" s="41" t="s">
        <v>504</v>
      </c>
      <c r="X161" s="65" t="s">
        <v>504</v>
      </c>
      <c r="Y161" s="40"/>
      <c r="Z161" s="40"/>
      <c r="AA161" s="40"/>
      <c r="AB161" s="40"/>
      <c r="AC161" s="40"/>
      <c r="AD161" s="40"/>
      <c r="AE161" s="40"/>
      <c r="AF161" s="40"/>
      <c r="AG161" s="40"/>
      <c r="AH161" s="40"/>
    </row>
    <row r="162" spans="1:34">
      <c r="A162" s="120"/>
      <c r="B162" s="122"/>
      <c r="C162" s="63">
        <v>7</v>
      </c>
      <c r="D162" s="40" t="s">
        <v>533</v>
      </c>
      <c r="E162" s="40"/>
      <c r="F162" s="40"/>
      <c r="G162" s="74"/>
      <c r="H162" s="72"/>
      <c r="I162" s="72"/>
      <c r="J162" s="72"/>
      <c r="K162" s="72"/>
      <c r="L162" s="72"/>
      <c r="M162" s="72"/>
      <c r="N162" s="72"/>
      <c r="O162" s="72"/>
      <c r="P162" s="72"/>
      <c r="Q162" s="72"/>
      <c r="R162" s="72"/>
      <c r="S162" s="41"/>
      <c r="T162" s="41"/>
      <c r="U162" s="41"/>
      <c r="V162" s="41"/>
      <c r="W162" s="41"/>
      <c r="X162" s="65"/>
      <c r="Y162" s="40"/>
      <c r="Z162" s="40"/>
      <c r="AA162" s="40"/>
      <c r="AB162" s="40"/>
      <c r="AC162" s="40"/>
      <c r="AD162" s="40"/>
      <c r="AE162" s="40"/>
      <c r="AF162" s="40"/>
      <c r="AG162" s="40"/>
      <c r="AH162" s="40"/>
    </row>
    <row r="163" spans="1:34">
      <c r="A163" s="40">
        <v>15</v>
      </c>
      <c r="B163" s="40">
        <v>4</v>
      </c>
      <c r="C163" s="63"/>
      <c r="D163" s="40" t="s">
        <v>501</v>
      </c>
      <c r="E163" s="40" t="s">
        <v>501</v>
      </c>
      <c r="F163" s="40" t="s">
        <v>502</v>
      </c>
      <c r="G163" s="64" t="s">
        <v>503</v>
      </c>
      <c r="H163" s="41">
        <v>21</v>
      </c>
      <c r="I163" s="41">
        <v>3</v>
      </c>
      <c r="J163" s="41">
        <v>127</v>
      </c>
      <c r="K163" s="41">
        <v>27</v>
      </c>
      <c r="L163" s="41">
        <v>77</v>
      </c>
      <c r="M163" s="41">
        <v>310</v>
      </c>
      <c r="N163" s="41">
        <v>5</v>
      </c>
      <c r="O163" s="41">
        <v>400</v>
      </c>
      <c r="P163" s="41">
        <v>135</v>
      </c>
      <c r="Q163" s="41">
        <v>10</v>
      </c>
      <c r="R163" s="41">
        <v>245</v>
      </c>
      <c r="S163" s="41" t="s">
        <v>504</v>
      </c>
      <c r="T163" s="41" t="s">
        <v>504</v>
      </c>
      <c r="U163" s="41" t="s">
        <v>504</v>
      </c>
      <c r="V163" s="41" t="s">
        <v>504</v>
      </c>
      <c r="W163" s="41" t="s">
        <v>504</v>
      </c>
      <c r="X163" s="65" t="s">
        <v>504</v>
      </c>
      <c r="Y163" s="40"/>
      <c r="Z163" s="40"/>
      <c r="AA163" s="40"/>
      <c r="AB163" s="40"/>
      <c r="AC163" s="40"/>
      <c r="AD163" s="40"/>
      <c r="AE163" s="40"/>
      <c r="AF163" s="40"/>
      <c r="AG163" s="40"/>
      <c r="AH163" s="40"/>
    </row>
    <row r="164" spans="1:34">
      <c r="A164" s="40">
        <v>15</v>
      </c>
      <c r="B164" s="40">
        <v>5</v>
      </c>
      <c r="C164" s="63"/>
      <c r="D164" s="40" t="s">
        <v>505</v>
      </c>
      <c r="E164" s="40" t="s">
        <v>506</v>
      </c>
      <c r="F164" s="40" t="s">
        <v>502</v>
      </c>
      <c r="G164" s="64" t="s">
        <v>503</v>
      </c>
      <c r="H164" s="41">
        <v>132819</v>
      </c>
      <c r="I164" s="41">
        <v>624</v>
      </c>
      <c r="J164" s="41">
        <v>21963</v>
      </c>
      <c r="K164" s="41">
        <v>116319</v>
      </c>
      <c r="L164" s="41">
        <v>45504</v>
      </c>
      <c r="M164" s="41">
        <v>15398</v>
      </c>
      <c r="N164" s="41">
        <v>545819</v>
      </c>
      <c r="O164" s="41">
        <v>137846</v>
      </c>
      <c r="P164" s="41">
        <v>133871</v>
      </c>
      <c r="Q164" s="41">
        <v>61478</v>
      </c>
      <c r="R164" s="41">
        <v>217069</v>
      </c>
      <c r="S164" s="41" t="s">
        <v>504</v>
      </c>
      <c r="T164" s="41" t="s">
        <v>504</v>
      </c>
      <c r="U164" s="41" t="s">
        <v>504</v>
      </c>
      <c r="V164" s="41" t="s">
        <v>504</v>
      </c>
      <c r="W164" s="41" t="s">
        <v>504</v>
      </c>
      <c r="X164" s="65" t="s">
        <v>504</v>
      </c>
      <c r="Y164" s="40"/>
      <c r="Z164" s="40"/>
      <c r="AA164" s="40"/>
      <c r="AB164" s="40"/>
      <c r="AC164" s="40"/>
      <c r="AD164" s="40"/>
      <c r="AE164" s="40"/>
      <c r="AF164" s="40"/>
      <c r="AG164" s="40"/>
      <c r="AH164" s="40"/>
    </row>
    <row r="165" spans="1:34">
      <c r="A165" s="40">
        <v>15</v>
      </c>
      <c r="B165" s="40">
        <v>6</v>
      </c>
      <c r="C165" s="63"/>
      <c r="D165" s="40"/>
      <c r="E165" s="40" t="s">
        <v>507</v>
      </c>
      <c r="F165" s="40" t="s">
        <v>502</v>
      </c>
      <c r="G165" s="64" t="s">
        <v>503</v>
      </c>
      <c r="H165" s="41">
        <v>45594</v>
      </c>
      <c r="I165" s="41">
        <v>431</v>
      </c>
      <c r="J165" s="41">
        <v>17387</v>
      </c>
      <c r="K165" s="41">
        <v>17656</v>
      </c>
      <c r="L165" s="41">
        <v>22684</v>
      </c>
      <c r="M165" s="41">
        <v>9077</v>
      </c>
      <c r="N165" s="41">
        <v>5274</v>
      </c>
      <c r="O165" s="41">
        <v>29599</v>
      </c>
      <c r="P165" s="41">
        <v>25573</v>
      </c>
      <c r="Q165" s="41">
        <v>10210</v>
      </c>
      <c r="R165" s="41">
        <v>44224</v>
      </c>
      <c r="S165" s="41" t="s">
        <v>504</v>
      </c>
      <c r="T165" s="41" t="s">
        <v>504</v>
      </c>
      <c r="U165" s="41" t="s">
        <v>504</v>
      </c>
      <c r="V165" s="41" t="s">
        <v>504</v>
      </c>
      <c r="W165" s="41" t="s">
        <v>504</v>
      </c>
      <c r="X165" s="65" t="s">
        <v>504</v>
      </c>
      <c r="Y165" s="40"/>
      <c r="Z165" s="40"/>
      <c r="AA165" s="40"/>
      <c r="AB165" s="40"/>
      <c r="AC165" s="40"/>
      <c r="AD165" s="40"/>
      <c r="AE165" s="40"/>
      <c r="AF165" s="40"/>
      <c r="AG165" s="40"/>
      <c r="AH165" s="40"/>
    </row>
    <row r="166" spans="1:34">
      <c r="A166" s="40">
        <v>15</v>
      </c>
      <c r="B166" s="40">
        <v>7</v>
      </c>
      <c r="C166" s="63"/>
      <c r="D166" s="40" t="s">
        <v>508</v>
      </c>
      <c r="E166" s="40" t="s">
        <v>509</v>
      </c>
      <c r="F166" s="40" t="s">
        <v>502</v>
      </c>
      <c r="G166" s="64" t="s">
        <v>503</v>
      </c>
      <c r="H166" s="41">
        <v>30549</v>
      </c>
      <c r="I166" s="41">
        <v>199</v>
      </c>
      <c r="J166" s="41">
        <v>0</v>
      </c>
      <c r="K166" s="41">
        <v>5040</v>
      </c>
      <c r="L166" s="41">
        <v>1952</v>
      </c>
      <c r="M166" s="41">
        <v>2428</v>
      </c>
      <c r="N166" s="41">
        <v>1495</v>
      </c>
      <c r="O166" s="41">
        <v>18312</v>
      </c>
      <c r="P166" s="41">
        <v>5862</v>
      </c>
      <c r="Q166" s="41">
        <v>2830</v>
      </c>
      <c r="R166" s="41">
        <v>10698</v>
      </c>
      <c r="S166" s="41" t="s">
        <v>504</v>
      </c>
      <c r="T166" s="41" t="s">
        <v>504</v>
      </c>
      <c r="U166" s="41" t="s">
        <v>504</v>
      </c>
      <c r="V166" s="41" t="s">
        <v>504</v>
      </c>
      <c r="W166" s="41" t="s">
        <v>504</v>
      </c>
      <c r="X166" s="65" t="s">
        <v>504</v>
      </c>
      <c r="Y166" s="40"/>
      <c r="Z166" s="40"/>
      <c r="AA166" s="40"/>
      <c r="AB166" s="40"/>
      <c r="AC166" s="40"/>
      <c r="AD166" s="40"/>
      <c r="AE166" s="40"/>
      <c r="AF166" s="40"/>
      <c r="AG166" s="40"/>
      <c r="AH166" s="40"/>
    </row>
    <row r="167" spans="1:34">
      <c r="A167" s="40">
        <v>15</v>
      </c>
      <c r="B167" s="40">
        <v>8</v>
      </c>
      <c r="C167" s="63"/>
      <c r="D167" s="40"/>
      <c r="E167" s="40" t="s">
        <v>510</v>
      </c>
      <c r="F167" s="40" t="s">
        <v>502</v>
      </c>
      <c r="G167" s="64" t="s">
        <v>503</v>
      </c>
      <c r="H167" s="41">
        <v>140160</v>
      </c>
      <c r="I167" s="41">
        <v>1174</v>
      </c>
      <c r="J167" s="41">
        <v>119638</v>
      </c>
      <c r="K167" s="41">
        <v>92078</v>
      </c>
      <c r="L167" s="41">
        <v>439074</v>
      </c>
      <c r="M167" s="41">
        <v>62770</v>
      </c>
      <c r="N167" s="41">
        <v>341640</v>
      </c>
      <c r="O167" s="41">
        <v>238957</v>
      </c>
      <c r="P167" s="41">
        <v>56615</v>
      </c>
      <c r="Q167" s="41">
        <v>67628</v>
      </c>
      <c r="R167" s="41">
        <v>69086</v>
      </c>
      <c r="S167" s="41" t="s">
        <v>504</v>
      </c>
      <c r="T167" s="41" t="s">
        <v>504</v>
      </c>
      <c r="U167" s="41" t="s">
        <v>504</v>
      </c>
      <c r="V167" s="41" t="s">
        <v>504</v>
      </c>
      <c r="W167" s="41" t="s">
        <v>504</v>
      </c>
      <c r="X167" s="65" t="s">
        <v>504</v>
      </c>
      <c r="Y167" s="40"/>
      <c r="Z167" s="40"/>
      <c r="AA167" s="40"/>
      <c r="AB167" s="40"/>
      <c r="AC167" s="40"/>
      <c r="AD167" s="40"/>
      <c r="AE167" s="40"/>
      <c r="AF167" s="40"/>
      <c r="AG167" s="40"/>
      <c r="AH167" s="40"/>
    </row>
    <row r="168" spans="1:34">
      <c r="A168" s="40">
        <v>15</v>
      </c>
      <c r="B168" s="40">
        <v>9</v>
      </c>
      <c r="C168" s="63"/>
      <c r="D168" s="40"/>
      <c r="E168" s="40" t="s">
        <v>511</v>
      </c>
      <c r="F168" s="40" t="s">
        <v>502</v>
      </c>
      <c r="G168" s="64" t="s">
        <v>503</v>
      </c>
      <c r="H168" s="41">
        <v>26299</v>
      </c>
      <c r="I168" s="41">
        <v>170</v>
      </c>
      <c r="J168" s="41">
        <v>4308</v>
      </c>
      <c r="K168" s="41">
        <v>3268</v>
      </c>
      <c r="L168" s="41">
        <v>12388</v>
      </c>
      <c r="M168" s="41">
        <v>4243</v>
      </c>
      <c r="N168" s="41">
        <v>16229</v>
      </c>
      <c r="O168" s="41">
        <v>5042</v>
      </c>
      <c r="P168" s="41">
        <v>7966</v>
      </c>
      <c r="Q168" s="41">
        <v>5160</v>
      </c>
      <c r="R168" s="41">
        <v>5150</v>
      </c>
      <c r="S168" s="41" t="s">
        <v>504</v>
      </c>
      <c r="T168" s="41" t="s">
        <v>504</v>
      </c>
      <c r="U168" s="41" t="s">
        <v>504</v>
      </c>
      <c r="V168" s="41" t="s">
        <v>504</v>
      </c>
      <c r="W168" s="41" t="s">
        <v>504</v>
      </c>
      <c r="X168" s="65" t="s">
        <v>504</v>
      </c>
      <c r="Y168" s="40"/>
      <c r="Z168" s="40"/>
      <c r="AA168" s="40"/>
      <c r="AB168" s="40"/>
      <c r="AC168" s="40"/>
      <c r="AD168" s="40"/>
      <c r="AE168" s="40"/>
      <c r="AF168" s="40"/>
      <c r="AG168" s="40"/>
      <c r="AH168" s="40"/>
    </row>
    <row r="169" spans="1:34">
      <c r="A169" s="40">
        <v>15</v>
      </c>
      <c r="B169" s="40">
        <v>10</v>
      </c>
      <c r="C169" s="63"/>
      <c r="D169" s="40"/>
      <c r="E169" s="40" t="s">
        <v>512</v>
      </c>
      <c r="F169" s="40" t="s">
        <v>502</v>
      </c>
      <c r="G169" s="64" t="s">
        <v>503</v>
      </c>
      <c r="H169" s="41">
        <v>62937</v>
      </c>
      <c r="I169" s="41">
        <v>0</v>
      </c>
      <c r="J169" s="41">
        <v>17099</v>
      </c>
      <c r="K169" s="41">
        <v>61520</v>
      </c>
      <c r="L169" s="41">
        <v>99371</v>
      </c>
      <c r="M169" s="41">
        <v>15851</v>
      </c>
      <c r="N169" s="41">
        <v>57163</v>
      </c>
      <c r="O169" s="41">
        <v>126043</v>
      </c>
      <c r="P169" s="41">
        <v>18353</v>
      </c>
      <c r="Q169" s="41">
        <v>57034</v>
      </c>
      <c r="R169" s="41">
        <v>14494</v>
      </c>
      <c r="S169" s="41" t="s">
        <v>504</v>
      </c>
      <c r="T169" s="41" t="s">
        <v>504</v>
      </c>
      <c r="U169" s="41" t="s">
        <v>504</v>
      </c>
      <c r="V169" s="41" t="s">
        <v>504</v>
      </c>
      <c r="W169" s="41" t="s">
        <v>504</v>
      </c>
      <c r="X169" s="65" t="s">
        <v>504</v>
      </c>
      <c r="Y169" s="40"/>
      <c r="Z169" s="40"/>
      <c r="AA169" s="40"/>
      <c r="AB169" s="40"/>
      <c r="AC169" s="40"/>
      <c r="AD169" s="40"/>
      <c r="AE169" s="40"/>
      <c r="AF169" s="40"/>
      <c r="AG169" s="40"/>
      <c r="AH169" s="40"/>
    </row>
    <row r="170" spans="1:34">
      <c r="A170" s="40">
        <v>15</v>
      </c>
      <c r="B170" s="40">
        <v>11</v>
      </c>
      <c r="C170" s="63"/>
      <c r="D170" s="40"/>
      <c r="E170" s="40" t="s">
        <v>50</v>
      </c>
      <c r="F170" s="40" t="s">
        <v>502</v>
      </c>
      <c r="G170" s="64" t="s">
        <v>503</v>
      </c>
      <c r="H170" s="41">
        <v>438379</v>
      </c>
      <c r="I170" s="41">
        <v>2601</v>
      </c>
      <c r="J170" s="41">
        <v>180522</v>
      </c>
      <c r="K170" s="41">
        <v>295908</v>
      </c>
      <c r="L170" s="41">
        <v>621049</v>
      </c>
      <c r="M170" s="41">
        <v>110077</v>
      </c>
      <c r="N170" s="41">
        <v>967624</v>
      </c>
      <c r="O170" s="41">
        <v>556198</v>
      </c>
      <c r="P170" s="41">
        <v>248375</v>
      </c>
      <c r="Q170" s="41">
        <v>204350</v>
      </c>
      <c r="R170" s="41">
        <v>360966</v>
      </c>
      <c r="S170" s="41" t="s">
        <v>504</v>
      </c>
      <c r="T170" s="41" t="s">
        <v>504</v>
      </c>
      <c r="U170" s="41" t="s">
        <v>504</v>
      </c>
      <c r="V170" s="41" t="s">
        <v>504</v>
      </c>
      <c r="W170" s="41" t="s">
        <v>504</v>
      </c>
      <c r="X170" s="65" t="s">
        <v>504</v>
      </c>
      <c r="Y170" s="40"/>
      <c r="Z170" s="40"/>
      <c r="AA170" s="40"/>
      <c r="AB170" s="40"/>
      <c r="AC170" s="40"/>
      <c r="AD170" s="40"/>
      <c r="AE170" s="40"/>
      <c r="AF170" s="40"/>
      <c r="AG170" s="40"/>
      <c r="AH170" s="40"/>
    </row>
    <row r="171" spans="1:34">
      <c r="A171" s="40">
        <v>15</v>
      </c>
      <c r="B171" s="40">
        <v>13</v>
      </c>
      <c r="C171" s="63"/>
      <c r="D171" s="40" t="s">
        <v>513</v>
      </c>
      <c r="E171" s="40" t="s">
        <v>514</v>
      </c>
      <c r="F171" s="40" t="s">
        <v>502</v>
      </c>
      <c r="G171" s="64" t="s">
        <v>503</v>
      </c>
      <c r="H171" s="41">
        <v>1329</v>
      </c>
      <c r="I171" s="41">
        <v>0</v>
      </c>
      <c r="J171" s="41">
        <v>0</v>
      </c>
      <c r="K171" s="41">
        <v>15415</v>
      </c>
      <c r="L171" s="41">
        <v>80661</v>
      </c>
      <c r="M171" s="41">
        <v>596</v>
      </c>
      <c r="N171" s="41">
        <v>19420</v>
      </c>
      <c r="O171" s="41">
        <v>12023</v>
      </c>
      <c r="P171" s="41">
        <v>146</v>
      </c>
      <c r="Q171" s="41">
        <v>9717</v>
      </c>
      <c r="R171" s="41">
        <v>6177</v>
      </c>
      <c r="S171" s="41" t="s">
        <v>504</v>
      </c>
      <c r="T171" s="41" t="s">
        <v>504</v>
      </c>
      <c r="U171" s="41" t="s">
        <v>504</v>
      </c>
      <c r="V171" s="41" t="s">
        <v>504</v>
      </c>
      <c r="W171" s="41" t="s">
        <v>504</v>
      </c>
      <c r="X171" s="65" t="s">
        <v>504</v>
      </c>
      <c r="Y171" s="40"/>
      <c r="Z171" s="40"/>
      <c r="AA171" s="40"/>
      <c r="AB171" s="40"/>
      <c r="AC171" s="40"/>
      <c r="AD171" s="40"/>
      <c r="AE171" s="40"/>
      <c r="AF171" s="40"/>
      <c r="AG171" s="40"/>
      <c r="AH171" s="40"/>
    </row>
    <row r="172" spans="1:34">
      <c r="A172" s="40">
        <v>15</v>
      </c>
      <c r="B172" s="40">
        <v>14</v>
      </c>
      <c r="C172" s="63"/>
      <c r="D172" s="40"/>
      <c r="E172" s="40" t="s">
        <v>515</v>
      </c>
      <c r="F172" s="40" t="s">
        <v>502</v>
      </c>
      <c r="G172" s="64" t="s">
        <v>503</v>
      </c>
      <c r="H172" s="41">
        <v>129877</v>
      </c>
      <c r="I172" s="41">
        <v>170</v>
      </c>
      <c r="J172" s="41">
        <v>6014</v>
      </c>
      <c r="K172" s="41">
        <v>27786</v>
      </c>
      <c r="L172" s="41">
        <v>353814</v>
      </c>
      <c r="M172" s="41">
        <v>6389</v>
      </c>
      <c r="N172" s="41">
        <v>278399</v>
      </c>
      <c r="O172" s="41">
        <v>119358</v>
      </c>
      <c r="P172" s="41">
        <v>32255</v>
      </c>
      <c r="Q172" s="41">
        <v>29976</v>
      </c>
      <c r="R172" s="41">
        <v>5698</v>
      </c>
      <c r="S172" s="41" t="s">
        <v>504</v>
      </c>
      <c r="T172" s="41" t="s">
        <v>504</v>
      </c>
      <c r="U172" s="41" t="s">
        <v>504</v>
      </c>
      <c r="V172" s="41" t="s">
        <v>504</v>
      </c>
      <c r="W172" s="41" t="s">
        <v>504</v>
      </c>
      <c r="X172" s="65" t="s">
        <v>504</v>
      </c>
      <c r="Y172" s="40"/>
      <c r="Z172" s="40"/>
      <c r="AA172" s="40"/>
      <c r="AB172" s="40"/>
      <c r="AC172" s="40"/>
      <c r="AD172" s="40"/>
      <c r="AE172" s="40"/>
      <c r="AF172" s="40"/>
      <c r="AG172" s="40"/>
      <c r="AH172" s="40"/>
    </row>
    <row r="173" spans="1:34">
      <c r="A173" s="40">
        <v>15</v>
      </c>
      <c r="B173" s="40">
        <v>15</v>
      </c>
      <c r="C173" s="63"/>
      <c r="D173" s="40"/>
      <c r="E173" s="40" t="s">
        <v>516</v>
      </c>
      <c r="F173" s="40" t="s">
        <v>502</v>
      </c>
      <c r="G173" s="64" t="s">
        <v>503</v>
      </c>
      <c r="H173" s="41">
        <v>77007</v>
      </c>
      <c r="I173" s="41">
        <v>0</v>
      </c>
      <c r="J173" s="41">
        <v>18765</v>
      </c>
      <c r="K173" s="41">
        <v>32155</v>
      </c>
      <c r="L173" s="41">
        <v>93790</v>
      </c>
      <c r="M173" s="41">
        <v>4854</v>
      </c>
      <c r="N173" s="41">
        <v>101107</v>
      </c>
      <c r="O173" s="41">
        <v>68084</v>
      </c>
      <c r="P173" s="41">
        <v>22024</v>
      </c>
      <c r="Q173" s="41">
        <v>28625</v>
      </c>
      <c r="R173" s="41">
        <v>4507</v>
      </c>
      <c r="S173" s="41" t="s">
        <v>504</v>
      </c>
      <c r="T173" s="41" t="s">
        <v>504</v>
      </c>
      <c r="U173" s="41" t="s">
        <v>504</v>
      </c>
      <c r="V173" s="41" t="s">
        <v>504</v>
      </c>
      <c r="W173" s="41" t="s">
        <v>504</v>
      </c>
      <c r="X173" s="65" t="s">
        <v>504</v>
      </c>
      <c r="Y173" s="40"/>
      <c r="Z173" s="40"/>
      <c r="AA173" s="40"/>
      <c r="AB173" s="40"/>
      <c r="AC173" s="40"/>
      <c r="AD173" s="40"/>
      <c r="AE173" s="40"/>
      <c r="AF173" s="40"/>
      <c r="AG173" s="40"/>
      <c r="AH173" s="40"/>
    </row>
    <row r="174" spans="1:34">
      <c r="A174" s="40">
        <v>15</v>
      </c>
      <c r="B174" s="40">
        <v>16</v>
      </c>
      <c r="C174" s="63"/>
      <c r="D174" s="40"/>
      <c r="E174" s="40" t="s">
        <v>517</v>
      </c>
      <c r="F174" s="40" t="s">
        <v>502</v>
      </c>
      <c r="G174" s="64" t="s">
        <v>503</v>
      </c>
      <c r="H174" s="41">
        <v>229081</v>
      </c>
      <c r="I174" s="41">
        <v>2431</v>
      </c>
      <c r="J174" s="41">
        <v>155744</v>
      </c>
      <c r="K174" s="41">
        <v>220551</v>
      </c>
      <c r="L174" s="41">
        <v>92783</v>
      </c>
      <c r="M174" s="41">
        <v>98238</v>
      </c>
      <c r="N174" s="41">
        <v>568699</v>
      </c>
      <c r="O174" s="41">
        <v>356733</v>
      </c>
      <c r="P174" s="41">
        <v>193952</v>
      </c>
      <c r="Q174" s="41">
        <v>136034</v>
      </c>
      <c r="R174" s="41">
        <v>344581</v>
      </c>
      <c r="S174" s="41" t="s">
        <v>504</v>
      </c>
      <c r="T174" s="41" t="s">
        <v>504</v>
      </c>
      <c r="U174" s="41" t="s">
        <v>504</v>
      </c>
      <c r="V174" s="41" t="s">
        <v>504</v>
      </c>
      <c r="W174" s="41" t="s">
        <v>504</v>
      </c>
      <c r="X174" s="65" t="s">
        <v>504</v>
      </c>
      <c r="Y174" s="40"/>
      <c r="Z174" s="40"/>
      <c r="AA174" s="40"/>
      <c r="AB174" s="40"/>
      <c r="AC174" s="40"/>
      <c r="AD174" s="40"/>
      <c r="AE174" s="40"/>
      <c r="AF174" s="40"/>
      <c r="AG174" s="40"/>
      <c r="AH174" s="40"/>
    </row>
    <row r="175" spans="1:34">
      <c r="A175" s="40">
        <v>15</v>
      </c>
      <c r="B175" s="40">
        <v>17</v>
      </c>
      <c r="C175" s="63"/>
      <c r="D175" s="40"/>
      <c r="E175" s="40" t="s">
        <v>50</v>
      </c>
      <c r="F175" s="40" t="s">
        <v>502</v>
      </c>
      <c r="G175" s="64" t="s">
        <v>503</v>
      </c>
      <c r="H175" s="41">
        <v>437294</v>
      </c>
      <c r="I175" s="41">
        <v>2601</v>
      </c>
      <c r="J175" s="41">
        <v>180523</v>
      </c>
      <c r="K175" s="41">
        <v>295908</v>
      </c>
      <c r="L175" s="41">
        <v>621049</v>
      </c>
      <c r="M175" s="41">
        <v>110077</v>
      </c>
      <c r="N175" s="41">
        <v>967624</v>
      </c>
      <c r="O175" s="41">
        <v>556198</v>
      </c>
      <c r="P175" s="41">
        <v>248377</v>
      </c>
      <c r="Q175" s="41">
        <v>204352</v>
      </c>
      <c r="R175" s="41">
        <v>360963</v>
      </c>
      <c r="S175" s="41" t="s">
        <v>504</v>
      </c>
      <c r="T175" s="41" t="s">
        <v>504</v>
      </c>
      <c r="U175" s="41" t="s">
        <v>504</v>
      </c>
      <c r="V175" s="41" t="s">
        <v>504</v>
      </c>
      <c r="W175" s="41" t="s">
        <v>504</v>
      </c>
      <c r="X175" s="65" t="s">
        <v>504</v>
      </c>
      <c r="Y175" s="40"/>
      <c r="Z175" s="40"/>
      <c r="AA175" s="40"/>
      <c r="AB175" s="40"/>
      <c r="AC175" s="40"/>
      <c r="AD175" s="40"/>
      <c r="AE175" s="40"/>
      <c r="AF175" s="40"/>
      <c r="AG175" s="40"/>
      <c r="AH175" s="40"/>
    </row>
    <row r="176" spans="1:34">
      <c r="A176" s="40">
        <v>15</v>
      </c>
      <c r="B176" s="40">
        <v>18</v>
      </c>
      <c r="C176" s="63"/>
      <c r="D176" s="40" t="s">
        <v>518</v>
      </c>
      <c r="E176" s="40" t="s">
        <v>519</v>
      </c>
      <c r="F176" s="40" t="s">
        <v>502</v>
      </c>
      <c r="G176" s="64" t="s">
        <v>503</v>
      </c>
      <c r="H176" s="41">
        <v>278</v>
      </c>
      <c r="I176" s="41">
        <v>0</v>
      </c>
      <c r="J176" s="41">
        <v>0</v>
      </c>
      <c r="K176" s="41">
        <v>8300</v>
      </c>
      <c r="L176" s="41">
        <v>0</v>
      </c>
      <c r="M176" s="41">
        <v>335</v>
      </c>
      <c r="N176" s="41">
        <v>138602</v>
      </c>
      <c r="O176" s="41">
        <v>13506</v>
      </c>
      <c r="P176" s="41">
        <v>815</v>
      </c>
      <c r="Q176" s="41">
        <v>0</v>
      </c>
      <c r="R176" s="41">
        <v>0</v>
      </c>
      <c r="S176" s="41" t="s">
        <v>504</v>
      </c>
      <c r="T176" s="41" t="s">
        <v>504</v>
      </c>
      <c r="U176" s="41" t="s">
        <v>504</v>
      </c>
      <c r="V176" s="41" t="s">
        <v>504</v>
      </c>
      <c r="W176" s="41" t="s">
        <v>504</v>
      </c>
      <c r="X176" s="65" t="s">
        <v>504</v>
      </c>
      <c r="Y176" s="40"/>
      <c r="Z176" s="40"/>
      <c r="AA176" s="40"/>
      <c r="AB176" s="40"/>
      <c r="AC176" s="40"/>
      <c r="AD176" s="40"/>
      <c r="AE176" s="40"/>
      <c r="AF176" s="40"/>
      <c r="AG176" s="40"/>
      <c r="AH176" s="40"/>
    </row>
    <row r="177" spans="1:34">
      <c r="A177" s="40">
        <v>15</v>
      </c>
      <c r="B177" s="40">
        <v>19</v>
      </c>
      <c r="C177" s="63"/>
      <c r="D177" s="40"/>
      <c r="E177" s="40" t="s">
        <v>520</v>
      </c>
      <c r="F177" s="40" t="s">
        <v>502</v>
      </c>
      <c r="G177" s="64" t="s">
        <v>503</v>
      </c>
      <c r="H177" s="41">
        <v>64483</v>
      </c>
      <c r="I177" s="41">
        <v>29</v>
      </c>
      <c r="J177" s="41">
        <v>6286</v>
      </c>
      <c r="K177" s="41">
        <v>24516</v>
      </c>
      <c r="L177" s="41">
        <v>134122</v>
      </c>
      <c r="M177" s="41">
        <v>6594</v>
      </c>
      <c r="N177" s="41">
        <v>142655</v>
      </c>
      <c r="O177" s="41">
        <v>72853</v>
      </c>
      <c r="P177" s="41">
        <v>5094</v>
      </c>
      <c r="Q177" s="41">
        <v>1610</v>
      </c>
      <c r="R177" s="41">
        <v>31812</v>
      </c>
      <c r="S177" s="41" t="s">
        <v>504</v>
      </c>
      <c r="T177" s="41" t="s">
        <v>504</v>
      </c>
      <c r="U177" s="41" t="s">
        <v>504</v>
      </c>
      <c r="V177" s="41" t="s">
        <v>504</v>
      </c>
      <c r="W177" s="41" t="s">
        <v>504</v>
      </c>
      <c r="X177" s="65" t="s">
        <v>504</v>
      </c>
      <c r="Y177" s="40"/>
      <c r="Z177" s="40"/>
      <c r="AA177" s="40"/>
      <c r="AB177" s="40"/>
      <c r="AC177" s="40"/>
      <c r="AD177" s="40"/>
      <c r="AE177" s="40"/>
      <c r="AF177" s="40"/>
      <c r="AG177" s="40"/>
      <c r="AH177" s="40"/>
    </row>
    <row r="178" spans="1:34">
      <c r="A178" s="40">
        <v>15</v>
      </c>
      <c r="B178" s="40">
        <v>20</v>
      </c>
      <c r="C178" s="63"/>
      <c r="D178" s="40"/>
      <c r="E178" s="40" t="s">
        <v>521</v>
      </c>
      <c r="F178" s="40" t="s">
        <v>502</v>
      </c>
      <c r="G178" s="64" t="s">
        <v>503</v>
      </c>
      <c r="H178" s="41">
        <v>197319</v>
      </c>
      <c r="I178" s="41">
        <v>238</v>
      </c>
      <c r="J178" s="41">
        <v>10827</v>
      </c>
      <c r="K178" s="41">
        <v>43587</v>
      </c>
      <c r="L178" s="41">
        <v>317951</v>
      </c>
      <c r="M178" s="41">
        <v>36708</v>
      </c>
      <c r="N178" s="41">
        <v>617633</v>
      </c>
      <c r="O178" s="41">
        <v>224492</v>
      </c>
      <c r="P178" s="41">
        <v>37767</v>
      </c>
      <c r="Q178" s="41">
        <v>81805</v>
      </c>
      <c r="R178" s="41">
        <v>156203</v>
      </c>
      <c r="S178" s="41" t="s">
        <v>504</v>
      </c>
      <c r="T178" s="41" t="s">
        <v>504</v>
      </c>
      <c r="U178" s="41" t="s">
        <v>504</v>
      </c>
      <c r="V178" s="41" t="s">
        <v>504</v>
      </c>
      <c r="W178" s="41" t="s">
        <v>504</v>
      </c>
      <c r="X178" s="65" t="s">
        <v>504</v>
      </c>
      <c r="Y178" s="40"/>
      <c r="Z178" s="40"/>
      <c r="AA178" s="40"/>
      <c r="AB178" s="40"/>
      <c r="AC178" s="40"/>
      <c r="AD178" s="40"/>
      <c r="AE178" s="40"/>
      <c r="AF178" s="40"/>
      <c r="AG178" s="40"/>
      <c r="AH178" s="40"/>
    </row>
    <row r="179" spans="1:34">
      <c r="A179" s="40">
        <v>15</v>
      </c>
      <c r="B179" s="40">
        <v>21</v>
      </c>
      <c r="C179" s="63"/>
      <c r="D179" s="40"/>
      <c r="E179" s="40" t="s">
        <v>522</v>
      </c>
      <c r="F179" s="40" t="s">
        <v>502</v>
      </c>
      <c r="G179" s="64" t="s">
        <v>503</v>
      </c>
      <c r="H179" s="41">
        <v>172244</v>
      </c>
      <c r="I179" s="41">
        <v>2296</v>
      </c>
      <c r="J179" s="41">
        <v>162539</v>
      </c>
      <c r="K179" s="41">
        <v>219112</v>
      </c>
      <c r="L179" s="41">
        <v>168101</v>
      </c>
      <c r="M179" s="41">
        <v>64373</v>
      </c>
      <c r="N179" s="41">
        <v>68667</v>
      </c>
      <c r="O179" s="41">
        <v>243025</v>
      </c>
      <c r="P179" s="41">
        <v>203718</v>
      </c>
      <c r="Q179" s="41">
        <v>120556</v>
      </c>
      <c r="R179" s="41">
        <v>124182</v>
      </c>
      <c r="S179" s="41" t="s">
        <v>504</v>
      </c>
      <c r="T179" s="41" t="s">
        <v>504</v>
      </c>
      <c r="U179" s="41" t="s">
        <v>504</v>
      </c>
      <c r="V179" s="41" t="s">
        <v>504</v>
      </c>
      <c r="W179" s="41" t="s">
        <v>504</v>
      </c>
      <c r="X179" s="65" t="s">
        <v>504</v>
      </c>
      <c r="Y179" s="40"/>
      <c r="Z179" s="40"/>
      <c r="AA179" s="40"/>
      <c r="AB179" s="40"/>
      <c r="AC179" s="40"/>
      <c r="AD179" s="40"/>
      <c r="AE179" s="40"/>
      <c r="AF179" s="40"/>
      <c r="AG179" s="40"/>
      <c r="AH179" s="40"/>
    </row>
    <row r="180" spans="1:34">
      <c r="A180" s="40">
        <v>15</v>
      </c>
      <c r="B180" s="40">
        <v>22</v>
      </c>
      <c r="C180" s="63"/>
      <c r="D180" s="40"/>
      <c r="E180" s="40" t="s">
        <v>517</v>
      </c>
      <c r="F180" s="40" t="s">
        <v>502</v>
      </c>
      <c r="G180" s="64" t="s">
        <v>503</v>
      </c>
      <c r="H180" s="41">
        <v>2971</v>
      </c>
      <c r="I180" s="41">
        <v>39</v>
      </c>
      <c r="J180" s="41">
        <v>870</v>
      </c>
      <c r="K180" s="41">
        <v>393</v>
      </c>
      <c r="L180" s="41">
        <v>875</v>
      </c>
      <c r="M180" s="41">
        <v>2067</v>
      </c>
      <c r="N180" s="41">
        <v>67</v>
      </c>
      <c r="O180" s="41">
        <v>2322</v>
      </c>
      <c r="P180" s="41">
        <v>983</v>
      </c>
      <c r="Q180" s="41">
        <v>381</v>
      </c>
      <c r="R180" s="41">
        <v>48767</v>
      </c>
      <c r="S180" s="41" t="s">
        <v>504</v>
      </c>
      <c r="T180" s="41" t="s">
        <v>504</v>
      </c>
      <c r="U180" s="41" t="s">
        <v>504</v>
      </c>
      <c r="V180" s="41" t="s">
        <v>504</v>
      </c>
      <c r="W180" s="41" t="s">
        <v>504</v>
      </c>
      <c r="X180" s="65" t="s">
        <v>504</v>
      </c>
      <c r="Y180" s="40"/>
      <c r="Z180" s="40"/>
      <c r="AA180" s="40"/>
      <c r="AB180" s="40"/>
      <c r="AC180" s="40"/>
      <c r="AD180" s="40"/>
      <c r="AE180" s="40"/>
      <c r="AF180" s="40"/>
      <c r="AG180" s="40"/>
      <c r="AH180" s="40"/>
    </row>
    <row r="181" spans="1:34">
      <c r="A181" s="40">
        <v>15</v>
      </c>
      <c r="B181" s="40">
        <v>23</v>
      </c>
      <c r="C181" s="63"/>
      <c r="D181" s="40"/>
      <c r="E181" s="40" t="s">
        <v>50</v>
      </c>
      <c r="F181" s="40" t="s">
        <v>502</v>
      </c>
      <c r="G181" s="64" t="s">
        <v>503</v>
      </c>
      <c r="H181" s="41">
        <v>437295</v>
      </c>
      <c r="I181" s="41">
        <v>2601</v>
      </c>
      <c r="J181" s="41">
        <v>180522</v>
      </c>
      <c r="K181" s="41">
        <v>295908</v>
      </c>
      <c r="L181" s="41">
        <v>621049</v>
      </c>
      <c r="M181" s="41">
        <v>110077</v>
      </c>
      <c r="N181" s="41">
        <v>967624</v>
      </c>
      <c r="O181" s="41">
        <v>556198</v>
      </c>
      <c r="P181" s="41">
        <v>248377</v>
      </c>
      <c r="Q181" s="41">
        <v>204352</v>
      </c>
      <c r="R181" s="41">
        <v>360964</v>
      </c>
      <c r="S181" s="41" t="s">
        <v>504</v>
      </c>
      <c r="T181" s="41" t="s">
        <v>504</v>
      </c>
      <c r="U181" s="41" t="s">
        <v>504</v>
      </c>
      <c r="V181" s="41" t="s">
        <v>504</v>
      </c>
      <c r="W181" s="41" t="s">
        <v>504</v>
      </c>
      <c r="X181" s="65" t="s">
        <v>504</v>
      </c>
      <c r="Y181" s="40"/>
      <c r="Z181" s="40"/>
      <c r="AA181" s="40"/>
      <c r="AB181" s="40"/>
      <c r="AC181" s="40"/>
      <c r="AD181" s="40"/>
      <c r="AE181" s="40"/>
      <c r="AF181" s="40"/>
      <c r="AG181" s="40"/>
      <c r="AH181" s="40"/>
    </row>
    <row r="182" spans="1:34">
      <c r="A182" s="40">
        <v>15</v>
      </c>
      <c r="B182" s="40">
        <v>24</v>
      </c>
      <c r="C182" s="63"/>
      <c r="D182" s="40" t="s">
        <v>523</v>
      </c>
      <c r="E182" s="40" t="s">
        <v>524</v>
      </c>
      <c r="F182" s="40" t="s">
        <v>502</v>
      </c>
      <c r="G182" s="64" t="s">
        <v>503</v>
      </c>
      <c r="H182" s="41">
        <v>9378</v>
      </c>
      <c r="I182" s="41">
        <v>0</v>
      </c>
      <c r="J182" s="41">
        <v>0</v>
      </c>
      <c r="K182" s="41">
        <v>0</v>
      </c>
      <c r="L182" s="41">
        <v>11739</v>
      </c>
      <c r="M182" s="41">
        <v>107</v>
      </c>
      <c r="N182" s="41">
        <v>134432</v>
      </c>
      <c r="O182" s="41">
        <v>97126</v>
      </c>
      <c r="P182" s="41">
        <v>0</v>
      </c>
      <c r="Q182" s="41">
        <v>0</v>
      </c>
      <c r="R182" s="41">
        <v>5485</v>
      </c>
      <c r="S182" s="41" t="s">
        <v>504</v>
      </c>
      <c r="T182" s="41" t="s">
        <v>504</v>
      </c>
      <c r="U182" s="41" t="s">
        <v>504</v>
      </c>
      <c r="V182" s="41" t="s">
        <v>504</v>
      </c>
      <c r="W182" s="41" t="s">
        <v>504</v>
      </c>
      <c r="X182" s="65" t="s">
        <v>504</v>
      </c>
      <c r="Y182" s="40"/>
      <c r="Z182" s="40"/>
      <c r="AA182" s="40"/>
      <c r="AB182" s="40"/>
      <c r="AC182" s="40"/>
      <c r="AD182" s="40"/>
      <c r="AE182" s="40"/>
      <c r="AF182" s="40"/>
      <c r="AG182" s="40"/>
      <c r="AH182" s="40"/>
    </row>
    <row r="183" spans="1:34">
      <c r="A183" s="40">
        <v>15</v>
      </c>
      <c r="B183" s="40">
        <v>25</v>
      </c>
      <c r="C183" s="63"/>
      <c r="D183" s="40"/>
      <c r="E183" s="40" t="s">
        <v>525</v>
      </c>
      <c r="F183" s="40" t="s">
        <v>502</v>
      </c>
      <c r="G183" s="64" t="s">
        <v>503</v>
      </c>
      <c r="H183" s="41">
        <v>77080</v>
      </c>
      <c r="I183" s="41">
        <v>0</v>
      </c>
      <c r="J183" s="41">
        <v>6605</v>
      </c>
      <c r="K183" s="41">
        <v>46539</v>
      </c>
      <c r="L183" s="41">
        <v>294635</v>
      </c>
      <c r="M183" s="41">
        <v>2298</v>
      </c>
      <c r="N183" s="41">
        <v>704733</v>
      </c>
      <c r="O183" s="41">
        <v>163806</v>
      </c>
      <c r="P183" s="41">
        <v>5489</v>
      </c>
      <c r="Q183" s="41">
        <v>14488</v>
      </c>
      <c r="R183" s="41">
        <v>151722</v>
      </c>
      <c r="S183" s="41" t="s">
        <v>504</v>
      </c>
      <c r="T183" s="41" t="s">
        <v>504</v>
      </c>
      <c r="U183" s="41" t="s">
        <v>504</v>
      </c>
      <c r="V183" s="41" t="s">
        <v>504</v>
      </c>
      <c r="W183" s="41" t="s">
        <v>504</v>
      </c>
      <c r="X183" s="65" t="s">
        <v>504</v>
      </c>
      <c r="Y183" s="40"/>
      <c r="Z183" s="40"/>
      <c r="AA183" s="40"/>
      <c r="AB183" s="40"/>
      <c r="AC183" s="40"/>
      <c r="AD183" s="40"/>
      <c r="AE183" s="40"/>
      <c r="AF183" s="40"/>
      <c r="AG183" s="40"/>
      <c r="AH183" s="40"/>
    </row>
    <row r="184" spans="1:34">
      <c r="A184" s="40">
        <v>15</v>
      </c>
      <c r="B184" s="40">
        <v>26</v>
      </c>
      <c r="C184" s="63"/>
      <c r="D184" s="40"/>
      <c r="E184" s="40" t="s">
        <v>526</v>
      </c>
      <c r="F184" s="40" t="s">
        <v>502</v>
      </c>
      <c r="G184" s="64" t="s">
        <v>503</v>
      </c>
      <c r="H184" s="41">
        <v>184616</v>
      </c>
      <c r="I184" s="41">
        <v>1558</v>
      </c>
      <c r="J184" s="41">
        <v>17636</v>
      </c>
      <c r="K184" s="41">
        <v>39027</v>
      </c>
      <c r="L184" s="41">
        <v>250873</v>
      </c>
      <c r="M184" s="41">
        <v>31701</v>
      </c>
      <c r="N184" s="41">
        <v>114680</v>
      </c>
      <c r="O184" s="41">
        <v>145074</v>
      </c>
      <c r="P184" s="41">
        <v>57107</v>
      </c>
      <c r="Q184" s="41">
        <v>83526</v>
      </c>
      <c r="R184" s="41">
        <v>122623</v>
      </c>
      <c r="S184" s="41" t="s">
        <v>504</v>
      </c>
      <c r="T184" s="41" t="s">
        <v>504</v>
      </c>
      <c r="U184" s="41" t="s">
        <v>504</v>
      </c>
      <c r="V184" s="41" t="s">
        <v>504</v>
      </c>
      <c r="W184" s="41" t="s">
        <v>504</v>
      </c>
      <c r="X184" s="65" t="s">
        <v>504</v>
      </c>
      <c r="Y184" s="40"/>
      <c r="Z184" s="40"/>
      <c r="AA184" s="40"/>
      <c r="AB184" s="40"/>
      <c r="AC184" s="40"/>
      <c r="AD184" s="40"/>
      <c r="AE184" s="40"/>
      <c r="AF184" s="40"/>
      <c r="AG184" s="40"/>
      <c r="AH184" s="40"/>
    </row>
    <row r="185" spans="1:34">
      <c r="A185" s="40">
        <v>15</v>
      </c>
      <c r="B185" s="40">
        <v>27</v>
      </c>
      <c r="C185" s="63"/>
      <c r="D185" s="40"/>
      <c r="E185" s="40" t="s">
        <v>527</v>
      </c>
      <c r="F185" s="40" t="s">
        <v>502</v>
      </c>
      <c r="G185" s="64" t="s">
        <v>503</v>
      </c>
      <c r="H185" s="41">
        <v>70336</v>
      </c>
      <c r="I185" s="41">
        <v>695</v>
      </c>
      <c r="J185" s="41">
        <v>58907</v>
      </c>
      <c r="K185" s="41">
        <v>32134</v>
      </c>
      <c r="L185" s="41">
        <v>44139</v>
      </c>
      <c r="M185" s="41">
        <v>15027</v>
      </c>
      <c r="N185" s="41">
        <v>10845</v>
      </c>
      <c r="O185" s="41">
        <v>33392</v>
      </c>
      <c r="P185" s="41">
        <v>108760</v>
      </c>
      <c r="Q185" s="41">
        <v>30740</v>
      </c>
      <c r="R185" s="41">
        <v>25615</v>
      </c>
      <c r="S185" s="41" t="s">
        <v>504</v>
      </c>
      <c r="T185" s="41" t="s">
        <v>504</v>
      </c>
      <c r="U185" s="41" t="s">
        <v>504</v>
      </c>
      <c r="V185" s="41" t="s">
        <v>504</v>
      </c>
      <c r="W185" s="41" t="s">
        <v>504</v>
      </c>
      <c r="X185" s="65" t="s">
        <v>504</v>
      </c>
      <c r="Y185" s="40"/>
      <c r="Z185" s="40"/>
      <c r="AA185" s="40"/>
      <c r="AB185" s="40"/>
      <c r="AC185" s="40"/>
      <c r="AD185" s="40"/>
      <c r="AE185" s="40"/>
      <c r="AF185" s="40"/>
      <c r="AG185" s="40"/>
      <c r="AH185" s="40"/>
    </row>
    <row r="186" spans="1:34">
      <c r="A186" s="40">
        <v>15</v>
      </c>
      <c r="B186" s="40">
        <v>28</v>
      </c>
      <c r="C186" s="63"/>
      <c r="D186" s="40"/>
      <c r="E186" s="40" t="s">
        <v>517</v>
      </c>
      <c r="F186" s="40" t="s">
        <v>502</v>
      </c>
      <c r="G186" s="64" t="s">
        <v>503</v>
      </c>
      <c r="H186" s="41">
        <v>95886</v>
      </c>
      <c r="I186" s="41">
        <v>349</v>
      </c>
      <c r="J186" s="41">
        <v>97373</v>
      </c>
      <c r="K186" s="41">
        <v>178208</v>
      </c>
      <c r="L186" s="41">
        <v>19663</v>
      </c>
      <c r="M186" s="41">
        <v>60944</v>
      </c>
      <c r="N186" s="41">
        <v>2934</v>
      </c>
      <c r="O186" s="41">
        <v>116800</v>
      </c>
      <c r="P186" s="41">
        <v>77015</v>
      </c>
      <c r="Q186" s="41">
        <v>75595</v>
      </c>
      <c r="R186" s="41">
        <v>55521</v>
      </c>
      <c r="S186" s="41" t="s">
        <v>504</v>
      </c>
      <c r="T186" s="41" t="s">
        <v>504</v>
      </c>
      <c r="U186" s="41" t="s">
        <v>504</v>
      </c>
      <c r="V186" s="41" t="s">
        <v>504</v>
      </c>
      <c r="W186" s="41" t="s">
        <v>504</v>
      </c>
      <c r="X186" s="65" t="s">
        <v>504</v>
      </c>
      <c r="Y186" s="40"/>
      <c r="Z186" s="40"/>
      <c r="AA186" s="40"/>
      <c r="AB186" s="40"/>
      <c r="AC186" s="40"/>
      <c r="AD186" s="40"/>
      <c r="AE186" s="40"/>
      <c r="AF186" s="40"/>
      <c r="AG186" s="40"/>
      <c r="AH186" s="40"/>
    </row>
    <row r="187" spans="1:34">
      <c r="A187" s="40">
        <v>15</v>
      </c>
      <c r="B187" s="40">
        <v>29</v>
      </c>
      <c r="C187" s="66"/>
      <c r="D187" s="67"/>
      <c r="E187" s="67" t="s">
        <v>50</v>
      </c>
      <c r="F187" s="67" t="s">
        <v>502</v>
      </c>
      <c r="G187" s="68" t="s">
        <v>503</v>
      </c>
      <c r="H187" s="88">
        <v>437296</v>
      </c>
      <c r="I187" s="75">
        <v>2601</v>
      </c>
      <c r="J187" s="75">
        <v>180521</v>
      </c>
      <c r="K187" s="75">
        <v>295908</v>
      </c>
      <c r="L187" s="75">
        <v>621049</v>
      </c>
      <c r="M187" s="75">
        <v>110077</v>
      </c>
      <c r="N187" s="75">
        <v>967624</v>
      </c>
      <c r="O187" s="75">
        <v>556198</v>
      </c>
      <c r="P187" s="75">
        <v>248371</v>
      </c>
      <c r="Q187" s="75">
        <v>204349</v>
      </c>
      <c r="R187" s="75">
        <v>360966</v>
      </c>
      <c r="S187" s="75" t="s">
        <v>504</v>
      </c>
      <c r="T187" s="75" t="s">
        <v>504</v>
      </c>
      <c r="U187" s="75" t="s">
        <v>504</v>
      </c>
      <c r="V187" s="75" t="s">
        <v>504</v>
      </c>
      <c r="W187" s="75" t="s">
        <v>504</v>
      </c>
      <c r="X187" s="76" t="s">
        <v>504</v>
      </c>
      <c r="Y187" s="40"/>
      <c r="Z187" s="40"/>
      <c r="AA187" s="40"/>
      <c r="AB187" s="40"/>
      <c r="AC187" s="40"/>
      <c r="AD187" s="40"/>
      <c r="AE187" s="40"/>
      <c r="AF187" s="40"/>
      <c r="AG187" s="40"/>
      <c r="AH187" s="40"/>
    </row>
    <row r="188" spans="1:34">
      <c r="A188" s="40">
        <v>16</v>
      </c>
      <c r="B188" s="40">
        <v>11</v>
      </c>
      <c r="C188" s="77">
        <v>8</v>
      </c>
      <c r="D188" s="78" t="s">
        <v>534</v>
      </c>
      <c r="E188" s="78" t="s">
        <v>50</v>
      </c>
      <c r="F188" s="78" t="s">
        <v>502</v>
      </c>
      <c r="G188" s="79" t="s">
        <v>503</v>
      </c>
      <c r="H188" s="80">
        <v>42567</v>
      </c>
      <c r="I188" s="80">
        <v>178</v>
      </c>
      <c r="J188" s="80">
        <v>9277</v>
      </c>
      <c r="K188" s="80">
        <v>6139</v>
      </c>
      <c r="L188" s="80">
        <v>61741</v>
      </c>
      <c r="M188" s="80">
        <v>2817</v>
      </c>
      <c r="N188" s="80">
        <v>24179</v>
      </c>
      <c r="O188" s="80">
        <v>92871</v>
      </c>
      <c r="P188" s="80">
        <v>18600</v>
      </c>
      <c r="Q188" s="80">
        <v>11346</v>
      </c>
      <c r="R188" s="80">
        <v>44705</v>
      </c>
      <c r="S188" s="80" t="s">
        <v>504</v>
      </c>
      <c r="T188" s="80" t="s">
        <v>504</v>
      </c>
      <c r="U188" s="80" t="s">
        <v>504</v>
      </c>
      <c r="V188" s="80" t="s">
        <v>504</v>
      </c>
      <c r="W188" s="80" t="s">
        <v>504</v>
      </c>
      <c r="X188" s="81" t="s">
        <v>504</v>
      </c>
      <c r="Y188" s="40"/>
      <c r="Z188" s="40"/>
      <c r="AA188" s="40"/>
      <c r="AB188" s="40"/>
      <c r="AC188" s="40"/>
      <c r="AD188" s="40"/>
      <c r="AE188" s="40"/>
      <c r="AF188" s="40"/>
      <c r="AG188" s="40"/>
      <c r="AH188" s="40"/>
    </row>
    <row r="189" spans="1:34" ht="15" thickBot="1">
      <c r="A189" s="120"/>
      <c r="B189" s="120"/>
      <c r="C189" s="40"/>
      <c r="D189" s="40"/>
      <c r="E189" s="40"/>
      <c r="F189" s="40"/>
      <c r="G189" s="74"/>
      <c r="H189" s="41"/>
      <c r="I189" s="41"/>
      <c r="J189" s="41"/>
      <c r="K189" s="41"/>
      <c r="L189" s="41"/>
      <c r="M189" s="41"/>
      <c r="N189" s="41"/>
      <c r="O189" s="41"/>
      <c r="P189" s="41"/>
      <c r="Q189" s="41"/>
      <c r="R189" s="41"/>
      <c r="S189" s="41"/>
      <c r="T189" s="41"/>
      <c r="U189" s="41"/>
      <c r="V189" s="41"/>
      <c r="W189" s="41"/>
      <c r="X189" s="41"/>
      <c r="Y189" s="40"/>
      <c r="Z189" s="40"/>
      <c r="AA189" s="40"/>
      <c r="AB189" s="40"/>
      <c r="AC189" s="40"/>
      <c r="AD189" s="40"/>
      <c r="AE189" s="40"/>
      <c r="AF189" s="40"/>
      <c r="AG189" s="40"/>
      <c r="AH189" s="40"/>
    </row>
    <row r="190" spans="1:34" ht="15" thickBot="1">
      <c r="A190" s="120"/>
      <c r="B190" s="121"/>
      <c r="C190" s="56" t="s">
        <v>535</v>
      </c>
      <c r="D190" s="57"/>
      <c r="E190" s="57"/>
      <c r="F190" s="57"/>
      <c r="G190" s="58"/>
      <c r="H190" s="82"/>
      <c r="I190" s="82"/>
      <c r="J190" s="82"/>
      <c r="K190" s="82"/>
      <c r="L190" s="82"/>
      <c r="M190" s="82"/>
      <c r="N190" s="82"/>
      <c r="O190" s="82"/>
      <c r="P190" s="82"/>
      <c r="Q190" s="82"/>
      <c r="R190" s="82"/>
      <c r="S190" s="82"/>
      <c r="T190" s="82"/>
      <c r="U190" s="82"/>
      <c r="V190" s="82"/>
      <c r="W190" s="82"/>
      <c r="X190" s="83"/>
      <c r="Y190" s="40"/>
      <c r="Z190" s="40"/>
      <c r="AA190" s="40"/>
      <c r="AB190" s="40"/>
      <c r="AC190" s="40"/>
      <c r="AD190" s="40"/>
      <c r="AE190" s="40"/>
      <c r="AF190" s="40"/>
      <c r="AG190" s="40"/>
      <c r="AH190" s="40"/>
    </row>
    <row r="191" spans="1:34">
      <c r="A191" s="120"/>
      <c r="B191" s="122"/>
      <c r="C191" s="60">
        <v>9</v>
      </c>
      <c r="D191" s="61" t="s">
        <v>536</v>
      </c>
      <c r="E191" s="61"/>
      <c r="F191" s="61"/>
      <c r="G191" s="62"/>
      <c r="H191" s="84"/>
      <c r="I191" s="84"/>
      <c r="J191" s="84"/>
      <c r="K191" s="84"/>
      <c r="L191" s="84"/>
      <c r="M191" s="84"/>
      <c r="N191" s="84"/>
      <c r="O191" s="84"/>
      <c r="P191" s="84"/>
      <c r="Q191" s="84"/>
      <c r="R191" s="84"/>
      <c r="S191" s="84"/>
      <c r="T191" s="84"/>
      <c r="U191" s="84"/>
      <c r="V191" s="84"/>
      <c r="W191" s="84"/>
      <c r="X191" s="85"/>
      <c r="Y191" s="40"/>
      <c r="Z191" s="40"/>
      <c r="AA191" s="40"/>
      <c r="AB191" s="40"/>
      <c r="AC191" s="40"/>
      <c r="AD191" s="40"/>
      <c r="AE191" s="40"/>
      <c r="AF191" s="40"/>
      <c r="AG191" s="40"/>
      <c r="AH191" s="40"/>
    </row>
    <row r="192" spans="1:34">
      <c r="A192" s="40">
        <v>19</v>
      </c>
      <c r="B192" s="40">
        <v>4</v>
      </c>
      <c r="C192" s="63"/>
      <c r="D192" s="40" t="s">
        <v>501</v>
      </c>
      <c r="E192" s="40" t="s">
        <v>501</v>
      </c>
      <c r="F192" s="40" t="s">
        <v>537</v>
      </c>
      <c r="G192" s="64" t="s">
        <v>503</v>
      </c>
      <c r="H192" s="41">
        <v>6</v>
      </c>
      <c r="I192" s="41">
        <v>1</v>
      </c>
      <c r="J192" s="41">
        <v>90</v>
      </c>
      <c r="K192" s="41">
        <v>4</v>
      </c>
      <c r="L192" s="41">
        <v>66</v>
      </c>
      <c r="M192" s="41">
        <v>86</v>
      </c>
      <c r="N192" s="41">
        <v>2</v>
      </c>
      <c r="O192" s="41">
        <v>73</v>
      </c>
      <c r="P192" s="41">
        <v>64</v>
      </c>
      <c r="Q192" s="41">
        <v>19</v>
      </c>
      <c r="R192" s="41">
        <v>31</v>
      </c>
      <c r="S192" s="41" t="s">
        <v>504</v>
      </c>
      <c r="T192" s="41" t="s">
        <v>504</v>
      </c>
      <c r="U192" s="41" t="s">
        <v>504</v>
      </c>
      <c r="V192" s="41" t="s">
        <v>504</v>
      </c>
      <c r="W192" s="41" t="s">
        <v>504</v>
      </c>
      <c r="X192" s="65" t="s">
        <v>504</v>
      </c>
      <c r="Y192" s="40"/>
      <c r="Z192" s="40"/>
      <c r="AA192" s="40"/>
      <c r="AB192" s="40"/>
      <c r="AC192" s="40"/>
      <c r="AD192" s="40"/>
      <c r="AE192" s="40"/>
      <c r="AF192" s="40"/>
      <c r="AG192" s="40"/>
      <c r="AH192" s="40"/>
    </row>
    <row r="193" spans="1:34">
      <c r="A193" s="40">
        <v>19</v>
      </c>
      <c r="B193" s="40">
        <v>5</v>
      </c>
      <c r="C193" s="63"/>
      <c r="D193" s="40" t="s">
        <v>505</v>
      </c>
      <c r="E193" s="40" t="s">
        <v>506</v>
      </c>
      <c r="F193" s="40" t="s">
        <v>537</v>
      </c>
      <c r="G193" s="64" t="s">
        <v>503</v>
      </c>
      <c r="H193" s="41">
        <v>50</v>
      </c>
      <c r="I193" s="41">
        <v>0</v>
      </c>
      <c r="J193" s="41">
        <v>11</v>
      </c>
      <c r="K193" s="41">
        <v>31</v>
      </c>
      <c r="L193" s="41">
        <v>30</v>
      </c>
      <c r="M193" s="41">
        <v>41</v>
      </c>
      <c r="N193" s="41">
        <v>9</v>
      </c>
      <c r="O193" s="41">
        <v>30</v>
      </c>
      <c r="P193" s="41">
        <v>39</v>
      </c>
      <c r="Q193" s="41">
        <v>26</v>
      </c>
      <c r="R193" s="41">
        <v>67</v>
      </c>
      <c r="S193" s="41" t="s">
        <v>504</v>
      </c>
      <c r="T193" s="41" t="s">
        <v>504</v>
      </c>
      <c r="U193" s="41" t="s">
        <v>504</v>
      </c>
      <c r="V193" s="41" t="s">
        <v>504</v>
      </c>
      <c r="W193" s="41" t="s">
        <v>504</v>
      </c>
      <c r="X193" s="65" t="s">
        <v>504</v>
      </c>
      <c r="Y193" s="40"/>
      <c r="Z193" s="40"/>
      <c r="AA193" s="40"/>
      <c r="AB193" s="40"/>
      <c r="AC193" s="40"/>
      <c r="AD193" s="40"/>
      <c r="AE193" s="40"/>
      <c r="AF193" s="40"/>
      <c r="AG193" s="40"/>
      <c r="AH193" s="40"/>
    </row>
    <row r="194" spans="1:34">
      <c r="A194" s="40">
        <v>19</v>
      </c>
      <c r="B194" s="40">
        <v>6</v>
      </c>
      <c r="C194" s="63"/>
      <c r="D194" s="40"/>
      <c r="E194" s="40" t="s">
        <v>507</v>
      </c>
      <c r="F194" s="40" t="s">
        <v>537</v>
      </c>
      <c r="G194" s="64" t="s">
        <v>503</v>
      </c>
      <c r="H194" s="41">
        <v>294</v>
      </c>
      <c r="I194" s="41">
        <v>12</v>
      </c>
      <c r="J194" s="41">
        <v>171</v>
      </c>
      <c r="K194" s="41">
        <v>49</v>
      </c>
      <c r="L194" s="41">
        <v>227</v>
      </c>
      <c r="M194" s="41">
        <v>188</v>
      </c>
      <c r="N194" s="41">
        <v>39</v>
      </c>
      <c r="O194" s="41">
        <v>174</v>
      </c>
      <c r="P194" s="41">
        <v>334</v>
      </c>
      <c r="Q194" s="41">
        <v>92</v>
      </c>
      <c r="R194" s="41">
        <v>202</v>
      </c>
      <c r="S194" s="41" t="s">
        <v>504</v>
      </c>
      <c r="T194" s="41" t="s">
        <v>504</v>
      </c>
      <c r="U194" s="41" t="s">
        <v>504</v>
      </c>
      <c r="V194" s="41" t="s">
        <v>504</v>
      </c>
      <c r="W194" s="41" t="s">
        <v>504</v>
      </c>
      <c r="X194" s="65" t="s">
        <v>504</v>
      </c>
      <c r="Y194" s="40"/>
      <c r="Z194" s="40"/>
      <c r="AA194" s="40"/>
      <c r="AB194" s="40"/>
      <c r="AC194" s="40"/>
      <c r="AD194" s="40"/>
      <c r="AE194" s="40"/>
      <c r="AF194" s="40"/>
      <c r="AG194" s="40"/>
      <c r="AH194" s="40"/>
    </row>
    <row r="195" spans="1:34">
      <c r="A195" s="40">
        <v>19</v>
      </c>
      <c r="B195" s="40">
        <v>7</v>
      </c>
      <c r="C195" s="63"/>
      <c r="D195" s="40" t="s">
        <v>508</v>
      </c>
      <c r="E195" s="40" t="s">
        <v>509</v>
      </c>
      <c r="F195" s="40" t="s">
        <v>537</v>
      </c>
      <c r="G195" s="64" t="s">
        <v>503</v>
      </c>
      <c r="H195" s="41">
        <v>27</v>
      </c>
      <c r="I195" s="41">
        <v>0</v>
      </c>
      <c r="J195" s="41">
        <v>0</v>
      </c>
      <c r="K195" s="41">
        <v>9</v>
      </c>
      <c r="L195" s="41">
        <v>18</v>
      </c>
      <c r="M195" s="41">
        <v>8</v>
      </c>
      <c r="N195" s="41">
        <v>5</v>
      </c>
      <c r="O195" s="41">
        <v>4</v>
      </c>
      <c r="P195" s="41">
        <v>12</v>
      </c>
      <c r="Q195" s="41">
        <v>3</v>
      </c>
      <c r="R195" s="41">
        <v>3</v>
      </c>
      <c r="S195" s="41" t="s">
        <v>504</v>
      </c>
      <c r="T195" s="41" t="s">
        <v>504</v>
      </c>
      <c r="U195" s="41" t="s">
        <v>504</v>
      </c>
      <c r="V195" s="41" t="s">
        <v>504</v>
      </c>
      <c r="W195" s="41" t="s">
        <v>504</v>
      </c>
      <c r="X195" s="65" t="s">
        <v>504</v>
      </c>
      <c r="Y195" s="40"/>
      <c r="Z195" s="40"/>
      <c r="AA195" s="40"/>
      <c r="AB195" s="40"/>
      <c r="AC195" s="40"/>
      <c r="AD195" s="40"/>
      <c r="AE195" s="40"/>
      <c r="AF195" s="40"/>
      <c r="AG195" s="40"/>
      <c r="AH195" s="40"/>
    </row>
    <row r="196" spans="1:34">
      <c r="A196" s="40">
        <v>19</v>
      </c>
      <c r="B196" s="40">
        <v>8</v>
      </c>
      <c r="C196" s="63"/>
      <c r="D196" s="40"/>
      <c r="E196" s="40" t="s">
        <v>510</v>
      </c>
      <c r="F196" s="40" t="s">
        <v>537</v>
      </c>
      <c r="G196" s="64" t="s">
        <v>503</v>
      </c>
      <c r="H196" s="41">
        <v>1</v>
      </c>
      <c r="I196" s="41">
        <v>0</v>
      </c>
      <c r="J196" s="41">
        <v>0</v>
      </c>
      <c r="K196" s="41">
        <v>5</v>
      </c>
      <c r="L196" s="41">
        <v>1</v>
      </c>
      <c r="M196" s="41">
        <v>1</v>
      </c>
      <c r="N196" s="41">
        <v>0</v>
      </c>
      <c r="O196" s="41">
        <v>2</v>
      </c>
      <c r="P196" s="41">
        <v>2</v>
      </c>
      <c r="Q196" s="41">
        <v>2</v>
      </c>
      <c r="R196" s="41">
        <v>0</v>
      </c>
      <c r="S196" s="41" t="s">
        <v>504</v>
      </c>
      <c r="T196" s="41" t="s">
        <v>504</v>
      </c>
      <c r="U196" s="41" t="s">
        <v>504</v>
      </c>
      <c r="V196" s="41" t="s">
        <v>504</v>
      </c>
      <c r="W196" s="41" t="s">
        <v>504</v>
      </c>
      <c r="X196" s="65" t="s">
        <v>504</v>
      </c>
      <c r="Y196" s="40"/>
      <c r="Z196" s="40"/>
      <c r="AA196" s="40"/>
      <c r="AB196" s="40"/>
      <c r="AC196" s="40"/>
      <c r="AD196" s="40"/>
      <c r="AE196" s="40"/>
      <c r="AF196" s="40"/>
      <c r="AG196" s="40"/>
      <c r="AH196" s="40"/>
    </row>
    <row r="197" spans="1:34">
      <c r="A197" s="40">
        <v>19</v>
      </c>
      <c r="B197" s="40">
        <v>9</v>
      </c>
      <c r="C197" s="63"/>
      <c r="D197" s="40"/>
      <c r="E197" s="40" t="s">
        <v>511</v>
      </c>
      <c r="F197" s="40" t="s">
        <v>537</v>
      </c>
      <c r="G197" s="64" t="s">
        <v>503</v>
      </c>
      <c r="H197" s="41">
        <v>47</v>
      </c>
      <c r="I197" s="41">
        <v>9</v>
      </c>
      <c r="J197" s="41">
        <v>2</v>
      </c>
      <c r="K197" s="41">
        <v>8</v>
      </c>
      <c r="L197" s="41">
        <v>97</v>
      </c>
      <c r="M197" s="41">
        <v>51</v>
      </c>
      <c r="N197" s="41">
        <v>18</v>
      </c>
      <c r="O197" s="41">
        <v>12</v>
      </c>
      <c r="P197" s="41">
        <v>28</v>
      </c>
      <c r="Q197" s="41">
        <v>10</v>
      </c>
      <c r="R197" s="41">
        <v>8</v>
      </c>
      <c r="S197" s="41" t="s">
        <v>504</v>
      </c>
      <c r="T197" s="41" t="s">
        <v>504</v>
      </c>
      <c r="U197" s="41" t="s">
        <v>504</v>
      </c>
      <c r="V197" s="41" t="s">
        <v>504</v>
      </c>
      <c r="W197" s="41" t="s">
        <v>504</v>
      </c>
      <c r="X197" s="65" t="s">
        <v>504</v>
      </c>
      <c r="Y197" s="40"/>
      <c r="Z197" s="40"/>
      <c r="AA197" s="40"/>
      <c r="AB197" s="40"/>
      <c r="AC197" s="40"/>
      <c r="AD197" s="40"/>
      <c r="AE197" s="40"/>
      <c r="AF197" s="40"/>
      <c r="AG197" s="40"/>
      <c r="AH197" s="40"/>
    </row>
    <row r="198" spans="1:34">
      <c r="A198" s="40">
        <v>19</v>
      </c>
      <c r="B198" s="40">
        <v>10</v>
      </c>
      <c r="C198" s="63"/>
      <c r="D198" s="40"/>
      <c r="E198" s="40" t="s">
        <v>512</v>
      </c>
      <c r="F198" s="40" t="s">
        <v>537</v>
      </c>
      <c r="G198" s="64" t="s">
        <v>503</v>
      </c>
      <c r="H198" s="41">
        <v>0</v>
      </c>
      <c r="I198" s="41">
        <v>0</v>
      </c>
      <c r="J198" s="41">
        <v>0</v>
      </c>
      <c r="K198" s="41">
        <v>1</v>
      </c>
      <c r="L198" s="41">
        <v>7</v>
      </c>
      <c r="M198" s="41">
        <v>3</v>
      </c>
      <c r="N198" s="41">
        <v>1</v>
      </c>
      <c r="O198" s="41">
        <v>4</v>
      </c>
      <c r="P198" s="41">
        <v>0</v>
      </c>
      <c r="Q198" s="41">
        <v>1</v>
      </c>
      <c r="R198" s="41">
        <v>0</v>
      </c>
      <c r="S198" s="41" t="s">
        <v>504</v>
      </c>
      <c r="T198" s="41" t="s">
        <v>504</v>
      </c>
      <c r="U198" s="41" t="s">
        <v>504</v>
      </c>
      <c r="V198" s="41" t="s">
        <v>504</v>
      </c>
      <c r="W198" s="41" t="s">
        <v>504</v>
      </c>
      <c r="X198" s="65" t="s">
        <v>504</v>
      </c>
      <c r="Y198" s="40"/>
      <c r="Z198" s="40"/>
      <c r="AA198" s="40"/>
      <c r="AB198" s="40"/>
      <c r="AC198" s="40"/>
      <c r="AD198" s="40"/>
      <c r="AE198" s="40"/>
      <c r="AF198" s="40"/>
      <c r="AG198" s="40"/>
      <c r="AH198" s="40"/>
    </row>
    <row r="199" spans="1:34">
      <c r="A199" s="40">
        <v>19</v>
      </c>
      <c r="B199" s="40">
        <v>11</v>
      </c>
      <c r="C199" s="63"/>
      <c r="D199" s="40"/>
      <c r="E199" s="40" t="s">
        <v>50</v>
      </c>
      <c r="F199" s="40" t="s">
        <v>537</v>
      </c>
      <c r="G199" s="64" t="s">
        <v>503</v>
      </c>
      <c r="H199" s="41">
        <v>425</v>
      </c>
      <c r="I199" s="41">
        <v>22</v>
      </c>
      <c r="J199" s="41">
        <v>274</v>
      </c>
      <c r="K199" s="41">
        <v>107</v>
      </c>
      <c r="L199" s="41">
        <v>446</v>
      </c>
      <c r="M199" s="41">
        <v>378</v>
      </c>
      <c r="N199" s="41">
        <v>74</v>
      </c>
      <c r="O199" s="41">
        <v>299</v>
      </c>
      <c r="P199" s="41">
        <v>479</v>
      </c>
      <c r="Q199" s="41">
        <v>153</v>
      </c>
      <c r="R199" s="41">
        <v>311</v>
      </c>
      <c r="S199" s="41" t="s">
        <v>504</v>
      </c>
      <c r="T199" s="41" t="s">
        <v>504</v>
      </c>
      <c r="U199" s="41" t="s">
        <v>504</v>
      </c>
      <c r="V199" s="41" t="s">
        <v>504</v>
      </c>
      <c r="W199" s="41" t="s">
        <v>504</v>
      </c>
      <c r="X199" s="65" t="s">
        <v>504</v>
      </c>
      <c r="Y199" s="40"/>
      <c r="Z199" s="40"/>
      <c r="AA199" s="40"/>
      <c r="AB199" s="40"/>
      <c r="AC199" s="40"/>
      <c r="AD199" s="40"/>
      <c r="AE199" s="40"/>
      <c r="AF199" s="40"/>
      <c r="AG199" s="40"/>
      <c r="AH199" s="40"/>
    </row>
    <row r="200" spans="1:34">
      <c r="A200" s="40">
        <v>19</v>
      </c>
      <c r="B200" s="40">
        <v>13</v>
      </c>
      <c r="C200" s="63"/>
      <c r="D200" s="40" t="s">
        <v>513</v>
      </c>
      <c r="E200" s="40" t="s">
        <v>514</v>
      </c>
      <c r="F200" s="40" t="s">
        <v>537</v>
      </c>
      <c r="G200" s="64" t="s">
        <v>503</v>
      </c>
      <c r="H200" s="41">
        <v>0</v>
      </c>
      <c r="I200" s="41">
        <v>0</v>
      </c>
      <c r="J200" s="41">
        <v>0</v>
      </c>
      <c r="K200" s="41">
        <v>0</v>
      </c>
      <c r="L200" s="41">
        <v>0</v>
      </c>
      <c r="M200" s="41">
        <v>0</v>
      </c>
      <c r="N200" s="41">
        <v>0</v>
      </c>
      <c r="O200" s="41">
        <v>1</v>
      </c>
      <c r="P200" s="41">
        <v>0</v>
      </c>
      <c r="Q200" s="41">
        <v>0</v>
      </c>
      <c r="R200" s="41">
        <v>0</v>
      </c>
      <c r="S200" s="41" t="s">
        <v>504</v>
      </c>
      <c r="T200" s="41" t="s">
        <v>504</v>
      </c>
      <c r="U200" s="41" t="s">
        <v>504</v>
      </c>
      <c r="V200" s="41" t="s">
        <v>504</v>
      </c>
      <c r="W200" s="41" t="s">
        <v>504</v>
      </c>
      <c r="X200" s="65" t="s">
        <v>504</v>
      </c>
      <c r="Y200" s="40"/>
      <c r="Z200" s="40"/>
      <c r="AA200" s="40"/>
      <c r="AB200" s="40"/>
      <c r="AC200" s="40"/>
      <c r="AD200" s="40"/>
      <c r="AE200" s="40"/>
      <c r="AF200" s="40"/>
      <c r="AG200" s="40"/>
      <c r="AH200" s="40"/>
    </row>
    <row r="201" spans="1:34">
      <c r="A201" s="40">
        <v>19</v>
      </c>
      <c r="B201" s="40">
        <v>14</v>
      </c>
      <c r="C201" s="63"/>
      <c r="D201" s="40"/>
      <c r="E201" s="40" t="s">
        <v>515</v>
      </c>
      <c r="F201" s="40" t="s">
        <v>537</v>
      </c>
      <c r="G201" s="64" t="s">
        <v>503</v>
      </c>
      <c r="H201" s="41">
        <v>0</v>
      </c>
      <c r="I201" s="41">
        <v>0</v>
      </c>
      <c r="J201" s="41">
        <v>0</v>
      </c>
      <c r="K201" s="41">
        <v>1</v>
      </c>
      <c r="L201" s="41">
        <v>4</v>
      </c>
      <c r="M201" s="41">
        <v>0</v>
      </c>
      <c r="N201" s="41">
        <v>1</v>
      </c>
      <c r="O201" s="41">
        <v>1</v>
      </c>
      <c r="P201" s="41">
        <v>0</v>
      </c>
      <c r="Q201" s="41">
        <v>0</v>
      </c>
      <c r="R201" s="41">
        <v>0</v>
      </c>
      <c r="S201" s="41" t="s">
        <v>504</v>
      </c>
      <c r="T201" s="41" t="s">
        <v>504</v>
      </c>
      <c r="U201" s="41" t="s">
        <v>504</v>
      </c>
      <c r="V201" s="41" t="s">
        <v>504</v>
      </c>
      <c r="W201" s="41" t="s">
        <v>504</v>
      </c>
      <c r="X201" s="65" t="s">
        <v>504</v>
      </c>
      <c r="Y201" s="40"/>
      <c r="Z201" s="40"/>
      <c r="AA201" s="40"/>
      <c r="AB201" s="40"/>
      <c r="AC201" s="40"/>
      <c r="AD201" s="40"/>
      <c r="AE201" s="40"/>
      <c r="AF201" s="40"/>
      <c r="AG201" s="40"/>
      <c r="AH201" s="40"/>
    </row>
    <row r="202" spans="1:34">
      <c r="A202" s="40">
        <v>19</v>
      </c>
      <c r="B202" s="40">
        <v>15</v>
      </c>
      <c r="C202" s="63"/>
      <c r="D202" s="40"/>
      <c r="E202" s="40" t="s">
        <v>516</v>
      </c>
      <c r="F202" s="40" t="s">
        <v>537</v>
      </c>
      <c r="G202" s="64" t="s">
        <v>503</v>
      </c>
      <c r="H202" s="41">
        <v>0</v>
      </c>
      <c r="I202" s="41">
        <v>0</v>
      </c>
      <c r="J202" s="41">
        <v>0</v>
      </c>
      <c r="K202" s="41">
        <v>5</v>
      </c>
      <c r="L202" s="41">
        <v>1</v>
      </c>
      <c r="M202" s="41">
        <v>0</v>
      </c>
      <c r="N202" s="41">
        <v>0</v>
      </c>
      <c r="O202" s="41">
        <v>5</v>
      </c>
      <c r="P202" s="41">
        <v>0</v>
      </c>
      <c r="Q202" s="41">
        <v>0</v>
      </c>
      <c r="R202" s="41">
        <v>0</v>
      </c>
      <c r="S202" s="41" t="s">
        <v>504</v>
      </c>
      <c r="T202" s="41" t="s">
        <v>504</v>
      </c>
      <c r="U202" s="41" t="s">
        <v>504</v>
      </c>
      <c r="V202" s="41" t="s">
        <v>504</v>
      </c>
      <c r="W202" s="41" t="s">
        <v>504</v>
      </c>
      <c r="X202" s="65" t="s">
        <v>504</v>
      </c>
      <c r="Y202" s="40"/>
      <c r="Z202" s="40"/>
      <c r="AA202" s="40"/>
      <c r="AB202" s="40"/>
      <c r="AC202" s="40"/>
      <c r="AD202" s="40"/>
      <c r="AE202" s="40"/>
      <c r="AF202" s="40"/>
      <c r="AG202" s="40"/>
      <c r="AH202" s="40"/>
    </row>
    <row r="203" spans="1:34">
      <c r="A203" s="40">
        <v>19</v>
      </c>
      <c r="B203" s="40">
        <v>16</v>
      </c>
      <c r="C203" s="63"/>
      <c r="D203" s="40"/>
      <c r="E203" s="40" t="s">
        <v>517</v>
      </c>
      <c r="F203" s="40" t="s">
        <v>537</v>
      </c>
      <c r="G203" s="64" t="s">
        <v>503</v>
      </c>
      <c r="H203" s="41">
        <v>423</v>
      </c>
      <c r="I203" s="41">
        <v>22</v>
      </c>
      <c r="J203" s="41">
        <v>274</v>
      </c>
      <c r="K203" s="41">
        <v>101</v>
      </c>
      <c r="L203" s="41">
        <v>441</v>
      </c>
      <c r="M203" s="41">
        <v>378</v>
      </c>
      <c r="N203" s="41">
        <v>73</v>
      </c>
      <c r="O203" s="41">
        <v>292</v>
      </c>
      <c r="P203" s="41">
        <v>479</v>
      </c>
      <c r="Q203" s="41">
        <v>153</v>
      </c>
      <c r="R203" s="41">
        <v>311</v>
      </c>
      <c r="S203" s="41" t="s">
        <v>504</v>
      </c>
      <c r="T203" s="41" t="s">
        <v>504</v>
      </c>
      <c r="U203" s="41" t="s">
        <v>504</v>
      </c>
      <c r="V203" s="41" t="s">
        <v>504</v>
      </c>
      <c r="W203" s="41" t="s">
        <v>504</v>
      </c>
      <c r="X203" s="65" t="s">
        <v>504</v>
      </c>
      <c r="Y203" s="40"/>
      <c r="Z203" s="40"/>
      <c r="AA203" s="40"/>
      <c r="AB203" s="40"/>
      <c r="AC203" s="40"/>
      <c r="AD203" s="40"/>
      <c r="AE203" s="40"/>
      <c r="AF203" s="40"/>
      <c r="AG203" s="40"/>
      <c r="AH203" s="40"/>
    </row>
    <row r="204" spans="1:34">
      <c r="A204" s="40">
        <v>19</v>
      </c>
      <c r="B204" s="40">
        <v>17</v>
      </c>
      <c r="C204" s="63"/>
      <c r="D204" s="40"/>
      <c r="E204" s="40" t="s">
        <v>50</v>
      </c>
      <c r="F204" s="40" t="s">
        <v>537</v>
      </c>
      <c r="G204" s="64" t="s">
        <v>503</v>
      </c>
      <c r="H204" s="41">
        <v>423</v>
      </c>
      <c r="I204" s="41">
        <v>22</v>
      </c>
      <c r="J204" s="41">
        <v>274</v>
      </c>
      <c r="K204" s="41">
        <v>107</v>
      </c>
      <c r="L204" s="41">
        <v>446</v>
      </c>
      <c r="M204" s="41">
        <v>378</v>
      </c>
      <c r="N204" s="41">
        <v>74</v>
      </c>
      <c r="O204" s="41">
        <v>299</v>
      </c>
      <c r="P204" s="41">
        <v>479</v>
      </c>
      <c r="Q204" s="41">
        <v>153</v>
      </c>
      <c r="R204" s="41">
        <v>311</v>
      </c>
      <c r="S204" s="41" t="s">
        <v>504</v>
      </c>
      <c r="T204" s="41" t="s">
        <v>504</v>
      </c>
      <c r="U204" s="41" t="s">
        <v>504</v>
      </c>
      <c r="V204" s="41" t="s">
        <v>504</v>
      </c>
      <c r="W204" s="41" t="s">
        <v>504</v>
      </c>
      <c r="X204" s="65" t="s">
        <v>504</v>
      </c>
      <c r="Y204" s="40"/>
      <c r="Z204" s="40"/>
      <c r="AA204" s="40"/>
      <c r="AB204" s="40"/>
      <c r="AC204" s="40"/>
      <c r="AD204" s="40"/>
      <c r="AE204" s="40"/>
      <c r="AF204" s="40"/>
      <c r="AG204" s="40"/>
      <c r="AH204" s="40"/>
    </row>
    <row r="205" spans="1:34">
      <c r="A205" s="40">
        <v>19</v>
      </c>
      <c r="B205" s="40">
        <v>18</v>
      </c>
      <c r="C205" s="63"/>
      <c r="D205" s="40" t="s">
        <v>518</v>
      </c>
      <c r="E205" s="40" t="s">
        <v>519</v>
      </c>
      <c r="F205" s="40" t="s">
        <v>537</v>
      </c>
      <c r="G205" s="64" t="s">
        <v>503</v>
      </c>
      <c r="H205" s="41">
        <v>0</v>
      </c>
      <c r="I205" s="41">
        <v>0</v>
      </c>
      <c r="J205" s="41">
        <v>0</v>
      </c>
      <c r="K205" s="41">
        <v>0</v>
      </c>
      <c r="L205" s="41">
        <v>0</v>
      </c>
      <c r="M205" s="41">
        <v>0</v>
      </c>
      <c r="N205" s="41">
        <v>0</v>
      </c>
      <c r="O205" s="41">
        <v>0</v>
      </c>
      <c r="P205" s="41">
        <v>0</v>
      </c>
      <c r="Q205" s="41">
        <v>0</v>
      </c>
      <c r="R205" s="41">
        <v>0</v>
      </c>
      <c r="S205" s="41" t="s">
        <v>504</v>
      </c>
      <c r="T205" s="41" t="s">
        <v>504</v>
      </c>
      <c r="U205" s="41" t="s">
        <v>504</v>
      </c>
      <c r="V205" s="41" t="s">
        <v>504</v>
      </c>
      <c r="W205" s="41" t="s">
        <v>504</v>
      </c>
      <c r="X205" s="65" t="s">
        <v>504</v>
      </c>
      <c r="Y205" s="40"/>
      <c r="Z205" s="40"/>
      <c r="AA205" s="40"/>
      <c r="AB205" s="40"/>
      <c r="AC205" s="40"/>
      <c r="AD205" s="40"/>
      <c r="AE205" s="40"/>
      <c r="AF205" s="40"/>
      <c r="AG205" s="40"/>
      <c r="AH205" s="40"/>
    </row>
    <row r="206" spans="1:34">
      <c r="A206" s="40">
        <v>19</v>
      </c>
      <c r="B206" s="40">
        <v>19</v>
      </c>
      <c r="C206" s="63"/>
      <c r="D206" s="40"/>
      <c r="E206" s="40" t="s">
        <v>520</v>
      </c>
      <c r="F206" s="40" t="s">
        <v>537</v>
      </c>
      <c r="G206" s="64" t="s">
        <v>503</v>
      </c>
      <c r="H206" s="41">
        <v>0</v>
      </c>
      <c r="I206" s="41">
        <v>0</v>
      </c>
      <c r="J206" s="41">
        <v>0</v>
      </c>
      <c r="K206" s="41">
        <v>1</v>
      </c>
      <c r="L206" s="41">
        <v>2</v>
      </c>
      <c r="M206" s="41">
        <v>1</v>
      </c>
      <c r="N206" s="41">
        <v>1</v>
      </c>
      <c r="O206" s="41">
        <v>0</v>
      </c>
      <c r="P206" s="41">
        <v>1</v>
      </c>
      <c r="Q206" s="41">
        <v>0</v>
      </c>
      <c r="R206" s="41">
        <v>0</v>
      </c>
      <c r="S206" s="41" t="s">
        <v>504</v>
      </c>
      <c r="T206" s="41" t="s">
        <v>504</v>
      </c>
      <c r="U206" s="41" t="s">
        <v>504</v>
      </c>
      <c r="V206" s="41" t="s">
        <v>504</v>
      </c>
      <c r="W206" s="41" t="s">
        <v>504</v>
      </c>
      <c r="X206" s="65" t="s">
        <v>504</v>
      </c>
      <c r="Y206" s="40"/>
      <c r="Z206" s="40"/>
      <c r="AA206" s="40"/>
      <c r="AB206" s="40"/>
      <c r="AC206" s="40"/>
      <c r="AD206" s="40"/>
      <c r="AE206" s="40"/>
      <c r="AF206" s="40"/>
      <c r="AG206" s="40"/>
      <c r="AH206" s="40"/>
    </row>
    <row r="207" spans="1:34">
      <c r="A207" s="40">
        <v>19</v>
      </c>
      <c r="B207" s="40">
        <v>20</v>
      </c>
      <c r="C207" s="63"/>
      <c r="D207" s="40"/>
      <c r="E207" s="40" t="s">
        <v>521</v>
      </c>
      <c r="F207" s="40" t="s">
        <v>537</v>
      </c>
      <c r="G207" s="64" t="s">
        <v>503</v>
      </c>
      <c r="H207" s="41">
        <v>15</v>
      </c>
      <c r="I207" s="41">
        <v>2</v>
      </c>
      <c r="J207" s="41">
        <v>2</v>
      </c>
      <c r="K207" s="41">
        <v>10</v>
      </c>
      <c r="L207" s="41">
        <v>29</v>
      </c>
      <c r="M207" s="41">
        <v>12</v>
      </c>
      <c r="N207" s="41">
        <v>11</v>
      </c>
      <c r="O207" s="41">
        <v>7</v>
      </c>
      <c r="P207" s="41">
        <v>37</v>
      </c>
      <c r="Q207" s="41">
        <v>15</v>
      </c>
      <c r="R207" s="41">
        <v>2</v>
      </c>
      <c r="S207" s="41" t="s">
        <v>504</v>
      </c>
      <c r="T207" s="41" t="s">
        <v>504</v>
      </c>
      <c r="U207" s="41" t="s">
        <v>504</v>
      </c>
      <c r="V207" s="41" t="s">
        <v>504</v>
      </c>
      <c r="W207" s="41" t="s">
        <v>504</v>
      </c>
      <c r="X207" s="65" t="s">
        <v>504</v>
      </c>
      <c r="Y207" s="40"/>
      <c r="Z207" s="40"/>
      <c r="AA207" s="40"/>
      <c r="AB207" s="40"/>
      <c r="AC207" s="40"/>
      <c r="AD207" s="40"/>
      <c r="AE207" s="40"/>
      <c r="AF207" s="40"/>
      <c r="AG207" s="40"/>
      <c r="AH207" s="40"/>
    </row>
    <row r="208" spans="1:34">
      <c r="A208" s="40">
        <v>19</v>
      </c>
      <c r="B208" s="40">
        <v>21</v>
      </c>
      <c r="C208" s="63"/>
      <c r="D208" s="40"/>
      <c r="E208" s="40" t="s">
        <v>522</v>
      </c>
      <c r="F208" s="40" t="s">
        <v>537</v>
      </c>
      <c r="G208" s="64" t="s">
        <v>503</v>
      </c>
      <c r="H208" s="41">
        <v>21</v>
      </c>
      <c r="I208" s="41">
        <v>9</v>
      </c>
      <c r="J208" s="41">
        <v>23</v>
      </c>
      <c r="K208" s="41">
        <v>25</v>
      </c>
      <c r="L208" s="41">
        <v>112</v>
      </c>
      <c r="M208" s="41">
        <v>25</v>
      </c>
      <c r="N208" s="41">
        <v>54</v>
      </c>
      <c r="O208" s="41">
        <v>83</v>
      </c>
      <c r="P208" s="41">
        <v>176</v>
      </c>
      <c r="Q208" s="41">
        <v>27</v>
      </c>
      <c r="R208" s="41">
        <v>10</v>
      </c>
      <c r="S208" s="41" t="s">
        <v>504</v>
      </c>
      <c r="T208" s="41" t="s">
        <v>504</v>
      </c>
      <c r="U208" s="41" t="s">
        <v>504</v>
      </c>
      <c r="V208" s="41" t="s">
        <v>504</v>
      </c>
      <c r="W208" s="41" t="s">
        <v>504</v>
      </c>
      <c r="X208" s="65" t="s">
        <v>504</v>
      </c>
      <c r="Y208" s="40"/>
      <c r="Z208" s="40"/>
      <c r="AA208" s="40"/>
      <c r="AB208" s="40"/>
      <c r="AC208" s="40"/>
      <c r="AD208" s="40"/>
      <c r="AE208" s="40"/>
      <c r="AF208" s="40"/>
      <c r="AG208" s="40"/>
      <c r="AH208" s="40"/>
    </row>
    <row r="209" spans="1:34">
      <c r="A209" s="40">
        <v>19</v>
      </c>
      <c r="B209" s="40">
        <v>22</v>
      </c>
      <c r="C209" s="63"/>
      <c r="D209" s="40"/>
      <c r="E209" s="40" t="s">
        <v>517</v>
      </c>
      <c r="F209" s="40" t="s">
        <v>537</v>
      </c>
      <c r="G209" s="64" t="s">
        <v>503</v>
      </c>
      <c r="H209" s="41">
        <v>387</v>
      </c>
      <c r="I209" s="41">
        <v>11</v>
      </c>
      <c r="J209" s="41">
        <v>249</v>
      </c>
      <c r="K209" s="41">
        <v>71</v>
      </c>
      <c r="L209" s="41">
        <v>303</v>
      </c>
      <c r="M209" s="41">
        <v>340</v>
      </c>
      <c r="N209" s="41">
        <v>8</v>
      </c>
      <c r="O209" s="41">
        <v>209</v>
      </c>
      <c r="P209" s="41">
        <v>265</v>
      </c>
      <c r="Q209" s="41">
        <v>111</v>
      </c>
      <c r="R209" s="41">
        <v>299</v>
      </c>
      <c r="S209" s="41" t="s">
        <v>504</v>
      </c>
      <c r="T209" s="41" t="s">
        <v>504</v>
      </c>
      <c r="U209" s="41" t="s">
        <v>504</v>
      </c>
      <c r="V209" s="41" t="s">
        <v>504</v>
      </c>
      <c r="W209" s="41" t="s">
        <v>504</v>
      </c>
      <c r="X209" s="65" t="s">
        <v>504</v>
      </c>
      <c r="Y209" s="40"/>
      <c r="Z209" s="40"/>
      <c r="AA209" s="40"/>
      <c r="AB209" s="40"/>
      <c r="AC209" s="40"/>
      <c r="AD209" s="40"/>
      <c r="AE209" s="40"/>
      <c r="AF209" s="40"/>
      <c r="AG209" s="40"/>
      <c r="AH209" s="40"/>
    </row>
    <row r="210" spans="1:34">
      <c r="A210" s="40">
        <v>19</v>
      </c>
      <c r="B210" s="40">
        <v>23</v>
      </c>
      <c r="C210" s="63"/>
      <c r="D210" s="40"/>
      <c r="E210" s="40" t="s">
        <v>50</v>
      </c>
      <c r="F210" s="40" t="s">
        <v>537</v>
      </c>
      <c r="G210" s="64" t="s">
        <v>503</v>
      </c>
      <c r="H210" s="41">
        <v>423</v>
      </c>
      <c r="I210" s="41">
        <v>22</v>
      </c>
      <c r="J210" s="41">
        <v>274</v>
      </c>
      <c r="K210" s="41">
        <v>107</v>
      </c>
      <c r="L210" s="41">
        <v>446</v>
      </c>
      <c r="M210" s="41">
        <v>378</v>
      </c>
      <c r="N210" s="41">
        <v>74</v>
      </c>
      <c r="O210" s="41">
        <v>299</v>
      </c>
      <c r="P210" s="41">
        <v>479</v>
      </c>
      <c r="Q210" s="41">
        <v>153</v>
      </c>
      <c r="R210" s="41">
        <v>311</v>
      </c>
      <c r="S210" s="41" t="s">
        <v>504</v>
      </c>
      <c r="T210" s="41" t="s">
        <v>504</v>
      </c>
      <c r="U210" s="41" t="s">
        <v>504</v>
      </c>
      <c r="V210" s="41" t="s">
        <v>504</v>
      </c>
      <c r="W210" s="41" t="s">
        <v>504</v>
      </c>
      <c r="X210" s="65" t="s">
        <v>504</v>
      </c>
      <c r="Y210" s="40"/>
      <c r="Z210" s="40"/>
      <c r="AA210" s="40"/>
      <c r="AB210" s="40"/>
      <c r="AC210" s="40"/>
      <c r="AD210" s="40"/>
      <c r="AE210" s="40"/>
      <c r="AF210" s="40"/>
      <c r="AG210" s="40"/>
      <c r="AH210" s="40"/>
    </row>
    <row r="211" spans="1:34">
      <c r="A211" s="40">
        <v>19</v>
      </c>
      <c r="B211" s="40">
        <v>24</v>
      </c>
      <c r="C211" s="63"/>
      <c r="D211" s="40" t="s">
        <v>523</v>
      </c>
      <c r="E211" s="40" t="s">
        <v>524</v>
      </c>
      <c r="F211" s="40" t="s">
        <v>537</v>
      </c>
      <c r="G211" s="64" t="s">
        <v>503</v>
      </c>
      <c r="H211" s="41">
        <v>0</v>
      </c>
      <c r="I211" s="41">
        <v>0</v>
      </c>
      <c r="J211" s="41">
        <v>0</v>
      </c>
      <c r="K211" s="41">
        <v>0</v>
      </c>
      <c r="L211" s="41">
        <v>0</v>
      </c>
      <c r="M211" s="41">
        <v>0</v>
      </c>
      <c r="N211" s="41">
        <v>0</v>
      </c>
      <c r="O211" s="41">
        <v>0</v>
      </c>
      <c r="P211" s="41">
        <v>0</v>
      </c>
      <c r="Q211" s="41">
        <v>0</v>
      </c>
      <c r="R211" s="41">
        <v>0</v>
      </c>
      <c r="S211" s="41" t="s">
        <v>504</v>
      </c>
      <c r="T211" s="41" t="s">
        <v>504</v>
      </c>
      <c r="U211" s="41" t="s">
        <v>504</v>
      </c>
      <c r="V211" s="41" t="s">
        <v>504</v>
      </c>
      <c r="W211" s="41" t="s">
        <v>504</v>
      </c>
      <c r="X211" s="65" t="s">
        <v>504</v>
      </c>
      <c r="Y211" s="40"/>
      <c r="Z211" s="40"/>
      <c r="AA211" s="40"/>
      <c r="AB211" s="40"/>
      <c r="AC211" s="40"/>
      <c r="AD211" s="40"/>
      <c r="AE211" s="40"/>
      <c r="AF211" s="40"/>
      <c r="AG211" s="40"/>
      <c r="AH211" s="40"/>
    </row>
    <row r="212" spans="1:34">
      <c r="A212" s="40">
        <v>19</v>
      </c>
      <c r="B212" s="40">
        <v>25</v>
      </c>
      <c r="C212" s="63"/>
      <c r="D212" s="40"/>
      <c r="E212" s="40" t="s">
        <v>525</v>
      </c>
      <c r="F212" s="40" t="s">
        <v>537</v>
      </c>
      <c r="G212" s="64" t="s">
        <v>503</v>
      </c>
      <c r="H212" s="41">
        <v>0</v>
      </c>
      <c r="I212" s="41">
        <v>0</v>
      </c>
      <c r="J212" s="41">
        <v>0</v>
      </c>
      <c r="K212" s="41">
        <v>0</v>
      </c>
      <c r="L212" s="41">
        <v>0</v>
      </c>
      <c r="M212" s="41">
        <v>0</v>
      </c>
      <c r="N212" s="41">
        <v>0</v>
      </c>
      <c r="O212" s="41">
        <v>1</v>
      </c>
      <c r="P212" s="41">
        <v>3</v>
      </c>
      <c r="Q212" s="41">
        <v>0</v>
      </c>
      <c r="R212" s="41">
        <v>0</v>
      </c>
      <c r="S212" s="41" t="s">
        <v>504</v>
      </c>
      <c r="T212" s="41" t="s">
        <v>504</v>
      </c>
      <c r="U212" s="41" t="s">
        <v>504</v>
      </c>
      <c r="V212" s="41" t="s">
        <v>504</v>
      </c>
      <c r="W212" s="41" t="s">
        <v>504</v>
      </c>
      <c r="X212" s="65" t="s">
        <v>504</v>
      </c>
      <c r="Y212" s="40"/>
      <c r="Z212" s="40"/>
      <c r="AA212" s="40"/>
      <c r="AB212" s="40"/>
      <c r="AC212" s="40"/>
      <c r="AD212" s="40"/>
      <c r="AE212" s="40"/>
      <c r="AF212" s="40"/>
      <c r="AG212" s="40"/>
      <c r="AH212" s="40"/>
    </row>
    <row r="213" spans="1:34">
      <c r="A213" s="40">
        <v>19</v>
      </c>
      <c r="B213" s="40">
        <v>26</v>
      </c>
      <c r="C213" s="63"/>
      <c r="D213" s="40"/>
      <c r="E213" s="40" t="s">
        <v>526</v>
      </c>
      <c r="F213" s="40" t="s">
        <v>537</v>
      </c>
      <c r="G213" s="64" t="s">
        <v>503</v>
      </c>
      <c r="H213" s="41">
        <v>6</v>
      </c>
      <c r="I213" s="41">
        <v>2</v>
      </c>
      <c r="J213" s="41">
        <v>0</v>
      </c>
      <c r="K213" s="41">
        <v>17</v>
      </c>
      <c r="L213" s="41">
        <v>47</v>
      </c>
      <c r="M213" s="41">
        <v>13</v>
      </c>
      <c r="N213" s="41">
        <v>9</v>
      </c>
      <c r="O213" s="41">
        <v>8</v>
      </c>
      <c r="P213" s="41">
        <v>33</v>
      </c>
      <c r="Q213" s="41">
        <v>7</v>
      </c>
      <c r="R213" s="41">
        <v>1</v>
      </c>
      <c r="S213" s="41" t="s">
        <v>504</v>
      </c>
      <c r="T213" s="41" t="s">
        <v>504</v>
      </c>
      <c r="U213" s="41" t="s">
        <v>504</v>
      </c>
      <c r="V213" s="41" t="s">
        <v>504</v>
      </c>
      <c r="W213" s="41" t="s">
        <v>504</v>
      </c>
      <c r="X213" s="65" t="s">
        <v>504</v>
      </c>
      <c r="Y213" s="40"/>
      <c r="Z213" s="40"/>
      <c r="AA213" s="40"/>
      <c r="AB213" s="40"/>
      <c r="AC213" s="40"/>
      <c r="AD213" s="40"/>
      <c r="AE213" s="40"/>
      <c r="AF213" s="40"/>
      <c r="AG213" s="40"/>
      <c r="AH213" s="40"/>
    </row>
    <row r="214" spans="1:34">
      <c r="A214" s="40">
        <v>19</v>
      </c>
      <c r="B214" s="40">
        <v>27</v>
      </c>
      <c r="C214" s="63"/>
      <c r="D214" s="40"/>
      <c r="E214" s="40" t="s">
        <v>527</v>
      </c>
      <c r="F214" s="40" t="s">
        <v>537</v>
      </c>
      <c r="G214" s="64" t="s">
        <v>503</v>
      </c>
      <c r="H214" s="41">
        <v>19</v>
      </c>
      <c r="I214" s="41">
        <v>2</v>
      </c>
      <c r="J214" s="41">
        <v>9</v>
      </c>
      <c r="K214" s="41">
        <v>4</v>
      </c>
      <c r="L214" s="41">
        <v>27</v>
      </c>
      <c r="M214" s="41">
        <v>14</v>
      </c>
      <c r="N214" s="41">
        <v>11</v>
      </c>
      <c r="O214" s="41">
        <v>27</v>
      </c>
      <c r="P214" s="41">
        <v>59</v>
      </c>
      <c r="Q214" s="41">
        <v>20</v>
      </c>
      <c r="R214" s="41">
        <v>14</v>
      </c>
      <c r="S214" s="41" t="s">
        <v>504</v>
      </c>
      <c r="T214" s="41" t="s">
        <v>504</v>
      </c>
      <c r="U214" s="41" t="s">
        <v>504</v>
      </c>
      <c r="V214" s="41" t="s">
        <v>504</v>
      </c>
      <c r="W214" s="41" t="s">
        <v>504</v>
      </c>
      <c r="X214" s="65" t="s">
        <v>504</v>
      </c>
      <c r="Y214" s="40"/>
      <c r="Z214" s="40"/>
      <c r="AA214" s="40"/>
      <c r="AB214" s="40"/>
      <c r="AC214" s="40"/>
      <c r="AD214" s="40"/>
      <c r="AE214" s="40"/>
      <c r="AF214" s="40"/>
      <c r="AG214" s="40"/>
      <c r="AH214" s="40"/>
    </row>
    <row r="215" spans="1:34">
      <c r="A215" s="40">
        <v>19</v>
      </c>
      <c r="B215" s="40">
        <v>28</v>
      </c>
      <c r="C215" s="63"/>
      <c r="D215" s="40"/>
      <c r="E215" s="40" t="s">
        <v>517</v>
      </c>
      <c r="F215" s="40" t="s">
        <v>537</v>
      </c>
      <c r="G215" s="64" t="s">
        <v>503</v>
      </c>
      <c r="H215" s="41">
        <v>398</v>
      </c>
      <c r="I215" s="41">
        <v>18</v>
      </c>
      <c r="J215" s="41">
        <v>265</v>
      </c>
      <c r="K215" s="41">
        <v>86</v>
      </c>
      <c r="L215" s="41">
        <v>372</v>
      </c>
      <c r="M215" s="41">
        <v>351</v>
      </c>
      <c r="N215" s="41">
        <v>54</v>
      </c>
      <c r="O215" s="41">
        <v>263</v>
      </c>
      <c r="P215" s="41">
        <v>384</v>
      </c>
      <c r="Q215" s="41">
        <v>126</v>
      </c>
      <c r="R215" s="41">
        <v>296</v>
      </c>
      <c r="S215" s="41" t="s">
        <v>504</v>
      </c>
      <c r="T215" s="41" t="s">
        <v>504</v>
      </c>
      <c r="U215" s="41" t="s">
        <v>504</v>
      </c>
      <c r="V215" s="41" t="s">
        <v>504</v>
      </c>
      <c r="W215" s="41" t="s">
        <v>504</v>
      </c>
      <c r="X215" s="65" t="s">
        <v>504</v>
      </c>
      <c r="Y215" s="40"/>
      <c r="Z215" s="40"/>
      <c r="AA215" s="40"/>
      <c r="AB215" s="40"/>
      <c r="AC215" s="40"/>
      <c r="AD215" s="40"/>
      <c r="AE215" s="40"/>
      <c r="AF215" s="40"/>
      <c r="AG215" s="40"/>
      <c r="AH215" s="40"/>
    </row>
    <row r="216" spans="1:34">
      <c r="A216" s="40">
        <v>19</v>
      </c>
      <c r="B216" s="40">
        <v>29</v>
      </c>
      <c r="C216" s="66"/>
      <c r="D216" s="67"/>
      <c r="E216" s="67" t="s">
        <v>50</v>
      </c>
      <c r="F216" s="67" t="s">
        <v>537</v>
      </c>
      <c r="G216" s="68" t="s">
        <v>503</v>
      </c>
      <c r="H216" s="41">
        <v>423</v>
      </c>
      <c r="I216" s="41">
        <v>22</v>
      </c>
      <c r="J216" s="41">
        <v>274</v>
      </c>
      <c r="K216" s="41">
        <v>107</v>
      </c>
      <c r="L216" s="41">
        <v>446</v>
      </c>
      <c r="M216" s="41">
        <v>378</v>
      </c>
      <c r="N216" s="41">
        <v>74</v>
      </c>
      <c r="O216" s="41">
        <v>299</v>
      </c>
      <c r="P216" s="41">
        <v>479</v>
      </c>
      <c r="Q216" s="41">
        <v>153</v>
      </c>
      <c r="R216" s="41">
        <v>311</v>
      </c>
      <c r="S216" s="41" t="s">
        <v>504</v>
      </c>
      <c r="T216" s="41" t="s">
        <v>504</v>
      </c>
      <c r="U216" s="41" t="s">
        <v>504</v>
      </c>
      <c r="V216" s="41" t="s">
        <v>504</v>
      </c>
      <c r="W216" s="41" t="s">
        <v>504</v>
      </c>
      <c r="X216" s="65" t="s">
        <v>504</v>
      </c>
      <c r="Y216" s="40"/>
      <c r="Z216" s="40"/>
      <c r="AA216" s="40"/>
      <c r="AB216" s="40"/>
      <c r="AC216" s="40"/>
      <c r="AD216" s="40"/>
      <c r="AE216" s="40"/>
      <c r="AF216" s="40"/>
      <c r="AG216" s="40"/>
      <c r="AH216" s="40"/>
    </row>
    <row r="217" spans="1:34">
      <c r="A217" s="120"/>
      <c r="B217" s="122"/>
      <c r="C217" s="69">
        <v>10</v>
      </c>
      <c r="D217" s="70" t="s">
        <v>538</v>
      </c>
      <c r="E217" s="70"/>
      <c r="F217" s="70"/>
      <c r="G217" s="71"/>
      <c r="H217" s="72"/>
      <c r="I217" s="72"/>
      <c r="J217" s="72"/>
      <c r="K217" s="72"/>
      <c r="L217" s="72"/>
      <c r="M217" s="72"/>
      <c r="N217" s="72"/>
      <c r="O217" s="72"/>
      <c r="P217" s="72"/>
      <c r="Q217" s="72"/>
      <c r="R217" s="72"/>
      <c r="S217" s="72"/>
      <c r="T217" s="72"/>
      <c r="U217" s="72"/>
      <c r="V217" s="72"/>
      <c r="W217" s="72"/>
      <c r="X217" s="73"/>
      <c r="Y217" s="40"/>
      <c r="Z217" s="40"/>
      <c r="AA217" s="40"/>
      <c r="AB217" s="40"/>
      <c r="AC217" s="40"/>
      <c r="AD217" s="40"/>
      <c r="AE217" s="40"/>
      <c r="AF217" s="40"/>
      <c r="AG217" s="40"/>
      <c r="AH217" s="40"/>
    </row>
    <row r="218" spans="1:34">
      <c r="A218" s="40">
        <v>20</v>
      </c>
      <c r="B218" s="40">
        <v>4</v>
      </c>
      <c r="C218" s="63"/>
      <c r="D218" s="40" t="s">
        <v>501</v>
      </c>
      <c r="E218" s="40" t="s">
        <v>501</v>
      </c>
      <c r="F218" s="40" t="s">
        <v>537</v>
      </c>
      <c r="G218" s="64" t="s">
        <v>503</v>
      </c>
      <c r="H218" s="41">
        <v>0</v>
      </c>
      <c r="I218" s="41">
        <v>0</v>
      </c>
      <c r="J218" s="41">
        <v>0</v>
      </c>
      <c r="K218" s="41">
        <v>1</v>
      </c>
      <c r="L218" s="41">
        <v>0</v>
      </c>
      <c r="M218" s="41">
        <v>0</v>
      </c>
      <c r="N218" s="41">
        <v>0</v>
      </c>
      <c r="O218" s="41">
        <v>1</v>
      </c>
      <c r="P218" s="41">
        <v>1</v>
      </c>
      <c r="Q218" s="41">
        <v>0</v>
      </c>
      <c r="R218" s="41">
        <v>2</v>
      </c>
      <c r="S218" s="41" t="s">
        <v>504</v>
      </c>
      <c r="T218" s="41" t="s">
        <v>504</v>
      </c>
      <c r="U218" s="41" t="s">
        <v>504</v>
      </c>
      <c r="V218" s="41" t="s">
        <v>504</v>
      </c>
      <c r="W218" s="41" t="s">
        <v>504</v>
      </c>
      <c r="X218" s="65" t="s">
        <v>504</v>
      </c>
      <c r="Y218" s="40"/>
      <c r="Z218" s="40"/>
      <c r="AA218" s="40"/>
      <c r="AB218" s="40"/>
      <c r="AC218" s="40"/>
      <c r="AD218" s="40"/>
      <c r="AE218" s="40"/>
      <c r="AF218" s="40"/>
      <c r="AG218" s="40"/>
      <c r="AH218" s="40"/>
    </row>
    <row r="219" spans="1:34">
      <c r="A219" s="40">
        <v>20</v>
      </c>
      <c r="B219" s="40">
        <v>5</v>
      </c>
      <c r="C219" s="63"/>
      <c r="D219" s="40" t="s">
        <v>505</v>
      </c>
      <c r="E219" s="40" t="s">
        <v>506</v>
      </c>
      <c r="F219" s="40" t="s">
        <v>537</v>
      </c>
      <c r="G219" s="64" t="s">
        <v>503</v>
      </c>
      <c r="H219" s="41">
        <v>17</v>
      </c>
      <c r="I219" s="41">
        <v>2</v>
      </c>
      <c r="J219" s="41">
        <v>0</v>
      </c>
      <c r="K219" s="41">
        <v>7</v>
      </c>
      <c r="L219" s="41">
        <v>2</v>
      </c>
      <c r="M219" s="41">
        <v>13</v>
      </c>
      <c r="N219" s="41">
        <v>4</v>
      </c>
      <c r="O219" s="41">
        <v>10</v>
      </c>
      <c r="P219" s="41">
        <v>11</v>
      </c>
      <c r="Q219" s="41">
        <v>1</v>
      </c>
      <c r="R219" s="41">
        <v>11</v>
      </c>
      <c r="S219" s="41" t="s">
        <v>504</v>
      </c>
      <c r="T219" s="41" t="s">
        <v>504</v>
      </c>
      <c r="U219" s="41" t="s">
        <v>504</v>
      </c>
      <c r="V219" s="41" t="s">
        <v>504</v>
      </c>
      <c r="W219" s="41" t="s">
        <v>504</v>
      </c>
      <c r="X219" s="65" t="s">
        <v>504</v>
      </c>
      <c r="Y219" s="40"/>
      <c r="Z219" s="40"/>
      <c r="AA219" s="40"/>
      <c r="AB219" s="40"/>
      <c r="AC219" s="40"/>
      <c r="AD219" s="40"/>
      <c r="AE219" s="40"/>
      <c r="AF219" s="40"/>
      <c r="AG219" s="40"/>
      <c r="AH219" s="40"/>
    </row>
    <row r="220" spans="1:34">
      <c r="A220" s="40">
        <v>20</v>
      </c>
      <c r="B220" s="40">
        <v>6</v>
      </c>
      <c r="C220" s="63"/>
      <c r="D220" s="40"/>
      <c r="E220" s="40" t="s">
        <v>507</v>
      </c>
      <c r="F220" s="40" t="s">
        <v>537</v>
      </c>
      <c r="G220" s="64" t="s">
        <v>503</v>
      </c>
      <c r="H220" s="41">
        <v>62</v>
      </c>
      <c r="I220" s="41">
        <v>3</v>
      </c>
      <c r="J220" s="41">
        <v>20</v>
      </c>
      <c r="K220" s="41">
        <v>4</v>
      </c>
      <c r="L220" s="41">
        <v>20</v>
      </c>
      <c r="M220" s="41">
        <v>34</v>
      </c>
      <c r="N220" s="41">
        <v>18</v>
      </c>
      <c r="O220" s="41">
        <v>45</v>
      </c>
      <c r="P220" s="41">
        <v>72</v>
      </c>
      <c r="Q220" s="41">
        <v>21</v>
      </c>
      <c r="R220" s="41">
        <v>41</v>
      </c>
      <c r="S220" s="41" t="s">
        <v>504</v>
      </c>
      <c r="T220" s="41" t="s">
        <v>504</v>
      </c>
      <c r="U220" s="41" t="s">
        <v>504</v>
      </c>
      <c r="V220" s="41" t="s">
        <v>504</v>
      </c>
      <c r="W220" s="41" t="s">
        <v>504</v>
      </c>
      <c r="X220" s="65" t="s">
        <v>504</v>
      </c>
      <c r="Y220" s="40"/>
      <c r="Z220" s="40"/>
      <c r="AA220" s="40"/>
      <c r="AB220" s="40"/>
      <c r="AC220" s="40"/>
      <c r="AD220" s="40"/>
      <c r="AE220" s="40"/>
      <c r="AF220" s="40"/>
      <c r="AG220" s="40"/>
      <c r="AH220" s="40"/>
    </row>
    <row r="221" spans="1:34">
      <c r="A221" s="40">
        <v>20</v>
      </c>
      <c r="B221" s="40">
        <v>7</v>
      </c>
      <c r="C221" s="63"/>
      <c r="D221" s="40" t="s">
        <v>508</v>
      </c>
      <c r="E221" s="40" t="s">
        <v>509</v>
      </c>
      <c r="F221" s="40" t="s">
        <v>537</v>
      </c>
      <c r="G221" s="64" t="s">
        <v>503</v>
      </c>
      <c r="H221" s="41">
        <v>11</v>
      </c>
      <c r="I221" s="41">
        <v>0</v>
      </c>
      <c r="J221" s="41">
        <v>0</v>
      </c>
      <c r="K221" s="41">
        <v>3</v>
      </c>
      <c r="L221" s="41">
        <v>1</v>
      </c>
      <c r="M221" s="41">
        <v>7</v>
      </c>
      <c r="N221" s="41">
        <v>1</v>
      </c>
      <c r="O221" s="41">
        <v>0</v>
      </c>
      <c r="P221" s="41">
        <v>3</v>
      </c>
      <c r="Q221" s="41">
        <v>2</v>
      </c>
      <c r="R221" s="41">
        <v>1</v>
      </c>
      <c r="S221" s="41" t="s">
        <v>504</v>
      </c>
      <c r="T221" s="41" t="s">
        <v>504</v>
      </c>
      <c r="U221" s="41" t="s">
        <v>504</v>
      </c>
      <c r="V221" s="41" t="s">
        <v>504</v>
      </c>
      <c r="W221" s="41" t="s">
        <v>504</v>
      </c>
      <c r="X221" s="65" t="s">
        <v>504</v>
      </c>
      <c r="Y221" s="40"/>
      <c r="Z221" s="40"/>
      <c r="AA221" s="40"/>
      <c r="AB221" s="40"/>
      <c r="AC221" s="40"/>
      <c r="AD221" s="40"/>
      <c r="AE221" s="40"/>
      <c r="AF221" s="40"/>
      <c r="AG221" s="40"/>
      <c r="AH221" s="40"/>
    </row>
    <row r="222" spans="1:34">
      <c r="A222" s="40">
        <v>20</v>
      </c>
      <c r="B222" s="40">
        <v>8</v>
      </c>
      <c r="C222" s="63"/>
      <c r="D222" s="40"/>
      <c r="E222" s="40" t="s">
        <v>510</v>
      </c>
      <c r="F222" s="40" t="s">
        <v>537</v>
      </c>
      <c r="G222" s="64" t="s">
        <v>503</v>
      </c>
      <c r="H222" s="41">
        <v>1</v>
      </c>
      <c r="I222" s="41">
        <v>0</v>
      </c>
      <c r="J222" s="41">
        <v>0</v>
      </c>
      <c r="K222" s="41">
        <v>5</v>
      </c>
      <c r="L222" s="41">
        <v>1</v>
      </c>
      <c r="M222" s="41">
        <v>3</v>
      </c>
      <c r="N222" s="41">
        <v>0</v>
      </c>
      <c r="O222" s="41">
        <v>1</v>
      </c>
      <c r="P222" s="41">
        <v>1</v>
      </c>
      <c r="Q222" s="41">
        <v>0</v>
      </c>
      <c r="R222" s="41">
        <v>1</v>
      </c>
      <c r="S222" s="41" t="s">
        <v>504</v>
      </c>
      <c r="T222" s="41" t="s">
        <v>504</v>
      </c>
      <c r="U222" s="41" t="s">
        <v>504</v>
      </c>
      <c r="V222" s="41" t="s">
        <v>504</v>
      </c>
      <c r="W222" s="41" t="s">
        <v>504</v>
      </c>
      <c r="X222" s="65" t="s">
        <v>504</v>
      </c>
      <c r="Y222" s="40"/>
      <c r="Z222" s="40"/>
      <c r="AA222" s="40"/>
      <c r="AB222" s="40"/>
      <c r="AC222" s="40"/>
      <c r="AD222" s="40"/>
      <c r="AE222" s="40"/>
      <c r="AF222" s="40"/>
      <c r="AG222" s="40"/>
      <c r="AH222" s="40"/>
    </row>
    <row r="223" spans="1:34">
      <c r="A223" s="40">
        <v>20</v>
      </c>
      <c r="B223" s="40">
        <v>9</v>
      </c>
      <c r="C223" s="63"/>
      <c r="D223" s="40"/>
      <c r="E223" s="40" t="s">
        <v>511</v>
      </c>
      <c r="F223" s="40" t="s">
        <v>537</v>
      </c>
      <c r="G223" s="64" t="s">
        <v>503</v>
      </c>
      <c r="H223" s="41">
        <v>32</v>
      </c>
      <c r="I223" s="41">
        <v>8</v>
      </c>
      <c r="J223" s="41">
        <v>0</v>
      </c>
      <c r="K223" s="41">
        <v>7</v>
      </c>
      <c r="L223" s="41">
        <v>52</v>
      </c>
      <c r="M223" s="41">
        <v>17</v>
      </c>
      <c r="N223" s="41">
        <v>18</v>
      </c>
      <c r="O223" s="41">
        <v>6</v>
      </c>
      <c r="P223" s="41">
        <v>14</v>
      </c>
      <c r="Q223" s="41">
        <v>6</v>
      </c>
      <c r="R223" s="41">
        <v>6</v>
      </c>
      <c r="S223" s="41" t="s">
        <v>504</v>
      </c>
      <c r="T223" s="41" t="s">
        <v>504</v>
      </c>
      <c r="U223" s="41" t="s">
        <v>504</v>
      </c>
      <c r="V223" s="41" t="s">
        <v>504</v>
      </c>
      <c r="W223" s="41" t="s">
        <v>504</v>
      </c>
      <c r="X223" s="65" t="s">
        <v>504</v>
      </c>
      <c r="Y223" s="40"/>
      <c r="Z223" s="40"/>
      <c r="AA223" s="40"/>
      <c r="AB223" s="40"/>
      <c r="AC223" s="40"/>
      <c r="AD223" s="40"/>
      <c r="AE223" s="40"/>
      <c r="AF223" s="40"/>
      <c r="AG223" s="40"/>
      <c r="AH223" s="40"/>
    </row>
    <row r="224" spans="1:34">
      <c r="A224" s="40">
        <v>20</v>
      </c>
      <c r="B224" s="40">
        <v>10</v>
      </c>
      <c r="C224" s="63"/>
      <c r="D224" s="40"/>
      <c r="E224" s="40" t="s">
        <v>512</v>
      </c>
      <c r="F224" s="40" t="s">
        <v>537</v>
      </c>
      <c r="G224" s="64" t="s">
        <v>503</v>
      </c>
      <c r="H224" s="41">
        <v>1</v>
      </c>
      <c r="I224" s="41">
        <v>0</v>
      </c>
      <c r="J224" s="41">
        <v>2</v>
      </c>
      <c r="K224" s="41">
        <v>2</v>
      </c>
      <c r="L224" s="41">
        <v>11</v>
      </c>
      <c r="M224" s="41">
        <v>7</v>
      </c>
      <c r="N224" s="41">
        <v>5</v>
      </c>
      <c r="O224" s="41">
        <v>2</v>
      </c>
      <c r="P224" s="41">
        <v>0</v>
      </c>
      <c r="Q224" s="41">
        <v>4</v>
      </c>
      <c r="R224" s="41">
        <v>4</v>
      </c>
      <c r="S224" s="41" t="s">
        <v>504</v>
      </c>
      <c r="T224" s="41" t="s">
        <v>504</v>
      </c>
      <c r="U224" s="41" t="s">
        <v>504</v>
      </c>
      <c r="V224" s="41" t="s">
        <v>504</v>
      </c>
      <c r="W224" s="41" t="s">
        <v>504</v>
      </c>
      <c r="X224" s="65" t="s">
        <v>504</v>
      </c>
      <c r="Y224" s="40"/>
      <c r="Z224" s="40"/>
      <c r="AA224" s="40"/>
      <c r="AB224" s="40"/>
      <c r="AC224" s="40"/>
      <c r="AD224" s="40"/>
      <c r="AE224" s="40"/>
      <c r="AF224" s="40"/>
      <c r="AG224" s="40"/>
      <c r="AH224" s="40"/>
    </row>
    <row r="225" spans="1:34">
      <c r="A225" s="40">
        <v>20</v>
      </c>
      <c r="B225" s="40">
        <v>11</v>
      </c>
      <c r="C225" s="63"/>
      <c r="D225" s="40"/>
      <c r="E225" s="40" t="s">
        <v>50</v>
      </c>
      <c r="F225" s="40" t="s">
        <v>537</v>
      </c>
      <c r="G225" s="64" t="s">
        <v>503</v>
      </c>
      <c r="H225" s="41">
        <v>124</v>
      </c>
      <c r="I225" s="41">
        <v>13</v>
      </c>
      <c r="J225" s="41">
        <v>22</v>
      </c>
      <c r="K225" s="41">
        <v>29</v>
      </c>
      <c r="L225" s="41">
        <v>87</v>
      </c>
      <c r="M225" s="41">
        <v>81</v>
      </c>
      <c r="N225" s="41">
        <v>46</v>
      </c>
      <c r="O225" s="41">
        <v>65</v>
      </c>
      <c r="P225" s="41">
        <v>102</v>
      </c>
      <c r="Q225" s="41">
        <v>34</v>
      </c>
      <c r="R225" s="41">
        <v>66</v>
      </c>
      <c r="S225" s="41" t="s">
        <v>504</v>
      </c>
      <c r="T225" s="41" t="s">
        <v>504</v>
      </c>
      <c r="U225" s="41" t="s">
        <v>504</v>
      </c>
      <c r="V225" s="41" t="s">
        <v>504</v>
      </c>
      <c r="W225" s="41" t="s">
        <v>504</v>
      </c>
      <c r="X225" s="65" t="s">
        <v>504</v>
      </c>
      <c r="Y225" s="40"/>
      <c r="Z225" s="40"/>
      <c r="AA225" s="40"/>
      <c r="AB225" s="40"/>
      <c r="AC225" s="40"/>
      <c r="AD225" s="40"/>
      <c r="AE225" s="40"/>
      <c r="AF225" s="40"/>
      <c r="AG225" s="40"/>
      <c r="AH225" s="40"/>
    </row>
    <row r="226" spans="1:34">
      <c r="A226" s="40">
        <v>20</v>
      </c>
      <c r="B226" s="40">
        <v>13</v>
      </c>
      <c r="C226" s="63"/>
      <c r="D226" s="40" t="s">
        <v>513</v>
      </c>
      <c r="E226" s="40" t="s">
        <v>514</v>
      </c>
      <c r="F226" s="40" t="s">
        <v>537</v>
      </c>
      <c r="G226" s="64" t="s">
        <v>503</v>
      </c>
      <c r="H226" s="41">
        <v>0</v>
      </c>
      <c r="I226" s="41">
        <v>0</v>
      </c>
      <c r="J226" s="41">
        <v>0</v>
      </c>
      <c r="K226" s="41">
        <v>1</v>
      </c>
      <c r="L226" s="41">
        <v>1</v>
      </c>
      <c r="M226" s="41">
        <v>0</v>
      </c>
      <c r="N226" s="41">
        <v>4</v>
      </c>
      <c r="O226" s="41">
        <v>0</v>
      </c>
      <c r="P226" s="41">
        <v>0</v>
      </c>
      <c r="Q226" s="41">
        <v>0</v>
      </c>
      <c r="R226" s="41">
        <v>0</v>
      </c>
      <c r="S226" s="41" t="s">
        <v>504</v>
      </c>
      <c r="T226" s="41" t="s">
        <v>504</v>
      </c>
      <c r="U226" s="41" t="s">
        <v>504</v>
      </c>
      <c r="V226" s="41" t="s">
        <v>504</v>
      </c>
      <c r="W226" s="41" t="s">
        <v>504</v>
      </c>
      <c r="X226" s="65" t="s">
        <v>504</v>
      </c>
      <c r="Y226" s="40"/>
      <c r="Z226" s="40"/>
      <c r="AA226" s="40"/>
      <c r="AB226" s="40"/>
      <c r="AC226" s="40"/>
      <c r="AD226" s="40"/>
      <c r="AE226" s="40"/>
      <c r="AF226" s="40"/>
      <c r="AG226" s="40"/>
      <c r="AH226" s="40"/>
    </row>
    <row r="227" spans="1:34">
      <c r="A227" s="40">
        <v>20</v>
      </c>
      <c r="B227" s="40">
        <v>14</v>
      </c>
      <c r="C227" s="63"/>
      <c r="D227" s="40"/>
      <c r="E227" s="40" t="s">
        <v>515</v>
      </c>
      <c r="F227" s="40" t="s">
        <v>537</v>
      </c>
      <c r="G227" s="64" t="s">
        <v>503</v>
      </c>
      <c r="H227" s="41">
        <v>3</v>
      </c>
      <c r="I227" s="41">
        <v>0</v>
      </c>
      <c r="J227" s="41">
        <v>0</v>
      </c>
      <c r="K227" s="41">
        <v>1</v>
      </c>
      <c r="L227" s="41">
        <v>1</v>
      </c>
      <c r="M227" s="41">
        <v>0</v>
      </c>
      <c r="N227" s="41">
        <v>2</v>
      </c>
      <c r="O227" s="41">
        <v>0</v>
      </c>
      <c r="P227" s="41">
        <v>0</v>
      </c>
      <c r="Q227" s="41">
        <v>0</v>
      </c>
      <c r="R227" s="41">
        <v>1</v>
      </c>
      <c r="S227" s="41" t="s">
        <v>504</v>
      </c>
      <c r="T227" s="41" t="s">
        <v>504</v>
      </c>
      <c r="U227" s="41" t="s">
        <v>504</v>
      </c>
      <c r="V227" s="41" t="s">
        <v>504</v>
      </c>
      <c r="W227" s="41" t="s">
        <v>504</v>
      </c>
      <c r="X227" s="65" t="s">
        <v>504</v>
      </c>
      <c r="Y227" s="40"/>
      <c r="Z227" s="40"/>
      <c r="AA227" s="40"/>
      <c r="AB227" s="40"/>
      <c r="AC227" s="40"/>
      <c r="AD227" s="40"/>
      <c r="AE227" s="40"/>
      <c r="AF227" s="40"/>
      <c r="AG227" s="40"/>
      <c r="AH227" s="40"/>
    </row>
    <row r="228" spans="1:34">
      <c r="A228" s="40">
        <v>20</v>
      </c>
      <c r="B228" s="40">
        <v>15</v>
      </c>
      <c r="C228" s="63"/>
      <c r="D228" s="40"/>
      <c r="E228" s="40" t="s">
        <v>516</v>
      </c>
      <c r="F228" s="40" t="s">
        <v>537</v>
      </c>
      <c r="G228" s="64" t="s">
        <v>503</v>
      </c>
      <c r="H228" s="41">
        <v>3</v>
      </c>
      <c r="I228" s="41">
        <v>0</v>
      </c>
      <c r="J228" s="41">
        <v>0</v>
      </c>
      <c r="K228" s="41">
        <v>5</v>
      </c>
      <c r="L228" s="41">
        <v>8</v>
      </c>
      <c r="M228" s="41">
        <v>1</v>
      </c>
      <c r="N228" s="41">
        <v>1</v>
      </c>
      <c r="O228" s="41">
        <v>4</v>
      </c>
      <c r="P228" s="41">
        <v>3</v>
      </c>
      <c r="Q228" s="41">
        <v>3</v>
      </c>
      <c r="R228" s="41">
        <v>0</v>
      </c>
      <c r="S228" s="41" t="s">
        <v>504</v>
      </c>
      <c r="T228" s="41" t="s">
        <v>504</v>
      </c>
      <c r="U228" s="41" t="s">
        <v>504</v>
      </c>
      <c r="V228" s="41" t="s">
        <v>504</v>
      </c>
      <c r="W228" s="41" t="s">
        <v>504</v>
      </c>
      <c r="X228" s="65" t="s">
        <v>504</v>
      </c>
      <c r="Y228" s="40"/>
      <c r="Z228" s="40"/>
      <c r="AA228" s="40"/>
      <c r="AB228" s="40"/>
      <c r="AC228" s="40"/>
      <c r="AD228" s="40"/>
      <c r="AE228" s="40"/>
      <c r="AF228" s="40"/>
      <c r="AG228" s="40"/>
      <c r="AH228" s="40"/>
    </row>
    <row r="229" spans="1:34">
      <c r="A229" s="40">
        <v>20</v>
      </c>
      <c r="B229" s="40">
        <v>16</v>
      </c>
      <c r="C229" s="63"/>
      <c r="D229" s="40"/>
      <c r="E229" s="40" t="s">
        <v>517</v>
      </c>
      <c r="F229" s="40" t="s">
        <v>537</v>
      </c>
      <c r="G229" s="64" t="s">
        <v>503</v>
      </c>
      <c r="H229" s="41">
        <v>117</v>
      </c>
      <c r="I229" s="41">
        <v>13</v>
      </c>
      <c r="J229" s="41">
        <v>22</v>
      </c>
      <c r="K229" s="41">
        <v>22</v>
      </c>
      <c r="L229" s="41">
        <v>77</v>
      </c>
      <c r="M229" s="41">
        <v>80</v>
      </c>
      <c r="N229" s="41">
        <v>39</v>
      </c>
      <c r="O229" s="41">
        <v>61</v>
      </c>
      <c r="P229" s="41">
        <v>99</v>
      </c>
      <c r="Q229" s="41">
        <v>31</v>
      </c>
      <c r="R229" s="41">
        <v>65</v>
      </c>
      <c r="S229" s="41" t="s">
        <v>504</v>
      </c>
      <c r="T229" s="41" t="s">
        <v>504</v>
      </c>
      <c r="U229" s="41" t="s">
        <v>504</v>
      </c>
      <c r="V229" s="41" t="s">
        <v>504</v>
      </c>
      <c r="W229" s="41" t="s">
        <v>504</v>
      </c>
      <c r="X229" s="65" t="s">
        <v>504</v>
      </c>
      <c r="Y229" s="40"/>
      <c r="Z229" s="40"/>
      <c r="AA229" s="40"/>
      <c r="AB229" s="40"/>
      <c r="AC229" s="40"/>
      <c r="AD229" s="40"/>
      <c r="AE229" s="40"/>
      <c r="AF229" s="40"/>
      <c r="AG229" s="40"/>
      <c r="AH229" s="40"/>
    </row>
    <row r="230" spans="1:34">
      <c r="A230" s="40">
        <v>20</v>
      </c>
      <c r="B230" s="40">
        <v>17</v>
      </c>
      <c r="C230" s="63"/>
      <c r="D230" s="40"/>
      <c r="E230" s="40" t="s">
        <v>50</v>
      </c>
      <c r="F230" s="40" t="s">
        <v>537</v>
      </c>
      <c r="G230" s="64" t="s">
        <v>503</v>
      </c>
      <c r="H230" s="41">
        <v>123</v>
      </c>
      <c r="I230" s="41">
        <v>13</v>
      </c>
      <c r="J230" s="41">
        <v>22</v>
      </c>
      <c r="K230" s="41">
        <v>29</v>
      </c>
      <c r="L230" s="41">
        <v>87</v>
      </c>
      <c r="M230" s="41">
        <v>81</v>
      </c>
      <c r="N230" s="41">
        <v>46</v>
      </c>
      <c r="O230" s="41">
        <v>65</v>
      </c>
      <c r="P230" s="41">
        <v>102</v>
      </c>
      <c r="Q230" s="41">
        <v>34</v>
      </c>
      <c r="R230" s="41">
        <v>66</v>
      </c>
      <c r="S230" s="41" t="s">
        <v>504</v>
      </c>
      <c r="T230" s="41" t="s">
        <v>504</v>
      </c>
      <c r="U230" s="41" t="s">
        <v>504</v>
      </c>
      <c r="V230" s="41" t="s">
        <v>504</v>
      </c>
      <c r="W230" s="41" t="s">
        <v>504</v>
      </c>
      <c r="X230" s="65" t="s">
        <v>504</v>
      </c>
      <c r="Y230" s="40"/>
      <c r="Z230" s="40"/>
      <c r="AA230" s="40"/>
      <c r="AB230" s="40"/>
      <c r="AC230" s="40"/>
      <c r="AD230" s="40"/>
      <c r="AE230" s="40"/>
      <c r="AF230" s="40"/>
      <c r="AG230" s="40"/>
      <c r="AH230" s="40"/>
    </row>
    <row r="231" spans="1:34">
      <c r="A231" s="40">
        <v>20</v>
      </c>
      <c r="B231" s="40">
        <v>18</v>
      </c>
      <c r="C231" s="63"/>
      <c r="D231" s="40" t="s">
        <v>518</v>
      </c>
      <c r="E231" s="40" t="s">
        <v>519</v>
      </c>
      <c r="F231" s="40" t="s">
        <v>537</v>
      </c>
      <c r="G231" s="64" t="s">
        <v>503</v>
      </c>
      <c r="H231" s="41">
        <v>0</v>
      </c>
      <c r="I231" s="41">
        <v>0</v>
      </c>
      <c r="J231" s="41">
        <v>0</v>
      </c>
      <c r="K231" s="41">
        <v>0</v>
      </c>
      <c r="L231" s="41">
        <v>0</v>
      </c>
      <c r="M231" s="41">
        <v>1</v>
      </c>
      <c r="N231" s="41">
        <v>0</v>
      </c>
      <c r="O231" s="41">
        <v>0</v>
      </c>
      <c r="P231" s="41">
        <v>0</v>
      </c>
      <c r="Q231" s="41">
        <v>0</v>
      </c>
      <c r="R231" s="41">
        <v>0</v>
      </c>
      <c r="S231" s="41" t="s">
        <v>504</v>
      </c>
      <c r="T231" s="41" t="s">
        <v>504</v>
      </c>
      <c r="U231" s="41" t="s">
        <v>504</v>
      </c>
      <c r="V231" s="41" t="s">
        <v>504</v>
      </c>
      <c r="W231" s="41" t="s">
        <v>504</v>
      </c>
      <c r="X231" s="65" t="s">
        <v>504</v>
      </c>
      <c r="Y231" s="40"/>
      <c r="Z231" s="40"/>
      <c r="AA231" s="40"/>
      <c r="AB231" s="40"/>
      <c r="AC231" s="40"/>
      <c r="AD231" s="40"/>
      <c r="AE231" s="40"/>
      <c r="AF231" s="40"/>
      <c r="AG231" s="40"/>
      <c r="AH231" s="40"/>
    </row>
    <row r="232" spans="1:34">
      <c r="A232" s="40">
        <v>20</v>
      </c>
      <c r="B232" s="40">
        <v>19</v>
      </c>
      <c r="C232" s="63"/>
      <c r="D232" s="40"/>
      <c r="E232" s="40" t="s">
        <v>520</v>
      </c>
      <c r="F232" s="40" t="s">
        <v>537</v>
      </c>
      <c r="G232" s="64" t="s">
        <v>503</v>
      </c>
      <c r="H232" s="41">
        <v>1</v>
      </c>
      <c r="I232" s="41">
        <v>1</v>
      </c>
      <c r="J232" s="41">
        <v>0</v>
      </c>
      <c r="K232" s="41">
        <v>2</v>
      </c>
      <c r="L232" s="41">
        <v>3</v>
      </c>
      <c r="M232" s="41">
        <v>2</v>
      </c>
      <c r="N232" s="41">
        <v>1</v>
      </c>
      <c r="O232" s="41">
        <v>0</v>
      </c>
      <c r="P232" s="41">
        <v>2</v>
      </c>
      <c r="Q232" s="41">
        <v>0</v>
      </c>
      <c r="R232" s="41">
        <v>0</v>
      </c>
      <c r="S232" s="41" t="s">
        <v>504</v>
      </c>
      <c r="T232" s="41" t="s">
        <v>504</v>
      </c>
      <c r="U232" s="41" t="s">
        <v>504</v>
      </c>
      <c r="V232" s="41" t="s">
        <v>504</v>
      </c>
      <c r="W232" s="41" t="s">
        <v>504</v>
      </c>
      <c r="X232" s="65" t="s">
        <v>504</v>
      </c>
      <c r="Y232" s="40"/>
      <c r="Z232" s="40"/>
      <c r="AA232" s="40"/>
      <c r="AB232" s="40"/>
      <c r="AC232" s="40"/>
      <c r="AD232" s="40"/>
      <c r="AE232" s="40"/>
      <c r="AF232" s="40"/>
      <c r="AG232" s="40"/>
      <c r="AH232" s="40"/>
    </row>
    <row r="233" spans="1:34">
      <c r="A233" s="40">
        <v>20</v>
      </c>
      <c r="B233" s="40">
        <v>20</v>
      </c>
      <c r="C233" s="63"/>
      <c r="D233" s="40"/>
      <c r="E233" s="40" t="s">
        <v>521</v>
      </c>
      <c r="F233" s="40" t="s">
        <v>537</v>
      </c>
      <c r="G233" s="64" t="s">
        <v>503</v>
      </c>
      <c r="H233" s="41">
        <v>37</v>
      </c>
      <c r="I233" s="41">
        <v>5</v>
      </c>
      <c r="J233" s="41">
        <v>2</v>
      </c>
      <c r="K233" s="41">
        <v>12</v>
      </c>
      <c r="L233" s="41">
        <v>25</v>
      </c>
      <c r="M233" s="41">
        <v>24</v>
      </c>
      <c r="N233" s="41">
        <v>9</v>
      </c>
      <c r="O233" s="41">
        <v>3</v>
      </c>
      <c r="P233" s="41">
        <v>13</v>
      </c>
      <c r="Q233" s="41">
        <v>14</v>
      </c>
      <c r="R233" s="41">
        <v>10</v>
      </c>
      <c r="S233" s="41" t="s">
        <v>504</v>
      </c>
      <c r="T233" s="41" t="s">
        <v>504</v>
      </c>
      <c r="U233" s="41" t="s">
        <v>504</v>
      </c>
      <c r="V233" s="41" t="s">
        <v>504</v>
      </c>
      <c r="W233" s="41" t="s">
        <v>504</v>
      </c>
      <c r="X233" s="65" t="s">
        <v>504</v>
      </c>
      <c r="Y233" s="40"/>
      <c r="Z233" s="40"/>
      <c r="AA233" s="40"/>
      <c r="AB233" s="40"/>
      <c r="AC233" s="40"/>
      <c r="AD233" s="40"/>
      <c r="AE233" s="40"/>
      <c r="AF233" s="40"/>
      <c r="AG233" s="40"/>
      <c r="AH233" s="40"/>
    </row>
    <row r="234" spans="1:34">
      <c r="A234" s="40">
        <v>20</v>
      </c>
      <c r="B234" s="40">
        <v>21</v>
      </c>
      <c r="C234" s="63"/>
      <c r="D234" s="40"/>
      <c r="E234" s="40" t="s">
        <v>522</v>
      </c>
      <c r="F234" s="40" t="s">
        <v>537</v>
      </c>
      <c r="G234" s="64" t="s">
        <v>503</v>
      </c>
      <c r="H234" s="41">
        <v>62</v>
      </c>
      <c r="I234" s="41">
        <v>7</v>
      </c>
      <c r="J234" s="41">
        <v>18</v>
      </c>
      <c r="K234" s="41">
        <v>14</v>
      </c>
      <c r="L234" s="41">
        <v>54</v>
      </c>
      <c r="M234" s="41">
        <v>44</v>
      </c>
      <c r="N234" s="41">
        <v>34</v>
      </c>
      <c r="O234" s="41">
        <v>54</v>
      </c>
      <c r="P234" s="41">
        <v>84</v>
      </c>
      <c r="Q234" s="41">
        <v>19</v>
      </c>
      <c r="R234" s="41">
        <v>32</v>
      </c>
      <c r="S234" s="41" t="s">
        <v>504</v>
      </c>
      <c r="T234" s="41" t="s">
        <v>504</v>
      </c>
      <c r="U234" s="41" t="s">
        <v>504</v>
      </c>
      <c r="V234" s="41" t="s">
        <v>504</v>
      </c>
      <c r="W234" s="41" t="s">
        <v>504</v>
      </c>
      <c r="X234" s="65" t="s">
        <v>504</v>
      </c>
      <c r="Y234" s="40"/>
      <c r="Z234" s="40"/>
      <c r="AA234" s="40"/>
      <c r="AB234" s="40"/>
      <c r="AC234" s="40"/>
      <c r="AD234" s="40"/>
      <c r="AE234" s="40"/>
      <c r="AF234" s="40"/>
      <c r="AG234" s="40"/>
      <c r="AH234" s="40"/>
    </row>
    <row r="235" spans="1:34">
      <c r="A235" s="40">
        <v>20</v>
      </c>
      <c r="B235" s="40">
        <v>22</v>
      </c>
      <c r="C235" s="63"/>
      <c r="D235" s="40"/>
      <c r="E235" s="40" t="s">
        <v>517</v>
      </c>
      <c r="F235" s="40" t="s">
        <v>537</v>
      </c>
      <c r="G235" s="64" t="s">
        <v>503</v>
      </c>
      <c r="H235" s="41">
        <v>23</v>
      </c>
      <c r="I235" s="41">
        <v>0</v>
      </c>
      <c r="J235" s="41">
        <v>2</v>
      </c>
      <c r="K235" s="41">
        <v>1</v>
      </c>
      <c r="L235" s="41">
        <v>5</v>
      </c>
      <c r="M235" s="41">
        <v>10</v>
      </c>
      <c r="N235" s="41">
        <v>2</v>
      </c>
      <c r="O235" s="41">
        <v>8</v>
      </c>
      <c r="P235" s="41">
        <v>3</v>
      </c>
      <c r="Q235" s="41">
        <v>1</v>
      </c>
      <c r="R235" s="41">
        <v>24</v>
      </c>
      <c r="S235" s="41" t="s">
        <v>504</v>
      </c>
      <c r="T235" s="41" t="s">
        <v>504</v>
      </c>
      <c r="U235" s="41" t="s">
        <v>504</v>
      </c>
      <c r="V235" s="41" t="s">
        <v>504</v>
      </c>
      <c r="W235" s="41" t="s">
        <v>504</v>
      </c>
      <c r="X235" s="65" t="s">
        <v>504</v>
      </c>
      <c r="Y235" s="40"/>
      <c r="Z235" s="40"/>
      <c r="AA235" s="40"/>
      <c r="AB235" s="40"/>
      <c r="AC235" s="40"/>
      <c r="AD235" s="40"/>
      <c r="AE235" s="40"/>
      <c r="AF235" s="40"/>
      <c r="AG235" s="40"/>
      <c r="AH235" s="40"/>
    </row>
    <row r="236" spans="1:34">
      <c r="A236" s="40">
        <v>20</v>
      </c>
      <c r="B236" s="40">
        <v>23</v>
      </c>
      <c r="C236" s="63"/>
      <c r="D236" s="40"/>
      <c r="E236" s="40" t="s">
        <v>50</v>
      </c>
      <c r="F236" s="40" t="s">
        <v>537</v>
      </c>
      <c r="G236" s="64" t="s">
        <v>503</v>
      </c>
      <c r="H236" s="41">
        <v>123</v>
      </c>
      <c r="I236" s="41">
        <v>13</v>
      </c>
      <c r="J236" s="41">
        <v>22</v>
      </c>
      <c r="K236" s="41">
        <v>29</v>
      </c>
      <c r="L236" s="41">
        <v>87</v>
      </c>
      <c r="M236" s="41">
        <v>81</v>
      </c>
      <c r="N236" s="41">
        <v>46</v>
      </c>
      <c r="O236" s="41">
        <v>65</v>
      </c>
      <c r="P236" s="41">
        <v>102</v>
      </c>
      <c r="Q236" s="41">
        <v>34</v>
      </c>
      <c r="R236" s="41">
        <v>66</v>
      </c>
      <c r="S236" s="41" t="s">
        <v>504</v>
      </c>
      <c r="T236" s="41" t="s">
        <v>504</v>
      </c>
      <c r="U236" s="41" t="s">
        <v>504</v>
      </c>
      <c r="V236" s="41" t="s">
        <v>504</v>
      </c>
      <c r="W236" s="41" t="s">
        <v>504</v>
      </c>
      <c r="X236" s="65" t="s">
        <v>504</v>
      </c>
      <c r="Y236" s="40"/>
      <c r="Z236" s="40"/>
      <c r="AA236" s="40"/>
      <c r="AB236" s="40"/>
      <c r="AC236" s="40"/>
      <c r="AD236" s="40"/>
      <c r="AE236" s="40"/>
      <c r="AF236" s="40"/>
      <c r="AG236" s="40"/>
      <c r="AH236" s="40"/>
    </row>
    <row r="237" spans="1:34">
      <c r="A237" s="40">
        <v>20</v>
      </c>
      <c r="B237" s="40">
        <v>24</v>
      </c>
      <c r="C237" s="63"/>
      <c r="D237" s="40" t="s">
        <v>523</v>
      </c>
      <c r="E237" s="40" t="s">
        <v>524</v>
      </c>
      <c r="F237" s="40" t="s">
        <v>537</v>
      </c>
      <c r="G237" s="64" t="s">
        <v>503</v>
      </c>
      <c r="H237" s="41">
        <v>0</v>
      </c>
      <c r="I237" s="41">
        <v>0</v>
      </c>
      <c r="J237" s="41">
        <v>0</v>
      </c>
      <c r="K237" s="41">
        <v>0</v>
      </c>
      <c r="L237" s="41">
        <v>0</v>
      </c>
      <c r="M237" s="41">
        <v>0</v>
      </c>
      <c r="N237" s="41">
        <v>0</v>
      </c>
      <c r="O237" s="41">
        <v>0</v>
      </c>
      <c r="P237" s="41">
        <v>0</v>
      </c>
      <c r="Q237" s="41">
        <v>0</v>
      </c>
      <c r="R237" s="41">
        <v>0</v>
      </c>
      <c r="S237" s="41" t="s">
        <v>504</v>
      </c>
      <c r="T237" s="41" t="s">
        <v>504</v>
      </c>
      <c r="U237" s="41" t="s">
        <v>504</v>
      </c>
      <c r="V237" s="41" t="s">
        <v>504</v>
      </c>
      <c r="W237" s="41" t="s">
        <v>504</v>
      </c>
      <c r="X237" s="65" t="s">
        <v>504</v>
      </c>
      <c r="Y237" s="40"/>
      <c r="Z237" s="40"/>
      <c r="AA237" s="40"/>
      <c r="AB237" s="40"/>
      <c r="AC237" s="40"/>
      <c r="AD237" s="40"/>
      <c r="AE237" s="40"/>
      <c r="AF237" s="40"/>
      <c r="AG237" s="40"/>
      <c r="AH237" s="40"/>
    </row>
    <row r="238" spans="1:34">
      <c r="A238" s="40">
        <v>20</v>
      </c>
      <c r="B238" s="40">
        <v>25</v>
      </c>
      <c r="C238" s="63"/>
      <c r="D238" s="40"/>
      <c r="E238" s="40" t="s">
        <v>525</v>
      </c>
      <c r="F238" s="40" t="s">
        <v>537</v>
      </c>
      <c r="G238" s="64" t="s">
        <v>503</v>
      </c>
      <c r="H238" s="41">
        <v>1</v>
      </c>
      <c r="I238" s="41">
        <v>0</v>
      </c>
      <c r="J238" s="41">
        <v>0</v>
      </c>
      <c r="K238" s="41">
        <v>1</v>
      </c>
      <c r="L238" s="41">
        <v>3</v>
      </c>
      <c r="M238" s="41">
        <v>2</v>
      </c>
      <c r="N238" s="41">
        <v>1</v>
      </c>
      <c r="O238" s="41">
        <v>0</v>
      </c>
      <c r="P238" s="41">
        <v>1</v>
      </c>
      <c r="Q238" s="41">
        <v>0</v>
      </c>
      <c r="R238" s="41">
        <v>1</v>
      </c>
      <c r="S238" s="41" t="s">
        <v>504</v>
      </c>
      <c r="T238" s="41" t="s">
        <v>504</v>
      </c>
      <c r="U238" s="41" t="s">
        <v>504</v>
      </c>
      <c r="V238" s="41" t="s">
        <v>504</v>
      </c>
      <c r="W238" s="41" t="s">
        <v>504</v>
      </c>
      <c r="X238" s="65" t="s">
        <v>504</v>
      </c>
      <c r="Y238" s="40"/>
      <c r="Z238" s="40"/>
      <c r="AA238" s="40"/>
      <c r="AB238" s="40"/>
      <c r="AC238" s="40"/>
      <c r="AD238" s="40"/>
      <c r="AE238" s="40"/>
      <c r="AF238" s="40"/>
      <c r="AG238" s="40"/>
      <c r="AH238" s="40"/>
    </row>
    <row r="239" spans="1:34">
      <c r="A239" s="40">
        <v>20</v>
      </c>
      <c r="B239" s="40">
        <v>26</v>
      </c>
      <c r="C239" s="63"/>
      <c r="D239" s="40"/>
      <c r="E239" s="40" t="s">
        <v>526</v>
      </c>
      <c r="F239" s="40" t="s">
        <v>537</v>
      </c>
      <c r="G239" s="64" t="s">
        <v>503</v>
      </c>
      <c r="H239" s="41">
        <v>12</v>
      </c>
      <c r="I239" s="41">
        <v>6</v>
      </c>
      <c r="J239" s="41">
        <v>1</v>
      </c>
      <c r="K239" s="41">
        <v>9</v>
      </c>
      <c r="L239" s="41">
        <v>25</v>
      </c>
      <c r="M239" s="41">
        <v>31</v>
      </c>
      <c r="N239" s="41">
        <v>13</v>
      </c>
      <c r="O239" s="41">
        <v>6</v>
      </c>
      <c r="P239" s="41">
        <v>20</v>
      </c>
      <c r="Q239" s="41">
        <v>17</v>
      </c>
      <c r="R239" s="41">
        <v>12</v>
      </c>
      <c r="S239" s="41" t="s">
        <v>504</v>
      </c>
      <c r="T239" s="41" t="s">
        <v>504</v>
      </c>
      <c r="U239" s="41" t="s">
        <v>504</v>
      </c>
      <c r="V239" s="41" t="s">
        <v>504</v>
      </c>
      <c r="W239" s="41" t="s">
        <v>504</v>
      </c>
      <c r="X239" s="65" t="s">
        <v>504</v>
      </c>
      <c r="Y239" s="40"/>
      <c r="Z239" s="40"/>
      <c r="AA239" s="40"/>
      <c r="AB239" s="40"/>
      <c r="AC239" s="40"/>
      <c r="AD239" s="40"/>
      <c r="AE239" s="40"/>
      <c r="AF239" s="40"/>
      <c r="AG239" s="40"/>
      <c r="AH239" s="40"/>
    </row>
    <row r="240" spans="1:34">
      <c r="A240" s="40">
        <v>20</v>
      </c>
      <c r="B240" s="40">
        <v>27</v>
      </c>
      <c r="C240" s="63"/>
      <c r="D240" s="40"/>
      <c r="E240" s="40" t="s">
        <v>527</v>
      </c>
      <c r="F240" s="40" t="s">
        <v>537</v>
      </c>
      <c r="G240" s="64" t="s">
        <v>503</v>
      </c>
      <c r="H240" s="41">
        <v>26</v>
      </c>
      <c r="I240" s="41">
        <v>3</v>
      </c>
      <c r="J240" s="41">
        <v>7</v>
      </c>
      <c r="K240" s="41">
        <v>3</v>
      </c>
      <c r="L240" s="41">
        <v>16</v>
      </c>
      <c r="M240" s="41">
        <v>16</v>
      </c>
      <c r="N240" s="41">
        <v>8</v>
      </c>
      <c r="O240" s="41">
        <v>12</v>
      </c>
      <c r="P240" s="41">
        <v>31</v>
      </c>
      <c r="Q240" s="41">
        <v>15</v>
      </c>
      <c r="R240" s="41">
        <v>31</v>
      </c>
      <c r="S240" s="41" t="s">
        <v>504</v>
      </c>
      <c r="T240" s="41" t="s">
        <v>504</v>
      </c>
      <c r="U240" s="41" t="s">
        <v>504</v>
      </c>
      <c r="V240" s="41" t="s">
        <v>504</v>
      </c>
      <c r="W240" s="41" t="s">
        <v>504</v>
      </c>
      <c r="X240" s="65" t="s">
        <v>504</v>
      </c>
      <c r="Y240" s="40"/>
      <c r="Z240" s="40"/>
      <c r="AA240" s="40"/>
      <c r="AB240" s="40"/>
      <c r="AC240" s="40"/>
      <c r="AD240" s="40"/>
      <c r="AE240" s="40"/>
      <c r="AF240" s="40"/>
      <c r="AG240" s="40"/>
      <c r="AH240" s="40"/>
    </row>
    <row r="241" spans="1:34">
      <c r="A241" s="40">
        <v>20</v>
      </c>
      <c r="B241" s="40">
        <v>28</v>
      </c>
      <c r="C241" s="63"/>
      <c r="D241" s="40"/>
      <c r="E241" s="40" t="s">
        <v>517</v>
      </c>
      <c r="F241" s="40" t="s">
        <v>537</v>
      </c>
      <c r="G241" s="64" t="s">
        <v>503</v>
      </c>
      <c r="H241" s="41">
        <v>84</v>
      </c>
      <c r="I241" s="41">
        <v>4</v>
      </c>
      <c r="J241" s="41">
        <v>14</v>
      </c>
      <c r="K241" s="41">
        <v>16</v>
      </c>
      <c r="L241" s="41">
        <v>43</v>
      </c>
      <c r="M241" s="41">
        <v>32</v>
      </c>
      <c r="N241" s="41">
        <v>24</v>
      </c>
      <c r="O241" s="41">
        <v>47</v>
      </c>
      <c r="P241" s="41">
        <v>50</v>
      </c>
      <c r="Q241" s="41">
        <v>2</v>
      </c>
      <c r="R241" s="41">
        <v>22</v>
      </c>
      <c r="S241" s="41" t="s">
        <v>504</v>
      </c>
      <c r="T241" s="41" t="s">
        <v>504</v>
      </c>
      <c r="U241" s="41" t="s">
        <v>504</v>
      </c>
      <c r="V241" s="41" t="s">
        <v>504</v>
      </c>
      <c r="W241" s="41" t="s">
        <v>504</v>
      </c>
      <c r="X241" s="65" t="s">
        <v>504</v>
      </c>
      <c r="Y241" s="40"/>
      <c r="Z241" s="40"/>
      <c r="AA241" s="40"/>
      <c r="AB241" s="40"/>
      <c r="AC241" s="40"/>
      <c r="AD241" s="40"/>
      <c r="AE241" s="40"/>
      <c r="AF241" s="40"/>
      <c r="AG241" s="40"/>
      <c r="AH241" s="40"/>
    </row>
    <row r="242" spans="1:34">
      <c r="A242" s="40">
        <v>20</v>
      </c>
      <c r="B242" s="40">
        <v>29</v>
      </c>
      <c r="C242" s="66"/>
      <c r="D242" s="67"/>
      <c r="E242" s="67" t="s">
        <v>50</v>
      </c>
      <c r="F242" s="67" t="s">
        <v>537</v>
      </c>
      <c r="G242" s="68" t="s">
        <v>503</v>
      </c>
      <c r="H242" s="41">
        <v>123</v>
      </c>
      <c r="I242" s="41">
        <v>13</v>
      </c>
      <c r="J242" s="41">
        <v>22</v>
      </c>
      <c r="K242" s="41">
        <v>29</v>
      </c>
      <c r="L242" s="41">
        <v>87</v>
      </c>
      <c r="M242" s="41">
        <v>81</v>
      </c>
      <c r="N242" s="41">
        <v>46</v>
      </c>
      <c r="O242" s="41">
        <v>65</v>
      </c>
      <c r="P242" s="41">
        <v>102</v>
      </c>
      <c r="Q242" s="41">
        <v>34</v>
      </c>
      <c r="R242" s="41">
        <v>66</v>
      </c>
      <c r="S242" s="41" t="s">
        <v>504</v>
      </c>
      <c r="T242" s="41" t="s">
        <v>504</v>
      </c>
      <c r="U242" s="41" t="s">
        <v>504</v>
      </c>
      <c r="V242" s="41" t="s">
        <v>504</v>
      </c>
      <c r="W242" s="41" t="s">
        <v>504</v>
      </c>
      <c r="X242" s="65" t="s">
        <v>504</v>
      </c>
      <c r="Y242" s="40"/>
      <c r="Z242" s="40"/>
      <c r="AA242" s="40"/>
      <c r="AB242" s="40"/>
      <c r="AC242" s="40"/>
      <c r="AD242" s="40"/>
      <c r="AE242" s="40"/>
      <c r="AF242" s="40"/>
      <c r="AG242" s="40"/>
      <c r="AH242" s="40"/>
    </row>
    <row r="243" spans="1:34">
      <c r="A243" s="120"/>
      <c r="B243" s="122"/>
      <c r="C243" s="69">
        <v>11</v>
      </c>
      <c r="D243" s="70" t="s">
        <v>529</v>
      </c>
      <c r="E243" s="70"/>
      <c r="F243" s="40"/>
      <c r="G243" s="64"/>
      <c r="H243" s="72"/>
      <c r="I243" s="72"/>
      <c r="J243" s="72"/>
      <c r="K243" s="72"/>
      <c r="L243" s="72"/>
      <c r="M243" s="72"/>
      <c r="N243" s="72"/>
      <c r="O243" s="72"/>
      <c r="P243" s="72"/>
      <c r="Q243" s="72"/>
      <c r="R243" s="72"/>
      <c r="S243" s="72"/>
      <c r="T243" s="72"/>
      <c r="U243" s="72"/>
      <c r="V243" s="72"/>
      <c r="W243" s="72"/>
      <c r="X243" s="73"/>
      <c r="Y243" s="40"/>
      <c r="Z243" s="40"/>
      <c r="AA243" s="40"/>
      <c r="AB243" s="40"/>
      <c r="AC243" s="40"/>
      <c r="AD243" s="40"/>
      <c r="AE243" s="40"/>
      <c r="AF243" s="40"/>
      <c r="AG243" s="40"/>
      <c r="AH243" s="40"/>
    </row>
    <row r="244" spans="1:34">
      <c r="A244" s="40">
        <v>21</v>
      </c>
      <c r="B244" s="40">
        <v>4</v>
      </c>
      <c r="C244" s="63"/>
      <c r="D244" s="40" t="s">
        <v>501</v>
      </c>
      <c r="E244" s="40" t="s">
        <v>501</v>
      </c>
      <c r="F244" s="40" t="s">
        <v>537</v>
      </c>
      <c r="G244" s="64" t="s">
        <v>503</v>
      </c>
      <c r="H244" s="41">
        <v>0</v>
      </c>
      <c r="I244" s="41">
        <v>0</v>
      </c>
      <c r="J244" s="41">
        <v>0</v>
      </c>
      <c r="K244" s="41">
        <v>0</v>
      </c>
      <c r="L244" s="41">
        <v>0</v>
      </c>
      <c r="M244" s="41">
        <v>2</v>
      </c>
      <c r="N244" s="41">
        <v>0</v>
      </c>
      <c r="O244" s="41">
        <v>0</v>
      </c>
      <c r="P244" s="41">
        <v>0</v>
      </c>
      <c r="Q244" s="41">
        <v>0</v>
      </c>
      <c r="R244" s="41">
        <v>2</v>
      </c>
      <c r="S244" s="41" t="s">
        <v>504</v>
      </c>
      <c r="T244" s="41" t="s">
        <v>504</v>
      </c>
      <c r="U244" s="41" t="s">
        <v>504</v>
      </c>
      <c r="V244" s="41" t="s">
        <v>504</v>
      </c>
      <c r="W244" s="41" t="s">
        <v>504</v>
      </c>
      <c r="X244" s="65" t="s">
        <v>504</v>
      </c>
      <c r="Y244" s="40"/>
      <c r="Z244" s="40"/>
      <c r="AA244" s="40"/>
      <c r="AB244" s="40"/>
      <c r="AC244" s="40"/>
      <c r="AD244" s="40"/>
      <c r="AE244" s="40"/>
      <c r="AF244" s="40"/>
      <c r="AG244" s="40"/>
      <c r="AH244" s="40"/>
    </row>
    <row r="245" spans="1:34">
      <c r="A245" s="40">
        <v>21</v>
      </c>
      <c r="B245" s="40">
        <v>5</v>
      </c>
      <c r="C245" s="63"/>
      <c r="D245" s="40" t="s">
        <v>505</v>
      </c>
      <c r="E245" s="40" t="s">
        <v>506</v>
      </c>
      <c r="F245" s="40" t="s">
        <v>537</v>
      </c>
      <c r="G245" s="64" t="s">
        <v>503</v>
      </c>
      <c r="H245" s="41">
        <v>27</v>
      </c>
      <c r="I245" s="41">
        <v>1</v>
      </c>
      <c r="J245" s="41">
        <v>0</v>
      </c>
      <c r="K245" s="41">
        <v>8</v>
      </c>
      <c r="L245" s="41">
        <v>7</v>
      </c>
      <c r="M245" s="41">
        <v>15</v>
      </c>
      <c r="N245" s="41">
        <v>5</v>
      </c>
      <c r="O245" s="41">
        <v>7</v>
      </c>
      <c r="P245" s="41">
        <v>21</v>
      </c>
      <c r="Q245" s="41">
        <v>6</v>
      </c>
      <c r="R245" s="41">
        <v>13</v>
      </c>
      <c r="S245" s="41" t="s">
        <v>504</v>
      </c>
      <c r="T245" s="41" t="s">
        <v>504</v>
      </c>
      <c r="U245" s="41" t="s">
        <v>504</v>
      </c>
      <c r="V245" s="41" t="s">
        <v>504</v>
      </c>
      <c r="W245" s="41" t="s">
        <v>504</v>
      </c>
      <c r="X245" s="65" t="s">
        <v>504</v>
      </c>
      <c r="Y245" s="40"/>
      <c r="Z245" s="40"/>
      <c r="AA245" s="40"/>
      <c r="AB245" s="40"/>
      <c r="AC245" s="40"/>
      <c r="AD245" s="40"/>
      <c r="AE245" s="40"/>
      <c r="AF245" s="40"/>
      <c r="AG245" s="40"/>
      <c r="AH245" s="40"/>
    </row>
    <row r="246" spans="1:34">
      <c r="A246" s="40">
        <v>21</v>
      </c>
      <c r="B246" s="40">
        <v>6</v>
      </c>
      <c r="C246" s="63"/>
      <c r="D246" s="40"/>
      <c r="E246" s="40" t="s">
        <v>507</v>
      </c>
      <c r="F246" s="40" t="s">
        <v>537</v>
      </c>
      <c r="G246" s="64" t="s">
        <v>503</v>
      </c>
      <c r="H246" s="41">
        <v>96</v>
      </c>
      <c r="I246" s="41">
        <v>6</v>
      </c>
      <c r="J246" s="41">
        <v>46</v>
      </c>
      <c r="K246" s="41">
        <v>17</v>
      </c>
      <c r="L246" s="41">
        <v>31</v>
      </c>
      <c r="M246" s="41">
        <v>31</v>
      </c>
      <c r="N246" s="41">
        <v>25</v>
      </c>
      <c r="O246" s="41">
        <v>32</v>
      </c>
      <c r="P246" s="41">
        <v>79</v>
      </c>
      <c r="Q246" s="41">
        <v>38</v>
      </c>
      <c r="R246" s="41">
        <v>36</v>
      </c>
      <c r="S246" s="41" t="s">
        <v>504</v>
      </c>
      <c r="T246" s="41" t="s">
        <v>504</v>
      </c>
      <c r="U246" s="41" t="s">
        <v>504</v>
      </c>
      <c r="V246" s="41" t="s">
        <v>504</v>
      </c>
      <c r="W246" s="41" t="s">
        <v>504</v>
      </c>
      <c r="X246" s="65" t="s">
        <v>504</v>
      </c>
      <c r="Y246" s="40"/>
      <c r="Z246" s="40"/>
      <c r="AA246" s="40"/>
      <c r="AB246" s="40"/>
      <c r="AC246" s="40"/>
      <c r="AD246" s="40"/>
      <c r="AE246" s="40"/>
      <c r="AF246" s="40"/>
      <c r="AG246" s="40"/>
      <c r="AH246" s="40"/>
    </row>
    <row r="247" spans="1:34">
      <c r="A247" s="40">
        <v>21</v>
      </c>
      <c r="B247" s="40">
        <v>7</v>
      </c>
      <c r="C247" s="63"/>
      <c r="D247" s="40" t="s">
        <v>508</v>
      </c>
      <c r="E247" s="40" t="s">
        <v>509</v>
      </c>
      <c r="F247" s="40" t="s">
        <v>537</v>
      </c>
      <c r="G247" s="64" t="s">
        <v>503</v>
      </c>
      <c r="H247" s="41">
        <v>24</v>
      </c>
      <c r="I247" s="41">
        <v>0</v>
      </c>
      <c r="J247" s="41">
        <v>0</v>
      </c>
      <c r="K247" s="41">
        <v>4</v>
      </c>
      <c r="L247" s="41">
        <v>4</v>
      </c>
      <c r="M247" s="41">
        <v>14</v>
      </c>
      <c r="N247" s="41">
        <v>4</v>
      </c>
      <c r="O247" s="41">
        <v>0</v>
      </c>
      <c r="P247" s="41">
        <v>1</v>
      </c>
      <c r="Q247" s="41">
        <v>2</v>
      </c>
      <c r="R247" s="41">
        <v>2</v>
      </c>
      <c r="S247" s="41" t="s">
        <v>504</v>
      </c>
      <c r="T247" s="41" t="s">
        <v>504</v>
      </c>
      <c r="U247" s="41" t="s">
        <v>504</v>
      </c>
      <c r="V247" s="41" t="s">
        <v>504</v>
      </c>
      <c r="W247" s="41" t="s">
        <v>504</v>
      </c>
      <c r="X247" s="65" t="s">
        <v>504</v>
      </c>
      <c r="Y247" s="40"/>
      <c r="Z247" s="40"/>
      <c r="AA247" s="40"/>
      <c r="AB247" s="40"/>
      <c r="AC247" s="40"/>
      <c r="AD247" s="40"/>
      <c r="AE247" s="40"/>
      <c r="AF247" s="40"/>
      <c r="AG247" s="40"/>
      <c r="AH247" s="40"/>
    </row>
    <row r="248" spans="1:34">
      <c r="A248" s="40">
        <v>21</v>
      </c>
      <c r="B248" s="40">
        <v>8</v>
      </c>
      <c r="C248" s="63"/>
      <c r="D248" s="40"/>
      <c r="E248" s="40" t="s">
        <v>510</v>
      </c>
      <c r="F248" s="40" t="s">
        <v>537</v>
      </c>
      <c r="G248" s="64" t="s">
        <v>503</v>
      </c>
      <c r="H248" s="41">
        <v>3</v>
      </c>
      <c r="I248" s="41">
        <v>0</v>
      </c>
      <c r="J248" s="41">
        <v>0</v>
      </c>
      <c r="K248" s="41">
        <v>12</v>
      </c>
      <c r="L248" s="41">
        <v>3</v>
      </c>
      <c r="M248" s="41">
        <v>10</v>
      </c>
      <c r="N248" s="41">
        <v>0</v>
      </c>
      <c r="O248" s="41">
        <v>3</v>
      </c>
      <c r="P248" s="41">
        <v>5</v>
      </c>
      <c r="Q248" s="41">
        <v>1</v>
      </c>
      <c r="R248" s="41">
        <v>4</v>
      </c>
      <c r="S248" s="41" t="s">
        <v>504</v>
      </c>
      <c r="T248" s="41" t="s">
        <v>504</v>
      </c>
      <c r="U248" s="41" t="s">
        <v>504</v>
      </c>
      <c r="V248" s="41" t="s">
        <v>504</v>
      </c>
      <c r="W248" s="41" t="s">
        <v>504</v>
      </c>
      <c r="X248" s="65" t="s">
        <v>504</v>
      </c>
      <c r="Y248" s="40"/>
      <c r="Z248" s="40"/>
      <c r="AA248" s="40"/>
      <c r="AB248" s="40"/>
      <c r="AC248" s="40"/>
      <c r="AD248" s="40"/>
      <c r="AE248" s="40"/>
      <c r="AF248" s="40"/>
      <c r="AG248" s="40"/>
      <c r="AH248" s="40"/>
    </row>
    <row r="249" spans="1:34">
      <c r="A249" s="40">
        <v>21</v>
      </c>
      <c r="B249" s="40">
        <v>9</v>
      </c>
      <c r="C249" s="63"/>
      <c r="D249" s="40"/>
      <c r="E249" s="40" t="s">
        <v>511</v>
      </c>
      <c r="F249" s="40" t="s">
        <v>537</v>
      </c>
      <c r="G249" s="64" t="s">
        <v>503</v>
      </c>
      <c r="H249" s="41">
        <v>100</v>
      </c>
      <c r="I249" s="41">
        <v>4</v>
      </c>
      <c r="J249" s="41">
        <v>0</v>
      </c>
      <c r="K249" s="41">
        <v>15</v>
      </c>
      <c r="L249" s="41">
        <v>74</v>
      </c>
      <c r="M249" s="41">
        <v>18</v>
      </c>
      <c r="N249" s="41">
        <v>35</v>
      </c>
      <c r="O249" s="41">
        <v>9</v>
      </c>
      <c r="P249" s="41">
        <v>12</v>
      </c>
      <c r="Q249" s="41">
        <v>20</v>
      </c>
      <c r="R249" s="41">
        <v>13</v>
      </c>
      <c r="S249" s="41" t="s">
        <v>504</v>
      </c>
      <c r="T249" s="41" t="s">
        <v>504</v>
      </c>
      <c r="U249" s="41" t="s">
        <v>504</v>
      </c>
      <c r="V249" s="41" t="s">
        <v>504</v>
      </c>
      <c r="W249" s="41" t="s">
        <v>504</v>
      </c>
      <c r="X249" s="65" t="s">
        <v>504</v>
      </c>
      <c r="Y249" s="40"/>
      <c r="Z249" s="40"/>
      <c r="AA249" s="40"/>
      <c r="AB249" s="40"/>
      <c r="AC249" s="40"/>
      <c r="AD249" s="40"/>
      <c r="AE249" s="40"/>
      <c r="AF249" s="40"/>
      <c r="AG249" s="40"/>
      <c r="AH249" s="40"/>
    </row>
    <row r="250" spans="1:34">
      <c r="A250" s="40">
        <v>21</v>
      </c>
      <c r="B250" s="40">
        <v>10</v>
      </c>
      <c r="C250" s="63"/>
      <c r="D250" s="40"/>
      <c r="E250" s="40" t="s">
        <v>512</v>
      </c>
      <c r="F250" s="40" t="s">
        <v>537</v>
      </c>
      <c r="G250" s="64" t="s">
        <v>503</v>
      </c>
      <c r="H250" s="41">
        <v>8</v>
      </c>
      <c r="I250" s="41">
        <v>0</v>
      </c>
      <c r="J250" s="41">
        <v>4</v>
      </c>
      <c r="K250" s="41">
        <v>36</v>
      </c>
      <c r="L250" s="41">
        <v>50</v>
      </c>
      <c r="M250" s="41">
        <v>13</v>
      </c>
      <c r="N250" s="41">
        <v>9</v>
      </c>
      <c r="O250" s="41">
        <v>9</v>
      </c>
      <c r="P250" s="41">
        <v>3</v>
      </c>
      <c r="Q250" s="41">
        <v>27</v>
      </c>
      <c r="R250" s="41">
        <v>10</v>
      </c>
      <c r="S250" s="41" t="s">
        <v>504</v>
      </c>
      <c r="T250" s="41" t="s">
        <v>504</v>
      </c>
      <c r="U250" s="41" t="s">
        <v>504</v>
      </c>
      <c r="V250" s="41" t="s">
        <v>504</v>
      </c>
      <c r="W250" s="41" t="s">
        <v>504</v>
      </c>
      <c r="X250" s="65" t="s">
        <v>504</v>
      </c>
      <c r="Y250" s="40"/>
      <c r="Z250" s="40"/>
      <c r="AA250" s="40"/>
      <c r="AB250" s="40"/>
      <c r="AC250" s="40"/>
      <c r="AD250" s="40"/>
      <c r="AE250" s="40"/>
      <c r="AF250" s="40"/>
      <c r="AG250" s="40"/>
      <c r="AH250" s="40"/>
    </row>
    <row r="251" spans="1:34">
      <c r="A251" s="40">
        <v>21</v>
      </c>
      <c r="B251" s="40">
        <v>11</v>
      </c>
      <c r="C251" s="63"/>
      <c r="D251" s="40"/>
      <c r="E251" s="40" t="s">
        <v>50</v>
      </c>
      <c r="F251" s="40" t="s">
        <v>537</v>
      </c>
      <c r="G251" s="64" t="s">
        <v>503</v>
      </c>
      <c r="H251" s="41">
        <v>258</v>
      </c>
      <c r="I251" s="41">
        <v>11</v>
      </c>
      <c r="J251" s="41">
        <v>50</v>
      </c>
      <c r="K251" s="41">
        <v>92</v>
      </c>
      <c r="L251" s="41">
        <v>169</v>
      </c>
      <c r="M251" s="41">
        <v>103</v>
      </c>
      <c r="N251" s="41">
        <v>78</v>
      </c>
      <c r="O251" s="41">
        <v>60</v>
      </c>
      <c r="P251" s="41">
        <v>121</v>
      </c>
      <c r="Q251" s="41">
        <v>94</v>
      </c>
      <c r="R251" s="41">
        <v>80</v>
      </c>
      <c r="S251" s="41" t="s">
        <v>504</v>
      </c>
      <c r="T251" s="41" t="s">
        <v>504</v>
      </c>
      <c r="U251" s="41" t="s">
        <v>504</v>
      </c>
      <c r="V251" s="41" t="s">
        <v>504</v>
      </c>
      <c r="W251" s="41" t="s">
        <v>504</v>
      </c>
      <c r="X251" s="65" t="s">
        <v>504</v>
      </c>
      <c r="Y251" s="40"/>
      <c r="Z251" s="40"/>
      <c r="AA251" s="40"/>
      <c r="AB251" s="40"/>
      <c r="AC251" s="40"/>
      <c r="AD251" s="40"/>
      <c r="AE251" s="40"/>
      <c r="AF251" s="40"/>
      <c r="AG251" s="40"/>
      <c r="AH251" s="40"/>
    </row>
    <row r="252" spans="1:34">
      <c r="A252" s="40">
        <v>21</v>
      </c>
      <c r="B252" s="40">
        <v>13</v>
      </c>
      <c r="C252" s="63"/>
      <c r="D252" s="40" t="s">
        <v>513</v>
      </c>
      <c r="E252" s="40" t="s">
        <v>514</v>
      </c>
      <c r="F252" s="40" t="s">
        <v>537</v>
      </c>
      <c r="G252" s="64" t="s">
        <v>503</v>
      </c>
      <c r="H252" s="41">
        <v>2</v>
      </c>
      <c r="I252" s="41">
        <v>0</v>
      </c>
      <c r="J252" s="41">
        <v>0</v>
      </c>
      <c r="K252" s="41">
        <v>15</v>
      </c>
      <c r="L252" s="41">
        <v>7</v>
      </c>
      <c r="M252" s="41">
        <v>0</v>
      </c>
      <c r="N252" s="41">
        <v>4</v>
      </c>
      <c r="O252" s="41">
        <v>1</v>
      </c>
      <c r="P252" s="41">
        <v>1</v>
      </c>
      <c r="Q252" s="41">
        <v>0</v>
      </c>
      <c r="R252" s="41">
        <v>4</v>
      </c>
      <c r="S252" s="41" t="s">
        <v>504</v>
      </c>
      <c r="T252" s="41" t="s">
        <v>504</v>
      </c>
      <c r="U252" s="41" t="s">
        <v>504</v>
      </c>
      <c r="V252" s="41" t="s">
        <v>504</v>
      </c>
      <c r="W252" s="41" t="s">
        <v>504</v>
      </c>
      <c r="X252" s="65" t="s">
        <v>504</v>
      </c>
      <c r="Y252" s="40"/>
      <c r="Z252" s="40"/>
      <c r="AA252" s="40"/>
      <c r="AB252" s="40"/>
      <c r="AC252" s="40"/>
      <c r="AD252" s="40"/>
      <c r="AE252" s="40"/>
      <c r="AF252" s="40"/>
      <c r="AG252" s="40"/>
      <c r="AH252" s="40"/>
    </row>
    <row r="253" spans="1:34">
      <c r="A253" s="40">
        <v>21</v>
      </c>
      <c r="B253" s="40">
        <v>14</v>
      </c>
      <c r="C253" s="63"/>
      <c r="D253" s="40"/>
      <c r="E253" s="40" t="s">
        <v>515</v>
      </c>
      <c r="F253" s="40" t="s">
        <v>537</v>
      </c>
      <c r="G253" s="64" t="s">
        <v>503</v>
      </c>
      <c r="H253" s="41">
        <v>28</v>
      </c>
      <c r="I253" s="41">
        <v>0</v>
      </c>
      <c r="J253" s="41">
        <v>3</v>
      </c>
      <c r="K253" s="41">
        <v>17</v>
      </c>
      <c r="L253" s="41">
        <v>15</v>
      </c>
      <c r="M253" s="41">
        <v>3</v>
      </c>
      <c r="N253" s="41">
        <v>10</v>
      </c>
      <c r="O253" s="41">
        <v>3</v>
      </c>
      <c r="P253" s="41">
        <v>2</v>
      </c>
      <c r="Q253" s="41">
        <v>11</v>
      </c>
      <c r="R253" s="41">
        <v>2</v>
      </c>
      <c r="S253" s="41" t="s">
        <v>504</v>
      </c>
      <c r="T253" s="41" t="s">
        <v>504</v>
      </c>
      <c r="U253" s="41" t="s">
        <v>504</v>
      </c>
      <c r="V253" s="41" t="s">
        <v>504</v>
      </c>
      <c r="W253" s="41" t="s">
        <v>504</v>
      </c>
      <c r="X253" s="65" t="s">
        <v>504</v>
      </c>
      <c r="Y253" s="40"/>
      <c r="Z253" s="40"/>
      <c r="AA253" s="40"/>
      <c r="AB253" s="40"/>
      <c r="AC253" s="40"/>
      <c r="AD253" s="40"/>
      <c r="AE253" s="40"/>
      <c r="AF253" s="40"/>
      <c r="AG253" s="40"/>
      <c r="AH253" s="40"/>
    </row>
    <row r="254" spans="1:34">
      <c r="A254" s="40">
        <v>21</v>
      </c>
      <c r="B254" s="40">
        <v>15</v>
      </c>
      <c r="C254" s="63"/>
      <c r="D254" s="40"/>
      <c r="E254" s="40" t="s">
        <v>516</v>
      </c>
      <c r="F254" s="40" t="s">
        <v>537</v>
      </c>
      <c r="G254" s="64" t="s">
        <v>503</v>
      </c>
      <c r="H254" s="41">
        <v>11</v>
      </c>
      <c r="I254" s="41">
        <v>0</v>
      </c>
      <c r="J254" s="41">
        <v>1</v>
      </c>
      <c r="K254" s="41">
        <v>9</v>
      </c>
      <c r="L254" s="41">
        <v>25</v>
      </c>
      <c r="M254" s="41">
        <v>3</v>
      </c>
      <c r="N254" s="41">
        <v>1</v>
      </c>
      <c r="O254" s="41">
        <v>4</v>
      </c>
      <c r="P254" s="41">
        <v>0</v>
      </c>
      <c r="Q254" s="41">
        <v>10</v>
      </c>
      <c r="R254" s="41">
        <v>5</v>
      </c>
      <c r="S254" s="41" t="s">
        <v>504</v>
      </c>
      <c r="T254" s="41" t="s">
        <v>504</v>
      </c>
      <c r="U254" s="41" t="s">
        <v>504</v>
      </c>
      <c r="V254" s="41" t="s">
        <v>504</v>
      </c>
      <c r="W254" s="41" t="s">
        <v>504</v>
      </c>
      <c r="X254" s="65" t="s">
        <v>504</v>
      </c>
      <c r="Y254" s="40"/>
      <c r="Z254" s="40"/>
      <c r="AA254" s="40"/>
      <c r="AB254" s="40"/>
      <c r="AC254" s="40"/>
      <c r="AD254" s="40"/>
      <c r="AE254" s="40"/>
      <c r="AF254" s="40"/>
      <c r="AG254" s="40"/>
      <c r="AH254" s="40"/>
    </row>
    <row r="255" spans="1:34">
      <c r="A255" s="40">
        <v>21</v>
      </c>
      <c r="B255" s="40">
        <v>16</v>
      </c>
      <c r="C255" s="63"/>
      <c r="D255" s="40"/>
      <c r="E255" s="40" t="s">
        <v>517</v>
      </c>
      <c r="F255" s="40" t="s">
        <v>537</v>
      </c>
      <c r="G255" s="64" t="s">
        <v>503</v>
      </c>
      <c r="H255" s="41">
        <v>214</v>
      </c>
      <c r="I255" s="41">
        <v>11</v>
      </c>
      <c r="J255" s="41">
        <v>46</v>
      </c>
      <c r="K255" s="41">
        <v>51</v>
      </c>
      <c r="L255" s="41">
        <v>122</v>
      </c>
      <c r="M255" s="41">
        <v>97</v>
      </c>
      <c r="N255" s="41">
        <v>63</v>
      </c>
      <c r="O255" s="41">
        <v>52</v>
      </c>
      <c r="P255" s="41">
        <v>118</v>
      </c>
      <c r="Q255" s="41">
        <v>73</v>
      </c>
      <c r="R255" s="41">
        <v>69</v>
      </c>
      <c r="S255" s="41" t="s">
        <v>504</v>
      </c>
      <c r="T255" s="41" t="s">
        <v>504</v>
      </c>
      <c r="U255" s="41" t="s">
        <v>504</v>
      </c>
      <c r="V255" s="41" t="s">
        <v>504</v>
      </c>
      <c r="W255" s="41" t="s">
        <v>504</v>
      </c>
      <c r="X255" s="65" t="s">
        <v>504</v>
      </c>
      <c r="Y255" s="40"/>
      <c r="Z255" s="40"/>
      <c r="AA255" s="40"/>
      <c r="AB255" s="40"/>
      <c r="AC255" s="40"/>
      <c r="AD255" s="40"/>
      <c r="AE255" s="40"/>
      <c r="AF255" s="40"/>
      <c r="AG255" s="40"/>
      <c r="AH255" s="40"/>
    </row>
    <row r="256" spans="1:34">
      <c r="A256" s="40">
        <v>21</v>
      </c>
      <c r="B256" s="40">
        <v>17</v>
      </c>
      <c r="C256" s="63"/>
      <c r="D256" s="40"/>
      <c r="E256" s="40" t="s">
        <v>50</v>
      </c>
      <c r="F256" s="40" t="s">
        <v>537</v>
      </c>
      <c r="G256" s="64" t="s">
        <v>503</v>
      </c>
      <c r="H256" s="41">
        <v>255</v>
      </c>
      <c r="I256" s="41">
        <v>11</v>
      </c>
      <c r="J256" s="41">
        <v>50</v>
      </c>
      <c r="K256" s="41">
        <v>92</v>
      </c>
      <c r="L256" s="41">
        <v>169</v>
      </c>
      <c r="M256" s="41">
        <v>103</v>
      </c>
      <c r="N256" s="41">
        <v>78</v>
      </c>
      <c r="O256" s="41">
        <v>60</v>
      </c>
      <c r="P256" s="41">
        <v>121</v>
      </c>
      <c r="Q256" s="41">
        <v>94</v>
      </c>
      <c r="R256" s="41">
        <v>80</v>
      </c>
      <c r="S256" s="41" t="s">
        <v>504</v>
      </c>
      <c r="T256" s="41" t="s">
        <v>504</v>
      </c>
      <c r="U256" s="41" t="s">
        <v>504</v>
      </c>
      <c r="V256" s="41" t="s">
        <v>504</v>
      </c>
      <c r="W256" s="41" t="s">
        <v>504</v>
      </c>
      <c r="X256" s="65" t="s">
        <v>504</v>
      </c>
      <c r="Y256" s="40"/>
      <c r="Z256" s="40"/>
      <c r="AA256" s="40"/>
      <c r="AB256" s="40"/>
      <c r="AC256" s="40"/>
      <c r="AD256" s="40"/>
      <c r="AE256" s="40"/>
      <c r="AF256" s="40"/>
      <c r="AG256" s="40"/>
      <c r="AH256" s="40"/>
    </row>
    <row r="257" spans="1:34">
      <c r="A257" s="40">
        <v>21</v>
      </c>
      <c r="B257" s="40">
        <v>18</v>
      </c>
      <c r="C257" s="63"/>
      <c r="D257" s="40" t="s">
        <v>518</v>
      </c>
      <c r="E257" s="40" t="s">
        <v>519</v>
      </c>
      <c r="F257" s="40" t="s">
        <v>537</v>
      </c>
      <c r="G257" s="64" t="s">
        <v>503</v>
      </c>
      <c r="H257" s="41">
        <v>1</v>
      </c>
      <c r="I257" s="41">
        <v>0</v>
      </c>
      <c r="J257" s="41">
        <v>0</v>
      </c>
      <c r="K257" s="41">
        <v>1</v>
      </c>
      <c r="L257" s="41">
        <v>0</v>
      </c>
      <c r="M257" s="41">
        <v>4</v>
      </c>
      <c r="N257" s="41">
        <v>0</v>
      </c>
      <c r="O257" s="41">
        <v>1</v>
      </c>
      <c r="P257" s="41">
        <v>0</v>
      </c>
      <c r="Q257" s="41">
        <v>0</v>
      </c>
      <c r="R257" s="41">
        <v>0</v>
      </c>
      <c r="S257" s="41" t="s">
        <v>504</v>
      </c>
      <c r="T257" s="41" t="s">
        <v>504</v>
      </c>
      <c r="U257" s="41" t="s">
        <v>504</v>
      </c>
      <c r="V257" s="41" t="s">
        <v>504</v>
      </c>
      <c r="W257" s="41" t="s">
        <v>504</v>
      </c>
      <c r="X257" s="65" t="s">
        <v>504</v>
      </c>
      <c r="Y257" s="40"/>
      <c r="Z257" s="40"/>
      <c r="AA257" s="40"/>
      <c r="AB257" s="40"/>
      <c r="AC257" s="40"/>
      <c r="AD257" s="40"/>
      <c r="AE257" s="40"/>
      <c r="AF257" s="40"/>
      <c r="AG257" s="40"/>
      <c r="AH257" s="40"/>
    </row>
    <row r="258" spans="1:34">
      <c r="A258" s="40">
        <v>21</v>
      </c>
      <c r="B258" s="40">
        <v>19</v>
      </c>
      <c r="C258" s="63"/>
      <c r="D258" s="40"/>
      <c r="E258" s="40" t="s">
        <v>520</v>
      </c>
      <c r="F258" s="40" t="s">
        <v>537</v>
      </c>
      <c r="G258" s="64" t="s">
        <v>503</v>
      </c>
      <c r="H258" s="41">
        <v>8</v>
      </c>
      <c r="I258" s="41">
        <v>0</v>
      </c>
      <c r="J258" s="41">
        <v>0</v>
      </c>
      <c r="K258" s="41">
        <v>14</v>
      </c>
      <c r="L258" s="41">
        <v>12</v>
      </c>
      <c r="M258" s="41">
        <v>7</v>
      </c>
      <c r="N258" s="41">
        <v>10</v>
      </c>
      <c r="O258" s="41">
        <v>3</v>
      </c>
      <c r="P258" s="41">
        <v>4</v>
      </c>
      <c r="Q258" s="41">
        <v>3</v>
      </c>
      <c r="R258" s="41">
        <v>2</v>
      </c>
      <c r="S258" s="41" t="s">
        <v>504</v>
      </c>
      <c r="T258" s="41" t="s">
        <v>504</v>
      </c>
      <c r="U258" s="41" t="s">
        <v>504</v>
      </c>
      <c r="V258" s="41" t="s">
        <v>504</v>
      </c>
      <c r="W258" s="41" t="s">
        <v>504</v>
      </c>
      <c r="X258" s="65" t="s">
        <v>504</v>
      </c>
      <c r="Y258" s="40"/>
      <c r="Z258" s="40"/>
      <c r="AA258" s="40"/>
      <c r="AB258" s="40"/>
      <c r="AC258" s="40"/>
      <c r="AD258" s="40"/>
      <c r="AE258" s="40"/>
      <c r="AF258" s="40"/>
      <c r="AG258" s="40"/>
      <c r="AH258" s="40"/>
    </row>
    <row r="259" spans="1:34">
      <c r="A259" s="40">
        <v>21</v>
      </c>
      <c r="B259" s="40">
        <v>20</v>
      </c>
      <c r="C259" s="63"/>
      <c r="D259" s="40"/>
      <c r="E259" s="40" t="s">
        <v>521</v>
      </c>
      <c r="F259" s="40" t="s">
        <v>537</v>
      </c>
      <c r="G259" s="64" t="s">
        <v>503</v>
      </c>
      <c r="H259" s="41">
        <v>120</v>
      </c>
      <c r="I259" s="41">
        <v>2</v>
      </c>
      <c r="J259" s="41">
        <v>7</v>
      </c>
      <c r="K259" s="41">
        <v>50</v>
      </c>
      <c r="L259" s="41">
        <v>69</v>
      </c>
      <c r="M259" s="41">
        <v>39</v>
      </c>
      <c r="N259" s="41">
        <v>26</v>
      </c>
      <c r="O259" s="41">
        <v>2</v>
      </c>
      <c r="P259" s="41">
        <v>19</v>
      </c>
      <c r="Q259" s="41">
        <v>51</v>
      </c>
      <c r="R259" s="41">
        <v>20</v>
      </c>
      <c r="S259" s="41" t="s">
        <v>504</v>
      </c>
      <c r="T259" s="41" t="s">
        <v>504</v>
      </c>
      <c r="U259" s="41" t="s">
        <v>504</v>
      </c>
      <c r="V259" s="41" t="s">
        <v>504</v>
      </c>
      <c r="W259" s="41" t="s">
        <v>504</v>
      </c>
      <c r="X259" s="65" t="s">
        <v>504</v>
      </c>
      <c r="Y259" s="40"/>
      <c r="Z259" s="40"/>
      <c r="AA259" s="40"/>
      <c r="AB259" s="40"/>
      <c r="AC259" s="40"/>
      <c r="AD259" s="40"/>
      <c r="AE259" s="40"/>
      <c r="AF259" s="40"/>
      <c r="AG259" s="40"/>
      <c r="AH259" s="40"/>
    </row>
    <row r="260" spans="1:34">
      <c r="A260" s="40">
        <v>21</v>
      </c>
      <c r="B260" s="40">
        <v>21</v>
      </c>
      <c r="C260" s="63"/>
      <c r="D260" s="40"/>
      <c r="E260" s="40" t="s">
        <v>522</v>
      </c>
      <c r="F260" s="40" t="s">
        <v>537</v>
      </c>
      <c r="G260" s="64" t="s">
        <v>503</v>
      </c>
      <c r="H260" s="41">
        <v>124</v>
      </c>
      <c r="I260" s="41">
        <v>9</v>
      </c>
      <c r="J260" s="41">
        <v>41</v>
      </c>
      <c r="K260" s="41">
        <v>27</v>
      </c>
      <c r="L260" s="41">
        <v>87</v>
      </c>
      <c r="M260" s="41">
        <v>50</v>
      </c>
      <c r="N260" s="41">
        <v>42</v>
      </c>
      <c r="O260" s="41">
        <v>54</v>
      </c>
      <c r="P260" s="41">
        <v>98</v>
      </c>
      <c r="Q260" s="41">
        <v>40</v>
      </c>
      <c r="R260" s="41">
        <v>52</v>
      </c>
      <c r="S260" s="41" t="s">
        <v>504</v>
      </c>
      <c r="T260" s="41" t="s">
        <v>504</v>
      </c>
      <c r="U260" s="41" t="s">
        <v>504</v>
      </c>
      <c r="V260" s="41" t="s">
        <v>504</v>
      </c>
      <c r="W260" s="41" t="s">
        <v>504</v>
      </c>
      <c r="X260" s="65" t="s">
        <v>504</v>
      </c>
      <c r="Y260" s="40"/>
      <c r="Z260" s="40"/>
      <c r="AA260" s="40"/>
      <c r="AB260" s="40"/>
      <c r="AC260" s="40"/>
      <c r="AD260" s="40"/>
      <c r="AE260" s="40"/>
      <c r="AF260" s="40"/>
      <c r="AG260" s="40"/>
      <c r="AH260" s="40"/>
    </row>
    <row r="261" spans="1:34">
      <c r="A261" s="40">
        <v>21</v>
      </c>
      <c r="B261" s="40">
        <v>22</v>
      </c>
      <c r="C261" s="63"/>
      <c r="D261" s="40"/>
      <c r="E261" s="40" t="s">
        <v>517</v>
      </c>
      <c r="F261" s="40" t="s">
        <v>537</v>
      </c>
      <c r="G261" s="64" t="s">
        <v>503</v>
      </c>
      <c r="H261" s="41">
        <v>2</v>
      </c>
      <c r="I261" s="41">
        <v>0</v>
      </c>
      <c r="J261" s="41">
        <v>2</v>
      </c>
      <c r="K261" s="41">
        <v>0</v>
      </c>
      <c r="L261" s="41">
        <v>1</v>
      </c>
      <c r="M261" s="41">
        <v>3</v>
      </c>
      <c r="N261" s="41">
        <v>0</v>
      </c>
      <c r="O261" s="41">
        <v>0</v>
      </c>
      <c r="P261" s="41">
        <v>0</v>
      </c>
      <c r="Q261" s="41">
        <v>0</v>
      </c>
      <c r="R261" s="41">
        <v>6</v>
      </c>
      <c r="S261" s="41" t="s">
        <v>504</v>
      </c>
      <c r="T261" s="41" t="s">
        <v>504</v>
      </c>
      <c r="U261" s="41" t="s">
        <v>504</v>
      </c>
      <c r="V261" s="41" t="s">
        <v>504</v>
      </c>
      <c r="W261" s="41" t="s">
        <v>504</v>
      </c>
      <c r="X261" s="65" t="s">
        <v>504</v>
      </c>
      <c r="Y261" s="40"/>
      <c r="Z261" s="40"/>
      <c r="AA261" s="40"/>
      <c r="AB261" s="40"/>
      <c r="AC261" s="40"/>
      <c r="AD261" s="40"/>
      <c r="AE261" s="40"/>
      <c r="AF261" s="40"/>
      <c r="AG261" s="40"/>
      <c r="AH261" s="40"/>
    </row>
    <row r="262" spans="1:34">
      <c r="A262" s="40">
        <v>21</v>
      </c>
      <c r="B262" s="40">
        <v>23</v>
      </c>
      <c r="C262" s="63"/>
      <c r="D262" s="40"/>
      <c r="E262" s="40" t="s">
        <v>50</v>
      </c>
      <c r="F262" s="40" t="s">
        <v>537</v>
      </c>
      <c r="G262" s="64" t="s">
        <v>503</v>
      </c>
      <c r="H262" s="41">
        <v>255</v>
      </c>
      <c r="I262" s="41">
        <v>11</v>
      </c>
      <c r="J262" s="41">
        <v>50</v>
      </c>
      <c r="K262" s="41">
        <v>92</v>
      </c>
      <c r="L262" s="41">
        <v>169</v>
      </c>
      <c r="M262" s="41">
        <v>103</v>
      </c>
      <c r="N262" s="41">
        <v>78</v>
      </c>
      <c r="O262" s="41">
        <v>60</v>
      </c>
      <c r="P262" s="41">
        <v>121</v>
      </c>
      <c r="Q262" s="41">
        <v>94</v>
      </c>
      <c r="R262" s="41">
        <v>80</v>
      </c>
      <c r="S262" s="41" t="s">
        <v>504</v>
      </c>
      <c r="T262" s="41" t="s">
        <v>504</v>
      </c>
      <c r="U262" s="41" t="s">
        <v>504</v>
      </c>
      <c r="V262" s="41" t="s">
        <v>504</v>
      </c>
      <c r="W262" s="41" t="s">
        <v>504</v>
      </c>
      <c r="X262" s="65" t="s">
        <v>504</v>
      </c>
      <c r="Y262" s="40"/>
      <c r="Z262" s="40"/>
      <c r="AA262" s="40"/>
      <c r="AB262" s="40"/>
      <c r="AC262" s="40"/>
      <c r="AD262" s="40"/>
      <c r="AE262" s="40"/>
      <c r="AF262" s="40"/>
      <c r="AG262" s="40"/>
      <c r="AH262" s="40"/>
    </row>
    <row r="263" spans="1:34">
      <c r="A263" s="40">
        <v>21</v>
      </c>
      <c r="B263" s="40">
        <v>24</v>
      </c>
      <c r="C263" s="63"/>
      <c r="D263" s="40" t="s">
        <v>523</v>
      </c>
      <c r="E263" s="40" t="s">
        <v>524</v>
      </c>
      <c r="F263" s="40" t="s">
        <v>537</v>
      </c>
      <c r="G263" s="64" t="s">
        <v>503</v>
      </c>
      <c r="H263" s="41">
        <v>0</v>
      </c>
      <c r="I263" s="41">
        <v>0</v>
      </c>
      <c r="J263" s="41">
        <v>0</v>
      </c>
      <c r="K263" s="41">
        <v>0</v>
      </c>
      <c r="L263" s="41">
        <v>0</v>
      </c>
      <c r="M263" s="41">
        <v>1</v>
      </c>
      <c r="N263" s="41">
        <v>0</v>
      </c>
      <c r="O263" s="41">
        <v>0</v>
      </c>
      <c r="P263" s="41">
        <v>0</v>
      </c>
      <c r="Q263" s="41">
        <v>0</v>
      </c>
      <c r="R263" s="41">
        <v>0</v>
      </c>
      <c r="S263" s="41" t="s">
        <v>504</v>
      </c>
      <c r="T263" s="41" t="s">
        <v>504</v>
      </c>
      <c r="U263" s="41" t="s">
        <v>504</v>
      </c>
      <c r="V263" s="41" t="s">
        <v>504</v>
      </c>
      <c r="W263" s="41" t="s">
        <v>504</v>
      </c>
      <c r="X263" s="65" t="s">
        <v>504</v>
      </c>
      <c r="Y263" s="40"/>
      <c r="Z263" s="40"/>
      <c r="AA263" s="40"/>
      <c r="AB263" s="40"/>
      <c r="AC263" s="40"/>
      <c r="AD263" s="40"/>
      <c r="AE263" s="40"/>
      <c r="AF263" s="40"/>
      <c r="AG263" s="40"/>
      <c r="AH263" s="40"/>
    </row>
    <row r="264" spans="1:34">
      <c r="A264" s="40">
        <v>21</v>
      </c>
      <c r="B264" s="40">
        <v>25</v>
      </c>
      <c r="C264" s="63"/>
      <c r="D264" s="40"/>
      <c r="E264" s="40" t="s">
        <v>525</v>
      </c>
      <c r="F264" s="40" t="s">
        <v>537</v>
      </c>
      <c r="G264" s="64" t="s">
        <v>503</v>
      </c>
      <c r="H264" s="41">
        <v>7</v>
      </c>
      <c r="I264" s="41">
        <v>0</v>
      </c>
      <c r="J264" s="41">
        <v>0</v>
      </c>
      <c r="K264" s="41">
        <v>13</v>
      </c>
      <c r="L264" s="41">
        <v>3</v>
      </c>
      <c r="M264" s="41">
        <v>7</v>
      </c>
      <c r="N264" s="41">
        <v>7</v>
      </c>
      <c r="O264" s="41">
        <v>4</v>
      </c>
      <c r="P264" s="41">
        <v>3</v>
      </c>
      <c r="Q264" s="41">
        <v>4</v>
      </c>
      <c r="R264" s="41">
        <v>1</v>
      </c>
      <c r="S264" s="41" t="s">
        <v>504</v>
      </c>
      <c r="T264" s="41" t="s">
        <v>504</v>
      </c>
      <c r="U264" s="41" t="s">
        <v>504</v>
      </c>
      <c r="V264" s="41" t="s">
        <v>504</v>
      </c>
      <c r="W264" s="41" t="s">
        <v>504</v>
      </c>
      <c r="X264" s="65" t="s">
        <v>504</v>
      </c>
      <c r="Y264" s="40"/>
      <c r="Z264" s="40"/>
      <c r="AA264" s="40"/>
      <c r="AB264" s="40"/>
      <c r="AC264" s="40"/>
      <c r="AD264" s="40"/>
      <c r="AE264" s="40"/>
      <c r="AF264" s="40"/>
      <c r="AG264" s="40"/>
      <c r="AH264" s="40"/>
    </row>
    <row r="265" spans="1:34">
      <c r="A265" s="40">
        <v>21</v>
      </c>
      <c r="B265" s="40">
        <v>26</v>
      </c>
      <c r="C265" s="63"/>
      <c r="D265" s="40"/>
      <c r="E265" s="40" t="s">
        <v>526</v>
      </c>
      <c r="F265" s="40" t="s">
        <v>537</v>
      </c>
      <c r="G265" s="64" t="s">
        <v>503</v>
      </c>
      <c r="H265" s="41">
        <v>64</v>
      </c>
      <c r="I265" s="41">
        <v>6</v>
      </c>
      <c r="J265" s="41">
        <v>15</v>
      </c>
      <c r="K265" s="41">
        <v>48</v>
      </c>
      <c r="L265" s="41">
        <v>81</v>
      </c>
      <c r="M265" s="41">
        <v>35</v>
      </c>
      <c r="N265" s="41">
        <v>35</v>
      </c>
      <c r="O265" s="41">
        <v>14</v>
      </c>
      <c r="P265" s="41">
        <v>25</v>
      </c>
      <c r="Q265" s="41">
        <v>46</v>
      </c>
      <c r="R265" s="41">
        <v>27</v>
      </c>
      <c r="S265" s="41" t="s">
        <v>504</v>
      </c>
      <c r="T265" s="41" t="s">
        <v>504</v>
      </c>
      <c r="U265" s="41" t="s">
        <v>504</v>
      </c>
      <c r="V265" s="41" t="s">
        <v>504</v>
      </c>
      <c r="W265" s="41" t="s">
        <v>504</v>
      </c>
      <c r="X265" s="65" t="s">
        <v>504</v>
      </c>
      <c r="Y265" s="40"/>
      <c r="Z265" s="40"/>
      <c r="AA265" s="40"/>
      <c r="AB265" s="40"/>
      <c r="AC265" s="40"/>
      <c r="AD265" s="40"/>
      <c r="AE265" s="40"/>
      <c r="AF265" s="40"/>
      <c r="AG265" s="40"/>
      <c r="AH265" s="40"/>
    </row>
    <row r="266" spans="1:34">
      <c r="A266" s="40">
        <v>21</v>
      </c>
      <c r="B266" s="40">
        <v>27</v>
      </c>
      <c r="C266" s="63"/>
      <c r="D266" s="40"/>
      <c r="E266" s="40" t="s">
        <v>527</v>
      </c>
      <c r="F266" s="40" t="s">
        <v>537</v>
      </c>
      <c r="G266" s="64" t="s">
        <v>503</v>
      </c>
      <c r="H266" s="41">
        <v>79</v>
      </c>
      <c r="I266" s="41">
        <v>2</v>
      </c>
      <c r="J266" s="41">
        <v>20</v>
      </c>
      <c r="K266" s="41">
        <v>10</v>
      </c>
      <c r="L266" s="41">
        <v>33</v>
      </c>
      <c r="M266" s="41">
        <v>15</v>
      </c>
      <c r="N266" s="41">
        <v>13</v>
      </c>
      <c r="O266" s="41">
        <v>10</v>
      </c>
      <c r="P266" s="41">
        <v>33</v>
      </c>
      <c r="Q266" s="41">
        <v>42</v>
      </c>
      <c r="R266" s="41">
        <v>42</v>
      </c>
      <c r="S266" s="41" t="s">
        <v>504</v>
      </c>
      <c r="T266" s="41" t="s">
        <v>504</v>
      </c>
      <c r="U266" s="41" t="s">
        <v>504</v>
      </c>
      <c r="V266" s="41" t="s">
        <v>504</v>
      </c>
      <c r="W266" s="41" t="s">
        <v>504</v>
      </c>
      <c r="X266" s="65" t="s">
        <v>504</v>
      </c>
      <c r="Y266" s="40"/>
      <c r="Z266" s="40"/>
      <c r="AA266" s="40"/>
      <c r="AB266" s="40"/>
      <c r="AC266" s="40"/>
      <c r="AD266" s="40"/>
      <c r="AE266" s="40"/>
      <c r="AF266" s="40"/>
      <c r="AG266" s="40"/>
      <c r="AH266" s="40"/>
    </row>
    <row r="267" spans="1:34">
      <c r="A267" s="40">
        <v>21</v>
      </c>
      <c r="B267" s="40">
        <v>28</v>
      </c>
      <c r="C267" s="63"/>
      <c r="D267" s="40"/>
      <c r="E267" s="40" t="s">
        <v>517</v>
      </c>
      <c r="F267" s="40" t="s">
        <v>537</v>
      </c>
      <c r="G267" s="64" t="s">
        <v>503</v>
      </c>
      <c r="H267" s="41">
        <v>105</v>
      </c>
      <c r="I267" s="41">
        <v>3</v>
      </c>
      <c r="J267" s="41">
        <v>15</v>
      </c>
      <c r="K267" s="41">
        <v>21</v>
      </c>
      <c r="L267" s="41">
        <v>52</v>
      </c>
      <c r="M267" s="41">
        <v>45</v>
      </c>
      <c r="N267" s="41">
        <v>23</v>
      </c>
      <c r="O267" s="41">
        <v>32</v>
      </c>
      <c r="P267" s="41">
        <v>60</v>
      </c>
      <c r="Q267" s="41">
        <v>2</v>
      </c>
      <c r="R267" s="41">
        <v>10</v>
      </c>
      <c r="S267" s="41" t="s">
        <v>504</v>
      </c>
      <c r="T267" s="41" t="s">
        <v>504</v>
      </c>
      <c r="U267" s="41" t="s">
        <v>504</v>
      </c>
      <c r="V267" s="41" t="s">
        <v>504</v>
      </c>
      <c r="W267" s="41" t="s">
        <v>504</v>
      </c>
      <c r="X267" s="65" t="s">
        <v>504</v>
      </c>
      <c r="Y267" s="40"/>
      <c r="Z267" s="40"/>
      <c r="AA267" s="40"/>
      <c r="AB267" s="40"/>
      <c r="AC267" s="40"/>
      <c r="AD267" s="40"/>
      <c r="AE267" s="40"/>
      <c r="AF267" s="40"/>
      <c r="AG267" s="40"/>
      <c r="AH267" s="40"/>
    </row>
    <row r="268" spans="1:34">
      <c r="A268" s="40">
        <v>21</v>
      </c>
      <c r="B268" s="40">
        <v>29</v>
      </c>
      <c r="C268" s="66"/>
      <c r="D268" s="67"/>
      <c r="E268" s="67" t="s">
        <v>50</v>
      </c>
      <c r="F268" s="40" t="s">
        <v>537</v>
      </c>
      <c r="G268" s="64" t="s">
        <v>503</v>
      </c>
      <c r="H268" s="41">
        <v>255</v>
      </c>
      <c r="I268" s="41">
        <v>11</v>
      </c>
      <c r="J268" s="41">
        <v>50</v>
      </c>
      <c r="K268" s="41">
        <v>92</v>
      </c>
      <c r="L268" s="41">
        <v>169</v>
      </c>
      <c r="M268" s="41">
        <v>103</v>
      </c>
      <c r="N268" s="41">
        <v>78</v>
      </c>
      <c r="O268" s="41">
        <v>60</v>
      </c>
      <c r="P268" s="41">
        <v>121</v>
      </c>
      <c r="Q268" s="41">
        <v>94</v>
      </c>
      <c r="R268" s="41">
        <v>80</v>
      </c>
      <c r="S268" s="41" t="s">
        <v>504</v>
      </c>
      <c r="T268" s="41" t="s">
        <v>504</v>
      </c>
      <c r="U268" s="41" t="s">
        <v>504</v>
      </c>
      <c r="V268" s="41" t="s">
        <v>504</v>
      </c>
      <c r="W268" s="41" t="s">
        <v>504</v>
      </c>
      <c r="X268" s="65" t="s">
        <v>504</v>
      </c>
      <c r="Y268" s="40"/>
      <c r="Z268" s="40"/>
      <c r="AA268" s="40"/>
      <c r="AB268" s="40"/>
      <c r="AC268" s="40"/>
      <c r="AD268" s="40"/>
      <c r="AE268" s="40"/>
      <c r="AF268" s="40"/>
      <c r="AG268" s="40"/>
      <c r="AH268" s="40"/>
    </row>
    <row r="269" spans="1:34">
      <c r="A269" s="120"/>
      <c r="B269" s="122"/>
      <c r="C269" s="69">
        <v>12</v>
      </c>
      <c r="D269" s="70" t="s">
        <v>530</v>
      </c>
      <c r="E269" s="70"/>
      <c r="F269" s="70"/>
      <c r="G269" s="71"/>
      <c r="H269" s="72"/>
      <c r="I269" s="72"/>
      <c r="J269" s="72"/>
      <c r="K269" s="72"/>
      <c r="L269" s="72"/>
      <c r="M269" s="72"/>
      <c r="N269" s="72"/>
      <c r="O269" s="72"/>
      <c r="P269" s="72"/>
      <c r="Q269" s="72"/>
      <c r="R269" s="72"/>
      <c r="S269" s="72"/>
      <c r="T269" s="72"/>
      <c r="U269" s="72"/>
      <c r="V269" s="72"/>
      <c r="W269" s="72"/>
      <c r="X269" s="73"/>
      <c r="Y269" s="40"/>
      <c r="Z269" s="40"/>
      <c r="AA269" s="40"/>
      <c r="AB269" s="40"/>
      <c r="AC269" s="40"/>
      <c r="AD269" s="40"/>
      <c r="AE269" s="40"/>
      <c r="AF269" s="40"/>
      <c r="AG269" s="40"/>
      <c r="AH269" s="40"/>
    </row>
    <row r="270" spans="1:34">
      <c r="A270" s="40">
        <v>22</v>
      </c>
      <c r="B270" s="40">
        <v>4</v>
      </c>
      <c r="C270" s="63"/>
      <c r="D270" s="40" t="s">
        <v>501</v>
      </c>
      <c r="E270" s="40" t="s">
        <v>501</v>
      </c>
      <c r="F270" s="40" t="s">
        <v>537</v>
      </c>
      <c r="G270" s="64" t="s">
        <v>503</v>
      </c>
      <c r="H270" s="41">
        <v>0</v>
      </c>
      <c r="I270" s="41">
        <v>0</v>
      </c>
      <c r="J270" s="41">
        <v>0</v>
      </c>
      <c r="K270" s="41">
        <v>0</v>
      </c>
      <c r="L270" s="41">
        <v>0</v>
      </c>
      <c r="M270" s="41">
        <v>0</v>
      </c>
      <c r="N270" s="41">
        <v>0</v>
      </c>
      <c r="O270" s="41">
        <v>0</v>
      </c>
      <c r="P270" s="41">
        <v>0</v>
      </c>
      <c r="Q270" s="41">
        <v>0</v>
      </c>
      <c r="R270" s="41">
        <v>0</v>
      </c>
      <c r="S270" s="41" t="s">
        <v>504</v>
      </c>
      <c r="T270" s="41" t="s">
        <v>504</v>
      </c>
      <c r="U270" s="41" t="s">
        <v>504</v>
      </c>
      <c r="V270" s="41" t="s">
        <v>504</v>
      </c>
      <c r="W270" s="41" t="s">
        <v>504</v>
      </c>
      <c r="X270" s="65" t="s">
        <v>504</v>
      </c>
      <c r="Y270" s="40"/>
      <c r="Z270" s="40"/>
      <c r="AA270" s="40"/>
      <c r="AB270" s="40"/>
      <c r="AC270" s="40"/>
      <c r="AD270" s="40"/>
      <c r="AE270" s="40"/>
      <c r="AF270" s="40"/>
      <c r="AG270" s="40"/>
      <c r="AH270" s="40"/>
    </row>
    <row r="271" spans="1:34">
      <c r="A271" s="40">
        <v>22</v>
      </c>
      <c r="B271" s="40">
        <v>5</v>
      </c>
      <c r="C271" s="63"/>
      <c r="D271" s="40" t="s">
        <v>505</v>
      </c>
      <c r="E271" s="40" t="s">
        <v>506</v>
      </c>
      <c r="F271" s="40" t="s">
        <v>537</v>
      </c>
      <c r="G271" s="64" t="s">
        <v>503</v>
      </c>
      <c r="H271" s="41">
        <v>28</v>
      </c>
      <c r="I271" s="41">
        <v>1</v>
      </c>
      <c r="J271" s="41">
        <v>3</v>
      </c>
      <c r="K271" s="41">
        <v>3</v>
      </c>
      <c r="L271" s="41">
        <v>10</v>
      </c>
      <c r="M271" s="41">
        <v>9</v>
      </c>
      <c r="N271" s="41">
        <v>10</v>
      </c>
      <c r="O271" s="41">
        <v>2</v>
      </c>
      <c r="P271" s="41">
        <v>14</v>
      </c>
      <c r="Q271" s="41">
        <v>7</v>
      </c>
      <c r="R271" s="41">
        <v>13</v>
      </c>
      <c r="S271" s="41" t="s">
        <v>504</v>
      </c>
      <c r="T271" s="41" t="s">
        <v>504</v>
      </c>
      <c r="U271" s="41" t="s">
        <v>504</v>
      </c>
      <c r="V271" s="41" t="s">
        <v>504</v>
      </c>
      <c r="W271" s="41" t="s">
        <v>504</v>
      </c>
      <c r="X271" s="65" t="s">
        <v>504</v>
      </c>
      <c r="Y271" s="40"/>
      <c r="Z271" s="40"/>
      <c r="AA271" s="40"/>
      <c r="AB271" s="40"/>
      <c r="AC271" s="40"/>
      <c r="AD271" s="40"/>
      <c r="AE271" s="40"/>
      <c r="AF271" s="40"/>
      <c r="AG271" s="40"/>
      <c r="AH271" s="40"/>
    </row>
    <row r="272" spans="1:34">
      <c r="A272" s="40">
        <v>22</v>
      </c>
      <c r="B272" s="40">
        <v>6</v>
      </c>
      <c r="C272" s="63"/>
      <c r="D272" s="40"/>
      <c r="E272" s="40" t="s">
        <v>507</v>
      </c>
      <c r="F272" s="40" t="s">
        <v>537</v>
      </c>
      <c r="G272" s="64" t="s">
        <v>503</v>
      </c>
      <c r="H272" s="41">
        <v>70</v>
      </c>
      <c r="I272" s="41">
        <v>0</v>
      </c>
      <c r="J272" s="41">
        <v>15</v>
      </c>
      <c r="K272" s="41">
        <v>16</v>
      </c>
      <c r="L272" s="41">
        <v>33</v>
      </c>
      <c r="M272" s="41">
        <v>8</v>
      </c>
      <c r="N272" s="41">
        <v>11</v>
      </c>
      <c r="O272" s="41">
        <v>15</v>
      </c>
      <c r="P272" s="41">
        <v>34</v>
      </c>
      <c r="Q272" s="41">
        <v>18</v>
      </c>
      <c r="R272" s="41">
        <v>25</v>
      </c>
      <c r="S272" s="41" t="s">
        <v>504</v>
      </c>
      <c r="T272" s="41" t="s">
        <v>504</v>
      </c>
      <c r="U272" s="41" t="s">
        <v>504</v>
      </c>
      <c r="V272" s="41" t="s">
        <v>504</v>
      </c>
      <c r="W272" s="41" t="s">
        <v>504</v>
      </c>
      <c r="X272" s="65" t="s">
        <v>504</v>
      </c>
      <c r="Y272" s="40"/>
      <c r="Z272" s="40"/>
      <c r="AA272" s="40"/>
      <c r="AB272" s="40"/>
      <c r="AC272" s="40"/>
      <c r="AD272" s="40"/>
      <c r="AE272" s="40"/>
      <c r="AF272" s="40"/>
      <c r="AG272" s="40"/>
      <c r="AH272" s="40"/>
    </row>
    <row r="273" spans="1:34">
      <c r="A273" s="40">
        <v>22</v>
      </c>
      <c r="B273" s="40">
        <v>7</v>
      </c>
      <c r="C273" s="63"/>
      <c r="D273" s="40" t="s">
        <v>508</v>
      </c>
      <c r="E273" s="40" t="s">
        <v>509</v>
      </c>
      <c r="F273" s="40" t="s">
        <v>537</v>
      </c>
      <c r="G273" s="64" t="s">
        <v>503</v>
      </c>
      <c r="H273" s="41">
        <v>15</v>
      </c>
      <c r="I273" s="41">
        <v>1</v>
      </c>
      <c r="J273" s="41">
        <v>0</v>
      </c>
      <c r="K273" s="41">
        <v>2</v>
      </c>
      <c r="L273" s="41">
        <v>1</v>
      </c>
      <c r="M273" s="41">
        <v>5</v>
      </c>
      <c r="N273" s="41">
        <v>4</v>
      </c>
      <c r="O273" s="41">
        <v>1</v>
      </c>
      <c r="P273" s="41">
        <v>3</v>
      </c>
      <c r="Q273" s="41">
        <v>1</v>
      </c>
      <c r="R273" s="41">
        <v>2</v>
      </c>
      <c r="S273" s="41" t="s">
        <v>504</v>
      </c>
      <c r="T273" s="41" t="s">
        <v>504</v>
      </c>
      <c r="U273" s="41" t="s">
        <v>504</v>
      </c>
      <c r="V273" s="41" t="s">
        <v>504</v>
      </c>
      <c r="W273" s="41" t="s">
        <v>504</v>
      </c>
      <c r="X273" s="65" t="s">
        <v>504</v>
      </c>
      <c r="Y273" s="40"/>
      <c r="Z273" s="40"/>
      <c r="AA273" s="40"/>
      <c r="AB273" s="40"/>
      <c r="AC273" s="40"/>
      <c r="AD273" s="40"/>
      <c r="AE273" s="40"/>
      <c r="AF273" s="40"/>
      <c r="AG273" s="40"/>
      <c r="AH273" s="40"/>
    </row>
    <row r="274" spans="1:34">
      <c r="A274" s="40">
        <v>22</v>
      </c>
      <c r="B274" s="40">
        <v>8</v>
      </c>
      <c r="C274" s="63"/>
      <c r="D274" s="40"/>
      <c r="E274" s="40" t="s">
        <v>510</v>
      </c>
      <c r="F274" s="40" t="s">
        <v>537</v>
      </c>
      <c r="G274" s="64" t="s">
        <v>503</v>
      </c>
      <c r="H274" s="41">
        <v>7</v>
      </c>
      <c r="I274" s="41">
        <v>0</v>
      </c>
      <c r="J274" s="41">
        <v>0</v>
      </c>
      <c r="K274" s="41">
        <v>7</v>
      </c>
      <c r="L274" s="41">
        <v>24</v>
      </c>
      <c r="M274" s="41">
        <v>17</v>
      </c>
      <c r="N274" s="41">
        <v>3</v>
      </c>
      <c r="O274" s="41">
        <v>7</v>
      </c>
      <c r="P274" s="41">
        <v>8</v>
      </c>
      <c r="Q274" s="41">
        <v>4</v>
      </c>
      <c r="R274" s="41">
        <v>9</v>
      </c>
      <c r="S274" s="41" t="s">
        <v>504</v>
      </c>
      <c r="T274" s="41" t="s">
        <v>504</v>
      </c>
      <c r="U274" s="41" t="s">
        <v>504</v>
      </c>
      <c r="V274" s="41" t="s">
        <v>504</v>
      </c>
      <c r="W274" s="41" t="s">
        <v>504</v>
      </c>
      <c r="X274" s="65" t="s">
        <v>504</v>
      </c>
      <c r="Y274" s="40"/>
      <c r="Z274" s="40"/>
      <c r="AA274" s="40"/>
      <c r="AB274" s="40"/>
      <c r="AC274" s="40"/>
      <c r="AD274" s="40"/>
      <c r="AE274" s="40"/>
      <c r="AF274" s="40"/>
      <c r="AG274" s="40"/>
      <c r="AH274" s="40"/>
    </row>
    <row r="275" spans="1:34">
      <c r="A275" s="40">
        <v>22</v>
      </c>
      <c r="B275" s="40">
        <v>9</v>
      </c>
      <c r="C275" s="63"/>
      <c r="D275" s="40"/>
      <c r="E275" s="40" t="s">
        <v>511</v>
      </c>
      <c r="F275" s="40" t="s">
        <v>537</v>
      </c>
      <c r="G275" s="64" t="s">
        <v>503</v>
      </c>
      <c r="H275" s="41">
        <v>58</v>
      </c>
      <c r="I275" s="41">
        <v>0</v>
      </c>
      <c r="J275" s="41">
        <v>9</v>
      </c>
      <c r="K275" s="41">
        <v>7</v>
      </c>
      <c r="L275" s="41">
        <v>15</v>
      </c>
      <c r="M275" s="41">
        <v>7</v>
      </c>
      <c r="N275" s="41">
        <v>28</v>
      </c>
      <c r="O275" s="41">
        <v>4</v>
      </c>
      <c r="P275" s="41">
        <v>6</v>
      </c>
      <c r="Q275" s="41">
        <v>9</v>
      </c>
      <c r="R275" s="41">
        <v>5</v>
      </c>
      <c r="S275" s="41" t="s">
        <v>504</v>
      </c>
      <c r="T275" s="41" t="s">
        <v>504</v>
      </c>
      <c r="U275" s="41" t="s">
        <v>504</v>
      </c>
      <c r="V275" s="41" t="s">
        <v>504</v>
      </c>
      <c r="W275" s="41" t="s">
        <v>504</v>
      </c>
      <c r="X275" s="65" t="s">
        <v>504</v>
      </c>
      <c r="Y275" s="40"/>
      <c r="Z275" s="40"/>
      <c r="AA275" s="40"/>
      <c r="AB275" s="40"/>
      <c r="AC275" s="40"/>
      <c r="AD275" s="40"/>
      <c r="AE275" s="40"/>
      <c r="AF275" s="40"/>
      <c r="AG275" s="40"/>
      <c r="AH275" s="40"/>
    </row>
    <row r="276" spans="1:34">
      <c r="A276" s="40">
        <v>22</v>
      </c>
      <c r="B276" s="40">
        <v>10</v>
      </c>
      <c r="C276" s="63"/>
      <c r="D276" s="40"/>
      <c r="E276" s="40" t="s">
        <v>512</v>
      </c>
      <c r="F276" s="40" t="s">
        <v>537</v>
      </c>
      <c r="G276" s="64" t="s">
        <v>503</v>
      </c>
      <c r="H276" s="41">
        <v>30</v>
      </c>
      <c r="I276" s="41">
        <v>1</v>
      </c>
      <c r="J276" s="41">
        <v>6</v>
      </c>
      <c r="K276" s="41">
        <v>39</v>
      </c>
      <c r="L276" s="41">
        <v>51</v>
      </c>
      <c r="M276" s="41">
        <v>11</v>
      </c>
      <c r="N276" s="41">
        <v>19</v>
      </c>
      <c r="O276" s="41">
        <v>18</v>
      </c>
      <c r="P276" s="41">
        <v>10</v>
      </c>
      <c r="Q276" s="41">
        <v>22</v>
      </c>
      <c r="R276" s="41">
        <v>17</v>
      </c>
      <c r="S276" s="41" t="s">
        <v>504</v>
      </c>
      <c r="T276" s="41" t="s">
        <v>504</v>
      </c>
      <c r="U276" s="41" t="s">
        <v>504</v>
      </c>
      <c r="V276" s="41" t="s">
        <v>504</v>
      </c>
      <c r="W276" s="41" t="s">
        <v>504</v>
      </c>
      <c r="X276" s="65" t="s">
        <v>504</v>
      </c>
      <c r="Y276" s="40"/>
      <c r="Z276" s="40"/>
      <c r="AA276" s="40"/>
      <c r="AB276" s="40"/>
      <c r="AC276" s="40"/>
      <c r="AD276" s="40"/>
      <c r="AE276" s="40"/>
      <c r="AF276" s="40"/>
      <c r="AG276" s="40"/>
      <c r="AH276" s="40"/>
    </row>
    <row r="277" spans="1:34">
      <c r="A277" s="40">
        <v>22</v>
      </c>
      <c r="B277" s="40">
        <v>11</v>
      </c>
      <c r="C277" s="63"/>
      <c r="D277" s="40"/>
      <c r="E277" s="40" t="s">
        <v>50</v>
      </c>
      <c r="F277" s="40" t="s">
        <v>537</v>
      </c>
      <c r="G277" s="64" t="s">
        <v>503</v>
      </c>
      <c r="H277" s="41">
        <v>208</v>
      </c>
      <c r="I277" s="41">
        <v>3</v>
      </c>
      <c r="J277" s="41">
        <v>33</v>
      </c>
      <c r="K277" s="41">
        <v>74</v>
      </c>
      <c r="L277" s="41">
        <v>134</v>
      </c>
      <c r="M277" s="41">
        <v>57</v>
      </c>
      <c r="N277" s="41">
        <v>75</v>
      </c>
      <c r="O277" s="41">
        <v>47</v>
      </c>
      <c r="P277" s="41">
        <v>75</v>
      </c>
      <c r="Q277" s="41">
        <v>61</v>
      </c>
      <c r="R277" s="41">
        <v>71</v>
      </c>
      <c r="S277" s="41" t="s">
        <v>504</v>
      </c>
      <c r="T277" s="41" t="s">
        <v>504</v>
      </c>
      <c r="U277" s="41" t="s">
        <v>504</v>
      </c>
      <c r="V277" s="41" t="s">
        <v>504</v>
      </c>
      <c r="W277" s="41" t="s">
        <v>504</v>
      </c>
      <c r="X277" s="65" t="s">
        <v>504</v>
      </c>
      <c r="Y277" s="40"/>
      <c r="Z277" s="40"/>
      <c r="AA277" s="40"/>
      <c r="AB277" s="40"/>
      <c r="AC277" s="40"/>
      <c r="AD277" s="40"/>
      <c r="AE277" s="40"/>
      <c r="AF277" s="40"/>
      <c r="AG277" s="40"/>
      <c r="AH277" s="40"/>
    </row>
    <row r="278" spans="1:34">
      <c r="A278" s="40">
        <v>22</v>
      </c>
      <c r="B278" s="40">
        <v>13</v>
      </c>
      <c r="C278" s="63"/>
      <c r="D278" s="40" t="s">
        <v>513</v>
      </c>
      <c r="E278" s="40" t="s">
        <v>514</v>
      </c>
      <c r="F278" s="40" t="s">
        <v>537</v>
      </c>
      <c r="G278" s="64" t="s">
        <v>503</v>
      </c>
      <c r="H278" s="41">
        <v>1</v>
      </c>
      <c r="I278" s="41">
        <v>0</v>
      </c>
      <c r="J278" s="41">
        <v>0</v>
      </c>
      <c r="K278" s="41">
        <v>8</v>
      </c>
      <c r="L278" s="41">
        <v>12</v>
      </c>
      <c r="M278" s="41">
        <v>1</v>
      </c>
      <c r="N278" s="41">
        <v>4</v>
      </c>
      <c r="O278" s="41">
        <v>6</v>
      </c>
      <c r="P278" s="41">
        <v>0</v>
      </c>
      <c r="Q278" s="41">
        <v>2</v>
      </c>
      <c r="R278" s="41">
        <v>4</v>
      </c>
      <c r="S278" s="41" t="s">
        <v>504</v>
      </c>
      <c r="T278" s="41" t="s">
        <v>504</v>
      </c>
      <c r="U278" s="41" t="s">
        <v>504</v>
      </c>
      <c r="V278" s="41" t="s">
        <v>504</v>
      </c>
      <c r="W278" s="41" t="s">
        <v>504</v>
      </c>
      <c r="X278" s="65" t="s">
        <v>504</v>
      </c>
      <c r="Y278" s="40"/>
      <c r="Z278" s="40"/>
      <c r="AA278" s="40"/>
      <c r="AB278" s="40"/>
      <c r="AC278" s="40"/>
      <c r="AD278" s="40"/>
      <c r="AE278" s="40"/>
      <c r="AF278" s="40"/>
      <c r="AG278" s="40"/>
      <c r="AH278" s="40"/>
    </row>
    <row r="279" spans="1:34">
      <c r="A279" s="40">
        <v>22</v>
      </c>
      <c r="B279" s="40">
        <v>14</v>
      </c>
      <c r="C279" s="63"/>
      <c r="D279" s="40"/>
      <c r="E279" s="40" t="s">
        <v>515</v>
      </c>
      <c r="F279" s="40" t="s">
        <v>537</v>
      </c>
      <c r="G279" s="64" t="s">
        <v>503</v>
      </c>
      <c r="H279" s="41">
        <v>37</v>
      </c>
      <c r="I279" s="41">
        <v>1</v>
      </c>
      <c r="J279" s="41">
        <v>1</v>
      </c>
      <c r="K279" s="41">
        <v>20</v>
      </c>
      <c r="L279" s="41">
        <v>30</v>
      </c>
      <c r="M279" s="41">
        <v>5</v>
      </c>
      <c r="N279" s="41">
        <v>6</v>
      </c>
      <c r="O279" s="41">
        <v>4</v>
      </c>
      <c r="P279" s="41">
        <v>12</v>
      </c>
      <c r="Q279" s="41">
        <v>13</v>
      </c>
      <c r="R279" s="41">
        <v>3</v>
      </c>
      <c r="S279" s="41" t="s">
        <v>504</v>
      </c>
      <c r="T279" s="41" t="s">
        <v>504</v>
      </c>
      <c r="U279" s="41" t="s">
        <v>504</v>
      </c>
      <c r="V279" s="41" t="s">
        <v>504</v>
      </c>
      <c r="W279" s="41" t="s">
        <v>504</v>
      </c>
      <c r="X279" s="65" t="s">
        <v>504</v>
      </c>
      <c r="Y279" s="40"/>
      <c r="Z279" s="40"/>
      <c r="AA279" s="40"/>
      <c r="AB279" s="40"/>
      <c r="AC279" s="40"/>
      <c r="AD279" s="40"/>
      <c r="AE279" s="40"/>
      <c r="AF279" s="40"/>
      <c r="AG279" s="40"/>
      <c r="AH279" s="40"/>
    </row>
    <row r="280" spans="1:34">
      <c r="A280" s="40">
        <v>22</v>
      </c>
      <c r="B280" s="40">
        <v>15</v>
      </c>
      <c r="C280" s="63"/>
      <c r="D280" s="40"/>
      <c r="E280" s="40" t="s">
        <v>516</v>
      </c>
      <c r="F280" s="40" t="s">
        <v>537</v>
      </c>
      <c r="G280" s="64" t="s">
        <v>503</v>
      </c>
      <c r="H280" s="41">
        <v>17</v>
      </c>
      <c r="I280" s="41">
        <v>0</v>
      </c>
      <c r="J280" s="41">
        <v>3</v>
      </c>
      <c r="K280" s="41">
        <v>5</v>
      </c>
      <c r="L280" s="41">
        <v>16</v>
      </c>
      <c r="M280" s="41">
        <v>2</v>
      </c>
      <c r="N280" s="41">
        <v>2</v>
      </c>
      <c r="O280" s="41">
        <v>6</v>
      </c>
      <c r="P280" s="41">
        <v>4</v>
      </c>
      <c r="Q280" s="41">
        <v>5</v>
      </c>
      <c r="R280" s="41">
        <v>3</v>
      </c>
      <c r="S280" s="41" t="s">
        <v>504</v>
      </c>
      <c r="T280" s="41" t="s">
        <v>504</v>
      </c>
      <c r="U280" s="41" t="s">
        <v>504</v>
      </c>
      <c r="V280" s="41" t="s">
        <v>504</v>
      </c>
      <c r="W280" s="41" t="s">
        <v>504</v>
      </c>
      <c r="X280" s="65" t="s">
        <v>504</v>
      </c>
      <c r="Y280" s="40"/>
      <c r="Z280" s="40"/>
      <c r="AA280" s="40"/>
      <c r="AB280" s="40"/>
      <c r="AC280" s="40"/>
      <c r="AD280" s="40"/>
      <c r="AE280" s="40"/>
      <c r="AF280" s="40"/>
      <c r="AG280" s="40"/>
      <c r="AH280" s="40"/>
    </row>
    <row r="281" spans="1:34">
      <c r="A281" s="40">
        <v>22</v>
      </c>
      <c r="B281" s="40">
        <v>16</v>
      </c>
      <c r="C281" s="63"/>
      <c r="D281" s="40"/>
      <c r="E281" s="40" t="s">
        <v>517</v>
      </c>
      <c r="F281" s="40" t="s">
        <v>537</v>
      </c>
      <c r="G281" s="64" t="s">
        <v>503</v>
      </c>
      <c r="H281" s="41">
        <v>150</v>
      </c>
      <c r="I281" s="41">
        <v>2</v>
      </c>
      <c r="J281" s="41">
        <v>29</v>
      </c>
      <c r="K281" s="41">
        <v>41</v>
      </c>
      <c r="L281" s="41">
        <v>76</v>
      </c>
      <c r="M281" s="41">
        <v>49</v>
      </c>
      <c r="N281" s="41">
        <v>63</v>
      </c>
      <c r="O281" s="41">
        <v>31</v>
      </c>
      <c r="P281" s="41">
        <v>59</v>
      </c>
      <c r="Q281" s="41">
        <v>41</v>
      </c>
      <c r="R281" s="41">
        <v>61</v>
      </c>
      <c r="S281" s="41" t="s">
        <v>504</v>
      </c>
      <c r="T281" s="41" t="s">
        <v>504</v>
      </c>
      <c r="U281" s="41" t="s">
        <v>504</v>
      </c>
      <c r="V281" s="41" t="s">
        <v>504</v>
      </c>
      <c r="W281" s="41" t="s">
        <v>504</v>
      </c>
      <c r="X281" s="65" t="s">
        <v>504</v>
      </c>
      <c r="Y281" s="40"/>
      <c r="Z281" s="40"/>
      <c r="AA281" s="40"/>
      <c r="AB281" s="40"/>
      <c r="AC281" s="40"/>
      <c r="AD281" s="40"/>
      <c r="AE281" s="40"/>
      <c r="AF281" s="40"/>
      <c r="AG281" s="40"/>
      <c r="AH281" s="40"/>
    </row>
    <row r="282" spans="1:34">
      <c r="A282" s="40">
        <v>22</v>
      </c>
      <c r="B282" s="40">
        <v>17</v>
      </c>
      <c r="C282" s="63"/>
      <c r="D282" s="40"/>
      <c r="E282" s="40" t="s">
        <v>50</v>
      </c>
      <c r="F282" s="40" t="s">
        <v>537</v>
      </c>
      <c r="G282" s="64" t="s">
        <v>503</v>
      </c>
      <c r="H282" s="41">
        <v>205</v>
      </c>
      <c r="I282" s="41">
        <v>3</v>
      </c>
      <c r="J282" s="41">
        <v>33</v>
      </c>
      <c r="K282" s="41">
        <v>74</v>
      </c>
      <c r="L282" s="41">
        <v>134</v>
      </c>
      <c r="M282" s="41">
        <v>57</v>
      </c>
      <c r="N282" s="41">
        <v>75</v>
      </c>
      <c r="O282" s="41">
        <v>47</v>
      </c>
      <c r="P282" s="41">
        <v>75</v>
      </c>
      <c r="Q282" s="41">
        <v>61</v>
      </c>
      <c r="R282" s="41">
        <v>71</v>
      </c>
      <c r="S282" s="41" t="s">
        <v>504</v>
      </c>
      <c r="T282" s="41" t="s">
        <v>504</v>
      </c>
      <c r="U282" s="41" t="s">
        <v>504</v>
      </c>
      <c r="V282" s="41" t="s">
        <v>504</v>
      </c>
      <c r="W282" s="41" t="s">
        <v>504</v>
      </c>
      <c r="X282" s="65" t="s">
        <v>504</v>
      </c>
      <c r="Y282" s="40"/>
      <c r="Z282" s="40"/>
      <c r="AA282" s="40"/>
      <c r="AB282" s="40"/>
      <c r="AC282" s="40"/>
      <c r="AD282" s="40"/>
      <c r="AE282" s="40"/>
      <c r="AF282" s="40"/>
      <c r="AG282" s="40"/>
      <c r="AH282" s="40"/>
    </row>
    <row r="283" spans="1:34">
      <c r="A283" s="40">
        <v>22</v>
      </c>
      <c r="B283" s="40">
        <v>18</v>
      </c>
      <c r="C283" s="63"/>
      <c r="D283" s="40" t="s">
        <v>518</v>
      </c>
      <c r="E283" s="40" t="s">
        <v>519</v>
      </c>
      <c r="F283" s="40" t="s">
        <v>537</v>
      </c>
      <c r="G283" s="64" t="s">
        <v>503</v>
      </c>
      <c r="H283" s="41">
        <v>1</v>
      </c>
      <c r="I283" s="41">
        <v>0</v>
      </c>
      <c r="J283" s="41">
        <v>0</v>
      </c>
      <c r="K283" s="41">
        <v>3</v>
      </c>
      <c r="L283" s="41">
        <v>0</v>
      </c>
      <c r="M283" s="41">
        <v>0</v>
      </c>
      <c r="N283" s="41">
        <v>5</v>
      </c>
      <c r="O283" s="41">
        <v>0</v>
      </c>
      <c r="P283" s="41">
        <v>1</v>
      </c>
      <c r="Q283" s="41">
        <v>0</v>
      </c>
      <c r="R283" s="41">
        <v>0</v>
      </c>
      <c r="S283" s="41" t="s">
        <v>504</v>
      </c>
      <c r="T283" s="41" t="s">
        <v>504</v>
      </c>
      <c r="U283" s="41" t="s">
        <v>504</v>
      </c>
      <c r="V283" s="41" t="s">
        <v>504</v>
      </c>
      <c r="W283" s="41" t="s">
        <v>504</v>
      </c>
      <c r="X283" s="65" t="s">
        <v>504</v>
      </c>
      <c r="Y283" s="40"/>
      <c r="Z283" s="40"/>
      <c r="AA283" s="40"/>
      <c r="AB283" s="40"/>
      <c r="AC283" s="40"/>
      <c r="AD283" s="40"/>
      <c r="AE283" s="40"/>
      <c r="AF283" s="40"/>
      <c r="AG283" s="40"/>
      <c r="AH283" s="40"/>
    </row>
    <row r="284" spans="1:34">
      <c r="A284" s="40">
        <v>22</v>
      </c>
      <c r="B284" s="40">
        <v>19</v>
      </c>
      <c r="C284" s="63"/>
      <c r="D284" s="40"/>
      <c r="E284" s="40" t="s">
        <v>520</v>
      </c>
      <c r="F284" s="40" t="s">
        <v>537</v>
      </c>
      <c r="G284" s="64" t="s">
        <v>503</v>
      </c>
      <c r="H284" s="41">
        <v>31</v>
      </c>
      <c r="I284" s="41">
        <v>0</v>
      </c>
      <c r="J284" s="41">
        <v>6</v>
      </c>
      <c r="K284" s="41">
        <v>16</v>
      </c>
      <c r="L284" s="41">
        <v>22</v>
      </c>
      <c r="M284" s="41">
        <v>2</v>
      </c>
      <c r="N284" s="41">
        <v>13</v>
      </c>
      <c r="O284" s="41">
        <v>4</v>
      </c>
      <c r="P284" s="41">
        <v>3</v>
      </c>
      <c r="Q284" s="41">
        <v>2</v>
      </c>
      <c r="R284" s="41">
        <v>5</v>
      </c>
      <c r="S284" s="41" t="s">
        <v>504</v>
      </c>
      <c r="T284" s="41" t="s">
        <v>504</v>
      </c>
      <c r="U284" s="41" t="s">
        <v>504</v>
      </c>
      <c r="V284" s="41" t="s">
        <v>504</v>
      </c>
      <c r="W284" s="41" t="s">
        <v>504</v>
      </c>
      <c r="X284" s="65" t="s">
        <v>504</v>
      </c>
      <c r="Y284" s="40"/>
      <c r="Z284" s="40"/>
      <c r="AA284" s="40"/>
      <c r="AB284" s="40"/>
      <c r="AC284" s="40"/>
      <c r="AD284" s="40"/>
      <c r="AE284" s="40"/>
      <c r="AF284" s="40"/>
      <c r="AG284" s="40"/>
      <c r="AH284" s="40"/>
    </row>
    <row r="285" spans="1:34">
      <c r="A285" s="40">
        <v>22</v>
      </c>
      <c r="B285" s="40">
        <v>20</v>
      </c>
      <c r="C285" s="63"/>
      <c r="D285" s="40"/>
      <c r="E285" s="40" t="s">
        <v>521</v>
      </c>
      <c r="F285" s="40" t="s">
        <v>537</v>
      </c>
      <c r="G285" s="64" t="s">
        <v>503</v>
      </c>
      <c r="H285" s="41">
        <v>102</v>
      </c>
      <c r="I285" s="41">
        <v>0</v>
      </c>
      <c r="J285" s="41">
        <v>9</v>
      </c>
      <c r="K285" s="41">
        <v>29</v>
      </c>
      <c r="L285" s="41">
        <v>68</v>
      </c>
      <c r="M285" s="41">
        <v>19</v>
      </c>
      <c r="N285" s="41">
        <v>43</v>
      </c>
      <c r="O285" s="41">
        <v>10</v>
      </c>
      <c r="P285" s="41">
        <v>15</v>
      </c>
      <c r="Q285" s="41">
        <v>24</v>
      </c>
      <c r="R285" s="41">
        <v>19</v>
      </c>
      <c r="S285" s="41" t="s">
        <v>504</v>
      </c>
      <c r="T285" s="41" t="s">
        <v>504</v>
      </c>
      <c r="U285" s="41" t="s">
        <v>504</v>
      </c>
      <c r="V285" s="41" t="s">
        <v>504</v>
      </c>
      <c r="W285" s="41" t="s">
        <v>504</v>
      </c>
      <c r="X285" s="65" t="s">
        <v>504</v>
      </c>
      <c r="Y285" s="40"/>
      <c r="Z285" s="40"/>
      <c r="AA285" s="40"/>
      <c r="AB285" s="40"/>
      <c r="AC285" s="40"/>
      <c r="AD285" s="40"/>
      <c r="AE285" s="40"/>
      <c r="AF285" s="40"/>
      <c r="AG285" s="40"/>
      <c r="AH285" s="40"/>
    </row>
    <row r="286" spans="1:34">
      <c r="A286" s="40">
        <v>22</v>
      </c>
      <c r="B286" s="40">
        <v>21</v>
      </c>
      <c r="C286" s="63"/>
      <c r="D286" s="40"/>
      <c r="E286" s="40" t="s">
        <v>522</v>
      </c>
      <c r="F286" s="40" t="s">
        <v>537</v>
      </c>
      <c r="G286" s="64" t="s">
        <v>503</v>
      </c>
      <c r="H286" s="41">
        <v>70</v>
      </c>
      <c r="I286" s="41">
        <v>3</v>
      </c>
      <c r="J286" s="41">
        <v>18</v>
      </c>
      <c r="K286" s="41">
        <v>26</v>
      </c>
      <c r="L286" s="41">
        <v>44</v>
      </c>
      <c r="M286" s="41">
        <v>36</v>
      </c>
      <c r="N286" s="41">
        <v>14</v>
      </c>
      <c r="O286" s="41">
        <v>33</v>
      </c>
      <c r="P286" s="41">
        <v>56</v>
      </c>
      <c r="Q286" s="41">
        <v>35</v>
      </c>
      <c r="R286" s="41">
        <v>36</v>
      </c>
      <c r="S286" s="41" t="s">
        <v>504</v>
      </c>
      <c r="T286" s="41" t="s">
        <v>504</v>
      </c>
      <c r="U286" s="41" t="s">
        <v>504</v>
      </c>
      <c r="V286" s="41" t="s">
        <v>504</v>
      </c>
      <c r="W286" s="41" t="s">
        <v>504</v>
      </c>
      <c r="X286" s="65" t="s">
        <v>504</v>
      </c>
      <c r="Y286" s="40"/>
      <c r="Z286" s="40"/>
      <c r="AA286" s="40"/>
      <c r="AB286" s="40"/>
      <c r="AC286" s="40"/>
      <c r="AD286" s="40"/>
      <c r="AE286" s="40"/>
      <c r="AF286" s="40"/>
      <c r="AG286" s="40"/>
      <c r="AH286" s="40"/>
    </row>
    <row r="287" spans="1:34">
      <c r="A287" s="40">
        <v>22</v>
      </c>
      <c r="B287" s="40">
        <v>22</v>
      </c>
      <c r="C287" s="63"/>
      <c r="D287" s="40"/>
      <c r="E287" s="40" t="s">
        <v>517</v>
      </c>
      <c r="F287" s="40" t="s">
        <v>537</v>
      </c>
      <c r="G287" s="64" t="s">
        <v>503</v>
      </c>
      <c r="H287" s="41">
        <v>1</v>
      </c>
      <c r="I287" s="41">
        <v>0</v>
      </c>
      <c r="J287" s="41">
        <v>0</v>
      </c>
      <c r="K287" s="41">
        <v>0</v>
      </c>
      <c r="L287" s="41">
        <v>0</v>
      </c>
      <c r="M287" s="41">
        <v>0</v>
      </c>
      <c r="N287" s="41">
        <v>0</v>
      </c>
      <c r="O287" s="41">
        <v>0</v>
      </c>
      <c r="P287" s="41">
        <v>0</v>
      </c>
      <c r="Q287" s="41">
        <v>0</v>
      </c>
      <c r="R287" s="41">
        <v>11</v>
      </c>
      <c r="S287" s="41" t="s">
        <v>504</v>
      </c>
      <c r="T287" s="41" t="s">
        <v>504</v>
      </c>
      <c r="U287" s="41" t="s">
        <v>504</v>
      </c>
      <c r="V287" s="41" t="s">
        <v>504</v>
      </c>
      <c r="W287" s="41" t="s">
        <v>504</v>
      </c>
      <c r="X287" s="65" t="s">
        <v>504</v>
      </c>
      <c r="Y287" s="40"/>
      <c r="Z287" s="40"/>
      <c r="AA287" s="40"/>
      <c r="AB287" s="40"/>
      <c r="AC287" s="40"/>
      <c r="AD287" s="40"/>
      <c r="AE287" s="40"/>
      <c r="AF287" s="40"/>
      <c r="AG287" s="40"/>
      <c r="AH287" s="40"/>
    </row>
    <row r="288" spans="1:34">
      <c r="A288" s="40">
        <v>22</v>
      </c>
      <c r="B288" s="40">
        <v>23</v>
      </c>
      <c r="C288" s="63"/>
      <c r="D288" s="40"/>
      <c r="E288" s="40" t="s">
        <v>50</v>
      </c>
      <c r="F288" s="40" t="s">
        <v>537</v>
      </c>
      <c r="G288" s="64" t="s">
        <v>503</v>
      </c>
      <c r="H288" s="41">
        <v>205</v>
      </c>
      <c r="I288" s="41">
        <v>3</v>
      </c>
      <c r="J288" s="41">
        <v>33</v>
      </c>
      <c r="K288" s="41">
        <v>74</v>
      </c>
      <c r="L288" s="41">
        <v>134</v>
      </c>
      <c r="M288" s="41">
        <v>57</v>
      </c>
      <c r="N288" s="41">
        <v>75</v>
      </c>
      <c r="O288" s="41">
        <v>47</v>
      </c>
      <c r="P288" s="41">
        <v>75</v>
      </c>
      <c r="Q288" s="41">
        <v>61</v>
      </c>
      <c r="R288" s="41">
        <v>71</v>
      </c>
      <c r="S288" s="41" t="s">
        <v>504</v>
      </c>
      <c r="T288" s="41" t="s">
        <v>504</v>
      </c>
      <c r="U288" s="41" t="s">
        <v>504</v>
      </c>
      <c r="V288" s="41" t="s">
        <v>504</v>
      </c>
      <c r="W288" s="41" t="s">
        <v>504</v>
      </c>
      <c r="X288" s="65" t="s">
        <v>504</v>
      </c>
      <c r="Y288" s="40"/>
      <c r="Z288" s="40"/>
      <c r="AA288" s="40"/>
      <c r="AB288" s="40"/>
      <c r="AC288" s="40"/>
      <c r="AD288" s="40"/>
      <c r="AE288" s="40"/>
      <c r="AF288" s="40"/>
      <c r="AG288" s="40"/>
      <c r="AH288" s="40"/>
    </row>
    <row r="289" spans="1:34">
      <c r="A289" s="40">
        <v>22</v>
      </c>
      <c r="B289" s="40">
        <v>24</v>
      </c>
      <c r="C289" s="63"/>
      <c r="D289" s="40" t="s">
        <v>523</v>
      </c>
      <c r="E289" s="40" t="s">
        <v>524</v>
      </c>
      <c r="F289" s="40" t="s">
        <v>537</v>
      </c>
      <c r="G289" s="64" t="s">
        <v>503</v>
      </c>
      <c r="H289" s="41">
        <v>3</v>
      </c>
      <c r="I289" s="41">
        <v>0</v>
      </c>
      <c r="J289" s="41">
        <v>0</v>
      </c>
      <c r="K289" s="41">
        <v>0</v>
      </c>
      <c r="L289" s="41">
        <v>1</v>
      </c>
      <c r="M289" s="41">
        <v>0</v>
      </c>
      <c r="N289" s="41">
        <v>0</v>
      </c>
      <c r="O289" s="41">
        <v>2</v>
      </c>
      <c r="P289" s="41">
        <v>0</v>
      </c>
      <c r="Q289" s="41">
        <v>0</v>
      </c>
      <c r="R289" s="41">
        <v>0</v>
      </c>
      <c r="S289" s="41" t="s">
        <v>504</v>
      </c>
      <c r="T289" s="41" t="s">
        <v>504</v>
      </c>
      <c r="U289" s="41" t="s">
        <v>504</v>
      </c>
      <c r="V289" s="41" t="s">
        <v>504</v>
      </c>
      <c r="W289" s="41" t="s">
        <v>504</v>
      </c>
      <c r="X289" s="65" t="s">
        <v>504</v>
      </c>
      <c r="Y289" s="40"/>
      <c r="Z289" s="40"/>
      <c r="AA289" s="40"/>
      <c r="AB289" s="40"/>
      <c r="AC289" s="40"/>
      <c r="AD289" s="40"/>
      <c r="AE289" s="40"/>
      <c r="AF289" s="40"/>
      <c r="AG289" s="40"/>
      <c r="AH289" s="40"/>
    </row>
    <row r="290" spans="1:34">
      <c r="A290" s="40">
        <v>22</v>
      </c>
      <c r="B290" s="40">
        <v>25</v>
      </c>
      <c r="C290" s="63"/>
      <c r="D290" s="40"/>
      <c r="E290" s="40" t="s">
        <v>525</v>
      </c>
      <c r="F290" s="40" t="s">
        <v>537</v>
      </c>
      <c r="G290" s="64" t="s">
        <v>503</v>
      </c>
      <c r="H290" s="41">
        <v>25</v>
      </c>
      <c r="I290" s="41">
        <v>0</v>
      </c>
      <c r="J290" s="41">
        <v>2</v>
      </c>
      <c r="K290" s="41">
        <v>17</v>
      </c>
      <c r="L290" s="41">
        <v>16</v>
      </c>
      <c r="M290" s="41">
        <v>2</v>
      </c>
      <c r="N290" s="41">
        <v>30</v>
      </c>
      <c r="O290" s="41">
        <v>9</v>
      </c>
      <c r="P290" s="41">
        <v>3</v>
      </c>
      <c r="Q290" s="41">
        <v>0</v>
      </c>
      <c r="R290" s="41">
        <v>6</v>
      </c>
      <c r="S290" s="41" t="s">
        <v>504</v>
      </c>
      <c r="T290" s="41" t="s">
        <v>504</v>
      </c>
      <c r="U290" s="41" t="s">
        <v>504</v>
      </c>
      <c r="V290" s="41" t="s">
        <v>504</v>
      </c>
      <c r="W290" s="41" t="s">
        <v>504</v>
      </c>
      <c r="X290" s="65" t="s">
        <v>504</v>
      </c>
      <c r="Y290" s="40"/>
      <c r="Z290" s="40"/>
      <c r="AA290" s="40"/>
      <c r="AB290" s="40"/>
      <c r="AC290" s="40"/>
      <c r="AD290" s="40"/>
      <c r="AE290" s="40"/>
      <c r="AF290" s="40"/>
      <c r="AG290" s="40"/>
      <c r="AH290" s="40"/>
    </row>
    <row r="291" spans="1:34">
      <c r="A291" s="40">
        <v>22</v>
      </c>
      <c r="B291" s="40">
        <v>26</v>
      </c>
      <c r="C291" s="63"/>
      <c r="D291" s="40"/>
      <c r="E291" s="40" t="s">
        <v>526</v>
      </c>
      <c r="F291" s="40" t="s">
        <v>537</v>
      </c>
      <c r="G291" s="64" t="s">
        <v>503</v>
      </c>
      <c r="H291" s="41">
        <v>94</v>
      </c>
      <c r="I291" s="41">
        <v>2</v>
      </c>
      <c r="J291" s="41">
        <v>17</v>
      </c>
      <c r="K291" s="41">
        <v>32</v>
      </c>
      <c r="L291" s="41">
        <v>83</v>
      </c>
      <c r="M291" s="41">
        <v>17</v>
      </c>
      <c r="N291" s="41">
        <v>35</v>
      </c>
      <c r="O291" s="41">
        <v>11</v>
      </c>
      <c r="P291" s="41">
        <v>21</v>
      </c>
      <c r="Q291" s="41">
        <v>35</v>
      </c>
      <c r="R291" s="41">
        <v>25</v>
      </c>
      <c r="S291" s="41" t="s">
        <v>504</v>
      </c>
      <c r="T291" s="41" t="s">
        <v>504</v>
      </c>
      <c r="U291" s="41" t="s">
        <v>504</v>
      </c>
      <c r="V291" s="41" t="s">
        <v>504</v>
      </c>
      <c r="W291" s="41" t="s">
        <v>504</v>
      </c>
      <c r="X291" s="65" t="s">
        <v>504</v>
      </c>
      <c r="Y291" s="40"/>
      <c r="Z291" s="40"/>
      <c r="AA291" s="40"/>
      <c r="AB291" s="40"/>
      <c r="AC291" s="40"/>
      <c r="AD291" s="40"/>
      <c r="AE291" s="40"/>
      <c r="AF291" s="40"/>
      <c r="AG291" s="40"/>
      <c r="AH291" s="40"/>
    </row>
    <row r="292" spans="1:34">
      <c r="A292" s="40">
        <v>22</v>
      </c>
      <c r="B292" s="40">
        <v>27</v>
      </c>
      <c r="C292" s="63"/>
      <c r="D292" s="40"/>
      <c r="E292" s="40" t="s">
        <v>527</v>
      </c>
      <c r="F292" s="40" t="s">
        <v>537</v>
      </c>
      <c r="G292" s="64" t="s">
        <v>503</v>
      </c>
      <c r="H292" s="41">
        <v>38</v>
      </c>
      <c r="I292" s="41">
        <v>1</v>
      </c>
      <c r="J292" s="41">
        <v>7</v>
      </c>
      <c r="K292" s="41">
        <v>4</v>
      </c>
      <c r="L292" s="41">
        <v>14</v>
      </c>
      <c r="M292" s="41">
        <v>14</v>
      </c>
      <c r="N292" s="41">
        <v>5</v>
      </c>
      <c r="O292" s="41">
        <v>8</v>
      </c>
      <c r="P292" s="41">
        <v>19</v>
      </c>
      <c r="Q292" s="41">
        <v>23</v>
      </c>
      <c r="R292" s="41">
        <v>23</v>
      </c>
      <c r="S292" s="41" t="s">
        <v>504</v>
      </c>
      <c r="T292" s="41" t="s">
        <v>504</v>
      </c>
      <c r="U292" s="41" t="s">
        <v>504</v>
      </c>
      <c r="V292" s="41" t="s">
        <v>504</v>
      </c>
      <c r="W292" s="41" t="s">
        <v>504</v>
      </c>
      <c r="X292" s="65" t="s">
        <v>504</v>
      </c>
      <c r="Y292" s="40"/>
      <c r="Z292" s="40"/>
      <c r="AA292" s="40"/>
      <c r="AB292" s="40"/>
      <c r="AC292" s="40"/>
      <c r="AD292" s="40"/>
      <c r="AE292" s="40"/>
      <c r="AF292" s="40"/>
      <c r="AG292" s="40"/>
      <c r="AH292" s="40"/>
    </row>
    <row r="293" spans="1:34">
      <c r="A293" s="40">
        <v>22</v>
      </c>
      <c r="B293" s="40">
        <v>28</v>
      </c>
      <c r="C293" s="63"/>
      <c r="D293" s="40"/>
      <c r="E293" s="40" t="s">
        <v>517</v>
      </c>
      <c r="F293" s="40" t="s">
        <v>537</v>
      </c>
      <c r="G293" s="64" t="s">
        <v>503</v>
      </c>
      <c r="H293" s="41">
        <v>45</v>
      </c>
      <c r="I293" s="41">
        <v>0</v>
      </c>
      <c r="J293" s="41">
        <v>7</v>
      </c>
      <c r="K293" s="41">
        <v>21</v>
      </c>
      <c r="L293" s="41">
        <v>20</v>
      </c>
      <c r="M293" s="41">
        <v>24</v>
      </c>
      <c r="N293" s="41">
        <v>5</v>
      </c>
      <c r="O293" s="41">
        <v>17</v>
      </c>
      <c r="P293" s="41">
        <v>32</v>
      </c>
      <c r="Q293" s="41">
        <v>3</v>
      </c>
      <c r="R293" s="41">
        <v>17</v>
      </c>
      <c r="S293" s="41" t="s">
        <v>504</v>
      </c>
      <c r="T293" s="41" t="s">
        <v>504</v>
      </c>
      <c r="U293" s="41" t="s">
        <v>504</v>
      </c>
      <c r="V293" s="41" t="s">
        <v>504</v>
      </c>
      <c r="W293" s="41" t="s">
        <v>504</v>
      </c>
      <c r="X293" s="65" t="s">
        <v>504</v>
      </c>
      <c r="Y293" s="40"/>
      <c r="Z293" s="40"/>
      <c r="AA293" s="40"/>
      <c r="AB293" s="40"/>
      <c r="AC293" s="40"/>
      <c r="AD293" s="40"/>
      <c r="AE293" s="40"/>
      <c r="AF293" s="40"/>
      <c r="AG293" s="40"/>
      <c r="AH293" s="40"/>
    </row>
    <row r="294" spans="1:34">
      <c r="A294" s="40">
        <v>22</v>
      </c>
      <c r="B294" s="40">
        <v>29</v>
      </c>
      <c r="C294" s="66"/>
      <c r="D294" s="67"/>
      <c r="E294" s="67" t="s">
        <v>50</v>
      </c>
      <c r="F294" s="67" t="s">
        <v>537</v>
      </c>
      <c r="G294" s="68" t="s">
        <v>503</v>
      </c>
      <c r="H294" s="41">
        <v>205</v>
      </c>
      <c r="I294" s="41">
        <v>3</v>
      </c>
      <c r="J294" s="41">
        <v>33</v>
      </c>
      <c r="K294" s="41">
        <v>74</v>
      </c>
      <c r="L294" s="41">
        <v>134</v>
      </c>
      <c r="M294" s="41">
        <v>57</v>
      </c>
      <c r="N294" s="41">
        <v>75</v>
      </c>
      <c r="O294" s="41">
        <v>47</v>
      </c>
      <c r="P294" s="41">
        <v>75</v>
      </c>
      <c r="Q294" s="41">
        <v>61</v>
      </c>
      <c r="R294" s="41">
        <v>71</v>
      </c>
      <c r="S294" s="41" t="s">
        <v>504</v>
      </c>
      <c r="T294" s="41" t="s">
        <v>504</v>
      </c>
      <c r="U294" s="41" t="s">
        <v>504</v>
      </c>
      <c r="V294" s="41" t="s">
        <v>504</v>
      </c>
      <c r="W294" s="41" t="s">
        <v>504</v>
      </c>
      <c r="X294" s="65" t="s">
        <v>504</v>
      </c>
      <c r="Y294" s="40"/>
      <c r="Z294" s="40"/>
      <c r="AA294" s="40"/>
      <c r="AB294" s="40"/>
      <c r="AC294" s="40"/>
      <c r="AD294" s="40"/>
      <c r="AE294" s="40"/>
      <c r="AF294" s="40"/>
      <c r="AG294" s="40"/>
      <c r="AH294" s="40"/>
    </row>
    <row r="295" spans="1:34">
      <c r="A295" s="120"/>
      <c r="B295" s="122"/>
      <c r="C295" s="69">
        <v>13</v>
      </c>
      <c r="D295" s="70" t="s">
        <v>531</v>
      </c>
      <c r="E295" s="70"/>
      <c r="F295" s="70"/>
      <c r="G295" s="71"/>
      <c r="H295" s="72"/>
      <c r="I295" s="72"/>
      <c r="J295" s="72"/>
      <c r="K295" s="72"/>
      <c r="L295" s="72"/>
      <c r="M295" s="72"/>
      <c r="N295" s="72"/>
      <c r="O295" s="72"/>
      <c r="P295" s="72"/>
      <c r="Q295" s="72"/>
      <c r="R295" s="72"/>
      <c r="S295" s="72"/>
      <c r="T295" s="72"/>
      <c r="U295" s="72"/>
      <c r="V295" s="72"/>
      <c r="W295" s="72"/>
      <c r="X295" s="73"/>
      <c r="Y295" s="40"/>
      <c r="Z295" s="40"/>
      <c r="AA295" s="40"/>
      <c r="AB295" s="40"/>
      <c r="AC295" s="40"/>
      <c r="AD295" s="40"/>
      <c r="AE295" s="40"/>
      <c r="AF295" s="40"/>
      <c r="AG295" s="40"/>
      <c r="AH295" s="40"/>
    </row>
    <row r="296" spans="1:34">
      <c r="A296" s="40">
        <v>23</v>
      </c>
      <c r="B296" s="40">
        <v>4</v>
      </c>
      <c r="C296" s="63"/>
      <c r="D296" s="40" t="s">
        <v>501</v>
      </c>
      <c r="E296" s="40" t="s">
        <v>501</v>
      </c>
      <c r="F296" s="40" t="s">
        <v>537</v>
      </c>
      <c r="G296" s="64" t="s">
        <v>503</v>
      </c>
      <c r="H296" s="41">
        <v>0</v>
      </c>
      <c r="I296" s="41">
        <v>0</v>
      </c>
      <c r="J296" s="41">
        <v>0</v>
      </c>
      <c r="K296" s="41">
        <v>0</v>
      </c>
      <c r="L296" s="41">
        <v>0</v>
      </c>
      <c r="M296" s="41">
        <v>0</v>
      </c>
      <c r="N296" s="41">
        <v>0</v>
      </c>
      <c r="O296" s="41">
        <v>0</v>
      </c>
      <c r="P296" s="41">
        <v>0</v>
      </c>
      <c r="Q296" s="41">
        <v>0</v>
      </c>
      <c r="R296" s="41">
        <v>0</v>
      </c>
      <c r="S296" s="41" t="s">
        <v>504</v>
      </c>
      <c r="T296" s="41" t="s">
        <v>504</v>
      </c>
      <c r="U296" s="41" t="s">
        <v>504</v>
      </c>
      <c r="V296" s="41" t="s">
        <v>504</v>
      </c>
      <c r="W296" s="41" t="s">
        <v>504</v>
      </c>
      <c r="X296" s="65" t="s">
        <v>504</v>
      </c>
      <c r="Y296" s="40"/>
      <c r="Z296" s="40"/>
      <c r="AA296" s="40"/>
      <c r="AB296" s="40"/>
      <c r="AC296" s="40"/>
      <c r="AD296" s="40"/>
      <c r="AE296" s="40"/>
      <c r="AF296" s="40"/>
      <c r="AG296" s="40"/>
      <c r="AH296" s="40"/>
    </row>
    <row r="297" spans="1:34">
      <c r="A297" s="40">
        <v>23</v>
      </c>
      <c r="B297" s="40">
        <v>5</v>
      </c>
      <c r="C297" s="63"/>
      <c r="D297" s="40" t="s">
        <v>505</v>
      </c>
      <c r="E297" s="40" t="s">
        <v>506</v>
      </c>
      <c r="F297" s="40" t="s">
        <v>537</v>
      </c>
      <c r="G297" s="64" t="s">
        <v>503</v>
      </c>
      <c r="H297" s="41">
        <v>9</v>
      </c>
      <c r="I297" s="41">
        <v>0</v>
      </c>
      <c r="J297" s="41">
        <v>2</v>
      </c>
      <c r="K297" s="41">
        <v>2</v>
      </c>
      <c r="L297" s="41">
        <v>4</v>
      </c>
      <c r="M297" s="41">
        <v>1</v>
      </c>
      <c r="N297" s="41">
        <v>2</v>
      </c>
      <c r="O297" s="41">
        <v>3</v>
      </c>
      <c r="P297" s="41">
        <v>6</v>
      </c>
      <c r="Q297" s="41">
        <v>1</v>
      </c>
      <c r="R297" s="41">
        <v>8</v>
      </c>
      <c r="S297" s="41" t="s">
        <v>504</v>
      </c>
      <c r="T297" s="41" t="s">
        <v>504</v>
      </c>
      <c r="U297" s="41" t="s">
        <v>504</v>
      </c>
      <c r="V297" s="41" t="s">
        <v>504</v>
      </c>
      <c r="W297" s="41" t="s">
        <v>504</v>
      </c>
      <c r="X297" s="65" t="s">
        <v>504</v>
      </c>
      <c r="Y297" s="40"/>
      <c r="Z297" s="40"/>
      <c r="AA297" s="40"/>
      <c r="AB297" s="40"/>
      <c r="AC297" s="40"/>
      <c r="AD297" s="40"/>
      <c r="AE297" s="40"/>
      <c r="AF297" s="40"/>
      <c r="AG297" s="40"/>
      <c r="AH297" s="40"/>
    </row>
    <row r="298" spans="1:34">
      <c r="A298" s="40">
        <v>23</v>
      </c>
      <c r="B298" s="40">
        <v>6</v>
      </c>
      <c r="C298" s="63"/>
      <c r="D298" s="40"/>
      <c r="E298" s="40" t="s">
        <v>507</v>
      </c>
      <c r="F298" s="40" t="s">
        <v>537</v>
      </c>
      <c r="G298" s="64" t="s">
        <v>503</v>
      </c>
      <c r="H298" s="41">
        <v>8</v>
      </c>
      <c r="I298" s="41">
        <v>0</v>
      </c>
      <c r="J298" s="41">
        <v>1</v>
      </c>
      <c r="K298" s="41">
        <v>0</v>
      </c>
      <c r="L298" s="41">
        <v>4</v>
      </c>
      <c r="M298" s="41">
        <v>0</v>
      </c>
      <c r="N298" s="41">
        <v>0</v>
      </c>
      <c r="O298" s="41">
        <v>1</v>
      </c>
      <c r="P298" s="41">
        <v>4</v>
      </c>
      <c r="Q298" s="41">
        <v>2</v>
      </c>
      <c r="R298" s="41">
        <v>14</v>
      </c>
      <c r="S298" s="41" t="s">
        <v>504</v>
      </c>
      <c r="T298" s="41" t="s">
        <v>504</v>
      </c>
      <c r="U298" s="41" t="s">
        <v>504</v>
      </c>
      <c r="V298" s="41" t="s">
        <v>504</v>
      </c>
      <c r="W298" s="41" t="s">
        <v>504</v>
      </c>
      <c r="X298" s="65" t="s">
        <v>504</v>
      </c>
      <c r="Y298" s="40"/>
      <c r="Z298" s="40"/>
      <c r="AA298" s="40"/>
      <c r="AB298" s="40"/>
      <c r="AC298" s="40"/>
      <c r="AD298" s="40"/>
      <c r="AE298" s="40"/>
      <c r="AF298" s="40"/>
      <c r="AG298" s="40"/>
      <c r="AH298" s="40"/>
    </row>
    <row r="299" spans="1:34">
      <c r="A299" s="40">
        <v>23</v>
      </c>
      <c r="B299" s="40">
        <v>7</v>
      </c>
      <c r="C299" s="63"/>
      <c r="D299" s="40" t="s">
        <v>508</v>
      </c>
      <c r="E299" s="40" t="s">
        <v>509</v>
      </c>
      <c r="F299" s="40" t="s">
        <v>537</v>
      </c>
      <c r="G299" s="64" t="s">
        <v>503</v>
      </c>
      <c r="H299" s="41">
        <v>5</v>
      </c>
      <c r="I299" s="41">
        <v>0</v>
      </c>
      <c r="J299" s="41">
        <v>0</v>
      </c>
      <c r="K299" s="41">
        <v>0</v>
      </c>
      <c r="L299" s="41">
        <v>1</v>
      </c>
      <c r="M299" s="41">
        <v>0</v>
      </c>
      <c r="N299" s="41">
        <v>0</v>
      </c>
      <c r="O299" s="41">
        <v>0</v>
      </c>
      <c r="P299" s="41">
        <v>4</v>
      </c>
      <c r="Q299" s="41">
        <v>2</v>
      </c>
      <c r="R299" s="41">
        <v>3</v>
      </c>
      <c r="S299" s="41" t="s">
        <v>504</v>
      </c>
      <c r="T299" s="41" t="s">
        <v>504</v>
      </c>
      <c r="U299" s="41" t="s">
        <v>504</v>
      </c>
      <c r="V299" s="41" t="s">
        <v>504</v>
      </c>
      <c r="W299" s="41" t="s">
        <v>504</v>
      </c>
      <c r="X299" s="65" t="s">
        <v>504</v>
      </c>
      <c r="Y299" s="40"/>
      <c r="Z299" s="40"/>
      <c r="AA299" s="40"/>
      <c r="AB299" s="40"/>
      <c r="AC299" s="40"/>
      <c r="AD299" s="40"/>
      <c r="AE299" s="40"/>
      <c r="AF299" s="40"/>
      <c r="AG299" s="40"/>
      <c r="AH299" s="40"/>
    </row>
    <row r="300" spans="1:34">
      <c r="A300" s="40">
        <v>23</v>
      </c>
      <c r="B300" s="40">
        <v>8</v>
      </c>
      <c r="C300" s="63"/>
      <c r="D300" s="40"/>
      <c r="E300" s="40" t="s">
        <v>510</v>
      </c>
      <c r="F300" s="40" t="s">
        <v>537</v>
      </c>
      <c r="G300" s="64" t="s">
        <v>503</v>
      </c>
      <c r="H300" s="41">
        <v>13</v>
      </c>
      <c r="I300" s="41">
        <v>0</v>
      </c>
      <c r="J300" s="41">
        <v>2</v>
      </c>
      <c r="K300" s="41">
        <v>3</v>
      </c>
      <c r="L300" s="41">
        <v>27</v>
      </c>
      <c r="M300" s="41">
        <v>9</v>
      </c>
      <c r="N300" s="41">
        <v>8</v>
      </c>
      <c r="O300" s="41">
        <v>6</v>
      </c>
      <c r="P300" s="41">
        <v>4</v>
      </c>
      <c r="Q300" s="41">
        <v>7</v>
      </c>
      <c r="R300" s="41">
        <v>5</v>
      </c>
      <c r="S300" s="41" t="s">
        <v>504</v>
      </c>
      <c r="T300" s="41" t="s">
        <v>504</v>
      </c>
      <c r="U300" s="41" t="s">
        <v>504</v>
      </c>
      <c r="V300" s="41" t="s">
        <v>504</v>
      </c>
      <c r="W300" s="41" t="s">
        <v>504</v>
      </c>
      <c r="X300" s="65" t="s">
        <v>504</v>
      </c>
      <c r="Y300" s="40"/>
      <c r="Z300" s="40"/>
      <c r="AA300" s="40"/>
      <c r="AB300" s="40"/>
      <c r="AC300" s="40"/>
      <c r="AD300" s="40"/>
      <c r="AE300" s="40"/>
      <c r="AF300" s="40"/>
      <c r="AG300" s="40"/>
      <c r="AH300" s="40"/>
    </row>
    <row r="301" spans="1:34">
      <c r="A301" s="40">
        <v>23</v>
      </c>
      <c r="B301" s="40">
        <v>9</v>
      </c>
      <c r="C301" s="63"/>
      <c r="D301" s="40"/>
      <c r="E301" s="40" t="s">
        <v>511</v>
      </c>
      <c r="F301" s="40" t="s">
        <v>537</v>
      </c>
      <c r="G301" s="64" t="s">
        <v>503</v>
      </c>
      <c r="H301" s="41">
        <v>3</v>
      </c>
      <c r="I301" s="41">
        <v>1</v>
      </c>
      <c r="J301" s="41">
        <v>0</v>
      </c>
      <c r="K301" s="41">
        <v>1</v>
      </c>
      <c r="L301" s="41">
        <v>0</v>
      </c>
      <c r="M301" s="41">
        <v>1</v>
      </c>
      <c r="N301" s="41">
        <v>3</v>
      </c>
      <c r="O301" s="41">
        <v>1</v>
      </c>
      <c r="P301" s="41">
        <v>6</v>
      </c>
      <c r="Q301" s="41">
        <v>0</v>
      </c>
      <c r="R301" s="41">
        <v>3</v>
      </c>
      <c r="S301" s="41" t="s">
        <v>504</v>
      </c>
      <c r="T301" s="41" t="s">
        <v>504</v>
      </c>
      <c r="U301" s="41" t="s">
        <v>504</v>
      </c>
      <c r="V301" s="41" t="s">
        <v>504</v>
      </c>
      <c r="W301" s="41" t="s">
        <v>504</v>
      </c>
      <c r="X301" s="65" t="s">
        <v>504</v>
      </c>
      <c r="Y301" s="40"/>
      <c r="Z301" s="40"/>
      <c r="AA301" s="40"/>
      <c r="AB301" s="40"/>
      <c r="AC301" s="40"/>
      <c r="AD301" s="40"/>
      <c r="AE301" s="40"/>
      <c r="AF301" s="40"/>
      <c r="AG301" s="40"/>
      <c r="AH301" s="40"/>
    </row>
    <row r="302" spans="1:34">
      <c r="A302" s="40">
        <v>23</v>
      </c>
      <c r="B302" s="40">
        <v>10</v>
      </c>
      <c r="C302" s="63"/>
      <c r="D302" s="40"/>
      <c r="E302" s="40" t="s">
        <v>512</v>
      </c>
      <c r="F302" s="40" t="s">
        <v>537</v>
      </c>
      <c r="G302" s="64" t="s">
        <v>503</v>
      </c>
      <c r="H302" s="41">
        <v>26</v>
      </c>
      <c r="I302" s="41">
        <v>0</v>
      </c>
      <c r="J302" s="41">
        <v>7</v>
      </c>
      <c r="K302" s="41">
        <v>16</v>
      </c>
      <c r="L302" s="41">
        <v>20</v>
      </c>
      <c r="M302" s="41">
        <v>6</v>
      </c>
      <c r="N302" s="41">
        <v>15</v>
      </c>
      <c r="O302" s="41">
        <v>21</v>
      </c>
      <c r="P302" s="41">
        <v>4</v>
      </c>
      <c r="Q302" s="41">
        <v>17</v>
      </c>
      <c r="R302" s="41">
        <v>9</v>
      </c>
      <c r="S302" s="41" t="s">
        <v>504</v>
      </c>
      <c r="T302" s="41" t="s">
        <v>504</v>
      </c>
      <c r="U302" s="41" t="s">
        <v>504</v>
      </c>
      <c r="V302" s="41" t="s">
        <v>504</v>
      </c>
      <c r="W302" s="41" t="s">
        <v>504</v>
      </c>
      <c r="X302" s="65" t="s">
        <v>504</v>
      </c>
      <c r="Y302" s="40"/>
      <c r="Z302" s="40"/>
      <c r="AA302" s="40"/>
      <c r="AB302" s="40"/>
      <c r="AC302" s="40"/>
      <c r="AD302" s="40"/>
      <c r="AE302" s="40"/>
      <c r="AF302" s="40"/>
      <c r="AG302" s="40"/>
      <c r="AH302" s="40"/>
    </row>
    <row r="303" spans="1:34">
      <c r="A303" s="40">
        <v>23</v>
      </c>
      <c r="B303" s="40">
        <v>11</v>
      </c>
      <c r="C303" s="63"/>
      <c r="D303" s="40"/>
      <c r="E303" s="40" t="s">
        <v>50</v>
      </c>
      <c r="F303" s="40" t="s">
        <v>537</v>
      </c>
      <c r="G303" s="64" t="s">
        <v>503</v>
      </c>
      <c r="H303" s="41">
        <v>64</v>
      </c>
      <c r="I303" s="41">
        <v>1</v>
      </c>
      <c r="J303" s="41">
        <v>12</v>
      </c>
      <c r="K303" s="41">
        <v>22</v>
      </c>
      <c r="L303" s="41">
        <v>56</v>
      </c>
      <c r="M303" s="41">
        <v>17</v>
      </c>
      <c r="N303" s="41">
        <v>28</v>
      </c>
      <c r="O303" s="41">
        <v>32</v>
      </c>
      <c r="P303" s="41">
        <v>28</v>
      </c>
      <c r="Q303" s="41">
        <v>29</v>
      </c>
      <c r="R303" s="41">
        <v>42</v>
      </c>
      <c r="S303" s="41" t="s">
        <v>504</v>
      </c>
      <c r="T303" s="41" t="s">
        <v>504</v>
      </c>
      <c r="U303" s="41" t="s">
        <v>504</v>
      </c>
      <c r="V303" s="41" t="s">
        <v>504</v>
      </c>
      <c r="W303" s="41" t="s">
        <v>504</v>
      </c>
      <c r="X303" s="65" t="s">
        <v>504</v>
      </c>
      <c r="Y303" s="40"/>
      <c r="Z303" s="40"/>
      <c r="AA303" s="40"/>
      <c r="AB303" s="40"/>
      <c r="AC303" s="40"/>
      <c r="AD303" s="40"/>
      <c r="AE303" s="40"/>
      <c r="AF303" s="40"/>
      <c r="AG303" s="40"/>
      <c r="AH303" s="40"/>
    </row>
    <row r="304" spans="1:34">
      <c r="A304" s="40">
        <v>23</v>
      </c>
      <c r="B304" s="40">
        <v>13</v>
      </c>
      <c r="C304" s="63"/>
      <c r="D304" s="40" t="s">
        <v>513</v>
      </c>
      <c r="E304" s="40" t="s">
        <v>514</v>
      </c>
      <c r="F304" s="40" t="s">
        <v>537</v>
      </c>
      <c r="G304" s="64" t="s">
        <v>503</v>
      </c>
      <c r="H304" s="41">
        <v>1</v>
      </c>
      <c r="I304" s="41">
        <v>0</v>
      </c>
      <c r="J304" s="41">
        <v>0</v>
      </c>
      <c r="K304" s="41">
        <v>2</v>
      </c>
      <c r="L304" s="41">
        <v>13</v>
      </c>
      <c r="M304" s="41">
        <v>0</v>
      </c>
      <c r="N304" s="41">
        <v>0</v>
      </c>
      <c r="O304" s="41">
        <v>1</v>
      </c>
      <c r="P304" s="41">
        <v>0</v>
      </c>
      <c r="Q304" s="41">
        <v>4</v>
      </c>
      <c r="R304" s="41">
        <v>5</v>
      </c>
      <c r="S304" s="41" t="s">
        <v>504</v>
      </c>
      <c r="T304" s="41" t="s">
        <v>504</v>
      </c>
      <c r="U304" s="41" t="s">
        <v>504</v>
      </c>
      <c r="V304" s="41" t="s">
        <v>504</v>
      </c>
      <c r="W304" s="41" t="s">
        <v>504</v>
      </c>
      <c r="X304" s="65" t="s">
        <v>504</v>
      </c>
      <c r="Y304" s="40"/>
      <c r="Z304" s="40"/>
      <c r="AA304" s="40"/>
      <c r="AB304" s="40"/>
      <c r="AC304" s="40"/>
      <c r="AD304" s="40"/>
      <c r="AE304" s="40"/>
      <c r="AF304" s="40"/>
      <c r="AG304" s="40"/>
      <c r="AH304" s="40"/>
    </row>
    <row r="305" spans="1:34">
      <c r="A305" s="40">
        <v>23</v>
      </c>
      <c r="B305" s="40">
        <v>14</v>
      </c>
      <c r="C305" s="63"/>
      <c r="D305" s="40"/>
      <c r="E305" s="40" t="s">
        <v>515</v>
      </c>
      <c r="F305" s="40" t="s">
        <v>537</v>
      </c>
      <c r="G305" s="64" t="s">
        <v>503</v>
      </c>
      <c r="H305" s="41">
        <v>10</v>
      </c>
      <c r="I305" s="41">
        <v>0</v>
      </c>
      <c r="J305" s="41">
        <v>2</v>
      </c>
      <c r="K305" s="41">
        <v>3</v>
      </c>
      <c r="L305" s="41">
        <v>8</v>
      </c>
      <c r="M305" s="41">
        <v>5</v>
      </c>
      <c r="N305" s="41">
        <v>2</v>
      </c>
      <c r="O305" s="41">
        <v>3</v>
      </c>
      <c r="P305" s="41">
        <v>8</v>
      </c>
      <c r="Q305" s="41">
        <v>8</v>
      </c>
      <c r="R305" s="41">
        <v>3</v>
      </c>
      <c r="S305" s="41" t="s">
        <v>504</v>
      </c>
      <c r="T305" s="41" t="s">
        <v>504</v>
      </c>
      <c r="U305" s="41" t="s">
        <v>504</v>
      </c>
      <c r="V305" s="41" t="s">
        <v>504</v>
      </c>
      <c r="W305" s="41" t="s">
        <v>504</v>
      </c>
      <c r="X305" s="65" t="s">
        <v>504</v>
      </c>
      <c r="Y305" s="40"/>
      <c r="Z305" s="40"/>
      <c r="AA305" s="40"/>
      <c r="AB305" s="40"/>
      <c r="AC305" s="40"/>
      <c r="AD305" s="40"/>
      <c r="AE305" s="40"/>
      <c r="AF305" s="40"/>
      <c r="AG305" s="40"/>
      <c r="AH305" s="40"/>
    </row>
    <row r="306" spans="1:34">
      <c r="A306" s="40">
        <v>23</v>
      </c>
      <c r="B306" s="40">
        <v>15</v>
      </c>
      <c r="C306" s="63"/>
      <c r="D306" s="40"/>
      <c r="E306" s="40" t="s">
        <v>516</v>
      </c>
      <c r="F306" s="40" t="s">
        <v>537</v>
      </c>
      <c r="G306" s="64" t="s">
        <v>503</v>
      </c>
      <c r="H306" s="41">
        <v>34</v>
      </c>
      <c r="I306" s="41">
        <v>0</v>
      </c>
      <c r="J306" s="41">
        <v>7</v>
      </c>
      <c r="K306" s="41">
        <v>11</v>
      </c>
      <c r="L306" s="41">
        <v>23</v>
      </c>
      <c r="M306" s="41">
        <v>4</v>
      </c>
      <c r="N306" s="41">
        <v>25</v>
      </c>
      <c r="O306" s="41">
        <v>14</v>
      </c>
      <c r="P306" s="41">
        <v>7</v>
      </c>
      <c r="Q306" s="41">
        <v>9</v>
      </c>
      <c r="R306" s="41">
        <v>4</v>
      </c>
      <c r="S306" s="41" t="s">
        <v>504</v>
      </c>
      <c r="T306" s="41" t="s">
        <v>504</v>
      </c>
      <c r="U306" s="41" t="s">
        <v>504</v>
      </c>
      <c r="V306" s="41" t="s">
        <v>504</v>
      </c>
      <c r="W306" s="41" t="s">
        <v>504</v>
      </c>
      <c r="X306" s="65" t="s">
        <v>504</v>
      </c>
      <c r="Y306" s="40"/>
      <c r="Z306" s="40"/>
      <c r="AA306" s="40"/>
      <c r="AB306" s="40"/>
      <c r="AC306" s="40"/>
      <c r="AD306" s="40"/>
      <c r="AE306" s="40"/>
      <c r="AF306" s="40"/>
      <c r="AG306" s="40"/>
      <c r="AH306" s="40"/>
    </row>
    <row r="307" spans="1:34">
      <c r="A307" s="40">
        <v>23</v>
      </c>
      <c r="B307" s="40">
        <v>16</v>
      </c>
      <c r="C307" s="63"/>
      <c r="D307" s="40"/>
      <c r="E307" s="40" t="s">
        <v>517</v>
      </c>
      <c r="F307" s="40" t="s">
        <v>537</v>
      </c>
      <c r="G307" s="64" t="s">
        <v>503</v>
      </c>
      <c r="H307" s="41">
        <v>19</v>
      </c>
      <c r="I307" s="41">
        <v>1</v>
      </c>
      <c r="J307" s="41">
        <v>3</v>
      </c>
      <c r="K307" s="41">
        <v>6</v>
      </c>
      <c r="L307" s="41">
        <v>12</v>
      </c>
      <c r="M307" s="41">
        <v>8</v>
      </c>
      <c r="N307" s="41">
        <v>3</v>
      </c>
      <c r="O307" s="41">
        <v>14</v>
      </c>
      <c r="P307" s="41">
        <v>13</v>
      </c>
      <c r="Q307" s="41">
        <v>8</v>
      </c>
      <c r="R307" s="41">
        <v>30</v>
      </c>
      <c r="S307" s="41" t="s">
        <v>504</v>
      </c>
      <c r="T307" s="41" t="s">
        <v>504</v>
      </c>
      <c r="U307" s="41" t="s">
        <v>504</v>
      </c>
      <c r="V307" s="41" t="s">
        <v>504</v>
      </c>
      <c r="W307" s="41" t="s">
        <v>504</v>
      </c>
      <c r="X307" s="65" t="s">
        <v>504</v>
      </c>
      <c r="Y307" s="40"/>
      <c r="Z307" s="40"/>
      <c r="AA307" s="40"/>
      <c r="AB307" s="40"/>
      <c r="AC307" s="40"/>
      <c r="AD307" s="40"/>
      <c r="AE307" s="40"/>
      <c r="AF307" s="40"/>
      <c r="AG307" s="40"/>
      <c r="AH307" s="40"/>
    </row>
    <row r="308" spans="1:34">
      <c r="A308" s="40">
        <v>23</v>
      </c>
      <c r="B308" s="40">
        <v>17</v>
      </c>
      <c r="C308" s="63"/>
      <c r="D308" s="40"/>
      <c r="E308" s="40" t="s">
        <v>50</v>
      </c>
      <c r="F308" s="40" t="s">
        <v>537</v>
      </c>
      <c r="G308" s="64" t="s">
        <v>503</v>
      </c>
      <c r="H308" s="41">
        <v>64</v>
      </c>
      <c r="I308" s="41">
        <v>1</v>
      </c>
      <c r="J308" s="41">
        <v>12</v>
      </c>
      <c r="K308" s="41">
        <v>22</v>
      </c>
      <c r="L308" s="41">
        <v>56</v>
      </c>
      <c r="M308" s="41">
        <v>17</v>
      </c>
      <c r="N308" s="41">
        <v>30</v>
      </c>
      <c r="O308" s="41">
        <v>32</v>
      </c>
      <c r="P308" s="41">
        <v>28</v>
      </c>
      <c r="Q308" s="41">
        <v>29</v>
      </c>
      <c r="R308" s="41">
        <v>42</v>
      </c>
      <c r="S308" s="41" t="s">
        <v>504</v>
      </c>
      <c r="T308" s="41" t="s">
        <v>504</v>
      </c>
      <c r="U308" s="41" t="s">
        <v>504</v>
      </c>
      <c r="V308" s="41" t="s">
        <v>504</v>
      </c>
      <c r="W308" s="41" t="s">
        <v>504</v>
      </c>
      <c r="X308" s="65" t="s">
        <v>504</v>
      </c>
      <c r="Y308" s="40"/>
      <c r="Z308" s="40"/>
      <c r="AA308" s="40"/>
      <c r="AB308" s="40"/>
      <c r="AC308" s="40"/>
      <c r="AD308" s="40"/>
      <c r="AE308" s="40"/>
      <c r="AF308" s="40"/>
      <c r="AG308" s="40"/>
      <c r="AH308" s="40"/>
    </row>
    <row r="309" spans="1:34">
      <c r="A309" s="40">
        <v>23</v>
      </c>
      <c r="B309" s="40">
        <v>18</v>
      </c>
      <c r="C309" s="63"/>
      <c r="D309" s="40" t="s">
        <v>518</v>
      </c>
      <c r="E309" s="40" t="s">
        <v>519</v>
      </c>
      <c r="F309" s="40" t="s">
        <v>537</v>
      </c>
      <c r="G309" s="64" t="s">
        <v>503</v>
      </c>
      <c r="H309" s="41">
        <v>0</v>
      </c>
      <c r="I309" s="41">
        <v>0</v>
      </c>
      <c r="J309" s="41">
        <v>0</v>
      </c>
      <c r="K309" s="41">
        <v>2</v>
      </c>
      <c r="L309" s="41">
        <v>0</v>
      </c>
      <c r="M309" s="41">
        <v>0</v>
      </c>
      <c r="N309" s="41">
        <v>3</v>
      </c>
      <c r="O309" s="41">
        <v>1</v>
      </c>
      <c r="P309" s="41">
        <v>1</v>
      </c>
      <c r="Q309" s="41">
        <v>0</v>
      </c>
      <c r="R309" s="41">
        <v>0</v>
      </c>
      <c r="S309" s="41" t="s">
        <v>504</v>
      </c>
      <c r="T309" s="41" t="s">
        <v>504</v>
      </c>
      <c r="U309" s="41" t="s">
        <v>504</v>
      </c>
      <c r="V309" s="41" t="s">
        <v>504</v>
      </c>
      <c r="W309" s="41" t="s">
        <v>504</v>
      </c>
      <c r="X309" s="65" t="s">
        <v>504</v>
      </c>
      <c r="Y309" s="40"/>
      <c r="Z309" s="40"/>
      <c r="AA309" s="40"/>
      <c r="AB309" s="40"/>
      <c r="AC309" s="40"/>
      <c r="AD309" s="40"/>
      <c r="AE309" s="40"/>
      <c r="AF309" s="40"/>
      <c r="AG309" s="40"/>
      <c r="AH309" s="40"/>
    </row>
    <row r="310" spans="1:34">
      <c r="A310" s="40">
        <v>23</v>
      </c>
      <c r="B310" s="40">
        <v>19</v>
      </c>
      <c r="C310" s="63"/>
      <c r="D310" s="40"/>
      <c r="E310" s="40" t="s">
        <v>520</v>
      </c>
      <c r="F310" s="40" t="s">
        <v>537</v>
      </c>
      <c r="G310" s="64" t="s">
        <v>503</v>
      </c>
      <c r="H310" s="41">
        <v>9</v>
      </c>
      <c r="I310" s="41">
        <v>0</v>
      </c>
      <c r="J310" s="41">
        <v>2</v>
      </c>
      <c r="K310" s="41">
        <v>6</v>
      </c>
      <c r="L310" s="41">
        <v>11</v>
      </c>
      <c r="M310" s="41">
        <v>2</v>
      </c>
      <c r="N310" s="41">
        <v>13</v>
      </c>
      <c r="O310" s="41">
        <v>7</v>
      </c>
      <c r="P310" s="41">
        <v>4</v>
      </c>
      <c r="Q310" s="41">
        <v>1</v>
      </c>
      <c r="R310" s="41">
        <v>4</v>
      </c>
      <c r="S310" s="41" t="s">
        <v>504</v>
      </c>
      <c r="T310" s="41" t="s">
        <v>504</v>
      </c>
      <c r="U310" s="41" t="s">
        <v>504</v>
      </c>
      <c r="V310" s="41" t="s">
        <v>504</v>
      </c>
      <c r="W310" s="41" t="s">
        <v>504</v>
      </c>
      <c r="X310" s="65" t="s">
        <v>504</v>
      </c>
      <c r="Y310" s="40"/>
      <c r="Z310" s="40"/>
      <c r="AA310" s="40"/>
      <c r="AB310" s="40"/>
      <c r="AC310" s="40"/>
      <c r="AD310" s="40"/>
      <c r="AE310" s="40"/>
      <c r="AF310" s="40"/>
      <c r="AG310" s="40"/>
      <c r="AH310" s="40"/>
    </row>
    <row r="311" spans="1:34">
      <c r="A311" s="40">
        <v>23</v>
      </c>
      <c r="B311" s="40">
        <v>20</v>
      </c>
      <c r="C311" s="63"/>
      <c r="D311" s="40"/>
      <c r="E311" s="40" t="s">
        <v>521</v>
      </c>
      <c r="F311" s="40" t="s">
        <v>537</v>
      </c>
      <c r="G311" s="64" t="s">
        <v>503</v>
      </c>
      <c r="H311" s="41">
        <v>31</v>
      </c>
      <c r="I311" s="41">
        <v>0</v>
      </c>
      <c r="J311" s="41">
        <v>3</v>
      </c>
      <c r="K311" s="41">
        <v>6</v>
      </c>
      <c r="L311" s="41">
        <v>25</v>
      </c>
      <c r="M311" s="41">
        <v>10</v>
      </c>
      <c r="N311" s="41">
        <v>13</v>
      </c>
      <c r="O311" s="41">
        <v>7</v>
      </c>
      <c r="P311" s="41">
        <v>4</v>
      </c>
      <c r="Q311" s="41">
        <v>16</v>
      </c>
      <c r="R311" s="41">
        <v>15</v>
      </c>
      <c r="S311" s="41" t="s">
        <v>504</v>
      </c>
      <c r="T311" s="41" t="s">
        <v>504</v>
      </c>
      <c r="U311" s="41" t="s">
        <v>504</v>
      </c>
      <c r="V311" s="41" t="s">
        <v>504</v>
      </c>
      <c r="W311" s="41" t="s">
        <v>504</v>
      </c>
      <c r="X311" s="65" t="s">
        <v>504</v>
      </c>
      <c r="Y311" s="40"/>
      <c r="Z311" s="40"/>
      <c r="AA311" s="40"/>
      <c r="AB311" s="40"/>
      <c r="AC311" s="40"/>
      <c r="AD311" s="40"/>
      <c r="AE311" s="40"/>
      <c r="AF311" s="40"/>
      <c r="AG311" s="40"/>
      <c r="AH311" s="40"/>
    </row>
    <row r="312" spans="1:34">
      <c r="A312" s="40">
        <v>23</v>
      </c>
      <c r="B312" s="40">
        <v>21</v>
      </c>
      <c r="C312" s="63"/>
      <c r="D312" s="40"/>
      <c r="E312" s="40" t="s">
        <v>522</v>
      </c>
      <c r="F312" s="40" t="s">
        <v>537</v>
      </c>
      <c r="G312" s="64" t="s">
        <v>503</v>
      </c>
      <c r="H312" s="41">
        <v>24</v>
      </c>
      <c r="I312" s="41">
        <v>1</v>
      </c>
      <c r="J312" s="41">
        <v>7</v>
      </c>
      <c r="K312" s="41">
        <v>8</v>
      </c>
      <c r="L312" s="41">
        <v>20</v>
      </c>
      <c r="M312" s="41">
        <v>5</v>
      </c>
      <c r="N312" s="41">
        <v>1</v>
      </c>
      <c r="O312" s="41">
        <v>16</v>
      </c>
      <c r="P312" s="41">
        <v>19</v>
      </c>
      <c r="Q312" s="41">
        <v>12</v>
      </c>
      <c r="R312" s="41">
        <v>21</v>
      </c>
      <c r="S312" s="41" t="s">
        <v>504</v>
      </c>
      <c r="T312" s="41" t="s">
        <v>504</v>
      </c>
      <c r="U312" s="41" t="s">
        <v>504</v>
      </c>
      <c r="V312" s="41" t="s">
        <v>504</v>
      </c>
      <c r="W312" s="41" t="s">
        <v>504</v>
      </c>
      <c r="X312" s="65" t="s">
        <v>504</v>
      </c>
      <c r="Y312" s="40"/>
      <c r="Z312" s="40"/>
      <c r="AA312" s="40"/>
      <c r="AB312" s="40"/>
      <c r="AC312" s="40"/>
      <c r="AD312" s="40"/>
      <c r="AE312" s="40"/>
      <c r="AF312" s="40"/>
      <c r="AG312" s="40"/>
      <c r="AH312" s="40"/>
    </row>
    <row r="313" spans="1:34">
      <c r="A313" s="40">
        <v>23</v>
      </c>
      <c r="B313" s="40">
        <v>22</v>
      </c>
      <c r="C313" s="63"/>
      <c r="D313" s="40"/>
      <c r="E313" s="40" t="s">
        <v>517</v>
      </c>
      <c r="F313" s="40" t="s">
        <v>537</v>
      </c>
      <c r="G313" s="64" t="s">
        <v>503</v>
      </c>
      <c r="H313" s="41">
        <v>0</v>
      </c>
      <c r="I313" s="41">
        <v>0</v>
      </c>
      <c r="J313" s="41">
        <v>0</v>
      </c>
      <c r="K313" s="41">
        <v>0</v>
      </c>
      <c r="L313" s="41">
        <v>0</v>
      </c>
      <c r="M313" s="41">
        <v>0</v>
      </c>
      <c r="N313" s="41">
        <v>0</v>
      </c>
      <c r="O313" s="41">
        <v>1</v>
      </c>
      <c r="P313" s="41">
        <v>0</v>
      </c>
      <c r="Q313" s="41">
        <v>0</v>
      </c>
      <c r="R313" s="41">
        <v>2</v>
      </c>
      <c r="S313" s="41" t="s">
        <v>504</v>
      </c>
      <c r="T313" s="41" t="s">
        <v>504</v>
      </c>
      <c r="U313" s="41" t="s">
        <v>504</v>
      </c>
      <c r="V313" s="41" t="s">
        <v>504</v>
      </c>
      <c r="W313" s="41" t="s">
        <v>504</v>
      </c>
      <c r="X313" s="65" t="s">
        <v>504</v>
      </c>
      <c r="Y313" s="40"/>
      <c r="Z313" s="40"/>
      <c r="AA313" s="40"/>
      <c r="AB313" s="40"/>
      <c r="AC313" s="40"/>
      <c r="AD313" s="40"/>
      <c r="AE313" s="40"/>
      <c r="AF313" s="40"/>
      <c r="AG313" s="40"/>
      <c r="AH313" s="40"/>
    </row>
    <row r="314" spans="1:34">
      <c r="A314" s="40">
        <v>23</v>
      </c>
      <c r="B314" s="40">
        <v>23</v>
      </c>
      <c r="C314" s="63"/>
      <c r="D314" s="40"/>
      <c r="E314" s="40" t="s">
        <v>50</v>
      </c>
      <c r="F314" s="40" t="s">
        <v>537</v>
      </c>
      <c r="G314" s="64" t="s">
        <v>503</v>
      </c>
      <c r="H314" s="41">
        <v>64</v>
      </c>
      <c r="I314" s="41">
        <v>1</v>
      </c>
      <c r="J314" s="41">
        <v>12</v>
      </c>
      <c r="K314" s="41">
        <v>22</v>
      </c>
      <c r="L314" s="41">
        <v>56</v>
      </c>
      <c r="M314" s="41">
        <v>17</v>
      </c>
      <c r="N314" s="41">
        <v>30</v>
      </c>
      <c r="O314" s="41">
        <v>32</v>
      </c>
      <c r="P314" s="41">
        <v>28</v>
      </c>
      <c r="Q314" s="41">
        <v>29</v>
      </c>
      <c r="R314" s="41">
        <v>42</v>
      </c>
      <c r="S314" s="41" t="s">
        <v>504</v>
      </c>
      <c r="T314" s="41" t="s">
        <v>504</v>
      </c>
      <c r="U314" s="41" t="s">
        <v>504</v>
      </c>
      <c r="V314" s="41" t="s">
        <v>504</v>
      </c>
      <c r="W314" s="41" t="s">
        <v>504</v>
      </c>
      <c r="X314" s="65" t="s">
        <v>504</v>
      </c>
      <c r="Y314" s="40"/>
      <c r="Z314" s="40"/>
      <c r="AA314" s="40"/>
      <c r="AB314" s="40"/>
      <c r="AC314" s="40"/>
      <c r="AD314" s="40"/>
      <c r="AE314" s="40"/>
      <c r="AF314" s="40"/>
      <c r="AG314" s="40"/>
      <c r="AH314" s="40"/>
    </row>
    <row r="315" spans="1:34">
      <c r="A315" s="40">
        <v>23</v>
      </c>
      <c r="B315" s="40">
        <v>24</v>
      </c>
      <c r="C315" s="63"/>
      <c r="D315" s="40" t="s">
        <v>523</v>
      </c>
      <c r="E315" s="40" t="s">
        <v>524</v>
      </c>
      <c r="F315" s="40" t="s">
        <v>537</v>
      </c>
      <c r="G315" s="64" t="s">
        <v>503</v>
      </c>
      <c r="H315" s="41">
        <v>3</v>
      </c>
      <c r="I315" s="41">
        <v>0</v>
      </c>
      <c r="J315" s="41">
        <v>0</v>
      </c>
      <c r="K315" s="41">
        <v>0</v>
      </c>
      <c r="L315" s="41">
        <v>1</v>
      </c>
      <c r="M315" s="41">
        <v>0</v>
      </c>
      <c r="N315" s="41">
        <v>0</v>
      </c>
      <c r="O315" s="41">
        <v>3</v>
      </c>
      <c r="P315" s="41">
        <v>0</v>
      </c>
      <c r="Q315" s="41">
        <v>0</v>
      </c>
      <c r="R315" s="41">
        <v>0</v>
      </c>
      <c r="S315" s="41" t="s">
        <v>504</v>
      </c>
      <c r="T315" s="41" t="s">
        <v>504</v>
      </c>
      <c r="U315" s="41" t="s">
        <v>504</v>
      </c>
      <c r="V315" s="41" t="s">
        <v>504</v>
      </c>
      <c r="W315" s="41" t="s">
        <v>504</v>
      </c>
      <c r="X315" s="65" t="s">
        <v>504</v>
      </c>
      <c r="Y315" s="40"/>
      <c r="Z315" s="40"/>
      <c r="AA315" s="40"/>
      <c r="AB315" s="40"/>
      <c r="AC315" s="40"/>
      <c r="AD315" s="40"/>
      <c r="AE315" s="40"/>
      <c r="AF315" s="40"/>
      <c r="AG315" s="40"/>
      <c r="AH315" s="40"/>
    </row>
    <row r="316" spans="1:34">
      <c r="A316" s="40">
        <v>23</v>
      </c>
      <c r="B316" s="40">
        <v>25</v>
      </c>
      <c r="C316" s="63"/>
      <c r="D316" s="40"/>
      <c r="E316" s="40" t="s">
        <v>525</v>
      </c>
      <c r="F316" s="40" t="s">
        <v>537</v>
      </c>
      <c r="G316" s="64" t="s">
        <v>503</v>
      </c>
      <c r="H316" s="41">
        <v>7</v>
      </c>
      <c r="I316" s="41">
        <v>0</v>
      </c>
      <c r="J316" s="41">
        <v>1</v>
      </c>
      <c r="K316" s="41">
        <v>7</v>
      </c>
      <c r="L316" s="41">
        <v>12</v>
      </c>
      <c r="M316" s="41">
        <v>1</v>
      </c>
      <c r="N316" s="41">
        <v>16</v>
      </c>
      <c r="O316" s="41">
        <v>7</v>
      </c>
      <c r="P316" s="41">
        <v>5</v>
      </c>
      <c r="Q316" s="41">
        <v>3</v>
      </c>
      <c r="R316" s="41">
        <v>6</v>
      </c>
      <c r="S316" s="41" t="s">
        <v>504</v>
      </c>
      <c r="T316" s="41" t="s">
        <v>504</v>
      </c>
      <c r="U316" s="41" t="s">
        <v>504</v>
      </c>
      <c r="V316" s="41" t="s">
        <v>504</v>
      </c>
      <c r="W316" s="41" t="s">
        <v>504</v>
      </c>
      <c r="X316" s="65" t="s">
        <v>504</v>
      </c>
      <c r="Y316" s="40"/>
      <c r="Z316" s="40"/>
      <c r="AA316" s="40"/>
      <c r="AB316" s="40"/>
      <c r="AC316" s="40"/>
      <c r="AD316" s="40"/>
      <c r="AE316" s="40"/>
      <c r="AF316" s="40"/>
      <c r="AG316" s="40"/>
      <c r="AH316" s="40"/>
    </row>
    <row r="317" spans="1:34">
      <c r="A317" s="40">
        <v>23</v>
      </c>
      <c r="B317" s="40">
        <v>26</v>
      </c>
      <c r="C317" s="63"/>
      <c r="D317" s="40"/>
      <c r="E317" s="40" t="s">
        <v>526</v>
      </c>
      <c r="F317" s="40" t="s">
        <v>537</v>
      </c>
      <c r="G317" s="64" t="s">
        <v>503</v>
      </c>
      <c r="H317" s="41">
        <v>32</v>
      </c>
      <c r="I317" s="41">
        <v>1</v>
      </c>
      <c r="J317" s="41">
        <v>4</v>
      </c>
      <c r="K317" s="41">
        <v>8</v>
      </c>
      <c r="L317" s="41">
        <v>31</v>
      </c>
      <c r="M317" s="41">
        <v>11</v>
      </c>
      <c r="N317" s="41">
        <v>13</v>
      </c>
      <c r="O317" s="41">
        <v>14</v>
      </c>
      <c r="P317" s="41">
        <v>7</v>
      </c>
      <c r="Q317" s="41">
        <v>14</v>
      </c>
      <c r="R317" s="41">
        <v>23</v>
      </c>
      <c r="S317" s="41" t="s">
        <v>504</v>
      </c>
      <c r="T317" s="41" t="s">
        <v>504</v>
      </c>
      <c r="U317" s="41" t="s">
        <v>504</v>
      </c>
      <c r="V317" s="41" t="s">
        <v>504</v>
      </c>
      <c r="W317" s="41" t="s">
        <v>504</v>
      </c>
      <c r="X317" s="65" t="s">
        <v>504</v>
      </c>
      <c r="Y317" s="40"/>
      <c r="Z317" s="40"/>
      <c r="AA317" s="40"/>
      <c r="AB317" s="40"/>
      <c r="AC317" s="40"/>
      <c r="AD317" s="40"/>
      <c r="AE317" s="40"/>
      <c r="AF317" s="40"/>
      <c r="AG317" s="40"/>
      <c r="AH317" s="40"/>
    </row>
    <row r="318" spans="1:34">
      <c r="A318" s="40">
        <v>23</v>
      </c>
      <c r="B318" s="40">
        <v>27</v>
      </c>
      <c r="C318" s="63"/>
      <c r="D318" s="40"/>
      <c r="E318" s="40" t="s">
        <v>527</v>
      </c>
      <c r="F318" s="40" t="s">
        <v>537</v>
      </c>
      <c r="G318" s="64" t="s">
        <v>503</v>
      </c>
      <c r="H318" s="41">
        <v>12</v>
      </c>
      <c r="I318" s="41">
        <v>0</v>
      </c>
      <c r="J318" s="41">
        <v>4</v>
      </c>
      <c r="K318" s="41">
        <v>1</v>
      </c>
      <c r="L318" s="41">
        <v>6</v>
      </c>
      <c r="M318" s="41">
        <v>1</v>
      </c>
      <c r="N318" s="41">
        <v>1</v>
      </c>
      <c r="O318" s="41">
        <v>5</v>
      </c>
      <c r="P318" s="41">
        <v>6</v>
      </c>
      <c r="Q318" s="41">
        <v>9</v>
      </c>
      <c r="R318" s="41">
        <v>8</v>
      </c>
      <c r="S318" s="41" t="s">
        <v>504</v>
      </c>
      <c r="T318" s="41" t="s">
        <v>504</v>
      </c>
      <c r="U318" s="41" t="s">
        <v>504</v>
      </c>
      <c r="V318" s="41" t="s">
        <v>504</v>
      </c>
      <c r="W318" s="41" t="s">
        <v>504</v>
      </c>
      <c r="X318" s="65" t="s">
        <v>504</v>
      </c>
      <c r="Y318" s="40"/>
      <c r="Z318" s="40"/>
      <c r="AA318" s="40"/>
      <c r="AB318" s="40"/>
      <c r="AC318" s="40"/>
      <c r="AD318" s="40"/>
      <c r="AE318" s="40"/>
      <c r="AF318" s="40"/>
      <c r="AG318" s="40"/>
      <c r="AH318" s="40"/>
    </row>
    <row r="319" spans="1:34">
      <c r="A319" s="40">
        <v>23</v>
      </c>
      <c r="B319" s="40">
        <v>28</v>
      </c>
      <c r="C319" s="63"/>
      <c r="D319" s="40"/>
      <c r="E319" s="40" t="s">
        <v>517</v>
      </c>
      <c r="F319" s="40" t="s">
        <v>537</v>
      </c>
      <c r="G319" s="64" t="s">
        <v>503</v>
      </c>
      <c r="H319" s="41">
        <v>10</v>
      </c>
      <c r="I319" s="41">
        <v>0</v>
      </c>
      <c r="J319" s="41">
        <v>3</v>
      </c>
      <c r="K319" s="41">
        <v>6</v>
      </c>
      <c r="L319" s="41">
        <v>6</v>
      </c>
      <c r="M319" s="41">
        <v>4</v>
      </c>
      <c r="N319" s="41">
        <v>0</v>
      </c>
      <c r="O319" s="41">
        <v>3</v>
      </c>
      <c r="P319" s="41">
        <v>10</v>
      </c>
      <c r="Q319" s="41">
        <v>3</v>
      </c>
      <c r="R319" s="41">
        <v>5</v>
      </c>
      <c r="S319" s="41" t="s">
        <v>504</v>
      </c>
      <c r="T319" s="41" t="s">
        <v>504</v>
      </c>
      <c r="U319" s="41" t="s">
        <v>504</v>
      </c>
      <c r="V319" s="41" t="s">
        <v>504</v>
      </c>
      <c r="W319" s="41" t="s">
        <v>504</v>
      </c>
      <c r="X319" s="65" t="s">
        <v>504</v>
      </c>
      <c r="Y319" s="40"/>
      <c r="Z319" s="40"/>
      <c r="AA319" s="40"/>
      <c r="AB319" s="40"/>
      <c r="AC319" s="40"/>
      <c r="AD319" s="40"/>
      <c r="AE319" s="40"/>
      <c r="AF319" s="40"/>
      <c r="AG319" s="40"/>
      <c r="AH319" s="40"/>
    </row>
    <row r="320" spans="1:34">
      <c r="A320" s="40">
        <v>23</v>
      </c>
      <c r="B320" s="40">
        <v>29</v>
      </c>
      <c r="C320" s="66"/>
      <c r="D320" s="67"/>
      <c r="E320" s="67" t="s">
        <v>50</v>
      </c>
      <c r="F320" s="67" t="s">
        <v>537</v>
      </c>
      <c r="G320" s="68" t="s">
        <v>503</v>
      </c>
      <c r="H320" s="41">
        <v>64</v>
      </c>
      <c r="I320" s="41">
        <v>1</v>
      </c>
      <c r="J320" s="41">
        <v>12</v>
      </c>
      <c r="K320" s="41">
        <v>22</v>
      </c>
      <c r="L320" s="41">
        <v>56</v>
      </c>
      <c r="M320" s="41">
        <v>17</v>
      </c>
      <c r="N320" s="41">
        <v>30</v>
      </c>
      <c r="O320" s="41">
        <v>32</v>
      </c>
      <c r="P320" s="41">
        <v>28</v>
      </c>
      <c r="Q320" s="41">
        <v>29</v>
      </c>
      <c r="R320" s="41">
        <v>42</v>
      </c>
      <c r="S320" s="41" t="s">
        <v>504</v>
      </c>
      <c r="T320" s="41" t="s">
        <v>504</v>
      </c>
      <c r="U320" s="41" t="s">
        <v>504</v>
      </c>
      <c r="V320" s="41" t="s">
        <v>504</v>
      </c>
      <c r="W320" s="41" t="s">
        <v>504</v>
      </c>
      <c r="X320" s="65" t="s">
        <v>504</v>
      </c>
      <c r="Y320" s="40"/>
      <c r="Z320" s="40"/>
      <c r="AA320" s="40"/>
      <c r="AB320" s="40"/>
      <c r="AC320" s="40"/>
      <c r="AD320" s="40"/>
      <c r="AE320" s="40"/>
      <c r="AF320" s="40"/>
      <c r="AG320" s="40"/>
      <c r="AH320" s="40"/>
    </row>
    <row r="321" spans="1:34">
      <c r="A321" s="120"/>
      <c r="B321" s="122"/>
      <c r="C321" s="69">
        <v>14</v>
      </c>
      <c r="D321" s="70" t="s">
        <v>539</v>
      </c>
      <c r="E321" s="70"/>
      <c r="F321" s="70"/>
      <c r="G321" s="71"/>
      <c r="H321" s="72"/>
      <c r="I321" s="72"/>
      <c r="J321" s="72"/>
      <c r="K321" s="72"/>
      <c r="L321" s="72"/>
      <c r="M321" s="72"/>
      <c r="N321" s="72"/>
      <c r="O321" s="72"/>
      <c r="P321" s="72"/>
      <c r="Q321" s="72"/>
      <c r="R321" s="72"/>
      <c r="S321" s="72"/>
      <c r="T321" s="72"/>
      <c r="U321" s="72"/>
      <c r="V321" s="72"/>
      <c r="W321" s="72"/>
      <c r="X321" s="73"/>
      <c r="Y321" s="40"/>
      <c r="Z321" s="40"/>
      <c r="AA321" s="40"/>
      <c r="AB321" s="40"/>
      <c r="AC321" s="40"/>
      <c r="AD321" s="40"/>
      <c r="AE321" s="40"/>
      <c r="AF321" s="40"/>
      <c r="AG321" s="40"/>
      <c r="AH321" s="40"/>
    </row>
    <row r="322" spans="1:34">
      <c r="A322" s="40">
        <v>24</v>
      </c>
      <c r="B322" s="40">
        <v>4</v>
      </c>
      <c r="C322" s="63"/>
      <c r="D322" s="40" t="s">
        <v>501</v>
      </c>
      <c r="E322" s="40" t="s">
        <v>501</v>
      </c>
      <c r="F322" s="40" t="s">
        <v>537</v>
      </c>
      <c r="G322" s="64" t="s">
        <v>503</v>
      </c>
      <c r="H322" s="41">
        <v>0</v>
      </c>
      <c r="I322" s="41">
        <v>0</v>
      </c>
      <c r="J322" s="41">
        <v>0</v>
      </c>
      <c r="K322" s="41">
        <v>0</v>
      </c>
      <c r="L322" s="41">
        <v>0</v>
      </c>
      <c r="M322" s="41">
        <v>0</v>
      </c>
      <c r="N322" s="41">
        <v>0</v>
      </c>
      <c r="O322" s="41">
        <v>0</v>
      </c>
      <c r="P322" s="41">
        <v>0</v>
      </c>
      <c r="Q322" s="41">
        <v>0</v>
      </c>
      <c r="R322" s="41">
        <v>0</v>
      </c>
      <c r="S322" s="41" t="s">
        <v>504</v>
      </c>
      <c r="T322" s="41" t="s">
        <v>504</v>
      </c>
      <c r="U322" s="41" t="s">
        <v>504</v>
      </c>
      <c r="V322" s="41" t="s">
        <v>504</v>
      </c>
      <c r="W322" s="41" t="s">
        <v>504</v>
      </c>
      <c r="X322" s="65" t="s">
        <v>504</v>
      </c>
      <c r="Y322" s="40"/>
      <c r="Z322" s="40"/>
      <c r="AA322" s="40"/>
      <c r="AB322" s="40"/>
      <c r="AC322" s="40"/>
      <c r="AD322" s="40"/>
      <c r="AE322" s="40"/>
      <c r="AF322" s="40"/>
      <c r="AG322" s="40"/>
      <c r="AH322" s="40"/>
    </row>
    <row r="323" spans="1:34">
      <c r="A323" s="40">
        <v>24</v>
      </c>
      <c r="B323" s="40">
        <v>5</v>
      </c>
      <c r="C323" s="63"/>
      <c r="D323" s="40" t="s">
        <v>505</v>
      </c>
      <c r="E323" s="40" t="s">
        <v>506</v>
      </c>
      <c r="F323" s="40" t="s">
        <v>537</v>
      </c>
      <c r="G323" s="64" t="s">
        <v>503</v>
      </c>
      <c r="H323" s="41">
        <v>17</v>
      </c>
      <c r="I323" s="41">
        <v>0</v>
      </c>
      <c r="J323" s="41">
        <v>7</v>
      </c>
      <c r="K323" s="41">
        <v>16</v>
      </c>
      <c r="L323" s="41">
        <v>6</v>
      </c>
      <c r="M323" s="41">
        <v>3</v>
      </c>
      <c r="N323" s="41">
        <v>5</v>
      </c>
      <c r="O323" s="41">
        <v>13</v>
      </c>
      <c r="P323" s="41">
        <v>9</v>
      </c>
      <c r="Q323" s="41">
        <v>4</v>
      </c>
      <c r="R323" s="41">
        <v>20</v>
      </c>
      <c r="S323" s="41" t="s">
        <v>504</v>
      </c>
      <c r="T323" s="41" t="s">
        <v>504</v>
      </c>
      <c r="U323" s="41" t="s">
        <v>504</v>
      </c>
      <c r="V323" s="41" t="s">
        <v>504</v>
      </c>
      <c r="W323" s="41" t="s">
        <v>504</v>
      </c>
      <c r="X323" s="65" t="s">
        <v>504</v>
      </c>
      <c r="Y323" s="40"/>
      <c r="Z323" s="40"/>
      <c r="AA323" s="40"/>
      <c r="AB323" s="40"/>
      <c r="AC323" s="40"/>
      <c r="AD323" s="40"/>
      <c r="AE323" s="40"/>
      <c r="AF323" s="40"/>
      <c r="AG323" s="40"/>
      <c r="AH323" s="40"/>
    </row>
    <row r="324" spans="1:34">
      <c r="A324" s="40">
        <v>24</v>
      </c>
      <c r="B324" s="40">
        <v>6</v>
      </c>
      <c r="C324" s="63"/>
      <c r="D324" s="40"/>
      <c r="E324" s="40" t="s">
        <v>507</v>
      </c>
      <c r="F324" s="40" t="s">
        <v>537</v>
      </c>
      <c r="G324" s="64" t="s">
        <v>503</v>
      </c>
      <c r="H324" s="41">
        <v>3</v>
      </c>
      <c r="I324" s="41">
        <v>0</v>
      </c>
      <c r="J324" s="41">
        <v>1</v>
      </c>
      <c r="K324" s="41">
        <v>3</v>
      </c>
      <c r="L324" s="41">
        <v>2</v>
      </c>
      <c r="M324" s="41">
        <v>1</v>
      </c>
      <c r="N324" s="41">
        <v>0</v>
      </c>
      <c r="O324" s="41">
        <v>4</v>
      </c>
      <c r="P324" s="41">
        <v>1</v>
      </c>
      <c r="Q324" s="41">
        <v>0</v>
      </c>
      <c r="R324" s="41">
        <v>6</v>
      </c>
      <c r="S324" s="41" t="s">
        <v>504</v>
      </c>
      <c r="T324" s="41" t="s">
        <v>504</v>
      </c>
      <c r="U324" s="41" t="s">
        <v>504</v>
      </c>
      <c r="V324" s="41" t="s">
        <v>504</v>
      </c>
      <c r="W324" s="41" t="s">
        <v>504</v>
      </c>
      <c r="X324" s="65" t="s">
        <v>504</v>
      </c>
      <c r="Y324" s="40"/>
      <c r="Z324" s="40"/>
      <c r="AA324" s="40"/>
      <c r="AB324" s="40"/>
      <c r="AC324" s="40"/>
      <c r="AD324" s="40"/>
      <c r="AE324" s="40"/>
      <c r="AF324" s="40"/>
      <c r="AG324" s="40"/>
      <c r="AH324" s="40"/>
    </row>
    <row r="325" spans="1:34">
      <c r="A325" s="40">
        <v>24</v>
      </c>
      <c r="B325" s="40">
        <v>7</v>
      </c>
      <c r="C325" s="63"/>
      <c r="D325" s="40" t="s">
        <v>508</v>
      </c>
      <c r="E325" s="40" t="s">
        <v>509</v>
      </c>
      <c r="F325" s="40" t="s">
        <v>537</v>
      </c>
      <c r="G325" s="64" t="s">
        <v>503</v>
      </c>
      <c r="H325" s="41">
        <v>3</v>
      </c>
      <c r="I325" s="41">
        <v>0</v>
      </c>
      <c r="J325" s="41">
        <v>0</v>
      </c>
      <c r="K325" s="41">
        <v>1</v>
      </c>
      <c r="L325" s="41">
        <v>0</v>
      </c>
      <c r="M325" s="41">
        <v>0</v>
      </c>
      <c r="N325" s="41">
        <v>0</v>
      </c>
      <c r="O325" s="41">
        <v>5</v>
      </c>
      <c r="P325" s="41">
        <v>0</v>
      </c>
      <c r="Q325" s="41">
        <v>0</v>
      </c>
      <c r="R325" s="41">
        <v>3</v>
      </c>
      <c r="S325" s="41" t="s">
        <v>504</v>
      </c>
      <c r="T325" s="41" t="s">
        <v>504</v>
      </c>
      <c r="U325" s="41" t="s">
        <v>504</v>
      </c>
      <c r="V325" s="41" t="s">
        <v>504</v>
      </c>
      <c r="W325" s="41" t="s">
        <v>504</v>
      </c>
      <c r="X325" s="65" t="s">
        <v>504</v>
      </c>
      <c r="Y325" s="40"/>
      <c r="Z325" s="40"/>
      <c r="AA325" s="40"/>
      <c r="AB325" s="40"/>
      <c r="AC325" s="40"/>
      <c r="AD325" s="40"/>
      <c r="AE325" s="40"/>
      <c r="AF325" s="40"/>
      <c r="AG325" s="40"/>
      <c r="AH325" s="40"/>
    </row>
    <row r="326" spans="1:34">
      <c r="A326" s="40">
        <v>24</v>
      </c>
      <c r="B326" s="40">
        <v>8</v>
      </c>
      <c r="C326" s="63"/>
      <c r="D326" s="40"/>
      <c r="E326" s="40" t="s">
        <v>510</v>
      </c>
      <c r="F326" s="40" t="s">
        <v>537</v>
      </c>
      <c r="G326" s="64" t="s">
        <v>503</v>
      </c>
      <c r="H326" s="41">
        <v>21</v>
      </c>
      <c r="I326" s="41">
        <v>0</v>
      </c>
      <c r="J326" s="41">
        <v>8</v>
      </c>
      <c r="K326" s="41">
        <v>15</v>
      </c>
      <c r="L326" s="41">
        <v>35</v>
      </c>
      <c r="M326" s="41">
        <v>11</v>
      </c>
      <c r="N326" s="41">
        <v>35</v>
      </c>
      <c r="O326" s="41">
        <v>23</v>
      </c>
      <c r="P326" s="41">
        <v>10</v>
      </c>
      <c r="Q326" s="41">
        <v>13</v>
      </c>
      <c r="R326" s="41">
        <v>7</v>
      </c>
      <c r="S326" s="41" t="s">
        <v>504</v>
      </c>
      <c r="T326" s="41" t="s">
        <v>504</v>
      </c>
      <c r="U326" s="41" t="s">
        <v>504</v>
      </c>
      <c r="V326" s="41" t="s">
        <v>504</v>
      </c>
      <c r="W326" s="41" t="s">
        <v>504</v>
      </c>
      <c r="X326" s="65" t="s">
        <v>504</v>
      </c>
      <c r="Y326" s="40"/>
      <c r="Z326" s="40"/>
      <c r="AA326" s="40"/>
      <c r="AB326" s="40"/>
      <c r="AC326" s="40"/>
      <c r="AD326" s="40"/>
      <c r="AE326" s="40"/>
      <c r="AF326" s="40"/>
      <c r="AG326" s="40"/>
      <c r="AH326" s="40"/>
    </row>
    <row r="327" spans="1:34">
      <c r="A327" s="40">
        <v>24</v>
      </c>
      <c r="B327" s="40">
        <v>9</v>
      </c>
      <c r="C327" s="63"/>
      <c r="D327" s="40"/>
      <c r="E327" s="40" t="s">
        <v>511</v>
      </c>
      <c r="F327" s="40" t="s">
        <v>537</v>
      </c>
      <c r="G327" s="64" t="s">
        <v>503</v>
      </c>
      <c r="H327" s="41">
        <v>0</v>
      </c>
      <c r="I327" s="41">
        <v>0</v>
      </c>
      <c r="J327" s="41">
        <v>1</v>
      </c>
      <c r="K327" s="41">
        <v>0</v>
      </c>
      <c r="L327" s="41">
        <v>1</v>
      </c>
      <c r="M327" s="41">
        <v>0</v>
      </c>
      <c r="N327" s="41">
        <v>2</v>
      </c>
      <c r="O327" s="41">
        <v>1</v>
      </c>
      <c r="P327" s="41">
        <v>0</v>
      </c>
      <c r="Q327" s="41">
        <v>0</v>
      </c>
      <c r="R327" s="41">
        <v>0</v>
      </c>
      <c r="S327" s="41" t="s">
        <v>504</v>
      </c>
      <c r="T327" s="41" t="s">
        <v>504</v>
      </c>
      <c r="U327" s="41" t="s">
        <v>504</v>
      </c>
      <c r="V327" s="41" t="s">
        <v>504</v>
      </c>
      <c r="W327" s="41" t="s">
        <v>504</v>
      </c>
      <c r="X327" s="65" t="s">
        <v>504</v>
      </c>
      <c r="Y327" s="40"/>
      <c r="Z327" s="40"/>
      <c r="AA327" s="40"/>
      <c r="AB327" s="40"/>
      <c r="AC327" s="40"/>
      <c r="AD327" s="40"/>
      <c r="AE327" s="40"/>
      <c r="AF327" s="40"/>
      <c r="AG327" s="40"/>
      <c r="AH327" s="40"/>
    </row>
    <row r="328" spans="1:34">
      <c r="A328" s="40">
        <v>24</v>
      </c>
      <c r="B328" s="40">
        <v>10</v>
      </c>
      <c r="C328" s="63"/>
      <c r="D328" s="40"/>
      <c r="E328" s="40" t="s">
        <v>512</v>
      </c>
      <c r="F328" s="40" t="s">
        <v>537</v>
      </c>
      <c r="G328" s="64" t="s">
        <v>503</v>
      </c>
      <c r="H328" s="41">
        <v>7</v>
      </c>
      <c r="I328" s="41">
        <v>0</v>
      </c>
      <c r="J328" s="41">
        <v>4</v>
      </c>
      <c r="K328" s="41">
        <v>8</v>
      </c>
      <c r="L328" s="41">
        <v>21</v>
      </c>
      <c r="M328" s="41">
        <v>2</v>
      </c>
      <c r="N328" s="41">
        <v>10</v>
      </c>
      <c r="O328" s="41">
        <v>17</v>
      </c>
      <c r="P328" s="41">
        <v>3</v>
      </c>
      <c r="Q328" s="41">
        <v>10</v>
      </c>
      <c r="R328" s="41">
        <v>0</v>
      </c>
      <c r="S328" s="41" t="s">
        <v>504</v>
      </c>
      <c r="T328" s="41" t="s">
        <v>504</v>
      </c>
      <c r="U328" s="41" t="s">
        <v>504</v>
      </c>
      <c r="V328" s="41" t="s">
        <v>504</v>
      </c>
      <c r="W328" s="41" t="s">
        <v>504</v>
      </c>
      <c r="X328" s="65" t="s">
        <v>504</v>
      </c>
      <c r="Y328" s="40"/>
      <c r="Z328" s="40"/>
      <c r="AA328" s="40"/>
      <c r="AB328" s="40"/>
      <c r="AC328" s="40"/>
      <c r="AD328" s="40"/>
      <c r="AE328" s="40"/>
      <c r="AF328" s="40"/>
      <c r="AG328" s="40"/>
      <c r="AH328" s="40"/>
    </row>
    <row r="329" spans="1:34">
      <c r="A329" s="40">
        <v>24</v>
      </c>
      <c r="B329" s="40">
        <v>11</v>
      </c>
      <c r="C329" s="63"/>
      <c r="D329" s="40"/>
      <c r="E329" s="40" t="s">
        <v>50</v>
      </c>
      <c r="F329" s="40" t="s">
        <v>537</v>
      </c>
      <c r="G329" s="64" t="s">
        <v>503</v>
      </c>
      <c r="H329" s="41">
        <v>51</v>
      </c>
      <c r="I329" s="41">
        <v>0</v>
      </c>
      <c r="J329" s="41">
        <v>21</v>
      </c>
      <c r="K329" s="41">
        <v>43</v>
      </c>
      <c r="L329" s="41">
        <v>65</v>
      </c>
      <c r="M329" s="41">
        <v>17</v>
      </c>
      <c r="N329" s="41">
        <v>52</v>
      </c>
      <c r="O329" s="41">
        <v>63</v>
      </c>
      <c r="P329" s="41">
        <v>23</v>
      </c>
      <c r="Q329" s="41">
        <v>27</v>
      </c>
      <c r="R329" s="41">
        <v>36</v>
      </c>
      <c r="S329" s="41" t="s">
        <v>504</v>
      </c>
      <c r="T329" s="41" t="s">
        <v>504</v>
      </c>
      <c r="U329" s="41" t="s">
        <v>504</v>
      </c>
      <c r="V329" s="41" t="s">
        <v>504</v>
      </c>
      <c r="W329" s="41" t="s">
        <v>504</v>
      </c>
      <c r="X329" s="65" t="s">
        <v>504</v>
      </c>
      <c r="Y329" s="40"/>
      <c r="Z329" s="40"/>
      <c r="AA329" s="40"/>
      <c r="AB329" s="40"/>
      <c r="AC329" s="40"/>
      <c r="AD329" s="40"/>
      <c r="AE329" s="40"/>
      <c r="AF329" s="40"/>
      <c r="AG329" s="40"/>
      <c r="AH329" s="40"/>
    </row>
    <row r="330" spans="1:34">
      <c r="A330" s="40">
        <v>24</v>
      </c>
      <c r="B330" s="40">
        <v>13</v>
      </c>
      <c r="C330" s="63"/>
      <c r="D330" s="40" t="s">
        <v>513</v>
      </c>
      <c r="E330" s="40" t="s">
        <v>514</v>
      </c>
      <c r="F330" s="40" t="s">
        <v>537</v>
      </c>
      <c r="G330" s="64" t="s">
        <v>503</v>
      </c>
      <c r="H330" s="41">
        <v>0</v>
      </c>
      <c r="I330" s="41">
        <v>0</v>
      </c>
      <c r="J330" s="41">
        <v>0</v>
      </c>
      <c r="K330" s="41">
        <v>3</v>
      </c>
      <c r="L330" s="41">
        <v>11</v>
      </c>
      <c r="M330" s="41">
        <v>0</v>
      </c>
      <c r="N330" s="41">
        <v>3</v>
      </c>
      <c r="O330" s="41">
        <v>2</v>
      </c>
      <c r="P330" s="41">
        <v>0</v>
      </c>
      <c r="Q330" s="41">
        <v>2</v>
      </c>
      <c r="R330" s="41">
        <v>0</v>
      </c>
      <c r="S330" s="41" t="s">
        <v>504</v>
      </c>
      <c r="T330" s="41" t="s">
        <v>504</v>
      </c>
      <c r="U330" s="41" t="s">
        <v>504</v>
      </c>
      <c r="V330" s="41" t="s">
        <v>504</v>
      </c>
      <c r="W330" s="41" t="s">
        <v>504</v>
      </c>
      <c r="X330" s="65" t="s">
        <v>504</v>
      </c>
      <c r="Y330" s="40"/>
      <c r="Z330" s="40"/>
      <c r="AA330" s="40"/>
      <c r="AB330" s="40"/>
      <c r="AC330" s="40"/>
      <c r="AD330" s="40"/>
      <c r="AE330" s="40"/>
      <c r="AF330" s="40"/>
      <c r="AG330" s="40"/>
      <c r="AH330" s="40"/>
    </row>
    <row r="331" spans="1:34">
      <c r="A331" s="40">
        <v>24</v>
      </c>
      <c r="B331" s="40">
        <v>14</v>
      </c>
      <c r="C331" s="63"/>
      <c r="D331" s="40"/>
      <c r="E331" s="40" t="s">
        <v>515</v>
      </c>
      <c r="F331" s="40" t="s">
        <v>537</v>
      </c>
      <c r="G331" s="64" t="s">
        <v>503</v>
      </c>
      <c r="H331" s="41">
        <v>11</v>
      </c>
      <c r="I331" s="41">
        <v>0</v>
      </c>
      <c r="J331" s="41">
        <v>2</v>
      </c>
      <c r="K331" s="41">
        <v>4</v>
      </c>
      <c r="L331" s="41">
        <v>19</v>
      </c>
      <c r="M331" s="41">
        <v>0</v>
      </c>
      <c r="N331" s="41">
        <v>19</v>
      </c>
      <c r="O331" s="41">
        <v>13</v>
      </c>
      <c r="P331" s="41">
        <v>5</v>
      </c>
      <c r="Q331" s="41">
        <v>5</v>
      </c>
      <c r="R331" s="41">
        <v>1</v>
      </c>
      <c r="S331" s="41" t="s">
        <v>504</v>
      </c>
      <c r="T331" s="41" t="s">
        <v>504</v>
      </c>
      <c r="U331" s="41" t="s">
        <v>504</v>
      </c>
      <c r="V331" s="41" t="s">
        <v>504</v>
      </c>
      <c r="W331" s="41" t="s">
        <v>504</v>
      </c>
      <c r="X331" s="65" t="s">
        <v>504</v>
      </c>
      <c r="Y331" s="40"/>
      <c r="Z331" s="40"/>
      <c r="AA331" s="40"/>
      <c r="AB331" s="40"/>
      <c r="AC331" s="40"/>
      <c r="AD331" s="40"/>
      <c r="AE331" s="40"/>
      <c r="AF331" s="40"/>
      <c r="AG331" s="40"/>
      <c r="AH331" s="40"/>
    </row>
    <row r="332" spans="1:34">
      <c r="A332" s="40">
        <v>24</v>
      </c>
      <c r="B332" s="40">
        <v>15</v>
      </c>
      <c r="C332" s="63"/>
      <c r="D332" s="40"/>
      <c r="E332" s="40" t="s">
        <v>516</v>
      </c>
      <c r="F332" s="40" t="s">
        <v>537</v>
      </c>
      <c r="G332" s="64" t="s">
        <v>503</v>
      </c>
      <c r="H332" s="41">
        <v>15</v>
      </c>
      <c r="I332" s="41">
        <v>0</v>
      </c>
      <c r="J332" s="41">
        <v>4</v>
      </c>
      <c r="K332" s="41">
        <v>7</v>
      </c>
      <c r="L332" s="41">
        <v>25</v>
      </c>
      <c r="M332" s="41">
        <v>0</v>
      </c>
      <c r="N332" s="41">
        <v>24</v>
      </c>
      <c r="O332" s="41">
        <v>15</v>
      </c>
      <c r="P332" s="41">
        <v>4</v>
      </c>
      <c r="Q332" s="41">
        <v>6</v>
      </c>
      <c r="R332" s="41">
        <v>0</v>
      </c>
      <c r="S332" s="41" t="s">
        <v>504</v>
      </c>
      <c r="T332" s="41" t="s">
        <v>504</v>
      </c>
      <c r="U332" s="41" t="s">
        <v>504</v>
      </c>
      <c r="V332" s="41" t="s">
        <v>504</v>
      </c>
      <c r="W332" s="41" t="s">
        <v>504</v>
      </c>
      <c r="X332" s="65" t="s">
        <v>504</v>
      </c>
      <c r="Y332" s="40"/>
      <c r="Z332" s="40"/>
      <c r="AA332" s="40"/>
      <c r="AB332" s="40"/>
      <c r="AC332" s="40"/>
      <c r="AD332" s="40"/>
      <c r="AE332" s="40"/>
      <c r="AF332" s="40"/>
      <c r="AG332" s="40"/>
      <c r="AH332" s="40"/>
    </row>
    <row r="333" spans="1:34">
      <c r="A333" s="40">
        <v>24</v>
      </c>
      <c r="B333" s="40">
        <v>16</v>
      </c>
      <c r="C333" s="63"/>
      <c r="D333" s="40"/>
      <c r="E333" s="40" t="s">
        <v>517</v>
      </c>
      <c r="F333" s="40" t="s">
        <v>537</v>
      </c>
      <c r="G333" s="64" t="s">
        <v>503</v>
      </c>
      <c r="H333" s="41">
        <v>25</v>
      </c>
      <c r="I333" s="41">
        <v>0</v>
      </c>
      <c r="J333" s="41">
        <v>15</v>
      </c>
      <c r="K333" s="41">
        <v>29</v>
      </c>
      <c r="L333" s="41">
        <v>10</v>
      </c>
      <c r="M333" s="41">
        <v>17</v>
      </c>
      <c r="N333" s="41">
        <v>6</v>
      </c>
      <c r="O333" s="41">
        <v>33</v>
      </c>
      <c r="P333" s="41">
        <v>14</v>
      </c>
      <c r="Q333" s="41">
        <v>14</v>
      </c>
      <c r="R333" s="41">
        <v>35</v>
      </c>
      <c r="S333" s="41" t="s">
        <v>504</v>
      </c>
      <c r="T333" s="41" t="s">
        <v>504</v>
      </c>
      <c r="U333" s="41" t="s">
        <v>504</v>
      </c>
      <c r="V333" s="41" t="s">
        <v>504</v>
      </c>
      <c r="W333" s="41" t="s">
        <v>504</v>
      </c>
      <c r="X333" s="65" t="s">
        <v>504</v>
      </c>
      <c r="Y333" s="40"/>
      <c r="Z333" s="40"/>
      <c r="AA333" s="40"/>
      <c r="AB333" s="40"/>
      <c r="AC333" s="40"/>
      <c r="AD333" s="40"/>
      <c r="AE333" s="40"/>
      <c r="AF333" s="40"/>
      <c r="AG333" s="40"/>
      <c r="AH333" s="40"/>
    </row>
    <row r="334" spans="1:34">
      <c r="A334" s="40">
        <v>24</v>
      </c>
      <c r="B334" s="40">
        <v>17</v>
      </c>
      <c r="C334" s="63"/>
      <c r="D334" s="40"/>
      <c r="E334" s="40" t="s">
        <v>50</v>
      </c>
      <c r="F334" s="40" t="s">
        <v>537</v>
      </c>
      <c r="G334" s="64" t="s">
        <v>503</v>
      </c>
      <c r="H334" s="41">
        <v>51</v>
      </c>
      <c r="I334" s="41">
        <v>0</v>
      </c>
      <c r="J334" s="41">
        <v>21</v>
      </c>
      <c r="K334" s="41">
        <v>43</v>
      </c>
      <c r="L334" s="41">
        <v>65</v>
      </c>
      <c r="M334" s="41">
        <v>17</v>
      </c>
      <c r="N334" s="41">
        <v>52</v>
      </c>
      <c r="O334" s="41">
        <v>63</v>
      </c>
      <c r="P334" s="41">
        <v>23</v>
      </c>
      <c r="Q334" s="41">
        <v>27</v>
      </c>
      <c r="R334" s="41">
        <v>36</v>
      </c>
      <c r="S334" s="41" t="s">
        <v>504</v>
      </c>
      <c r="T334" s="41" t="s">
        <v>504</v>
      </c>
      <c r="U334" s="41" t="s">
        <v>504</v>
      </c>
      <c r="V334" s="41" t="s">
        <v>504</v>
      </c>
      <c r="W334" s="41" t="s">
        <v>504</v>
      </c>
      <c r="X334" s="65" t="s">
        <v>504</v>
      </c>
      <c r="Y334" s="40"/>
      <c r="Z334" s="40"/>
      <c r="AA334" s="40"/>
      <c r="AB334" s="40"/>
      <c r="AC334" s="40"/>
      <c r="AD334" s="40"/>
      <c r="AE334" s="40"/>
      <c r="AF334" s="40"/>
      <c r="AG334" s="40"/>
      <c r="AH334" s="40"/>
    </row>
    <row r="335" spans="1:34">
      <c r="A335" s="40">
        <v>24</v>
      </c>
      <c r="B335" s="40">
        <v>18</v>
      </c>
      <c r="C335" s="63"/>
      <c r="D335" s="40" t="s">
        <v>518</v>
      </c>
      <c r="E335" s="40" t="s">
        <v>519</v>
      </c>
      <c r="F335" s="40" t="s">
        <v>537</v>
      </c>
      <c r="G335" s="64" t="s">
        <v>503</v>
      </c>
      <c r="H335" s="41">
        <v>0</v>
      </c>
      <c r="I335" s="41">
        <v>0</v>
      </c>
      <c r="J335" s="41">
        <v>0</v>
      </c>
      <c r="K335" s="41">
        <v>2</v>
      </c>
      <c r="L335" s="41">
        <v>0</v>
      </c>
      <c r="M335" s="41">
        <v>0</v>
      </c>
      <c r="N335" s="41">
        <v>8</v>
      </c>
      <c r="O335" s="41">
        <v>1</v>
      </c>
      <c r="P335" s="41">
        <v>0</v>
      </c>
      <c r="Q335" s="41">
        <v>0</v>
      </c>
      <c r="R335" s="41">
        <v>0</v>
      </c>
      <c r="S335" s="41" t="s">
        <v>504</v>
      </c>
      <c r="T335" s="41" t="s">
        <v>504</v>
      </c>
      <c r="U335" s="41" t="s">
        <v>504</v>
      </c>
      <c r="V335" s="41" t="s">
        <v>504</v>
      </c>
      <c r="W335" s="41" t="s">
        <v>504</v>
      </c>
      <c r="X335" s="65" t="s">
        <v>504</v>
      </c>
      <c r="Y335" s="40"/>
      <c r="Z335" s="40"/>
      <c r="AA335" s="40"/>
      <c r="AB335" s="40"/>
      <c r="AC335" s="40"/>
      <c r="AD335" s="40"/>
      <c r="AE335" s="40"/>
      <c r="AF335" s="40"/>
      <c r="AG335" s="40"/>
      <c r="AH335" s="40"/>
    </row>
    <row r="336" spans="1:34">
      <c r="A336" s="40">
        <v>24</v>
      </c>
      <c r="B336" s="40">
        <v>19</v>
      </c>
      <c r="C336" s="63"/>
      <c r="D336" s="40"/>
      <c r="E336" s="40" t="s">
        <v>520</v>
      </c>
      <c r="F336" s="40" t="s">
        <v>537</v>
      </c>
      <c r="G336" s="64" t="s">
        <v>503</v>
      </c>
      <c r="H336" s="41">
        <v>9</v>
      </c>
      <c r="I336" s="41">
        <v>0</v>
      </c>
      <c r="J336" s="41">
        <v>1</v>
      </c>
      <c r="K336" s="41">
        <v>4</v>
      </c>
      <c r="L336" s="41">
        <v>17</v>
      </c>
      <c r="M336" s="41">
        <v>1</v>
      </c>
      <c r="N336" s="41">
        <v>22</v>
      </c>
      <c r="O336" s="41">
        <v>12</v>
      </c>
      <c r="P336" s="41">
        <v>0</v>
      </c>
      <c r="Q336" s="41">
        <v>0</v>
      </c>
      <c r="R336" s="41">
        <v>1</v>
      </c>
      <c r="S336" s="41" t="s">
        <v>504</v>
      </c>
      <c r="T336" s="41" t="s">
        <v>504</v>
      </c>
      <c r="U336" s="41" t="s">
        <v>504</v>
      </c>
      <c r="V336" s="41" t="s">
        <v>504</v>
      </c>
      <c r="W336" s="41" t="s">
        <v>504</v>
      </c>
      <c r="X336" s="65" t="s">
        <v>504</v>
      </c>
      <c r="Y336" s="40"/>
      <c r="Z336" s="40"/>
      <c r="AA336" s="40"/>
      <c r="AB336" s="40"/>
      <c r="AC336" s="40"/>
      <c r="AD336" s="40"/>
      <c r="AE336" s="40"/>
      <c r="AF336" s="40"/>
      <c r="AG336" s="40"/>
      <c r="AH336" s="40"/>
    </row>
    <row r="337" spans="1:34">
      <c r="A337" s="40">
        <v>24</v>
      </c>
      <c r="B337" s="40">
        <v>20</v>
      </c>
      <c r="C337" s="63"/>
      <c r="D337" s="40"/>
      <c r="E337" s="40" t="s">
        <v>521</v>
      </c>
      <c r="F337" s="40" t="s">
        <v>537</v>
      </c>
      <c r="G337" s="64" t="s">
        <v>503</v>
      </c>
      <c r="H337" s="41">
        <v>18</v>
      </c>
      <c r="I337" s="41">
        <v>0</v>
      </c>
      <c r="J337" s="41">
        <v>3</v>
      </c>
      <c r="K337" s="41">
        <v>7</v>
      </c>
      <c r="L337" s="41">
        <v>26</v>
      </c>
      <c r="M337" s="41">
        <v>5</v>
      </c>
      <c r="N337" s="41">
        <v>18</v>
      </c>
      <c r="O337" s="41">
        <v>21</v>
      </c>
      <c r="P337" s="41">
        <v>4</v>
      </c>
      <c r="Q337" s="41">
        <v>14</v>
      </c>
      <c r="R337" s="41">
        <v>13</v>
      </c>
      <c r="S337" s="41" t="s">
        <v>504</v>
      </c>
      <c r="T337" s="41" t="s">
        <v>504</v>
      </c>
      <c r="U337" s="41" t="s">
        <v>504</v>
      </c>
      <c r="V337" s="41" t="s">
        <v>504</v>
      </c>
      <c r="W337" s="41" t="s">
        <v>504</v>
      </c>
      <c r="X337" s="65" t="s">
        <v>504</v>
      </c>
      <c r="Y337" s="40"/>
      <c r="Z337" s="40"/>
      <c r="AA337" s="40"/>
      <c r="AB337" s="40"/>
      <c r="AC337" s="40"/>
      <c r="AD337" s="40"/>
      <c r="AE337" s="40"/>
      <c r="AF337" s="40"/>
      <c r="AG337" s="40"/>
      <c r="AH337" s="40"/>
    </row>
    <row r="338" spans="1:34">
      <c r="A338" s="40">
        <v>24</v>
      </c>
      <c r="B338" s="40">
        <v>21</v>
      </c>
      <c r="C338" s="63"/>
      <c r="D338" s="40"/>
      <c r="E338" s="40" t="s">
        <v>522</v>
      </c>
      <c r="F338" s="40" t="s">
        <v>537</v>
      </c>
      <c r="G338" s="64" t="s">
        <v>503</v>
      </c>
      <c r="H338" s="41">
        <v>24</v>
      </c>
      <c r="I338" s="41">
        <v>0</v>
      </c>
      <c r="J338" s="41">
        <v>17</v>
      </c>
      <c r="K338" s="41">
        <v>30</v>
      </c>
      <c r="L338" s="41">
        <v>22</v>
      </c>
      <c r="M338" s="41">
        <v>11</v>
      </c>
      <c r="N338" s="41">
        <v>4</v>
      </c>
      <c r="O338" s="41">
        <v>29</v>
      </c>
      <c r="P338" s="41">
        <v>19</v>
      </c>
      <c r="Q338" s="41">
        <v>13</v>
      </c>
      <c r="R338" s="41">
        <v>18</v>
      </c>
      <c r="S338" s="41" t="s">
        <v>504</v>
      </c>
      <c r="T338" s="41" t="s">
        <v>504</v>
      </c>
      <c r="U338" s="41" t="s">
        <v>504</v>
      </c>
      <c r="V338" s="41" t="s">
        <v>504</v>
      </c>
      <c r="W338" s="41" t="s">
        <v>504</v>
      </c>
      <c r="X338" s="65" t="s">
        <v>504</v>
      </c>
      <c r="Y338" s="40"/>
      <c r="Z338" s="40"/>
      <c r="AA338" s="40"/>
      <c r="AB338" s="40"/>
      <c r="AC338" s="40"/>
      <c r="AD338" s="40"/>
      <c r="AE338" s="40"/>
      <c r="AF338" s="40"/>
      <c r="AG338" s="40"/>
      <c r="AH338" s="40"/>
    </row>
    <row r="339" spans="1:34">
      <c r="A339" s="40">
        <v>24</v>
      </c>
      <c r="B339" s="40">
        <v>22</v>
      </c>
      <c r="C339" s="63"/>
      <c r="D339" s="40"/>
      <c r="E339" s="40" t="s">
        <v>517</v>
      </c>
      <c r="F339" s="40" t="s">
        <v>537</v>
      </c>
      <c r="G339" s="64" t="s">
        <v>503</v>
      </c>
      <c r="H339" s="41">
        <v>0</v>
      </c>
      <c r="I339" s="41">
        <v>0</v>
      </c>
      <c r="J339" s="41">
        <v>0</v>
      </c>
      <c r="K339" s="41">
        <v>0</v>
      </c>
      <c r="L339" s="41">
        <v>0</v>
      </c>
      <c r="M339" s="41">
        <v>0</v>
      </c>
      <c r="N339" s="41">
        <v>0</v>
      </c>
      <c r="O339" s="41">
        <v>0</v>
      </c>
      <c r="P339" s="41">
        <v>0</v>
      </c>
      <c r="Q339" s="41">
        <v>0</v>
      </c>
      <c r="R339" s="41">
        <v>4</v>
      </c>
      <c r="S339" s="41" t="s">
        <v>504</v>
      </c>
      <c r="T339" s="41" t="s">
        <v>504</v>
      </c>
      <c r="U339" s="41" t="s">
        <v>504</v>
      </c>
      <c r="V339" s="41" t="s">
        <v>504</v>
      </c>
      <c r="W339" s="41" t="s">
        <v>504</v>
      </c>
      <c r="X339" s="65" t="s">
        <v>504</v>
      </c>
      <c r="Y339" s="40"/>
      <c r="Z339" s="40"/>
      <c r="AA339" s="40"/>
      <c r="AB339" s="40"/>
      <c r="AC339" s="40"/>
      <c r="AD339" s="40"/>
      <c r="AE339" s="40"/>
      <c r="AF339" s="40"/>
      <c r="AG339" s="40"/>
      <c r="AH339" s="40"/>
    </row>
    <row r="340" spans="1:34">
      <c r="A340" s="40">
        <v>24</v>
      </c>
      <c r="B340" s="40">
        <v>23</v>
      </c>
      <c r="C340" s="63"/>
      <c r="D340" s="40"/>
      <c r="E340" s="40" t="s">
        <v>50</v>
      </c>
      <c r="F340" s="40" t="s">
        <v>537</v>
      </c>
      <c r="G340" s="64" t="s">
        <v>503</v>
      </c>
      <c r="H340" s="41">
        <v>51</v>
      </c>
      <c r="I340" s="41">
        <v>0</v>
      </c>
      <c r="J340" s="41">
        <v>21</v>
      </c>
      <c r="K340" s="41">
        <v>43</v>
      </c>
      <c r="L340" s="41">
        <v>65</v>
      </c>
      <c r="M340" s="41">
        <v>17</v>
      </c>
      <c r="N340" s="41">
        <v>52</v>
      </c>
      <c r="O340" s="41">
        <v>63</v>
      </c>
      <c r="P340" s="41">
        <v>23</v>
      </c>
      <c r="Q340" s="41">
        <v>27</v>
      </c>
      <c r="R340" s="41">
        <v>36</v>
      </c>
      <c r="S340" s="41" t="s">
        <v>504</v>
      </c>
      <c r="T340" s="41" t="s">
        <v>504</v>
      </c>
      <c r="U340" s="41" t="s">
        <v>504</v>
      </c>
      <c r="V340" s="41" t="s">
        <v>504</v>
      </c>
      <c r="W340" s="41" t="s">
        <v>504</v>
      </c>
      <c r="X340" s="65" t="s">
        <v>504</v>
      </c>
      <c r="Y340" s="40"/>
      <c r="Z340" s="40"/>
      <c r="AA340" s="40"/>
      <c r="AB340" s="40"/>
      <c r="AC340" s="40"/>
      <c r="AD340" s="40"/>
      <c r="AE340" s="40"/>
      <c r="AF340" s="40"/>
      <c r="AG340" s="40"/>
      <c r="AH340" s="40"/>
    </row>
    <row r="341" spans="1:34">
      <c r="A341" s="40">
        <v>24</v>
      </c>
      <c r="B341" s="40">
        <v>24</v>
      </c>
      <c r="C341" s="63"/>
      <c r="D341" s="40" t="s">
        <v>523</v>
      </c>
      <c r="E341" s="40" t="s">
        <v>524</v>
      </c>
      <c r="F341" s="40" t="s">
        <v>537</v>
      </c>
      <c r="G341" s="64" t="s">
        <v>503</v>
      </c>
      <c r="H341" s="41">
        <v>1</v>
      </c>
      <c r="I341" s="41">
        <v>0</v>
      </c>
      <c r="J341" s="41">
        <v>0</v>
      </c>
      <c r="K341" s="41">
        <v>0</v>
      </c>
      <c r="L341" s="41">
        <v>4</v>
      </c>
      <c r="M341" s="41">
        <v>0</v>
      </c>
      <c r="N341" s="41">
        <v>7</v>
      </c>
      <c r="O341" s="41">
        <v>5</v>
      </c>
      <c r="P341" s="41">
        <v>0</v>
      </c>
      <c r="Q341" s="41">
        <v>0</v>
      </c>
      <c r="R341" s="41">
        <v>1</v>
      </c>
      <c r="S341" s="41" t="s">
        <v>504</v>
      </c>
      <c r="T341" s="41" t="s">
        <v>504</v>
      </c>
      <c r="U341" s="41" t="s">
        <v>504</v>
      </c>
      <c r="V341" s="41" t="s">
        <v>504</v>
      </c>
      <c r="W341" s="41" t="s">
        <v>504</v>
      </c>
      <c r="X341" s="65" t="s">
        <v>504</v>
      </c>
      <c r="Y341" s="40"/>
      <c r="Z341" s="40"/>
      <c r="AA341" s="40"/>
      <c r="AB341" s="40"/>
      <c r="AC341" s="40"/>
      <c r="AD341" s="40"/>
      <c r="AE341" s="40"/>
      <c r="AF341" s="40"/>
      <c r="AG341" s="40"/>
      <c r="AH341" s="40"/>
    </row>
    <row r="342" spans="1:34">
      <c r="A342" s="40">
        <v>24</v>
      </c>
      <c r="B342" s="40">
        <v>25</v>
      </c>
      <c r="C342" s="63"/>
      <c r="D342" s="40"/>
      <c r="E342" s="40" t="s">
        <v>525</v>
      </c>
      <c r="F342" s="40" t="s">
        <v>537</v>
      </c>
      <c r="G342" s="64" t="s">
        <v>503</v>
      </c>
      <c r="H342" s="41">
        <v>12</v>
      </c>
      <c r="I342" s="41">
        <v>0</v>
      </c>
      <c r="J342" s="41">
        <v>2</v>
      </c>
      <c r="K342" s="41">
        <v>9</v>
      </c>
      <c r="L342" s="41">
        <v>18</v>
      </c>
      <c r="M342" s="41">
        <v>0</v>
      </c>
      <c r="N342" s="41">
        <v>30</v>
      </c>
      <c r="O342" s="41">
        <v>21</v>
      </c>
      <c r="P342" s="41">
        <v>0</v>
      </c>
      <c r="Q342" s="41">
        <v>4</v>
      </c>
      <c r="R342" s="41">
        <v>10</v>
      </c>
      <c r="S342" s="41" t="s">
        <v>504</v>
      </c>
      <c r="T342" s="41" t="s">
        <v>504</v>
      </c>
      <c r="U342" s="41" t="s">
        <v>504</v>
      </c>
      <c r="V342" s="41" t="s">
        <v>504</v>
      </c>
      <c r="W342" s="41" t="s">
        <v>504</v>
      </c>
      <c r="X342" s="65" t="s">
        <v>504</v>
      </c>
      <c r="Y342" s="40"/>
      <c r="Z342" s="40"/>
      <c r="AA342" s="40"/>
      <c r="AB342" s="40"/>
      <c r="AC342" s="40"/>
      <c r="AD342" s="40"/>
      <c r="AE342" s="40"/>
      <c r="AF342" s="40"/>
      <c r="AG342" s="40"/>
      <c r="AH342" s="40"/>
    </row>
    <row r="343" spans="1:34">
      <c r="A343" s="40">
        <v>24</v>
      </c>
      <c r="B343" s="40">
        <v>26</v>
      </c>
      <c r="C343" s="63"/>
      <c r="D343" s="40"/>
      <c r="E343" s="40" t="s">
        <v>526</v>
      </c>
      <c r="F343" s="40" t="s">
        <v>537</v>
      </c>
      <c r="G343" s="64" t="s">
        <v>503</v>
      </c>
      <c r="H343" s="41">
        <v>17</v>
      </c>
      <c r="I343" s="41">
        <v>0</v>
      </c>
      <c r="J343" s="41">
        <v>4</v>
      </c>
      <c r="K343" s="41">
        <v>6</v>
      </c>
      <c r="L343" s="41">
        <v>33</v>
      </c>
      <c r="M343" s="41">
        <v>3</v>
      </c>
      <c r="N343" s="41">
        <v>14</v>
      </c>
      <c r="O343" s="41">
        <v>20</v>
      </c>
      <c r="P343" s="41">
        <v>9</v>
      </c>
      <c r="Q343" s="41">
        <v>13</v>
      </c>
      <c r="R343" s="41">
        <v>16</v>
      </c>
      <c r="S343" s="41" t="s">
        <v>504</v>
      </c>
      <c r="T343" s="41" t="s">
        <v>504</v>
      </c>
      <c r="U343" s="41" t="s">
        <v>504</v>
      </c>
      <c r="V343" s="41" t="s">
        <v>504</v>
      </c>
      <c r="W343" s="41" t="s">
        <v>504</v>
      </c>
      <c r="X343" s="65" t="s">
        <v>504</v>
      </c>
      <c r="Y343" s="40"/>
      <c r="Z343" s="40"/>
      <c r="AA343" s="40"/>
      <c r="AB343" s="40"/>
      <c r="AC343" s="40"/>
      <c r="AD343" s="40"/>
      <c r="AE343" s="40"/>
      <c r="AF343" s="40"/>
      <c r="AG343" s="40"/>
      <c r="AH343" s="40"/>
    </row>
    <row r="344" spans="1:34">
      <c r="A344" s="40">
        <v>24</v>
      </c>
      <c r="B344" s="40">
        <v>27</v>
      </c>
      <c r="C344" s="63"/>
      <c r="D344" s="40"/>
      <c r="E344" s="40" t="s">
        <v>527</v>
      </c>
      <c r="F344" s="40" t="s">
        <v>537</v>
      </c>
      <c r="G344" s="64" t="s">
        <v>503</v>
      </c>
      <c r="H344" s="41">
        <v>8</v>
      </c>
      <c r="I344" s="41">
        <v>0</v>
      </c>
      <c r="J344" s="41">
        <v>4</v>
      </c>
      <c r="K344" s="41">
        <v>5</v>
      </c>
      <c r="L344" s="41">
        <v>8</v>
      </c>
      <c r="M344" s="41">
        <v>3</v>
      </c>
      <c r="N344" s="41">
        <v>1</v>
      </c>
      <c r="O344" s="41">
        <v>6</v>
      </c>
      <c r="P344" s="41">
        <v>7</v>
      </c>
      <c r="Q344" s="41">
        <v>3</v>
      </c>
      <c r="R344" s="41">
        <v>4</v>
      </c>
      <c r="S344" s="41" t="s">
        <v>504</v>
      </c>
      <c r="T344" s="41" t="s">
        <v>504</v>
      </c>
      <c r="U344" s="41" t="s">
        <v>504</v>
      </c>
      <c r="V344" s="41" t="s">
        <v>504</v>
      </c>
      <c r="W344" s="41" t="s">
        <v>504</v>
      </c>
      <c r="X344" s="65" t="s">
        <v>504</v>
      </c>
      <c r="Y344" s="40"/>
      <c r="Z344" s="40"/>
      <c r="AA344" s="40"/>
      <c r="AB344" s="40"/>
      <c r="AC344" s="40"/>
      <c r="AD344" s="40"/>
      <c r="AE344" s="40"/>
      <c r="AF344" s="40"/>
      <c r="AG344" s="40"/>
      <c r="AH344" s="40"/>
    </row>
    <row r="345" spans="1:34">
      <c r="A345" s="40">
        <v>24</v>
      </c>
      <c r="B345" s="40">
        <v>28</v>
      </c>
      <c r="C345" s="63"/>
      <c r="D345" s="40"/>
      <c r="E345" s="40" t="s">
        <v>517</v>
      </c>
      <c r="F345" s="40" t="s">
        <v>537</v>
      </c>
      <c r="G345" s="64" t="s">
        <v>503</v>
      </c>
      <c r="H345" s="41">
        <v>13</v>
      </c>
      <c r="I345" s="41">
        <v>0</v>
      </c>
      <c r="J345" s="41">
        <v>11</v>
      </c>
      <c r="K345" s="41">
        <v>23</v>
      </c>
      <c r="L345" s="41">
        <v>2</v>
      </c>
      <c r="M345" s="41">
        <v>11</v>
      </c>
      <c r="N345" s="41">
        <v>0</v>
      </c>
      <c r="O345" s="41">
        <v>11</v>
      </c>
      <c r="P345" s="41">
        <v>7</v>
      </c>
      <c r="Q345" s="41">
        <v>7</v>
      </c>
      <c r="R345" s="41">
        <v>5</v>
      </c>
      <c r="S345" s="41" t="s">
        <v>504</v>
      </c>
      <c r="T345" s="41" t="s">
        <v>504</v>
      </c>
      <c r="U345" s="41" t="s">
        <v>504</v>
      </c>
      <c r="V345" s="41" t="s">
        <v>504</v>
      </c>
      <c r="W345" s="41" t="s">
        <v>504</v>
      </c>
      <c r="X345" s="65" t="s">
        <v>504</v>
      </c>
      <c r="Y345" s="40"/>
      <c r="Z345" s="40"/>
      <c r="AA345" s="40"/>
      <c r="AB345" s="40"/>
      <c r="AC345" s="40"/>
      <c r="AD345" s="40"/>
      <c r="AE345" s="40"/>
      <c r="AF345" s="40"/>
      <c r="AG345" s="40"/>
      <c r="AH345" s="40"/>
    </row>
    <row r="346" spans="1:34">
      <c r="A346" s="40">
        <v>24</v>
      </c>
      <c r="B346" s="40">
        <v>29</v>
      </c>
      <c r="C346" s="66"/>
      <c r="D346" s="67"/>
      <c r="E346" s="67" t="s">
        <v>50</v>
      </c>
      <c r="F346" s="67" t="s">
        <v>537</v>
      </c>
      <c r="G346" s="68" t="s">
        <v>503</v>
      </c>
      <c r="H346" s="41">
        <v>51</v>
      </c>
      <c r="I346" s="41">
        <v>0</v>
      </c>
      <c r="J346" s="41">
        <v>21</v>
      </c>
      <c r="K346" s="41">
        <v>43</v>
      </c>
      <c r="L346" s="41">
        <v>65</v>
      </c>
      <c r="M346" s="41">
        <v>17</v>
      </c>
      <c r="N346" s="41">
        <v>52</v>
      </c>
      <c r="O346" s="41">
        <v>63</v>
      </c>
      <c r="P346" s="41">
        <v>23</v>
      </c>
      <c r="Q346" s="41">
        <v>27</v>
      </c>
      <c r="R346" s="41">
        <v>36</v>
      </c>
      <c r="S346" s="41" t="s">
        <v>504</v>
      </c>
      <c r="T346" s="41" t="s">
        <v>504</v>
      </c>
      <c r="U346" s="41" t="s">
        <v>504</v>
      </c>
      <c r="V346" s="41" t="s">
        <v>504</v>
      </c>
      <c r="W346" s="41" t="s">
        <v>504</v>
      </c>
      <c r="X346" s="65" t="s">
        <v>504</v>
      </c>
      <c r="Y346" s="40"/>
      <c r="Z346" s="40"/>
      <c r="AA346" s="40"/>
      <c r="AB346" s="40"/>
      <c r="AC346" s="40"/>
      <c r="AD346" s="40"/>
      <c r="AE346" s="40"/>
      <c r="AF346" s="40"/>
      <c r="AG346" s="40"/>
      <c r="AH346" s="40"/>
    </row>
    <row r="347" spans="1:34">
      <c r="A347" s="120"/>
      <c r="B347" s="122"/>
      <c r="C347" s="69">
        <v>15</v>
      </c>
      <c r="D347" s="70" t="s">
        <v>540</v>
      </c>
      <c r="E347" s="70"/>
      <c r="F347" s="70"/>
      <c r="G347" s="71"/>
      <c r="H347" s="72"/>
      <c r="I347" s="72"/>
      <c r="J347" s="72"/>
      <c r="K347" s="72"/>
      <c r="L347" s="72"/>
      <c r="M347" s="72"/>
      <c r="N347" s="72"/>
      <c r="O347" s="72"/>
      <c r="P347" s="72"/>
      <c r="Q347" s="72"/>
      <c r="R347" s="72"/>
      <c r="S347" s="72"/>
      <c r="T347" s="72"/>
      <c r="U347" s="72"/>
      <c r="V347" s="72"/>
      <c r="W347" s="72"/>
      <c r="X347" s="73"/>
      <c r="Y347" s="40"/>
      <c r="Z347" s="40"/>
      <c r="AA347" s="40"/>
      <c r="AB347" s="40"/>
      <c r="AC347" s="40"/>
      <c r="AD347" s="40"/>
      <c r="AE347" s="40"/>
      <c r="AF347" s="40"/>
      <c r="AG347" s="40"/>
      <c r="AH347" s="40"/>
    </row>
    <row r="348" spans="1:34">
      <c r="A348" s="40">
        <v>25</v>
      </c>
      <c r="B348" s="40">
        <v>4</v>
      </c>
      <c r="C348" s="63"/>
      <c r="D348" s="40" t="s">
        <v>501</v>
      </c>
      <c r="E348" s="40" t="s">
        <v>501</v>
      </c>
      <c r="F348" s="40" t="s">
        <v>537</v>
      </c>
      <c r="G348" s="64" t="s">
        <v>503</v>
      </c>
      <c r="H348" s="41">
        <v>6</v>
      </c>
      <c r="I348" s="41">
        <v>1</v>
      </c>
      <c r="J348" s="41">
        <v>90</v>
      </c>
      <c r="K348" s="41">
        <v>5</v>
      </c>
      <c r="L348" s="41">
        <v>66</v>
      </c>
      <c r="M348" s="41">
        <v>88</v>
      </c>
      <c r="N348" s="41">
        <v>2</v>
      </c>
      <c r="O348" s="41">
        <v>74</v>
      </c>
      <c r="P348" s="41">
        <v>65</v>
      </c>
      <c r="Q348" s="41">
        <v>19</v>
      </c>
      <c r="R348" s="41">
        <v>35</v>
      </c>
      <c r="S348" s="41" t="s">
        <v>504</v>
      </c>
      <c r="T348" s="41" t="s">
        <v>504</v>
      </c>
      <c r="U348" s="41" t="s">
        <v>504</v>
      </c>
      <c r="V348" s="41" t="s">
        <v>504</v>
      </c>
      <c r="W348" s="41" t="s">
        <v>504</v>
      </c>
      <c r="X348" s="65" t="s">
        <v>504</v>
      </c>
      <c r="Y348" s="40"/>
      <c r="Z348" s="40"/>
      <c r="AA348" s="40"/>
      <c r="AB348" s="40"/>
      <c r="AC348" s="40"/>
      <c r="AD348" s="40"/>
      <c r="AE348" s="40"/>
      <c r="AF348" s="40"/>
      <c r="AG348" s="40"/>
      <c r="AH348" s="40"/>
    </row>
    <row r="349" spans="1:34">
      <c r="A349" s="40">
        <v>25</v>
      </c>
      <c r="B349" s="40">
        <v>5</v>
      </c>
      <c r="C349" s="63"/>
      <c r="D349" s="40" t="s">
        <v>505</v>
      </c>
      <c r="E349" s="40" t="s">
        <v>506</v>
      </c>
      <c r="F349" s="40" t="s">
        <v>537</v>
      </c>
      <c r="G349" s="64" t="s">
        <v>503</v>
      </c>
      <c r="H349" s="41">
        <v>148</v>
      </c>
      <c r="I349" s="41">
        <v>4</v>
      </c>
      <c r="J349" s="41">
        <v>23</v>
      </c>
      <c r="K349" s="41">
        <v>67</v>
      </c>
      <c r="L349" s="41">
        <v>59</v>
      </c>
      <c r="M349" s="41">
        <v>82</v>
      </c>
      <c r="N349" s="41">
        <v>35</v>
      </c>
      <c r="O349" s="41">
        <v>65</v>
      </c>
      <c r="P349" s="41">
        <v>100</v>
      </c>
      <c r="Q349" s="41">
        <v>45</v>
      </c>
      <c r="R349" s="41">
        <v>132</v>
      </c>
      <c r="S349" s="41" t="s">
        <v>504</v>
      </c>
      <c r="T349" s="41" t="s">
        <v>504</v>
      </c>
      <c r="U349" s="41" t="s">
        <v>504</v>
      </c>
      <c r="V349" s="41" t="s">
        <v>504</v>
      </c>
      <c r="W349" s="41" t="s">
        <v>504</v>
      </c>
      <c r="X349" s="65" t="s">
        <v>504</v>
      </c>
      <c r="Y349" s="40"/>
      <c r="Z349" s="40"/>
      <c r="AA349" s="40"/>
      <c r="AB349" s="40"/>
      <c r="AC349" s="40"/>
      <c r="AD349" s="40"/>
      <c r="AE349" s="40"/>
      <c r="AF349" s="40"/>
      <c r="AG349" s="40"/>
      <c r="AH349" s="40"/>
    </row>
    <row r="350" spans="1:34">
      <c r="A350" s="40">
        <v>25</v>
      </c>
      <c r="B350" s="40">
        <v>6</v>
      </c>
      <c r="C350" s="63"/>
      <c r="D350" s="40"/>
      <c r="E350" s="40" t="s">
        <v>507</v>
      </c>
      <c r="F350" s="40" t="s">
        <v>537</v>
      </c>
      <c r="G350" s="64" t="s">
        <v>503</v>
      </c>
      <c r="H350" s="41">
        <v>533</v>
      </c>
      <c r="I350" s="41">
        <v>21</v>
      </c>
      <c r="J350" s="41">
        <v>254</v>
      </c>
      <c r="K350" s="41">
        <v>89</v>
      </c>
      <c r="L350" s="41">
        <v>317</v>
      </c>
      <c r="M350" s="41">
        <v>262</v>
      </c>
      <c r="N350" s="41">
        <v>93</v>
      </c>
      <c r="O350" s="41">
        <v>271</v>
      </c>
      <c r="P350" s="41">
        <v>524</v>
      </c>
      <c r="Q350" s="41">
        <v>171</v>
      </c>
      <c r="R350" s="41">
        <v>324</v>
      </c>
      <c r="S350" s="41" t="s">
        <v>504</v>
      </c>
      <c r="T350" s="41" t="s">
        <v>504</v>
      </c>
      <c r="U350" s="41" t="s">
        <v>504</v>
      </c>
      <c r="V350" s="41" t="s">
        <v>504</v>
      </c>
      <c r="W350" s="41" t="s">
        <v>504</v>
      </c>
      <c r="X350" s="65" t="s">
        <v>504</v>
      </c>
      <c r="Y350" s="40"/>
      <c r="Z350" s="40"/>
      <c r="AA350" s="40"/>
      <c r="AB350" s="40"/>
      <c r="AC350" s="40"/>
      <c r="AD350" s="40"/>
      <c r="AE350" s="40"/>
      <c r="AF350" s="40"/>
      <c r="AG350" s="40"/>
      <c r="AH350" s="40"/>
    </row>
    <row r="351" spans="1:34">
      <c r="A351" s="40">
        <v>25</v>
      </c>
      <c r="B351" s="40">
        <v>7</v>
      </c>
      <c r="C351" s="63"/>
      <c r="D351" s="40" t="s">
        <v>508</v>
      </c>
      <c r="E351" s="40" t="s">
        <v>509</v>
      </c>
      <c r="F351" s="40" t="s">
        <v>537</v>
      </c>
      <c r="G351" s="64" t="s">
        <v>503</v>
      </c>
      <c r="H351" s="41">
        <v>85</v>
      </c>
      <c r="I351" s="41">
        <v>1</v>
      </c>
      <c r="J351" s="41">
        <v>0</v>
      </c>
      <c r="K351" s="41">
        <v>19</v>
      </c>
      <c r="L351" s="41">
        <v>25</v>
      </c>
      <c r="M351" s="41">
        <v>34</v>
      </c>
      <c r="N351" s="41">
        <v>14</v>
      </c>
      <c r="O351" s="41">
        <v>10</v>
      </c>
      <c r="P351" s="41">
        <v>23</v>
      </c>
      <c r="Q351" s="41">
        <v>10</v>
      </c>
      <c r="R351" s="41">
        <v>14</v>
      </c>
      <c r="S351" s="41" t="s">
        <v>504</v>
      </c>
      <c r="T351" s="41" t="s">
        <v>504</v>
      </c>
      <c r="U351" s="41" t="s">
        <v>504</v>
      </c>
      <c r="V351" s="41" t="s">
        <v>504</v>
      </c>
      <c r="W351" s="41" t="s">
        <v>504</v>
      </c>
      <c r="X351" s="65" t="s">
        <v>504</v>
      </c>
      <c r="Y351" s="40"/>
      <c r="Z351" s="40"/>
      <c r="AA351" s="40"/>
      <c r="AB351" s="40"/>
      <c r="AC351" s="40"/>
      <c r="AD351" s="40"/>
      <c r="AE351" s="40"/>
      <c r="AF351" s="40"/>
      <c r="AG351" s="40"/>
      <c r="AH351" s="40"/>
    </row>
    <row r="352" spans="1:34">
      <c r="A352" s="40">
        <v>25</v>
      </c>
      <c r="B352" s="40">
        <v>8</v>
      </c>
      <c r="C352" s="63"/>
      <c r="D352" s="40"/>
      <c r="E352" s="40" t="s">
        <v>510</v>
      </c>
      <c r="F352" s="40" t="s">
        <v>537</v>
      </c>
      <c r="G352" s="64" t="s">
        <v>503</v>
      </c>
      <c r="H352" s="41">
        <v>46</v>
      </c>
      <c r="I352" s="41">
        <v>0</v>
      </c>
      <c r="J352" s="41">
        <v>10</v>
      </c>
      <c r="K352" s="41">
        <v>47</v>
      </c>
      <c r="L352" s="41">
        <v>91</v>
      </c>
      <c r="M352" s="41">
        <v>51</v>
      </c>
      <c r="N352" s="41">
        <v>46</v>
      </c>
      <c r="O352" s="41">
        <v>42</v>
      </c>
      <c r="P352" s="41">
        <v>30</v>
      </c>
      <c r="Q352" s="41">
        <v>27</v>
      </c>
      <c r="R352" s="41">
        <v>26</v>
      </c>
      <c r="S352" s="41" t="s">
        <v>504</v>
      </c>
      <c r="T352" s="41" t="s">
        <v>504</v>
      </c>
      <c r="U352" s="41" t="s">
        <v>504</v>
      </c>
      <c r="V352" s="41" t="s">
        <v>504</v>
      </c>
      <c r="W352" s="41" t="s">
        <v>504</v>
      </c>
      <c r="X352" s="65" t="s">
        <v>504</v>
      </c>
      <c r="Y352" s="40"/>
      <c r="Z352" s="40"/>
      <c r="AA352" s="40"/>
      <c r="AB352" s="40"/>
      <c r="AC352" s="40"/>
      <c r="AD352" s="40"/>
      <c r="AE352" s="40"/>
      <c r="AF352" s="40"/>
      <c r="AG352" s="40"/>
      <c r="AH352" s="40"/>
    </row>
    <row r="353" spans="1:34">
      <c r="A353" s="40">
        <v>25</v>
      </c>
      <c r="B353" s="40">
        <v>9</v>
      </c>
      <c r="C353" s="63"/>
      <c r="D353" s="40"/>
      <c r="E353" s="40" t="s">
        <v>511</v>
      </c>
      <c r="F353" s="40" t="s">
        <v>537</v>
      </c>
      <c r="G353" s="64" t="s">
        <v>503</v>
      </c>
      <c r="H353" s="41">
        <v>240</v>
      </c>
      <c r="I353" s="41">
        <v>22</v>
      </c>
      <c r="J353" s="41">
        <v>12</v>
      </c>
      <c r="K353" s="41">
        <v>38</v>
      </c>
      <c r="L353" s="41">
        <v>239</v>
      </c>
      <c r="M353" s="41">
        <v>94</v>
      </c>
      <c r="N353" s="41">
        <v>104</v>
      </c>
      <c r="O353" s="41">
        <v>33</v>
      </c>
      <c r="P353" s="41">
        <v>66</v>
      </c>
      <c r="Q353" s="41">
        <v>45</v>
      </c>
      <c r="R353" s="41">
        <v>35</v>
      </c>
      <c r="S353" s="41" t="s">
        <v>504</v>
      </c>
      <c r="T353" s="41" t="s">
        <v>504</v>
      </c>
      <c r="U353" s="41" t="s">
        <v>504</v>
      </c>
      <c r="V353" s="41" t="s">
        <v>504</v>
      </c>
      <c r="W353" s="41" t="s">
        <v>504</v>
      </c>
      <c r="X353" s="65" t="s">
        <v>504</v>
      </c>
      <c r="Y353" s="40"/>
      <c r="Z353" s="40"/>
      <c r="AA353" s="40"/>
      <c r="AB353" s="40"/>
      <c r="AC353" s="40"/>
      <c r="AD353" s="40"/>
      <c r="AE353" s="40"/>
      <c r="AF353" s="40"/>
      <c r="AG353" s="40"/>
      <c r="AH353" s="40"/>
    </row>
    <row r="354" spans="1:34">
      <c r="A354" s="40">
        <v>25</v>
      </c>
      <c r="B354" s="40">
        <v>10</v>
      </c>
      <c r="C354" s="63"/>
      <c r="D354" s="40"/>
      <c r="E354" s="40" t="s">
        <v>512</v>
      </c>
      <c r="F354" s="40" t="s">
        <v>537</v>
      </c>
      <c r="G354" s="64" t="s">
        <v>503</v>
      </c>
      <c r="H354" s="41">
        <v>72</v>
      </c>
      <c r="I354" s="41">
        <v>1</v>
      </c>
      <c r="J354" s="41">
        <v>23</v>
      </c>
      <c r="K354" s="41">
        <v>102</v>
      </c>
      <c r="L354" s="41">
        <v>160</v>
      </c>
      <c r="M354" s="41">
        <v>42</v>
      </c>
      <c r="N354" s="41">
        <v>59</v>
      </c>
      <c r="O354" s="41">
        <v>71</v>
      </c>
      <c r="P354" s="41">
        <v>20</v>
      </c>
      <c r="Q354" s="41">
        <v>81</v>
      </c>
      <c r="R354" s="41">
        <v>40</v>
      </c>
      <c r="S354" s="41" t="s">
        <v>504</v>
      </c>
      <c r="T354" s="41" t="s">
        <v>504</v>
      </c>
      <c r="U354" s="41" t="s">
        <v>504</v>
      </c>
      <c r="V354" s="41" t="s">
        <v>504</v>
      </c>
      <c r="W354" s="41" t="s">
        <v>504</v>
      </c>
      <c r="X354" s="65" t="s">
        <v>504</v>
      </c>
      <c r="Y354" s="40"/>
      <c r="Z354" s="40"/>
      <c r="AA354" s="40"/>
      <c r="AB354" s="40"/>
      <c r="AC354" s="40"/>
      <c r="AD354" s="40"/>
      <c r="AE354" s="40"/>
      <c r="AF354" s="40"/>
      <c r="AG354" s="40"/>
      <c r="AH354" s="40"/>
    </row>
    <row r="355" spans="1:34">
      <c r="A355" s="40">
        <v>25</v>
      </c>
      <c r="B355" s="40">
        <v>11</v>
      </c>
      <c r="C355" s="63"/>
      <c r="D355" s="40"/>
      <c r="E355" s="40" t="s">
        <v>50</v>
      </c>
      <c r="F355" s="40" t="s">
        <v>537</v>
      </c>
      <c r="G355" s="64" t="s">
        <v>503</v>
      </c>
      <c r="H355" s="41">
        <v>1130</v>
      </c>
      <c r="I355" s="41">
        <v>50</v>
      </c>
      <c r="J355" s="41">
        <v>412</v>
      </c>
      <c r="K355" s="41">
        <v>367</v>
      </c>
      <c r="L355" s="41">
        <v>957</v>
      </c>
      <c r="M355" s="41">
        <v>653</v>
      </c>
      <c r="N355" s="41">
        <v>353</v>
      </c>
      <c r="O355" s="41">
        <v>566</v>
      </c>
      <c r="P355" s="41">
        <v>828</v>
      </c>
      <c r="Q355" s="41">
        <v>398</v>
      </c>
      <c r="R355" s="41">
        <v>606</v>
      </c>
      <c r="S355" s="41" t="s">
        <v>504</v>
      </c>
      <c r="T355" s="41" t="s">
        <v>504</v>
      </c>
      <c r="U355" s="41" t="s">
        <v>504</v>
      </c>
      <c r="V355" s="41" t="s">
        <v>504</v>
      </c>
      <c r="W355" s="41" t="s">
        <v>504</v>
      </c>
      <c r="X355" s="65" t="s">
        <v>504</v>
      </c>
      <c r="Y355" s="40"/>
      <c r="Z355" s="40"/>
      <c r="AA355" s="40"/>
      <c r="AB355" s="40"/>
      <c r="AC355" s="40"/>
      <c r="AD355" s="40"/>
      <c r="AE355" s="40"/>
      <c r="AF355" s="40"/>
      <c r="AG355" s="40"/>
      <c r="AH355" s="40"/>
    </row>
    <row r="356" spans="1:34">
      <c r="A356" s="40">
        <v>25</v>
      </c>
      <c r="B356" s="40">
        <v>13</v>
      </c>
      <c r="C356" s="63"/>
      <c r="D356" s="40" t="s">
        <v>513</v>
      </c>
      <c r="E356" s="40" t="s">
        <v>514</v>
      </c>
      <c r="F356" s="40" t="s">
        <v>537</v>
      </c>
      <c r="G356" s="64" t="s">
        <v>503</v>
      </c>
      <c r="H356" s="41">
        <v>4</v>
      </c>
      <c r="I356" s="41">
        <v>0</v>
      </c>
      <c r="J356" s="41">
        <v>0</v>
      </c>
      <c r="K356" s="41">
        <v>29</v>
      </c>
      <c r="L356" s="41">
        <v>44</v>
      </c>
      <c r="M356" s="41">
        <v>1</v>
      </c>
      <c r="N356" s="41">
        <v>15</v>
      </c>
      <c r="O356" s="41">
        <v>11</v>
      </c>
      <c r="P356" s="41">
        <v>1</v>
      </c>
      <c r="Q356" s="41">
        <v>8</v>
      </c>
      <c r="R356" s="41">
        <v>13</v>
      </c>
      <c r="S356" s="41" t="s">
        <v>504</v>
      </c>
      <c r="T356" s="41" t="s">
        <v>504</v>
      </c>
      <c r="U356" s="41" t="s">
        <v>504</v>
      </c>
      <c r="V356" s="41" t="s">
        <v>504</v>
      </c>
      <c r="W356" s="41" t="s">
        <v>504</v>
      </c>
      <c r="X356" s="65" t="s">
        <v>504</v>
      </c>
      <c r="Y356" s="40"/>
      <c r="Z356" s="40"/>
      <c r="AA356" s="40"/>
      <c r="AB356" s="40"/>
      <c r="AC356" s="40"/>
      <c r="AD356" s="40"/>
      <c r="AE356" s="40"/>
      <c r="AF356" s="40"/>
      <c r="AG356" s="40"/>
      <c r="AH356" s="40"/>
    </row>
    <row r="357" spans="1:34">
      <c r="A357" s="40">
        <v>25</v>
      </c>
      <c r="B357" s="40">
        <v>14</v>
      </c>
      <c r="C357" s="63"/>
      <c r="D357" s="40"/>
      <c r="E357" s="40" t="s">
        <v>515</v>
      </c>
      <c r="F357" s="40" t="s">
        <v>537</v>
      </c>
      <c r="G357" s="64" t="s">
        <v>503</v>
      </c>
      <c r="H357" s="41">
        <v>89</v>
      </c>
      <c r="I357" s="41">
        <v>1</v>
      </c>
      <c r="J357" s="41">
        <v>8</v>
      </c>
      <c r="K357" s="41">
        <v>46</v>
      </c>
      <c r="L357" s="41">
        <v>77</v>
      </c>
      <c r="M357" s="41">
        <v>13</v>
      </c>
      <c r="N357" s="41">
        <v>40</v>
      </c>
      <c r="O357" s="41">
        <v>24</v>
      </c>
      <c r="P357" s="41">
        <v>27</v>
      </c>
      <c r="Q357" s="41">
        <v>37</v>
      </c>
      <c r="R357" s="41">
        <v>10</v>
      </c>
      <c r="S357" s="41" t="s">
        <v>504</v>
      </c>
      <c r="T357" s="41" t="s">
        <v>504</v>
      </c>
      <c r="U357" s="41" t="s">
        <v>504</v>
      </c>
      <c r="V357" s="41" t="s">
        <v>504</v>
      </c>
      <c r="W357" s="41" t="s">
        <v>504</v>
      </c>
      <c r="X357" s="65" t="s">
        <v>504</v>
      </c>
      <c r="Y357" s="40"/>
      <c r="Z357" s="40"/>
      <c r="AA357" s="40"/>
      <c r="AB357" s="40"/>
      <c r="AC357" s="40"/>
      <c r="AD357" s="40"/>
      <c r="AE357" s="40"/>
      <c r="AF357" s="40"/>
      <c r="AG357" s="40"/>
      <c r="AH357" s="40"/>
    </row>
    <row r="358" spans="1:34">
      <c r="A358" s="40">
        <v>25</v>
      </c>
      <c r="B358" s="40">
        <v>15</v>
      </c>
      <c r="C358" s="63"/>
      <c r="D358" s="40"/>
      <c r="E358" s="40" t="s">
        <v>516</v>
      </c>
      <c r="F358" s="40" t="s">
        <v>537</v>
      </c>
      <c r="G358" s="64" t="s">
        <v>503</v>
      </c>
      <c r="H358" s="41">
        <v>80</v>
      </c>
      <c r="I358" s="41">
        <v>0</v>
      </c>
      <c r="J358" s="41">
        <v>15</v>
      </c>
      <c r="K358" s="41">
        <v>42</v>
      </c>
      <c r="L358" s="41">
        <v>98</v>
      </c>
      <c r="M358" s="41">
        <v>10</v>
      </c>
      <c r="N358" s="41">
        <v>53</v>
      </c>
      <c r="O358" s="41">
        <v>48</v>
      </c>
      <c r="P358" s="41">
        <v>18</v>
      </c>
      <c r="Q358" s="41">
        <v>33</v>
      </c>
      <c r="R358" s="41">
        <v>12</v>
      </c>
      <c r="S358" s="41" t="s">
        <v>504</v>
      </c>
      <c r="T358" s="41" t="s">
        <v>504</v>
      </c>
      <c r="U358" s="41" t="s">
        <v>504</v>
      </c>
      <c r="V358" s="41" t="s">
        <v>504</v>
      </c>
      <c r="W358" s="41" t="s">
        <v>504</v>
      </c>
      <c r="X358" s="65" t="s">
        <v>504</v>
      </c>
      <c r="Y358" s="40"/>
      <c r="Z358" s="40"/>
      <c r="AA358" s="40"/>
      <c r="AB358" s="40"/>
      <c r="AC358" s="40"/>
      <c r="AD358" s="40"/>
      <c r="AE358" s="40"/>
      <c r="AF358" s="40"/>
      <c r="AG358" s="40"/>
      <c r="AH358" s="40"/>
    </row>
    <row r="359" spans="1:34">
      <c r="A359" s="40">
        <v>25</v>
      </c>
      <c r="B359" s="40">
        <v>16</v>
      </c>
      <c r="C359" s="63"/>
      <c r="D359" s="40"/>
      <c r="E359" s="40" t="s">
        <v>517</v>
      </c>
      <c r="F359" s="40" t="s">
        <v>537</v>
      </c>
      <c r="G359" s="64" t="s">
        <v>503</v>
      </c>
      <c r="H359" s="41">
        <v>948</v>
      </c>
      <c r="I359" s="41">
        <v>49</v>
      </c>
      <c r="J359" s="41">
        <v>389</v>
      </c>
      <c r="K359" s="41">
        <v>250</v>
      </c>
      <c r="L359" s="41">
        <v>738</v>
      </c>
      <c r="M359" s="41">
        <v>629</v>
      </c>
      <c r="N359" s="41">
        <v>247</v>
      </c>
      <c r="O359" s="41">
        <v>483</v>
      </c>
      <c r="P359" s="41">
        <v>782</v>
      </c>
      <c r="Q359" s="41">
        <v>320</v>
      </c>
      <c r="R359" s="41">
        <v>571</v>
      </c>
      <c r="S359" s="41" t="s">
        <v>504</v>
      </c>
      <c r="T359" s="41" t="s">
        <v>504</v>
      </c>
      <c r="U359" s="41" t="s">
        <v>504</v>
      </c>
      <c r="V359" s="41" t="s">
        <v>504</v>
      </c>
      <c r="W359" s="41" t="s">
        <v>504</v>
      </c>
      <c r="X359" s="65" t="s">
        <v>504</v>
      </c>
      <c r="Y359" s="40"/>
      <c r="Z359" s="40"/>
      <c r="AA359" s="40"/>
      <c r="AB359" s="40"/>
      <c r="AC359" s="40"/>
      <c r="AD359" s="40"/>
      <c r="AE359" s="40"/>
      <c r="AF359" s="40"/>
      <c r="AG359" s="40"/>
      <c r="AH359" s="40"/>
    </row>
    <row r="360" spans="1:34">
      <c r="A360" s="40">
        <v>25</v>
      </c>
      <c r="B360" s="40">
        <v>17</v>
      </c>
      <c r="C360" s="63"/>
      <c r="D360" s="40"/>
      <c r="E360" s="40" t="s">
        <v>50</v>
      </c>
      <c r="F360" s="40" t="s">
        <v>537</v>
      </c>
      <c r="G360" s="64" t="s">
        <v>503</v>
      </c>
      <c r="H360" s="41">
        <v>1121</v>
      </c>
      <c r="I360" s="41">
        <v>50</v>
      </c>
      <c r="J360" s="41">
        <v>412</v>
      </c>
      <c r="K360" s="41">
        <v>367</v>
      </c>
      <c r="L360" s="41">
        <v>957</v>
      </c>
      <c r="M360" s="41">
        <v>653</v>
      </c>
      <c r="N360" s="41">
        <v>355</v>
      </c>
      <c r="O360" s="41">
        <v>566</v>
      </c>
      <c r="P360" s="41">
        <v>828</v>
      </c>
      <c r="Q360" s="41">
        <v>398</v>
      </c>
      <c r="R360" s="41">
        <v>606</v>
      </c>
      <c r="S360" s="41" t="s">
        <v>504</v>
      </c>
      <c r="T360" s="41" t="s">
        <v>504</v>
      </c>
      <c r="U360" s="41" t="s">
        <v>504</v>
      </c>
      <c r="V360" s="41" t="s">
        <v>504</v>
      </c>
      <c r="W360" s="41" t="s">
        <v>504</v>
      </c>
      <c r="X360" s="65" t="s">
        <v>504</v>
      </c>
      <c r="Y360" s="40"/>
      <c r="Z360" s="40"/>
      <c r="AA360" s="40"/>
      <c r="AB360" s="40"/>
      <c r="AC360" s="40"/>
      <c r="AD360" s="40"/>
      <c r="AE360" s="40"/>
      <c r="AF360" s="40"/>
      <c r="AG360" s="40"/>
      <c r="AH360" s="40"/>
    </row>
    <row r="361" spans="1:34">
      <c r="A361" s="40">
        <v>25</v>
      </c>
      <c r="B361" s="40">
        <v>18</v>
      </c>
      <c r="C361" s="63"/>
      <c r="D361" s="40" t="s">
        <v>518</v>
      </c>
      <c r="E361" s="40" t="s">
        <v>519</v>
      </c>
      <c r="F361" s="40" t="s">
        <v>537</v>
      </c>
      <c r="G361" s="64" t="s">
        <v>503</v>
      </c>
      <c r="H361" s="41">
        <v>2</v>
      </c>
      <c r="I361" s="41">
        <v>0</v>
      </c>
      <c r="J361" s="41">
        <v>0</v>
      </c>
      <c r="K361" s="41">
        <v>8</v>
      </c>
      <c r="L361" s="41">
        <v>0</v>
      </c>
      <c r="M361" s="41">
        <v>5</v>
      </c>
      <c r="N361" s="41">
        <v>16</v>
      </c>
      <c r="O361" s="41">
        <v>3</v>
      </c>
      <c r="P361" s="41">
        <v>2</v>
      </c>
      <c r="Q361" s="41">
        <v>0</v>
      </c>
      <c r="R361" s="41">
        <v>0</v>
      </c>
      <c r="S361" s="41" t="s">
        <v>504</v>
      </c>
      <c r="T361" s="41" t="s">
        <v>504</v>
      </c>
      <c r="U361" s="41" t="s">
        <v>504</v>
      </c>
      <c r="V361" s="41" t="s">
        <v>504</v>
      </c>
      <c r="W361" s="41" t="s">
        <v>504</v>
      </c>
      <c r="X361" s="65" t="s">
        <v>504</v>
      </c>
      <c r="Y361" s="40"/>
      <c r="Z361" s="40"/>
      <c r="AA361" s="40"/>
      <c r="AB361" s="40"/>
      <c r="AC361" s="40"/>
      <c r="AD361" s="40"/>
      <c r="AE361" s="40"/>
      <c r="AF361" s="40"/>
      <c r="AG361" s="40"/>
      <c r="AH361" s="40"/>
    </row>
    <row r="362" spans="1:34">
      <c r="A362" s="40">
        <v>25</v>
      </c>
      <c r="B362" s="40">
        <v>19</v>
      </c>
      <c r="C362" s="63"/>
      <c r="D362" s="40"/>
      <c r="E362" s="40" t="s">
        <v>520</v>
      </c>
      <c r="F362" s="40" t="s">
        <v>537</v>
      </c>
      <c r="G362" s="64" t="s">
        <v>503</v>
      </c>
      <c r="H362" s="41">
        <v>58</v>
      </c>
      <c r="I362" s="41">
        <v>1</v>
      </c>
      <c r="J362" s="41">
        <v>9</v>
      </c>
      <c r="K362" s="41">
        <v>43</v>
      </c>
      <c r="L362" s="41">
        <v>67</v>
      </c>
      <c r="M362" s="41">
        <v>15</v>
      </c>
      <c r="N362" s="41">
        <v>60</v>
      </c>
      <c r="O362" s="41">
        <v>26</v>
      </c>
      <c r="P362" s="41">
        <v>14</v>
      </c>
      <c r="Q362" s="41">
        <v>6</v>
      </c>
      <c r="R362" s="41">
        <v>12</v>
      </c>
      <c r="S362" s="41" t="s">
        <v>504</v>
      </c>
      <c r="T362" s="41" t="s">
        <v>504</v>
      </c>
      <c r="U362" s="41" t="s">
        <v>504</v>
      </c>
      <c r="V362" s="41" t="s">
        <v>504</v>
      </c>
      <c r="W362" s="41" t="s">
        <v>504</v>
      </c>
      <c r="X362" s="65" t="s">
        <v>504</v>
      </c>
      <c r="Y362" s="40"/>
      <c r="Z362" s="40"/>
      <c r="AA362" s="40"/>
      <c r="AB362" s="40"/>
      <c r="AC362" s="40"/>
      <c r="AD362" s="40"/>
      <c r="AE362" s="40"/>
      <c r="AF362" s="40"/>
      <c r="AG362" s="40"/>
      <c r="AH362" s="40"/>
    </row>
    <row r="363" spans="1:34">
      <c r="A363" s="40">
        <v>25</v>
      </c>
      <c r="B363" s="40">
        <v>20</v>
      </c>
      <c r="C363" s="63"/>
      <c r="D363" s="40"/>
      <c r="E363" s="40" t="s">
        <v>521</v>
      </c>
      <c r="F363" s="40" t="s">
        <v>537</v>
      </c>
      <c r="G363" s="64" t="s">
        <v>503</v>
      </c>
      <c r="H363" s="41">
        <v>323</v>
      </c>
      <c r="I363" s="41">
        <v>9</v>
      </c>
      <c r="J363" s="41">
        <v>26</v>
      </c>
      <c r="K363" s="41">
        <v>114</v>
      </c>
      <c r="L363" s="41">
        <v>242</v>
      </c>
      <c r="M363" s="41">
        <v>109</v>
      </c>
      <c r="N363" s="41">
        <v>120</v>
      </c>
      <c r="O363" s="41">
        <v>50</v>
      </c>
      <c r="P363" s="41">
        <v>92</v>
      </c>
      <c r="Q363" s="41">
        <v>134</v>
      </c>
      <c r="R363" s="41">
        <v>79</v>
      </c>
      <c r="S363" s="41" t="s">
        <v>504</v>
      </c>
      <c r="T363" s="41" t="s">
        <v>504</v>
      </c>
      <c r="U363" s="41" t="s">
        <v>504</v>
      </c>
      <c r="V363" s="41" t="s">
        <v>504</v>
      </c>
      <c r="W363" s="41" t="s">
        <v>504</v>
      </c>
      <c r="X363" s="65" t="s">
        <v>504</v>
      </c>
      <c r="Y363" s="40"/>
      <c r="Z363" s="40"/>
      <c r="AA363" s="40"/>
      <c r="AB363" s="40"/>
      <c r="AC363" s="40"/>
      <c r="AD363" s="40"/>
      <c r="AE363" s="40"/>
      <c r="AF363" s="40"/>
      <c r="AG363" s="40"/>
      <c r="AH363" s="40"/>
    </row>
    <row r="364" spans="1:34">
      <c r="A364" s="40">
        <v>25</v>
      </c>
      <c r="B364" s="40">
        <v>21</v>
      </c>
      <c r="C364" s="63"/>
      <c r="D364" s="40"/>
      <c r="E364" s="40" t="s">
        <v>522</v>
      </c>
      <c r="F364" s="40" t="s">
        <v>537</v>
      </c>
      <c r="G364" s="64" t="s">
        <v>503</v>
      </c>
      <c r="H364" s="41">
        <v>325</v>
      </c>
      <c r="I364" s="41">
        <v>29</v>
      </c>
      <c r="J364" s="41">
        <v>124</v>
      </c>
      <c r="K364" s="41">
        <v>130</v>
      </c>
      <c r="L364" s="41">
        <v>339</v>
      </c>
      <c r="M364" s="41">
        <v>171</v>
      </c>
      <c r="N364" s="41">
        <v>149</v>
      </c>
      <c r="O364" s="41">
        <v>269</v>
      </c>
      <c r="P364" s="41">
        <v>452</v>
      </c>
      <c r="Q364" s="41">
        <v>146</v>
      </c>
      <c r="R364" s="41">
        <v>169</v>
      </c>
      <c r="S364" s="41" t="s">
        <v>504</v>
      </c>
      <c r="T364" s="41" t="s">
        <v>504</v>
      </c>
      <c r="U364" s="41" t="s">
        <v>504</v>
      </c>
      <c r="V364" s="41" t="s">
        <v>504</v>
      </c>
      <c r="W364" s="41" t="s">
        <v>504</v>
      </c>
      <c r="X364" s="65" t="s">
        <v>504</v>
      </c>
      <c r="Y364" s="40"/>
      <c r="Z364" s="40"/>
      <c r="AA364" s="40"/>
      <c r="AB364" s="40"/>
      <c r="AC364" s="40"/>
      <c r="AD364" s="40"/>
      <c r="AE364" s="40"/>
      <c r="AF364" s="40"/>
      <c r="AG364" s="40"/>
      <c r="AH364" s="40"/>
    </row>
    <row r="365" spans="1:34">
      <c r="A365" s="40">
        <v>25</v>
      </c>
      <c r="B365" s="40">
        <v>22</v>
      </c>
      <c r="C365" s="63"/>
      <c r="D365" s="40"/>
      <c r="E365" s="40" t="s">
        <v>517</v>
      </c>
      <c r="F365" s="40" t="s">
        <v>537</v>
      </c>
      <c r="G365" s="64" t="s">
        <v>503</v>
      </c>
      <c r="H365" s="41">
        <v>413</v>
      </c>
      <c r="I365" s="41">
        <v>11</v>
      </c>
      <c r="J365" s="41">
        <v>253</v>
      </c>
      <c r="K365" s="41">
        <v>72</v>
      </c>
      <c r="L365" s="41">
        <v>309</v>
      </c>
      <c r="M365" s="41">
        <v>353</v>
      </c>
      <c r="N365" s="41">
        <v>10</v>
      </c>
      <c r="O365" s="41">
        <v>218</v>
      </c>
      <c r="P365" s="41">
        <v>268</v>
      </c>
      <c r="Q365" s="41">
        <v>112</v>
      </c>
      <c r="R365" s="41">
        <v>346</v>
      </c>
      <c r="S365" s="41" t="s">
        <v>504</v>
      </c>
      <c r="T365" s="41" t="s">
        <v>504</v>
      </c>
      <c r="U365" s="41" t="s">
        <v>504</v>
      </c>
      <c r="V365" s="41" t="s">
        <v>504</v>
      </c>
      <c r="W365" s="41" t="s">
        <v>504</v>
      </c>
      <c r="X365" s="65" t="s">
        <v>504</v>
      </c>
      <c r="Y365" s="40"/>
      <c r="Z365" s="40"/>
      <c r="AA365" s="40"/>
      <c r="AB365" s="40"/>
      <c r="AC365" s="40"/>
      <c r="AD365" s="40"/>
      <c r="AE365" s="40"/>
      <c r="AF365" s="40"/>
      <c r="AG365" s="40"/>
      <c r="AH365" s="40"/>
    </row>
    <row r="366" spans="1:34">
      <c r="A366" s="40">
        <v>25</v>
      </c>
      <c r="B366" s="40">
        <v>23</v>
      </c>
      <c r="C366" s="63"/>
      <c r="D366" s="40"/>
      <c r="E366" s="40" t="s">
        <v>50</v>
      </c>
      <c r="F366" s="40" t="s">
        <v>537</v>
      </c>
      <c r="G366" s="64" t="s">
        <v>503</v>
      </c>
      <c r="H366" s="41">
        <v>1121</v>
      </c>
      <c r="I366" s="41">
        <v>50</v>
      </c>
      <c r="J366" s="41">
        <v>412</v>
      </c>
      <c r="K366" s="41">
        <v>367</v>
      </c>
      <c r="L366" s="41">
        <v>957</v>
      </c>
      <c r="M366" s="41">
        <v>653</v>
      </c>
      <c r="N366" s="41">
        <v>355</v>
      </c>
      <c r="O366" s="41">
        <v>566</v>
      </c>
      <c r="P366" s="41">
        <v>828</v>
      </c>
      <c r="Q366" s="41">
        <v>398</v>
      </c>
      <c r="R366" s="41">
        <v>606</v>
      </c>
      <c r="S366" s="41" t="s">
        <v>504</v>
      </c>
      <c r="T366" s="41" t="s">
        <v>504</v>
      </c>
      <c r="U366" s="41" t="s">
        <v>504</v>
      </c>
      <c r="V366" s="41" t="s">
        <v>504</v>
      </c>
      <c r="W366" s="41" t="s">
        <v>504</v>
      </c>
      <c r="X366" s="65" t="s">
        <v>504</v>
      </c>
      <c r="Y366" s="40"/>
      <c r="Z366" s="40"/>
      <c r="AA366" s="40"/>
      <c r="AB366" s="40"/>
      <c r="AC366" s="40"/>
      <c r="AD366" s="40"/>
      <c r="AE366" s="40"/>
      <c r="AF366" s="40"/>
      <c r="AG366" s="40"/>
      <c r="AH366" s="40"/>
    </row>
    <row r="367" spans="1:34">
      <c r="A367" s="40">
        <v>25</v>
      </c>
      <c r="B367" s="40">
        <v>24</v>
      </c>
      <c r="C367" s="63"/>
      <c r="D367" s="40" t="s">
        <v>523</v>
      </c>
      <c r="E367" s="40" t="s">
        <v>524</v>
      </c>
      <c r="F367" s="40" t="s">
        <v>537</v>
      </c>
      <c r="G367" s="64" t="s">
        <v>503</v>
      </c>
      <c r="H367" s="41">
        <v>7</v>
      </c>
      <c r="I367" s="41">
        <v>0</v>
      </c>
      <c r="J367" s="41">
        <v>0</v>
      </c>
      <c r="K367" s="41">
        <v>0</v>
      </c>
      <c r="L367" s="41">
        <v>6</v>
      </c>
      <c r="M367" s="41">
        <v>1</v>
      </c>
      <c r="N367" s="41">
        <v>7</v>
      </c>
      <c r="O367" s="41">
        <v>10</v>
      </c>
      <c r="P367" s="41">
        <v>0</v>
      </c>
      <c r="Q367" s="41">
        <v>0</v>
      </c>
      <c r="R367" s="41">
        <v>1</v>
      </c>
      <c r="S367" s="41" t="s">
        <v>504</v>
      </c>
      <c r="T367" s="41" t="s">
        <v>504</v>
      </c>
      <c r="U367" s="41" t="s">
        <v>504</v>
      </c>
      <c r="V367" s="41" t="s">
        <v>504</v>
      </c>
      <c r="W367" s="41" t="s">
        <v>504</v>
      </c>
      <c r="X367" s="65" t="s">
        <v>504</v>
      </c>
      <c r="Y367" s="40"/>
      <c r="Z367" s="40"/>
      <c r="AA367" s="40"/>
      <c r="AB367" s="40"/>
      <c r="AC367" s="40"/>
      <c r="AD367" s="40"/>
      <c r="AE367" s="40"/>
      <c r="AF367" s="40"/>
      <c r="AG367" s="40"/>
      <c r="AH367" s="40"/>
    </row>
    <row r="368" spans="1:34">
      <c r="A368" s="40">
        <v>25</v>
      </c>
      <c r="B368" s="40">
        <v>25</v>
      </c>
      <c r="C368" s="63"/>
      <c r="D368" s="40"/>
      <c r="E368" s="40" t="s">
        <v>525</v>
      </c>
      <c r="F368" s="40" t="s">
        <v>537</v>
      </c>
      <c r="G368" s="64" t="s">
        <v>503</v>
      </c>
      <c r="H368" s="41">
        <v>52</v>
      </c>
      <c r="I368" s="41">
        <v>0</v>
      </c>
      <c r="J368" s="41">
        <v>5</v>
      </c>
      <c r="K368" s="41">
        <v>47</v>
      </c>
      <c r="L368" s="41">
        <v>52</v>
      </c>
      <c r="M368" s="41">
        <v>12</v>
      </c>
      <c r="N368" s="41">
        <v>84</v>
      </c>
      <c r="O368" s="41">
        <v>42</v>
      </c>
      <c r="P368" s="41">
        <v>15</v>
      </c>
      <c r="Q368" s="41">
        <v>11</v>
      </c>
      <c r="R368" s="41">
        <v>24</v>
      </c>
      <c r="S368" s="41" t="s">
        <v>504</v>
      </c>
      <c r="T368" s="41" t="s">
        <v>504</v>
      </c>
      <c r="U368" s="41" t="s">
        <v>504</v>
      </c>
      <c r="V368" s="41" t="s">
        <v>504</v>
      </c>
      <c r="W368" s="41" t="s">
        <v>504</v>
      </c>
      <c r="X368" s="65" t="s">
        <v>504</v>
      </c>
      <c r="Y368" s="40"/>
      <c r="Z368" s="40"/>
      <c r="AA368" s="40"/>
      <c r="AB368" s="40"/>
      <c r="AC368" s="40"/>
      <c r="AD368" s="40"/>
      <c r="AE368" s="40"/>
      <c r="AF368" s="40"/>
      <c r="AG368" s="40"/>
      <c r="AH368" s="40"/>
    </row>
    <row r="369" spans="1:34">
      <c r="A369" s="40">
        <v>25</v>
      </c>
      <c r="B369" s="40">
        <v>26</v>
      </c>
      <c r="C369" s="63"/>
      <c r="D369" s="40"/>
      <c r="E369" s="40" t="s">
        <v>526</v>
      </c>
      <c r="F369" s="40" t="s">
        <v>537</v>
      </c>
      <c r="G369" s="64" t="s">
        <v>503</v>
      </c>
      <c r="H369" s="41">
        <v>225</v>
      </c>
      <c r="I369" s="41">
        <v>17</v>
      </c>
      <c r="J369" s="41">
        <v>41</v>
      </c>
      <c r="K369" s="41">
        <v>120</v>
      </c>
      <c r="L369" s="41">
        <v>300</v>
      </c>
      <c r="M369" s="41">
        <v>110</v>
      </c>
      <c r="N369" s="41">
        <v>119</v>
      </c>
      <c r="O369" s="41">
        <v>73</v>
      </c>
      <c r="P369" s="41">
        <v>115</v>
      </c>
      <c r="Q369" s="41">
        <v>132</v>
      </c>
      <c r="R369" s="41">
        <v>104</v>
      </c>
      <c r="S369" s="41" t="s">
        <v>504</v>
      </c>
      <c r="T369" s="41" t="s">
        <v>504</v>
      </c>
      <c r="U369" s="41" t="s">
        <v>504</v>
      </c>
      <c r="V369" s="41" t="s">
        <v>504</v>
      </c>
      <c r="W369" s="41" t="s">
        <v>504</v>
      </c>
      <c r="X369" s="65" t="s">
        <v>504</v>
      </c>
      <c r="Y369" s="40"/>
      <c r="Z369" s="40"/>
      <c r="AA369" s="40"/>
      <c r="AB369" s="40"/>
      <c r="AC369" s="40"/>
      <c r="AD369" s="40"/>
      <c r="AE369" s="40"/>
      <c r="AF369" s="40"/>
      <c r="AG369" s="40"/>
      <c r="AH369" s="40"/>
    </row>
    <row r="370" spans="1:34">
      <c r="A370" s="40">
        <v>25</v>
      </c>
      <c r="B370" s="40">
        <v>27</v>
      </c>
      <c r="C370" s="63"/>
      <c r="D370" s="40"/>
      <c r="E370" s="40" t="s">
        <v>527</v>
      </c>
      <c r="F370" s="40" t="s">
        <v>537</v>
      </c>
      <c r="G370" s="64" t="s">
        <v>503</v>
      </c>
      <c r="H370" s="41">
        <v>182</v>
      </c>
      <c r="I370" s="41">
        <v>8</v>
      </c>
      <c r="J370" s="41">
        <v>51</v>
      </c>
      <c r="K370" s="41">
        <v>27</v>
      </c>
      <c r="L370" s="41">
        <v>104</v>
      </c>
      <c r="M370" s="41">
        <v>63</v>
      </c>
      <c r="N370" s="41">
        <v>39</v>
      </c>
      <c r="O370" s="41">
        <v>68</v>
      </c>
      <c r="P370" s="41">
        <v>155</v>
      </c>
      <c r="Q370" s="41">
        <v>112</v>
      </c>
      <c r="R370" s="41">
        <v>122</v>
      </c>
      <c r="S370" s="41" t="s">
        <v>504</v>
      </c>
      <c r="T370" s="41" t="s">
        <v>504</v>
      </c>
      <c r="U370" s="41" t="s">
        <v>504</v>
      </c>
      <c r="V370" s="41" t="s">
        <v>504</v>
      </c>
      <c r="W370" s="41" t="s">
        <v>504</v>
      </c>
      <c r="X370" s="65" t="s">
        <v>504</v>
      </c>
      <c r="Y370" s="40"/>
      <c r="Z370" s="40"/>
      <c r="AA370" s="40"/>
      <c r="AB370" s="40"/>
      <c r="AC370" s="40"/>
      <c r="AD370" s="40"/>
      <c r="AE370" s="40"/>
      <c r="AF370" s="40"/>
      <c r="AG370" s="40"/>
      <c r="AH370" s="40"/>
    </row>
    <row r="371" spans="1:34">
      <c r="A371" s="40">
        <v>25</v>
      </c>
      <c r="B371" s="40">
        <v>28</v>
      </c>
      <c r="C371" s="63"/>
      <c r="D371" s="40"/>
      <c r="E371" s="40" t="s">
        <v>517</v>
      </c>
      <c r="F371" s="40" t="s">
        <v>537</v>
      </c>
      <c r="G371" s="64" t="s">
        <v>503</v>
      </c>
      <c r="H371" s="41">
        <v>655</v>
      </c>
      <c r="I371" s="41">
        <v>25</v>
      </c>
      <c r="J371" s="41">
        <v>315</v>
      </c>
      <c r="K371" s="41">
        <v>173</v>
      </c>
      <c r="L371" s="41">
        <v>495</v>
      </c>
      <c r="M371" s="41">
        <v>467</v>
      </c>
      <c r="N371" s="41">
        <v>106</v>
      </c>
      <c r="O371" s="41">
        <v>373</v>
      </c>
      <c r="P371" s="41">
        <v>543</v>
      </c>
      <c r="Q371" s="41">
        <v>143</v>
      </c>
      <c r="R371" s="41">
        <v>355</v>
      </c>
      <c r="S371" s="41" t="s">
        <v>504</v>
      </c>
      <c r="T371" s="41" t="s">
        <v>504</v>
      </c>
      <c r="U371" s="41" t="s">
        <v>504</v>
      </c>
      <c r="V371" s="41" t="s">
        <v>504</v>
      </c>
      <c r="W371" s="41" t="s">
        <v>504</v>
      </c>
      <c r="X371" s="65" t="s">
        <v>504</v>
      </c>
      <c r="Y371" s="40"/>
      <c r="Z371" s="40"/>
      <c r="AA371" s="40"/>
      <c r="AB371" s="40"/>
      <c r="AC371" s="40"/>
      <c r="AD371" s="40"/>
      <c r="AE371" s="40"/>
      <c r="AF371" s="40"/>
      <c r="AG371" s="40"/>
      <c r="AH371" s="40"/>
    </row>
    <row r="372" spans="1:34">
      <c r="A372" s="40">
        <v>25</v>
      </c>
      <c r="B372" s="40">
        <v>29</v>
      </c>
      <c r="C372" s="66"/>
      <c r="D372" s="67"/>
      <c r="E372" s="67" t="s">
        <v>50</v>
      </c>
      <c r="F372" s="67" t="s">
        <v>537</v>
      </c>
      <c r="G372" s="68" t="s">
        <v>503</v>
      </c>
      <c r="H372" s="88">
        <v>1121</v>
      </c>
      <c r="I372" s="75">
        <v>50</v>
      </c>
      <c r="J372" s="75">
        <v>412</v>
      </c>
      <c r="K372" s="75">
        <v>367</v>
      </c>
      <c r="L372" s="75">
        <v>957</v>
      </c>
      <c r="M372" s="75">
        <v>653</v>
      </c>
      <c r="N372" s="75">
        <v>355</v>
      </c>
      <c r="O372" s="75">
        <v>566</v>
      </c>
      <c r="P372" s="75">
        <v>828</v>
      </c>
      <c r="Q372" s="75">
        <v>398</v>
      </c>
      <c r="R372" s="75">
        <v>606</v>
      </c>
      <c r="S372" s="75" t="s">
        <v>504</v>
      </c>
      <c r="T372" s="75" t="s">
        <v>504</v>
      </c>
      <c r="U372" s="75" t="s">
        <v>504</v>
      </c>
      <c r="V372" s="75" t="s">
        <v>504</v>
      </c>
      <c r="W372" s="75" t="s">
        <v>504</v>
      </c>
      <c r="X372" s="76" t="s">
        <v>504</v>
      </c>
      <c r="Y372" s="40"/>
      <c r="Z372" s="40"/>
      <c r="AA372" s="40"/>
      <c r="AB372" s="40"/>
      <c r="AC372" s="40"/>
      <c r="AD372" s="40"/>
      <c r="AE372" s="40"/>
      <c r="AF372" s="40"/>
      <c r="AG372" s="40"/>
      <c r="AH372" s="40"/>
    </row>
    <row r="373" spans="1:34" ht="15" thickBot="1">
      <c r="A373" s="120"/>
      <c r="B373" s="120"/>
      <c r="C373" s="40"/>
      <c r="D373" s="40"/>
      <c r="E373" s="40"/>
      <c r="F373" s="40"/>
      <c r="G373" s="74"/>
      <c r="H373" s="41"/>
      <c r="I373" s="41"/>
      <c r="J373" s="41"/>
      <c r="K373" s="41"/>
      <c r="L373" s="41"/>
      <c r="M373" s="41"/>
      <c r="N373" s="41"/>
      <c r="O373" s="41"/>
      <c r="P373" s="41"/>
      <c r="Q373" s="41"/>
      <c r="R373" s="41"/>
      <c r="S373" s="41"/>
      <c r="T373" s="41"/>
      <c r="U373" s="41"/>
      <c r="V373" s="41"/>
      <c r="W373" s="41"/>
      <c r="X373" s="41"/>
      <c r="Y373" s="40"/>
      <c r="Z373" s="40"/>
      <c r="AA373" s="40"/>
      <c r="AB373" s="40"/>
      <c r="AC373" s="40"/>
      <c r="AD373" s="40"/>
      <c r="AE373" s="40"/>
      <c r="AF373" s="40"/>
      <c r="AG373" s="40"/>
      <c r="AH373" s="40"/>
    </row>
    <row r="374" spans="1:34">
      <c r="A374" s="120"/>
      <c r="B374" s="122"/>
      <c r="C374" s="60" t="s">
        <v>541</v>
      </c>
      <c r="D374" s="61"/>
      <c r="E374" s="61"/>
      <c r="F374" s="61"/>
      <c r="G374" s="62"/>
      <c r="H374" s="84"/>
      <c r="I374" s="84"/>
      <c r="J374" s="84"/>
      <c r="K374" s="84"/>
      <c r="L374" s="84"/>
      <c r="M374" s="84"/>
      <c r="N374" s="84"/>
      <c r="O374" s="84"/>
      <c r="P374" s="84"/>
      <c r="Q374" s="84"/>
      <c r="R374" s="84"/>
      <c r="S374" s="84"/>
      <c r="T374" s="84"/>
      <c r="U374" s="84"/>
      <c r="V374" s="84"/>
      <c r="W374" s="84"/>
      <c r="X374" s="85"/>
      <c r="Y374" s="40"/>
      <c r="Z374" s="40"/>
      <c r="AA374" s="40"/>
      <c r="AB374" s="40"/>
      <c r="AC374" s="40"/>
      <c r="AD374" s="40"/>
      <c r="AE374" s="40"/>
      <c r="AF374" s="40"/>
      <c r="AG374" s="40"/>
      <c r="AH374" s="40"/>
    </row>
    <row r="375" spans="1:34">
      <c r="A375" s="40">
        <v>28</v>
      </c>
      <c r="B375" s="40">
        <v>4</v>
      </c>
      <c r="C375" s="77">
        <v>16</v>
      </c>
      <c r="D375" s="78" t="s">
        <v>542</v>
      </c>
      <c r="E375" s="78"/>
      <c r="F375" s="78" t="s">
        <v>319</v>
      </c>
      <c r="G375" s="86">
        <v>3</v>
      </c>
      <c r="H375" s="80">
        <v>7152.1490000000003</v>
      </c>
      <c r="I375" s="80">
        <v>42.442999999999998</v>
      </c>
      <c r="J375" s="80">
        <v>3120.3</v>
      </c>
      <c r="K375" s="80">
        <v>4873.2240000000002</v>
      </c>
      <c r="L375" s="80">
        <v>10324.021000000001</v>
      </c>
      <c r="M375" s="80">
        <v>1709.115</v>
      </c>
      <c r="N375" s="80">
        <v>15998.724</v>
      </c>
      <c r="O375" s="80">
        <v>9039.0159999999996</v>
      </c>
      <c r="P375" s="80">
        <v>3951.9940000000001</v>
      </c>
      <c r="Q375" s="80">
        <v>3469.9929999999999</v>
      </c>
      <c r="R375" s="80">
        <v>6036.3819999999996</v>
      </c>
      <c r="S375" s="80" t="s">
        <v>504</v>
      </c>
      <c r="T375" s="80" t="s">
        <v>504</v>
      </c>
      <c r="U375" s="80" t="s">
        <v>504</v>
      </c>
      <c r="V375" s="80" t="s">
        <v>504</v>
      </c>
      <c r="W375" s="80" t="s">
        <v>504</v>
      </c>
      <c r="X375" s="81" t="s">
        <v>504</v>
      </c>
      <c r="Y375" s="40"/>
      <c r="Z375" s="40"/>
      <c r="AA375" s="40"/>
      <c r="AB375" s="40"/>
      <c r="AC375" s="40"/>
      <c r="AD375" s="40"/>
      <c r="AE375" s="40"/>
      <c r="AF375" s="40"/>
      <c r="AG375" s="40"/>
      <c r="AH375" s="40"/>
    </row>
    <row r="376" spans="1:34">
      <c r="A376" s="40">
        <v>29</v>
      </c>
      <c r="B376" s="40">
        <v>4</v>
      </c>
      <c r="C376" s="77">
        <v>17</v>
      </c>
      <c r="D376" s="78" t="s">
        <v>543</v>
      </c>
      <c r="E376" s="78"/>
      <c r="F376" s="78" t="s">
        <v>319</v>
      </c>
      <c r="G376" s="86">
        <v>3</v>
      </c>
      <c r="H376" s="80">
        <v>24.802</v>
      </c>
      <c r="I376" s="80">
        <v>0</v>
      </c>
      <c r="J376" s="80">
        <v>0</v>
      </c>
      <c r="K376" s="80">
        <v>103.45</v>
      </c>
      <c r="L376" s="80">
        <v>197.24600000000001</v>
      </c>
      <c r="M376" s="80">
        <v>10.920999999999999</v>
      </c>
      <c r="N376" s="80">
        <v>0</v>
      </c>
      <c r="O376" s="80">
        <v>220</v>
      </c>
      <c r="P376" s="80">
        <v>14.728999999999999</v>
      </c>
      <c r="Q376" s="80">
        <v>256.88400000000001</v>
      </c>
      <c r="R376" s="80">
        <v>5.625</v>
      </c>
      <c r="S376" s="80" t="s">
        <v>504</v>
      </c>
      <c r="T376" s="80" t="s">
        <v>504</v>
      </c>
      <c r="U376" s="80" t="s">
        <v>504</v>
      </c>
      <c r="V376" s="80" t="s">
        <v>504</v>
      </c>
      <c r="W376" s="80" t="s">
        <v>504</v>
      </c>
      <c r="X376" s="81" t="s">
        <v>504</v>
      </c>
      <c r="Y376" s="40"/>
      <c r="Z376" s="40"/>
      <c r="AA376" s="40"/>
      <c r="AB376" s="40"/>
      <c r="AC376" s="40"/>
      <c r="AD376" s="40"/>
      <c r="AE376" s="40"/>
      <c r="AF376" s="40"/>
      <c r="AG376" s="40"/>
      <c r="AH376" s="40"/>
    </row>
    <row r="377" spans="1:34">
      <c r="A377" s="40">
        <v>30</v>
      </c>
      <c r="B377" s="40">
        <v>4</v>
      </c>
      <c r="C377" s="77">
        <v>18</v>
      </c>
      <c r="D377" s="78" t="s">
        <v>544</v>
      </c>
      <c r="E377" s="78"/>
      <c r="F377" s="78" t="s">
        <v>319</v>
      </c>
      <c r="G377" s="86">
        <v>3</v>
      </c>
      <c r="H377" s="80">
        <v>0</v>
      </c>
      <c r="I377" s="80">
        <v>0</v>
      </c>
      <c r="J377" s="80">
        <v>0</v>
      </c>
      <c r="K377" s="80">
        <v>0</v>
      </c>
      <c r="L377" s="80">
        <v>0</v>
      </c>
      <c r="M377" s="80">
        <v>0</v>
      </c>
      <c r="N377" s="80">
        <v>0</v>
      </c>
      <c r="O377" s="80">
        <v>0</v>
      </c>
      <c r="P377" s="80">
        <v>0</v>
      </c>
      <c r="Q377" s="80">
        <v>12.959</v>
      </c>
      <c r="R377" s="80">
        <v>0</v>
      </c>
      <c r="S377" s="80" t="s">
        <v>504</v>
      </c>
      <c r="T377" s="80" t="s">
        <v>504</v>
      </c>
      <c r="U377" s="80" t="s">
        <v>504</v>
      </c>
      <c r="V377" s="80" t="s">
        <v>504</v>
      </c>
      <c r="W377" s="80" t="s">
        <v>504</v>
      </c>
      <c r="X377" s="81" t="s">
        <v>504</v>
      </c>
      <c r="Y377" s="40"/>
      <c r="Z377" s="40"/>
      <c r="AA377" s="40"/>
      <c r="AB377" s="40"/>
      <c r="AC377" s="40"/>
      <c r="AD377" s="40"/>
      <c r="AE377" s="40"/>
      <c r="AF377" s="40"/>
      <c r="AG377" s="40"/>
      <c r="AH377" s="40"/>
    </row>
    <row r="378" spans="1:34">
      <c r="A378" s="40">
        <v>31</v>
      </c>
      <c r="B378" s="40">
        <v>4</v>
      </c>
      <c r="C378" s="77">
        <v>19</v>
      </c>
      <c r="D378" s="78" t="s">
        <v>545</v>
      </c>
      <c r="E378" s="78"/>
      <c r="F378" s="78" t="s">
        <v>319</v>
      </c>
      <c r="G378" s="86">
        <v>3</v>
      </c>
      <c r="H378" s="80">
        <v>2.2589999999999999</v>
      </c>
      <c r="I378" s="80">
        <v>0</v>
      </c>
      <c r="J378" s="80">
        <v>0</v>
      </c>
      <c r="K378" s="80">
        <v>30.137</v>
      </c>
      <c r="L378" s="80">
        <v>25.265999999999998</v>
      </c>
      <c r="M378" s="80">
        <v>0</v>
      </c>
      <c r="N378" s="80">
        <v>65.441000000000003</v>
      </c>
      <c r="O378" s="80">
        <v>365</v>
      </c>
      <c r="P378" s="80">
        <v>0</v>
      </c>
      <c r="Q378" s="80">
        <v>0</v>
      </c>
      <c r="R378" s="80">
        <v>0</v>
      </c>
      <c r="S378" s="80" t="s">
        <v>504</v>
      </c>
      <c r="T378" s="80" t="s">
        <v>504</v>
      </c>
      <c r="U378" s="80" t="s">
        <v>504</v>
      </c>
      <c r="V378" s="80" t="s">
        <v>504</v>
      </c>
      <c r="W378" s="80" t="s">
        <v>504</v>
      </c>
      <c r="X378" s="81" t="s">
        <v>504</v>
      </c>
      <c r="Y378" s="40"/>
      <c r="Z378" s="40"/>
      <c r="AA378" s="40"/>
      <c r="AB378" s="40"/>
      <c r="AC378" s="40"/>
      <c r="AD378" s="40"/>
      <c r="AE378" s="40"/>
      <c r="AF378" s="40"/>
      <c r="AG378" s="40"/>
      <c r="AH378" s="40"/>
    </row>
    <row r="379" spans="1:34">
      <c r="A379" s="40">
        <v>32</v>
      </c>
      <c r="B379" s="40">
        <v>4</v>
      </c>
      <c r="C379" s="77">
        <v>20</v>
      </c>
      <c r="D379" s="78" t="s">
        <v>546</v>
      </c>
      <c r="E379" s="78"/>
      <c r="F379" s="78" t="s">
        <v>319</v>
      </c>
      <c r="G379" s="86">
        <v>3</v>
      </c>
      <c r="H379" s="80">
        <v>0</v>
      </c>
      <c r="I379" s="80">
        <v>0</v>
      </c>
      <c r="J379" s="80">
        <v>0</v>
      </c>
      <c r="K379" s="80">
        <v>0</v>
      </c>
      <c r="L379" s="80">
        <v>0</v>
      </c>
      <c r="M379" s="80">
        <v>0.75700000000000001</v>
      </c>
      <c r="N379" s="80">
        <v>0</v>
      </c>
      <c r="O379" s="80">
        <v>0</v>
      </c>
      <c r="P379" s="80">
        <v>0</v>
      </c>
      <c r="Q379" s="80">
        <v>51.814999999999998</v>
      </c>
      <c r="R379" s="80">
        <v>0</v>
      </c>
      <c r="S379" s="80" t="s">
        <v>504</v>
      </c>
      <c r="T379" s="80" t="s">
        <v>504</v>
      </c>
      <c r="U379" s="80" t="s">
        <v>504</v>
      </c>
      <c r="V379" s="80" t="s">
        <v>504</v>
      </c>
      <c r="W379" s="80" t="s">
        <v>504</v>
      </c>
      <c r="X379" s="81" t="s">
        <v>504</v>
      </c>
      <c r="Y379" s="40"/>
      <c r="Z379" s="40"/>
      <c r="AA379" s="40"/>
      <c r="AB379" s="40"/>
      <c r="AC379" s="40"/>
      <c r="AD379" s="40"/>
      <c r="AE379" s="40"/>
      <c r="AF379" s="40"/>
      <c r="AG379" s="40"/>
      <c r="AH379" s="40"/>
    </row>
    <row r="380" spans="1:34">
      <c r="A380" s="40">
        <v>33</v>
      </c>
      <c r="B380" s="40">
        <v>4</v>
      </c>
      <c r="C380" s="77">
        <v>21</v>
      </c>
      <c r="D380" s="78" t="s">
        <v>547</v>
      </c>
      <c r="E380" s="78"/>
      <c r="F380" s="78" t="s">
        <v>319</v>
      </c>
      <c r="G380" s="86">
        <v>3</v>
      </c>
      <c r="H380" s="80">
        <v>0</v>
      </c>
      <c r="I380" s="80">
        <v>0</v>
      </c>
      <c r="J380" s="80">
        <v>0.90900000000000003</v>
      </c>
      <c r="K380" s="80">
        <v>7.1959999999999997</v>
      </c>
      <c r="L380" s="80">
        <v>0</v>
      </c>
      <c r="M380" s="80">
        <v>0</v>
      </c>
      <c r="N380" s="80">
        <v>41.561</v>
      </c>
      <c r="O380" s="80">
        <v>94</v>
      </c>
      <c r="P380" s="80">
        <v>4.6849999999999996</v>
      </c>
      <c r="Q380" s="80">
        <v>38.837000000000003</v>
      </c>
      <c r="R380" s="80">
        <v>0</v>
      </c>
      <c r="S380" s="80" t="s">
        <v>504</v>
      </c>
      <c r="T380" s="80" t="s">
        <v>504</v>
      </c>
      <c r="U380" s="80" t="s">
        <v>504</v>
      </c>
      <c r="V380" s="80" t="s">
        <v>504</v>
      </c>
      <c r="W380" s="80" t="s">
        <v>504</v>
      </c>
      <c r="X380" s="81" t="s">
        <v>504</v>
      </c>
      <c r="Y380" s="40"/>
      <c r="Z380" s="40"/>
      <c r="AA380" s="40"/>
      <c r="AB380" s="40"/>
      <c r="AC380" s="40"/>
      <c r="AD380" s="40"/>
      <c r="AE380" s="40"/>
      <c r="AF380" s="40"/>
      <c r="AG380" s="40"/>
      <c r="AH380" s="40"/>
    </row>
    <row r="381" spans="1:34">
      <c r="A381" s="40">
        <v>34</v>
      </c>
      <c r="B381" s="40">
        <v>4</v>
      </c>
      <c r="C381" s="77">
        <v>22</v>
      </c>
      <c r="D381" s="78" t="s">
        <v>548</v>
      </c>
      <c r="E381" s="78"/>
      <c r="F381" s="78" t="s">
        <v>319</v>
      </c>
      <c r="G381" s="86">
        <v>3</v>
      </c>
      <c r="H381" s="80">
        <v>0</v>
      </c>
      <c r="I381" s="80">
        <v>0</v>
      </c>
      <c r="J381" s="80">
        <v>0</v>
      </c>
      <c r="K381" s="80">
        <v>0</v>
      </c>
      <c r="L381" s="80">
        <v>0</v>
      </c>
      <c r="M381" s="80">
        <v>0</v>
      </c>
      <c r="N381" s="80">
        <v>0</v>
      </c>
      <c r="O381" s="80">
        <v>0</v>
      </c>
      <c r="P381" s="80">
        <v>0</v>
      </c>
      <c r="Q381" s="80">
        <v>0</v>
      </c>
      <c r="R381" s="80">
        <v>0</v>
      </c>
      <c r="S381" s="80" t="s">
        <v>504</v>
      </c>
      <c r="T381" s="80" t="s">
        <v>504</v>
      </c>
      <c r="U381" s="80" t="s">
        <v>504</v>
      </c>
      <c r="V381" s="80" t="s">
        <v>504</v>
      </c>
      <c r="W381" s="80" t="s">
        <v>504</v>
      </c>
      <c r="X381" s="81" t="s">
        <v>504</v>
      </c>
      <c r="Y381" s="40"/>
      <c r="Z381" s="40"/>
      <c r="AA381" s="40"/>
      <c r="AB381" s="40"/>
      <c r="AC381" s="40"/>
      <c r="AD381" s="40"/>
      <c r="AE381" s="40"/>
      <c r="AF381" s="40"/>
      <c r="AG381" s="40"/>
      <c r="AH381" s="40"/>
    </row>
    <row r="382" spans="1:34">
      <c r="A382" s="40">
        <v>35</v>
      </c>
      <c r="B382" s="40">
        <v>4</v>
      </c>
      <c r="C382" s="77">
        <v>23</v>
      </c>
      <c r="D382" s="78" t="s">
        <v>549</v>
      </c>
      <c r="E382" s="78"/>
      <c r="F382" s="78" t="s">
        <v>550</v>
      </c>
      <c r="G382" s="86">
        <v>3</v>
      </c>
      <c r="H382" s="80">
        <v>0</v>
      </c>
      <c r="I382" s="80">
        <v>0</v>
      </c>
      <c r="J382" s="80">
        <v>0</v>
      </c>
      <c r="K382" s="80">
        <v>0</v>
      </c>
      <c r="L382" s="80">
        <v>0</v>
      </c>
      <c r="M382" s="80">
        <v>0</v>
      </c>
      <c r="N382" s="80">
        <v>0</v>
      </c>
      <c r="O382" s="80">
        <v>0</v>
      </c>
      <c r="P382" s="80">
        <v>0</v>
      </c>
      <c r="Q382" s="80">
        <v>0</v>
      </c>
      <c r="R382" s="80">
        <v>0</v>
      </c>
      <c r="S382" s="80" t="s">
        <v>504</v>
      </c>
      <c r="T382" s="80" t="s">
        <v>504</v>
      </c>
      <c r="U382" s="80" t="s">
        <v>504</v>
      </c>
      <c r="V382" s="80" t="s">
        <v>504</v>
      </c>
      <c r="W382" s="80" t="s">
        <v>504</v>
      </c>
      <c r="X382" s="81" t="s">
        <v>504</v>
      </c>
      <c r="Y382" s="40"/>
      <c r="Z382" s="40"/>
      <c r="AA382" s="40"/>
      <c r="AB382" s="40"/>
      <c r="AC382" s="40"/>
      <c r="AD382" s="40"/>
      <c r="AE382" s="40"/>
      <c r="AF382" s="40"/>
      <c r="AG382" s="40"/>
      <c r="AH382" s="40"/>
    </row>
    <row r="383" spans="1:34">
      <c r="A383" s="40">
        <v>36</v>
      </c>
      <c r="B383" s="40">
        <v>4</v>
      </c>
      <c r="C383" s="77">
        <v>24</v>
      </c>
      <c r="D383" s="78" t="s">
        <v>551</v>
      </c>
      <c r="E383" s="78"/>
      <c r="F383" s="78" t="s">
        <v>552</v>
      </c>
      <c r="G383" s="86">
        <v>3</v>
      </c>
      <c r="H383" s="80">
        <v>11908.69</v>
      </c>
      <c r="I383" s="80">
        <v>0</v>
      </c>
      <c r="J383" s="80">
        <v>0</v>
      </c>
      <c r="K383" s="80">
        <v>0</v>
      </c>
      <c r="L383" s="80">
        <v>0</v>
      </c>
      <c r="M383" s="80">
        <v>0</v>
      </c>
      <c r="N383" s="80">
        <v>0</v>
      </c>
      <c r="O383" s="80">
        <v>38</v>
      </c>
      <c r="P383" s="80">
        <v>0</v>
      </c>
      <c r="Q383" s="80">
        <v>154</v>
      </c>
      <c r="R383" s="80">
        <v>0</v>
      </c>
      <c r="S383" s="80" t="s">
        <v>504</v>
      </c>
      <c r="T383" s="80" t="s">
        <v>504</v>
      </c>
      <c r="U383" s="80" t="s">
        <v>504</v>
      </c>
      <c r="V383" s="80" t="s">
        <v>504</v>
      </c>
      <c r="W383" s="80" t="s">
        <v>504</v>
      </c>
      <c r="X383" s="81" t="s">
        <v>504</v>
      </c>
      <c r="Y383" s="40"/>
      <c r="Z383" s="40"/>
      <c r="AA383" s="40"/>
      <c r="AB383" s="40"/>
      <c r="AC383" s="40"/>
      <c r="AD383" s="40"/>
      <c r="AE383" s="40"/>
      <c r="AF383" s="40"/>
      <c r="AG383" s="40"/>
      <c r="AH383" s="40"/>
    </row>
    <row r="384" spans="1:34">
      <c r="A384" s="40">
        <v>37</v>
      </c>
      <c r="B384" s="40">
        <v>4</v>
      </c>
      <c r="C384" s="77">
        <v>25</v>
      </c>
      <c r="D384" s="78" t="s">
        <v>553</v>
      </c>
      <c r="E384" s="78"/>
      <c r="F384" s="78" t="s">
        <v>552</v>
      </c>
      <c r="G384" s="86">
        <v>3</v>
      </c>
      <c r="H384" s="80">
        <v>0</v>
      </c>
      <c r="I384" s="80">
        <v>0</v>
      </c>
      <c r="J384" s="80">
        <v>0</v>
      </c>
      <c r="K384" s="80">
        <v>0</v>
      </c>
      <c r="L384" s="80">
        <v>0</v>
      </c>
      <c r="M384" s="80">
        <v>240</v>
      </c>
      <c r="N384" s="80">
        <v>0</v>
      </c>
      <c r="O384" s="80">
        <v>26701</v>
      </c>
      <c r="P384" s="80">
        <v>0</v>
      </c>
      <c r="Q384" s="80">
        <v>0</v>
      </c>
      <c r="R384" s="80">
        <v>0</v>
      </c>
      <c r="S384" s="80" t="s">
        <v>504</v>
      </c>
      <c r="T384" s="80" t="s">
        <v>504</v>
      </c>
      <c r="U384" s="80" t="s">
        <v>504</v>
      </c>
      <c r="V384" s="80" t="s">
        <v>504</v>
      </c>
      <c r="W384" s="80" t="s">
        <v>504</v>
      </c>
      <c r="X384" s="81" t="s">
        <v>504</v>
      </c>
      <c r="Y384" s="40"/>
      <c r="Z384" s="40"/>
      <c r="AA384" s="40"/>
      <c r="AB384" s="40"/>
      <c r="AC384" s="40"/>
      <c r="AD384" s="40"/>
      <c r="AE384" s="40"/>
      <c r="AF384" s="40"/>
      <c r="AG384" s="40"/>
      <c r="AH384" s="40"/>
    </row>
    <row r="385" spans="1:34">
      <c r="A385" s="120"/>
      <c r="B385" s="120"/>
      <c r="C385" s="40"/>
      <c r="D385" s="40"/>
      <c r="E385" s="40"/>
      <c r="F385" s="40"/>
      <c r="G385" s="74"/>
      <c r="H385" s="40"/>
      <c r="I385" s="40"/>
      <c r="J385" s="40"/>
      <c r="K385" s="40"/>
      <c r="L385" s="40"/>
      <c r="M385" s="40"/>
      <c r="N385" s="40"/>
      <c r="O385" s="40"/>
      <c r="P385" s="40"/>
      <c r="Q385" s="40"/>
      <c r="R385" s="74"/>
      <c r="S385" s="40"/>
      <c r="T385" s="40"/>
      <c r="U385" s="40"/>
      <c r="V385" s="40"/>
      <c r="W385" s="40"/>
      <c r="X385" s="40"/>
      <c r="Y385" s="40"/>
      <c r="Z385" s="40"/>
      <c r="AA385" s="40"/>
      <c r="AB385" s="40"/>
      <c r="AC385" s="40"/>
      <c r="AD385" s="40"/>
      <c r="AE385" s="40"/>
      <c r="AF385" s="40"/>
      <c r="AG385" s="40"/>
      <c r="AH385" s="40"/>
    </row>
  </sheetData>
  <mergeCells count="24">
    <mergeCell ref="A162:B162"/>
    <mergeCell ref="A1:B1"/>
    <mergeCell ref="A2:B2"/>
    <mergeCell ref="A3:B3"/>
    <mergeCell ref="A4:B4"/>
    <mergeCell ref="A5:B5"/>
    <mergeCell ref="A6:B6"/>
    <mergeCell ref="A32:B32"/>
    <mergeCell ref="A58:B58"/>
    <mergeCell ref="A84:B84"/>
    <mergeCell ref="A110:B110"/>
    <mergeCell ref="A136:B136"/>
    <mergeCell ref="A385:B385"/>
    <mergeCell ref="A189:B189"/>
    <mergeCell ref="A190:B190"/>
    <mergeCell ref="A191:B191"/>
    <mergeCell ref="A217:B217"/>
    <mergeCell ref="A243:B243"/>
    <mergeCell ref="A269:B269"/>
    <mergeCell ref="A295:B295"/>
    <mergeCell ref="A321:B321"/>
    <mergeCell ref="A347:B347"/>
    <mergeCell ref="A373:B373"/>
    <mergeCell ref="A374:B37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36E9E-C314-4B65-9BA5-6C73139A7DF9}">
  <dimension ref="A3:Y552"/>
  <sheetViews>
    <sheetView topLeftCell="A19" workbookViewId="0">
      <selection activeCell="B30" sqref="B30"/>
    </sheetView>
  </sheetViews>
  <sheetFormatPr defaultRowHeight="14.45"/>
  <sheetData>
    <row r="3" spans="1:10">
      <c r="A3" t="s">
        <v>555</v>
      </c>
    </row>
    <row r="4" spans="1:10">
      <c r="B4">
        <v>2012</v>
      </c>
      <c r="C4">
        <v>2013</v>
      </c>
      <c r="D4">
        <v>2014</v>
      </c>
      <c r="E4">
        <v>2015</v>
      </c>
      <c r="F4">
        <v>2016</v>
      </c>
      <c r="G4">
        <v>2017</v>
      </c>
      <c r="H4">
        <v>2018</v>
      </c>
      <c r="I4">
        <v>2019</v>
      </c>
      <c r="J4">
        <v>2020</v>
      </c>
    </row>
    <row r="5" spans="1:10">
      <c r="A5" t="s">
        <v>556</v>
      </c>
      <c r="B5">
        <f>[3]App23!G40</f>
        <v>94.308333333333351</v>
      </c>
      <c r="C5">
        <f>[3]App23!H40</f>
        <v>96.583333333333314</v>
      </c>
      <c r="D5">
        <f>[3]App23!I40</f>
        <v>98.600000000000009</v>
      </c>
      <c r="E5">
        <f>[3]App23!J40</f>
        <v>99.72499999999998</v>
      </c>
      <c r="F5">
        <f>[3]App23!K40</f>
        <v>100.16666666666667</v>
      </c>
      <c r="G5">
        <f>[3]App23!L40</f>
        <v>101.54166666666667</v>
      </c>
      <c r="H5">
        <f>[3]App23!M40</f>
        <v>104.21666666666665</v>
      </c>
      <c r="I5" s="37">
        <v>106.43333333333334</v>
      </c>
      <c r="J5" s="37">
        <v>108.24166666666663</v>
      </c>
    </row>
    <row r="6" spans="1:10">
      <c r="C6" s="5">
        <f>H5/C5</f>
        <v>1.0790336496980155</v>
      </c>
      <c r="H6" s="6"/>
    </row>
    <row r="7" spans="1:10">
      <c r="H7" s="6"/>
    </row>
    <row r="8" spans="1:10">
      <c r="A8">
        <v>2000</v>
      </c>
      <c r="B8" s="4">
        <f>AVERAGE(H325:H336)</f>
        <v>72.250000000000014</v>
      </c>
    </row>
    <row r="9" spans="1:10">
      <c r="A9">
        <v>2001</v>
      </c>
      <c r="B9" s="4">
        <f>AVERAGE(H337:H348)</f>
        <v>72.850000000000009</v>
      </c>
    </row>
    <row r="10" spans="1:10">
      <c r="A10">
        <v>2002</v>
      </c>
      <c r="B10" s="4">
        <f>AVERAGE(H349:H360)</f>
        <v>73.86666666666666</v>
      </c>
    </row>
    <row r="11" spans="1:10">
      <c r="A11">
        <v>2003</v>
      </c>
      <c r="B11" s="4">
        <f>AVERAGE(H361:H372)</f>
        <v>74.783333333333346</v>
      </c>
    </row>
    <row r="12" spans="1:10">
      <c r="A12">
        <v>2004</v>
      </c>
      <c r="B12" s="4">
        <f>AVERAGE(H373:H384)</f>
        <v>75.766666666666666</v>
      </c>
    </row>
    <row r="13" spans="1:10">
      <c r="A13">
        <v>2005</v>
      </c>
      <c r="B13" s="4">
        <f>AVERAGE(H385:H396)</f>
        <v>76.858333333333334</v>
      </c>
    </row>
    <row r="14" spans="1:10">
      <c r="A14">
        <v>2006</v>
      </c>
      <c r="B14" s="4">
        <f>AVERAGE(B108:B119)</f>
        <v>79.825000000000003</v>
      </c>
    </row>
    <row r="15" spans="1:10">
      <c r="A15">
        <v>2007</v>
      </c>
      <c r="B15" s="4">
        <f>AVERAGE(B120:B131)</f>
        <v>81.916666666666671</v>
      </c>
    </row>
    <row r="16" spans="1:10">
      <c r="A16">
        <v>2008</v>
      </c>
      <c r="B16" s="4">
        <f>AVERAGE(B132:B143)</f>
        <v>83.825000000000003</v>
      </c>
    </row>
    <row r="17" spans="1:8">
      <c r="A17">
        <v>2009</v>
      </c>
      <c r="B17" s="4">
        <f>AVERAGE(B144:B155)</f>
        <v>86.858333333333334</v>
      </c>
    </row>
    <row r="18" spans="1:8">
      <c r="A18">
        <v>2010</v>
      </c>
      <c r="B18" s="4">
        <f>AVERAGE(B156:B167)</f>
        <v>88.433333333333337</v>
      </c>
    </row>
    <row r="19" spans="1:8">
      <c r="A19">
        <v>2011</v>
      </c>
      <c r="B19" s="4">
        <f>AVERAGE(B168:B179)</f>
        <v>90.908333333333317</v>
      </c>
    </row>
    <row r="20" spans="1:8">
      <c r="A20">
        <v>2012</v>
      </c>
      <c r="B20" s="4">
        <f t="array" ref="B20:B28">TRANSPOSE(B5:J5)</f>
        <v>94.308333333333351</v>
      </c>
    </row>
    <row r="21" spans="1:8">
      <c r="A21">
        <v>2013</v>
      </c>
      <c r="B21" s="4">
        <v>96.583333333333314</v>
      </c>
    </row>
    <row r="22" spans="1:8">
      <c r="A22">
        <v>2014</v>
      </c>
      <c r="B22" s="4">
        <v>98.600000000000009</v>
      </c>
      <c r="C22">
        <f>B22/B21</f>
        <v>1.0208800690250219</v>
      </c>
    </row>
    <row r="23" spans="1:8">
      <c r="A23">
        <v>2015</v>
      </c>
      <c r="B23" s="4">
        <v>99.72499999999998</v>
      </c>
      <c r="C23">
        <f t="shared" ref="C23:C30" si="0">B23/B22</f>
        <v>1.0114097363083161</v>
      </c>
    </row>
    <row r="24" spans="1:8">
      <c r="A24">
        <v>2016</v>
      </c>
      <c r="B24" s="4">
        <v>100.16666666666667</v>
      </c>
      <c r="C24">
        <f t="shared" si="0"/>
        <v>1.0044288459931481</v>
      </c>
    </row>
    <row r="25" spans="1:8">
      <c r="A25">
        <v>2017</v>
      </c>
      <c r="B25" s="4">
        <v>101.54166666666667</v>
      </c>
      <c r="C25">
        <f t="shared" si="0"/>
        <v>1.0137271214642263</v>
      </c>
    </row>
    <row r="26" spans="1:8">
      <c r="A26">
        <v>2018</v>
      </c>
      <c r="B26" s="4">
        <v>104.21666666666665</v>
      </c>
      <c r="C26">
        <f t="shared" si="0"/>
        <v>1.0263438654082888</v>
      </c>
    </row>
    <row r="27" spans="1:8">
      <c r="A27">
        <v>2019</v>
      </c>
      <c r="B27" s="4">
        <v>106.43333333333334</v>
      </c>
      <c r="C27">
        <f t="shared" si="0"/>
        <v>1.0212697905005599</v>
      </c>
    </row>
    <row r="28" spans="1:8">
      <c r="A28">
        <v>2020</v>
      </c>
      <c r="B28" s="4">
        <v>108.24166666666663</v>
      </c>
      <c r="C28">
        <f t="shared" si="0"/>
        <v>1.0169902912621356</v>
      </c>
    </row>
    <row r="29" spans="1:8">
      <c r="A29">
        <v>2021</v>
      </c>
      <c r="B29" s="38">
        <v>109.10833333333335</v>
      </c>
      <c r="C29">
        <f t="shared" si="0"/>
        <v>1.0080067749634312</v>
      </c>
    </row>
    <row r="30" spans="1:8">
      <c r="A30">
        <v>2022</v>
      </c>
      <c r="B30" s="38">
        <v>113.11666666666667</v>
      </c>
      <c r="C30">
        <f t="shared" si="0"/>
        <v>1.0367371878102802</v>
      </c>
    </row>
    <row r="32" spans="1:8">
      <c r="A32" t="s">
        <v>557</v>
      </c>
      <c r="B32" t="s">
        <v>558</v>
      </c>
      <c r="G32" t="s">
        <v>557</v>
      </c>
      <c r="H32" t="s">
        <v>559</v>
      </c>
    </row>
    <row r="33" spans="1:8">
      <c r="A33" t="s">
        <v>560</v>
      </c>
      <c r="B33" t="s">
        <v>561</v>
      </c>
      <c r="G33" t="s">
        <v>560</v>
      </c>
      <c r="H33" t="s">
        <v>562</v>
      </c>
    </row>
    <row r="34" spans="1:8">
      <c r="A34" t="s">
        <v>563</v>
      </c>
      <c r="B34" t="s">
        <v>564</v>
      </c>
      <c r="G34" t="s">
        <v>563</v>
      </c>
      <c r="H34" t="s">
        <v>564</v>
      </c>
    </row>
    <row r="35" spans="1:8">
      <c r="A35" t="s">
        <v>565</v>
      </c>
      <c r="B35" t="s">
        <v>280</v>
      </c>
      <c r="G35" t="s">
        <v>565</v>
      </c>
      <c r="H35" t="s">
        <v>280</v>
      </c>
    </row>
    <row r="36" spans="1:8">
      <c r="A36" t="s">
        <v>566</v>
      </c>
      <c r="B36" t="s">
        <v>567</v>
      </c>
      <c r="G36" t="s">
        <v>566</v>
      </c>
      <c r="H36" t="s">
        <v>567</v>
      </c>
    </row>
    <row r="37" spans="1:8">
      <c r="A37" t="s">
        <v>568</v>
      </c>
      <c r="B37" t="s">
        <v>569</v>
      </c>
      <c r="G37" t="s">
        <v>568</v>
      </c>
      <c r="H37" t="s">
        <v>569</v>
      </c>
    </row>
    <row r="38" spans="1:8">
      <c r="A38" t="s">
        <v>570</v>
      </c>
      <c r="B38" t="s">
        <v>571</v>
      </c>
      <c r="G38" t="s">
        <v>570</v>
      </c>
      <c r="H38" t="s">
        <v>571</v>
      </c>
    </row>
    <row r="39" spans="1:8">
      <c r="A39" t="s">
        <v>572</v>
      </c>
      <c r="G39" t="s">
        <v>572</v>
      </c>
    </row>
    <row r="40" spans="1:8">
      <c r="A40" t="s">
        <v>573</v>
      </c>
      <c r="B40" s="4">
        <v>79.400000000000006</v>
      </c>
      <c r="G40" t="s">
        <v>574</v>
      </c>
      <c r="H40" s="4">
        <v>49.6</v>
      </c>
    </row>
    <row r="41" spans="1:8">
      <c r="A41" t="s">
        <v>575</v>
      </c>
      <c r="B41" s="4">
        <v>81.400000000000006</v>
      </c>
      <c r="G41" t="s">
        <v>576</v>
      </c>
      <c r="H41" s="4">
        <v>52.2</v>
      </c>
    </row>
    <row r="42" spans="1:8">
      <c r="A42" t="s">
        <v>577</v>
      </c>
      <c r="B42" s="4">
        <v>83.3</v>
      </c>
      <c r="G42" t="s">
        <v>578</v>
      </c>
      <c r="H42" s="4">
        <v>55.8</v>
      </c>
    </row>
    <row r="43" spans="1:8">
      <c r="A43" t="s">
        <v>579</v>
      </c>
      <c r="B43" s="4">
        <v>86.2</v>
      </c>
      <c r="G43" t="s">
        <v>580</v>
      </c>
      <c r="H43" s="4">
        <v>60</v>
      </c>
    </row>
    <row r="44" spans="1:8">
      <c r="A44" t="s">
        <v>581</v>
      </c>
      <c r="B44" s="4">
        <v>87.9</v>
      </c>
      <c r="G44" t="s">
        <v>582</v>
      </c>
      <c r="H44" s="4">
        <v>62.6</v>
      </c>
    </row>
    <row r="45" spans="1:8">
      <c r="A45" t="s">
        <v>583</v>
      </c>
      <c r="B45" s="4">
        <v>90.1</v>
      </c>
      <c r="G45" t="s">
        <v>584</v>
      </c>
      <c r="H45" s="4">
        <v>64.2</v>
      </c>
    </row>
    <row r="46" spans="1:8">
      <c r="A46" t="s">
        <v>585</v>
      </c>
      <c r="B46" s="4">
        <v>93.6</v>
      </c>
      <c r="G46" t="s">
        <v>586</v>
      </c>
      <c r="H46" s="4">
        <v>65.400000000000006</v>
      </c>
    </row>
    <row r="47" spans="1:8">
      <c r="A47" t="s">
        <v>587</v>
      </c>
      <c r="B47" s="4">
        <v>96</v>
      </c>
      <c r="G47" t="s">
        <v>588</v>
      </c>
      <c r="H47" s="4">
        <v>67.2</v>
      </c>
    </row>
    <row r="48" spans="1:8">
      <c r="A48" t="s">
        <v>589</v>
      </c>
      <c r="B48" s="4">
        <v>98.2</v>
      </c>
      <c r="G48" t="s">
        <v>590</v>
      </c>
      <c r="H48" s="4">
        <v>68.8</v>
      </c>
    </row>
    <row r="49" spans="1:8">
      <c r="A49" t="s">
        <v>591</v>
      </c>
      <c r="B49" s="4">
        <v>99.6</v>
      </c>
      <c r="G49" t="s">
        <v>592</v>
      </c>
      <c r="H49" s="4">
        <v>70.099999999999994</v>
      </c>
    </row>
    <row r="50" spans="1:8">
      <c r="A50" t="s">
        <v>593</v>
      </c>
      <c r="B50" s="4">
        <v>100</v>
      </c>
      <c r="G50" t="s">
        <v>594</v>
      </c>
      <c r="H50" s="4">
        <v>71.2</v>
      </c>
    </row>
    <row r="51" spans="1:8">
      <c r="A51" t="s">
        <v>595</v>
      </c>
      <c r="B51" s="4">
        <v>101</v>
      </c>
      <c r="G51" t="s">
        <v>596</v>
      </c>
      <c r="H51" s="4">
        <v>72.099999999999994</v>
      </c>
    </row>
    <row r="52" spans="1:8">
      <c r="A52" t="s">
        <v>597</v>
      </c>
      <c r="B52" s="4">
        <v>103.6</v>
      </c>
      <c r="G52" t="s">
        <v>598</v>
      </c>
      <c r="H52" s="4">
        <v>72.7</v>
      </c>
    </row>
    <row r="53" spans="1:8">
      <c r="A53" t="s">
        <v>599</v>
      </c>
      <c r="B53" s="4">
        <v>78.5</v>
      </c>
      <c r="G53" t="s">
        <v>600</v>
      </c>
      <c r="H53" s="4">
        <v>73.599999999999994</v>
      </c>
    </row>
    <row r="54" spans="1:8">
      <c r="A54" t="s">
        <v>601</v>
      </c>
      <c r="B54" s="4">
        <v>79.3</v>
      </c>
      <c r="G54" t="s">
        <v>602</v>
      </c>
      <c r="H54" s="4">
        <v>74.5</v>
      </c>
    </row>
    <row r="55" spans="1:8">
      <c r="A55" t="s">
        <v>603</v>
      </c>
      <c r="B55" s="4">
        <v>79.7</v>
      </c>
      <c r="G55" t="s">
        <v>604</v>
      </c>
      <c r="H55" s="4">
        <v>75.5</v>
      </c>
    </row>
    <row r="56" spans="1:8">
      <c r="A56" t="s">
        <v>605</v>
      </c>
      <c r="B56" s="4">
        <v>80.099999999999994</v>
      </c>
      <c r="G56" t="s">
        <v>606</v>
      </c>
      <c r="H56" s="4">
        <v>76.5</v>
      </c>
    </row>
    <row r="57" spans="1:8">
      <c r="A57" t="s">
        <v>607</v>
      </c>
      <c r="B57" s="4">
        <v>80.2</v>
      </c>
      <c r="G57" t="s">
        <v>573</v>
      </c>
      <c r="H57" s="4">
        <v>78.099999999999994</v>
      </c>
    </row>
    <row r="58" spans="1:8">
      <c r="A58" t="s">
        <v>608</v>
      </c>
      <c r="B58" s="4">
        <v>81.2</v>
      </c>
      <c r="G58" t="s">
        <v>575</v>
      </c>
      <c r="H58" s="4">
        <v>79.900000000000006</v>
      </c>
    </row>
    <row r="59" spans="1:8">
      <c r="A59" t="s">
        <v>609</v>
      </c>
      <c r="B59" s="4">
        <v>81.7</v>
      </c>
      <c r="G59" t="s">
        <v>577</v>
      </c>
      <c r="H59" s="4">
        <v>81.8</v>
      </c>
    </row>
    <row r="60" spans="1:8">
      <c r="A60" t="s">
        <v>610</v>
      </c>
      <c r="B60" s="4">
        <v>82.3</v>
      </c>
      <c r="G60" t="s">
        <v>579</v>
      </c>
      <c r="H60" s="4">
        <v>84.7</v>
      </c>
    </row>
    <row r="61" spans="1:8">
      <c r="A61" t="s">
        <v>611</v>
      </c>
      <c r="B61" s="4">
        <v>82.4</v>
      </c>
      <c r="G61" t="s">
        <v>581</v>
      </c>
      <c r="H61" s="4">
        <v>86.6</v>
      </c>
    </row>
    <row r="62" spans="1:8">
      <c r="A62" t="s">
        <v>612</v>
      </c>
      <c r="B62" s="4">
        <v>83.3</v>
      </c>
      <c r="G62" t="s">
        <v>583</v>
      </c>
      <c r="H62" s="4">
        <v>89.4</v>
      </c>
    </row>
    <row r="63" spans="1:8">
      <c r="A63" t="s">
        <v>613</v>
      </c>
      <c r="B63" s="4">
        <v>83.3</v>
      </c>
      <c r="G63" t="s">
        <v>585</v>
      </c>
      <c r="H63" s="4">
        <v>93.4</v>
      </c>
    </row>
    <row r="64" spans="1:8">
      <c r="A64" t="s">
        <v>614</v>
      </c>
      <c r="B64" s="4">
        <v>84.1</v>
      </c>
      <c r="G64" t="s">
        <v>587</v>
      </c>
      <c r="H64" s="4">
        <v>96.1</v>
      </c>
    </row>
    <row r="65" spans="1:8">
      <c r="A65" t="s">
        <v>615</v>
      </c>
      <c r="B65" s="4">
        <v>84.5</v>
      </c>
      <c r="G65" t="s">
        <v>589</v>
      </c>
      <c r="H65" s="4">
        <v>98.5</v>
      </c>
    </row>
    <row r="66" spans="1:8">
      <c r="A66" t="s">
        <v>616</v>
      </c>
      <c r="B66" s="4">
        <v>86.1</v>
      </c>
      <c r="G66" t="s">
        <v>591</v>
      </c>
      <c r="H66" s="4">
        <v>100</v>
      </c>
    </row>
    <row r="67" spans="1:8">
      <c r="A67" t="s">
        <v>617</v>
      </c>
      <c r="B67" s="4">
        <v>87.1</v>
      </c>
      <c r="G67" t="s">
        <v>593</v>
      </c>
      <c r="H67" s="4">
        <v>100</v>
      </c>
    </row>
    <row r="68" spans="1:8">
      <c r="A68" t="s">
        <v>618</v>
      </c>
      <c r="B68" s="4">
        <v>87.2</v>
      </c>
      <c r="G68" t="s">
        <v>595</v>
      </c>
      <c r="H68" s="4">
        <v>100.7</v>
      </c>
    </row>
    <row r="69" spans="1:8">
      <c r="A69" t="s">
        <v>619</v>
      </c>
      <c r="B69" s="4">
        <v>87</v>
      </c>
      <c r="G69" t="s">
        <v>597</v>
      </c>
      <c r="H69" s="4">
        <v>103.4</v>
      </c>
    </row>
    <row r="70" spans="1:8">
      <c r="A70" t="s">
        <v>620</v>
      </c>
      <c r="B70" s="4">
        <v>87.8</v>
      </c>
      <c r="G70" t="s">
        <v>621</v>
      </c>
      <c r="H70" s="4">
        <v>48.5</v>
      </c>
    </row>
    <row r="71" spans="1:8">
      <c r="A71" t="s">
        <v>622</v>
      </c>
      <c r="B71" s="4">
        <v>88.2</v>
      </c>
      <c r="G71" t="s">
        <v>623</v>
      </c>
      <c r="H71" s="4">
        <v>49.5</v>
      </c>
    </row>
    <row r="72" spans="1:8">
      <c r="A72" t="s">
        <v>624</v>
      </c>
      <c r="B72" s="4">
        <v>88.6</v>
      </c>
      <c r="G72" t="s">
        <v>625</v>
      </c>
      <c r="H72" s="4">
        <v>49.9</v>
      </c>
    </row>
    <row r="73" spans="1:8">
      <c r="A73" t="s">
        <v>626</v>
      </c>
      <c r="B73" s="4">
        <v>89.1</v>
      </c>
      <c r="G73" t="s">
        <v>627</v>
      </c>
      <c r="H73" s="4">
        <v>50.5</v>
      </c>
    </row>
    <row r="74" spans="1:8">
      <c r="A74" t="s">
        <v>628</v>
      </c>
      <c r="B74" s="4">
        <v>90</v>
      </c>
      <c r="G74" t="s">
        <v>629</v>
      </c>
      <c r="H74" s="4">
        <v>50.9</v>
      </c>
    </row>
    <row r="75" spans="1:8">
      <c r="A75" t="s">
        <v>630</v>
      </c>
      <c r="B75" s="4">
        <v>90.3</v>
      </c>
      <c r="G75" t="s">
        <v>631</v>
      </c>
      <c r="H75" s="4">
        <v>52.1</v>
      </c>
    </row>
    <row r="76" spans="1:8">
      <c r="A76" t="s">
        <v>632</v>
      </c>
      <c r="B76" s="4">
        <v>91.1</v>
      </c>
      <c r="G76" t="s">
        <v>633</v>
      </c>
      <c r="H76" s="4">
        <v>52.4</v>
      </c>
    </row>
    <row r="77" spans="1:8">
      <c r="A77" t="s">
        <v>634</v>
      </c>
      <c r="B77" s="4">
        <v>92.2</v>
      </c>
      <c r="G77" t="s">
        <v>635</v>
      </c>
      <c r="H77" s="4">
        <v>53.2</v>
      </c>
    </row>
    <row r="78" spans="1:8">
      <c r="A78" t="s">
        <v>636</v>
      </c>
      <c r="B78" s="4">
        <v>93.4</v>
      </c>
      <c r="G78" t="s">
        <v>637</v>
      </c>
      <c r="H78" s="4">
        <v>53.9</v>
      </c>
    </row>
    <row r="79" spans="1:8">
      <c r="A79" t="s">
        <v>638</v>
      </c>
      <c r="B79" s="4">
        <v>93.9</v>
      </c>
      <c r="G79" t="s">
        <v>639</v>
      </c>
      <c r="H79" s="4">
        <v>55.6</v>
      </c>
    </row>
    <row r="80" spans="1:8">
      <c r="A80" t="s">
        <v>640</v>
      </c>
      <c r="B80" s="4">
        <v>94.7</v>
      </c>
      <c r="G80" t="s">
        <v>641</v>
      </c>
      <c r="H80" s="4">
        <v>56.4</v>
      </c>
    </row>
    <row r="81" spans="1:8">
      <c r="A81" t="s">
        <v>642</v>
      </c>
      <c r="B81" s="4">
        <v>95.1</v>
      </c>
      <c r="G81" t="s">
        <v>643</v>
      </c>
      <c r="H81" s="4">
        <v>57.4</v>
      </c>
    </row>
    <row r="82" spans="1:8">
      <c r="A82" t="s">
        <v>644</v>
      </c>
      <c r="B82" s="4">
        <v>95.8</v>
      </c>
      <c r="G82" t="s">
        <v>645</v>
      </c>
      <c r="H82" s="4">
        <v>57.7</v>
      </c>
    </row>
    <row r="83" spans="1:8">
      <c r="A83" t="s">
        <v>646</v>
      </c>
      <c r="B83" s="4">
        <v>96.1</v>
      </c>
      <c r="G83" t="s">
        <v>647</v>
      </c>
      <c r="H83" s="4">
        <v>60.2</v>
      </c>
    </row>
    <row r="84" spans="1:8">
      <c r="A84" t="s">
        <v>648</v>
      </c>
      <c r="B84" s="4">
        <v>97</v>
      </c>
      <c r="G84" t="s">
        <v>649</v>
      </c>
      <c r="H84" s="4">
        <v>60.7</v>
      </c>
    </row>
    <row r="85" spans="1:8">
      <c r="A85" t="s">
        <v>650</v>
      </c>
      <c r="B85" s="4">
        <v>97.4</v>
      </c>
      <c r="G85" t="s">
        <v>651</v>
      </c>
      <c r="H85" s="4">
        <v>61.5</v>
      </c>
    </row>
    <row r="86" spans="1:8">
      <c r="A86" t="s">
        <v>652</v>
      </c>
      <c r="B86" s="4">
        <v>98.1</v>
      </c>
      <c r="G86" t="s">
        <v>653</v>
      </c>
      <c r="H86" s="4">
        <v>61.7</v>
      </c>
    </row>
    <row r="87" spans="1:8">
      <c r="A87" t="s">
        <v>654</v>
      </c>
      <c r="B87" s="4">
        <v>98.4</v>
      </c>
      <c r="G87" t="s">
        <v>655</v>
      </c>
      <c r="H87" s="4">
        <v>62.8</v>
      </c>
    </row>
    <row r="88" spans="1:8">
      <c r="A88" t="s">
        <v>656</v>
      </c>
      <c r="B88" s="4">
        <v>98.9</v>
      </c>
      <c r="G88" t="s">
        <v>657</v>
      </c>
      <c r="H88" s="4">
        <v>62.7</v>
      </c>
    </row>
    <row r="89" spans="1:8">
      <c r="A89" t="s">
        <v>658</v>
      </c>
      <c r="B89" s="4">
        <v>99</v>
      </c>
      <c r="G89" t="s">
        <v>659</v>
      </c>
      <c r="H89" s="4">
        <v>63.1</v>
      </c>
    </row>
    <row r="90" spans="1:8">
      <c r="A90" t="s">
        <v>660</v>
      </c>
      <c r="B90" s="4">
        <v>99.7</v>
      </c>
      <c r="G90" t="s">
        <v>661</v>
      </c>
      <c r="H90" s="4">
        <v>63.2</v>
      </c>
    </row>
    <row r="91" spans="1:8">
      <c r="A91" t="s">
        <v>662</v>
      </c>
      <c r="B91" s="4">
        <v>99.8</v>
      </c>
      <c r="G91" t="s">
        <v>663</v>
      </c>
      <c r="H91" s="4">
        <v>64.400000000000006</v>
      </c>
    </row>
    <row r="92" spans="1:8">
      <c r="A92" t="s">
        <v>664</v>
      </c>
      <c r="B92" s="4">
        <v>100</v>
      </c>
      <c r="G92" t="s">
        <v>665</v>
      </c>
      <c r="H92" s="4">
        <v>64.5</v>
      </c>
    </row>
    <row r="93" spans="1:8">
      <c r="A93" t="s">
        <v>666</v>
      </c>
      <c r="B93" s="4">
        <v>99.4</v>
      </c>
      <c r="G93" t="s">
        <v>667</v>
      </c>
      <c r="H93" s="4">
        <v>64.599999999999994</v>
      </c>
    </row>
    <row r="94" spans="1:8">
      <c r="A94" t="s">
        <v>668</v>
      </c>
      <c r="B94" s="4">
        <v>100</v>
      </c>
      <c r="G94" t="s">
        <v>669</v>
      </c>
      <c r="H94" s="4">
        <v>64.7</v>
      </c>
    </row>
    <row r="95" spans="1:8">
      <c r="A95" t="s">
        <v>670</v>
      </c>
      <c r="B95" s="4">
        <v>100.2</v>
      </c>
      <c r="G95" t="s">
        <v>671</v>
      </c>
      <c r="H95" s="4">
        <v>65.7</v>
      </c>
    </row>
    <row r="96" spans="1:8">
      <c r="A96" t="s">
        <v>672</v>
      </c>
      <c r="B96" s="4">
        <v>100.4</v>
      </c>
      <c r="G96" t="s">
        <v>673</v>
      </c>
      <c r="H96" s="4">
        <v>65.599999999999994</v>
      </c>
    </row>
    <row r="97" spans="1:25">
      <c r="A97" t="s">
        <v>674</v>
      </c>
      <c r="B97" s="4">
        <v>100.1</v>
      </c>
      <c r="G97" t="s">
        <v>675</v>
      </c>
      <c r="H97" s="4">
        <v>65.8</v>
      </c>
    </row>
    <row r="98" spans="1:25">
      <c r="A98" t="s">
        <v>676</v>
      </c>
      <c r="B98" s="4">
        <v>100.8</v>
      </c>
      <c r="G98" t="s">
        <v>677</v>
      </c>
      <c r="H98" s="4">
        <v>66.3</v>
      </c>
    </row>
    <row r="99" spans="1:25">
      <c r="A99" t="s">
        <v>678</v>
      </c>
      <c r="B99" s="4">
        <v>101.2</v>
      </c>
      <c r="G99" t="s">
        <v>679</v>
      </c>
      <c r="H99" s="4">
        <v>67.3</v>
      </c>
      <c r="X99">
        <f>'[4]Table 32'!O13</f>
        <v>1.6E-2</v>
      </c>
      <c r="Y99">
        <v>1.6E-2</v>
      </c>
    </row>
    <row r="100" spans="1:25">
      <c r="A100" t="s">
        <v>680</v>
      </c>
      <c r="B100" s="4">
        <v>101.9</v>
      </c>
      <c r="G100" t="s">
        <v>681</v>
      </c>
      <c r="H100" s="4">
        <v>67.400000000000006</v>
      </c>
      <c r="X100">
        <f>'[4]Table 32'!O14</f>
        <v>5.9720000000000004</v>
      </c>
    </row>
    <row r="101" spans="1:25">
      <c r="A101" t="s">
        <v>682</v>
      </c>
      <c r="B101" s="4">
        <v>102.3</v>
      </c>
      <c r="G101" t="s">
        <v>683</v>
      </c>
      <c r="H101" s="4">
        <v>67.7</v>
      </c>
      <c r="X101">
        <f>'[4]Table 32'!O15</f>
        <v>13.728</v>
      </c>
    </row>
    <row r="102" spans="1:25">
      <c r="A102" t="s">
        <v>684</v>
      </c>
      <c r="B102" s="4">
        <v>103.4</v>
      </c>
      <c r="G102" t="s">
        <v>685</v>
      </c>
      <c r="H102" s="4">
        <v>68.099999999999994</v>
      </c>
      <c r="X102">
        <f>'[4]Table 32'!O16</f>
        <v>0</v>
      </c>
    </row>
    <row r="103" spans="1:25">
      <c r="A103" t="s">
        <v>686</v>
      </c>
      <c r="B103" s="4">
        <v>103.9</v>
      </c>
      <c r="G103" t="s">
        <v>687</v>
      </c>
      <c r="H103" s="4">
        <v>68.900000000000006</v>
      </c>
      <c r="X103">
        <f>'[4]Table 32'!O17</f>
        <v>0.33800000000000002</v>
      </c>
    </row>
    <row r="104" spans="1:25">
      <c r="A104" t="s">
        <v>688</v>
      </c>
      <c r="B104" s="4">
        <v>104.7</v>
      </c>
      <c r="G104" t="s">
        <v>689</v>
      </c>
      <c r="H104" s="4">
        <v>68.900000000000006</v>
      </c>
      <c r="X104">
        <f>'[4]Table 32'!O18</f>
        <v>1.0999999999999999E-2</v>
      </c>
    </row>
    <row r="105" spans="1:25">
      <c r="A105" t="s">
        <v>690</v>
      </c>
      <c r="B105" s="4">
        <v>78.3</v>
      </c>
      <c r="G105" t="s">
        <v>691</v>
      </c>
      <c r="H105" s="4">
        <v>69.400000000000006</v>
      </c>
    </row>
    <row r="106" spans="1:25">
      <c r="A106" t="s">
        <v>692</v>
      </c>
      <c r="B106" s="4">
        <v>78.5</v>
      </c>
      <c r="G106" t="s">
        <v>693</v>
      </c>
      <c r="H106" s="4">
        <v>69.400000000000006</v>
      </c>
      <c r="X106">
        <f>'[4]Table 32'!O20</f>
        <v>0</v>
      </c>
    </row>
    <row r="107" spans="1:25">
      <c r="A107" t="s">
        <v>694</v>
      </c>
      <c r="B107" s="4">
        <v>78.8</v>
      </c>
      <c r="G107" t="s">
        <v>695</v>
      </c>
      <c r="H107" s="4">
        <v>70</v>
      </c>
      <c r="X107">
        <f>'[4]Table 32'!O21</f>
        <v>0</v>
      </c>
    </row>
    <row r="108" spans="1:25">
      <c r="A108" t="s">
        <v>696</v>
      </c>
      <c r="B108" s="4">
        <v>79.099999999999994</v>
      </c>
      <c r="G108" t="s">
        <v>697</v>
      </c>
      <c r="H108" s="4">
        <v>70.3</v>
      </c>
      <c r="X108">
        <f>'[4]Table 32'!O22</f>
        <v>0</v>
      </c>
    </row>
    <row r="109" spans="1:25">
      <c r="A109" t="s">
        <v>698</v>
      </c>
      <c r="B109" s="4">
        <v>79.400000000000006</v>
      </c>
      <c r="G109" t="s">
        <v>699</v>
      </c>
      <c r="H109" s="4">
        <v>70.599999999999994</v>
      </c>
      <c r="X109">
        <f>'[4]Table 32'!O23</f>
        <v>0</v>
      </c>
    </row>
    <row r="110" spans="1:25">
      <c r="A110" t="s">
        <v>700</v>
      </c>
      <c r="B110" s="4">
        <v>79.400000000000006</v>
      </c>
      <c r="G110" t="s">
        <v>701</v>
      </c>
      <c r="H110" s="4">
        <v>70.5</v>
      </c>
      <c r="X110">
        <f>'[4]Table 32'!O24</f>
        <v>0</v>
      </c>
    </row>
    <row r="111" spans="1:25">
      <c r="A111" t="s">
        <v>702</v>
      </c>
      <c r="B111" s="4">
        <v>79.5</v>
      </c>
      <c r="G111" t="s">
        <v>703</v>
      </c>
      <c r="H111" s="4">
        <v>71.3</v>
      </c>
      <c r="X111">
        <f>'[4]Table 32'!O25</f>
        <v>0</v>
      </c>
    </row>
    <row r="112" spans="1:25">
      <c r="A112" t="s">
        <v>704</v>
      </c>
      <c r="B112" s="4">
        <v>79.7</v>
      </c>
      <c r="G112" t="s">
        <v>705</v>
      </c>
      <c r="H112" s="4">
        <v>71.2</v>
      </c>
      <c r="X112">
        <f>'[4]Table 32'!O26</f>
        <v>0</v>
      </c>
    </row>
    <row r="113" spans="1:24">
      <c r="A113" t="s">
        <v>706</v>
      </c>
      <c r="B113" s="4">
        <v>79.900000000000006</v>
      </c>
      <c r="G113" t="s">
        <v>707</v>
      </c>
      <c r="H113" s="4">
        <v>71.599999999999994</v>
      </c>
      <c r="X113">
        <f>'[4]Table 32'!O27</f>
        <v>0</v>
      </c>
    </row>
    <row r="114" spans="1:24">
      <c r="A114" t="s">
        <v>708</v>
      </c>
      <c r="B114" s="4">
        <v>80</v>
      </c>
      <c r="G114" t="s">
        <v>709</v>
      </c>
      <c r="H114" s="4">
        <v>71.599999999999994</v>
      </c>
    </row>
    <row r="115" spans="1:24">
      <c r="A115" t="s">
        <v>710</v>
      </c>
      <c r="B115" s="4">
        <v>80</v>
      </c>
      <c r="G115" t="s">
        <v>711</v>
      </c>
      <c r="H115" s="4">
        <v>72.3</v>
      </c>
      <c r="X115">
        <f>'[4]Table 32'!O29</f>
        <v>10.234</v>
      </c>
    </row>
    <row r="116" spans="1:24">
      <c r="A116" t="s">
        <v>712</v>
      </c>
      <c r="B116" s="4">
        <v>80.3</v>
      </c>
      <c r="G116" t="s">
        <v>713</v>
      </c>
      <c r="H116" s="4">
        <v>72.099999999999994</v>
      </c>
    </row>
    <row r="117" spans="1:24">
      <c r="A117" t="s">
        <v>714</v>
      </c>
      <c r="B117" s="4">
        <v>80</v>
      </c>
      <c r="G117" t="s">
        <v>715</v>
      </c>
      <c r="H117" s="4">
        <v>72.5</v>
      </c>
      <c r="X117">
        <f>'[4]Table 32'!O31</f>
        <v>9.8309999999999995</v>
      </c>
    </row>
    <row r="118" spans="1:24">
      <c r="A118" t="s">
        <v>716</v>
      </c>
      <c r="B118" s="4">
        <v>80.2</v>
      </c>
      <c r="G118" t="s">
        <v>717</v>
      </c>
      <c r="H118" s="4">
        <v>72.099999999999994</v>
      </c>
    </row>
    <row r="119" spans="1:24">
      <c r="A119" t="s">
        <v>718</v>
      </c>
      <c r="B119" s="4">
        <v>80.400000000000006</v>
      </c>
      <c r="G119" t="s">
        <v>719</v>
      </c>
      <c r="H119" s="4">
        <v>72.7</v>
      </c>
      <c r="X119">
        <f>'[4]Table 32'!O33</f>
        <v>20.065000000000001</v>
      </c>
    </row>
    <row r="120" spans="1:24">
      <c r="A120" t="s">
        <v>720</v>
      </c>
      <c r="B120" s="4">
        <v>80.900000000000006</v>
      </c>
      <c r="G120" t="s">
        <v>721</v>
      </c>
      <c r="H120" s="4">
        <v>72.7</v>
      </c>
    </row>
    <row r="121" spans="1:24">
      <c r="A121" t="s">
        <v>722</v>
      </c>
      <c r="B121" s="4">
        <v>81.3</v>
      </c>
      <c r="G121" t="s">
        <v>723</v>
      </c>
      <c r="H121" s="4">
        <v>73.2</v>
      </c>
    </row>
    <row r="122" spans="1:24">
      <c r="A122" t="s">
        <v>724</v>
      </c>
      <c r="B122" s="4">
        <v>81.5</v>
      </c>
      <c r="G122" t="s">
        <v>725</v>
      </c>
      <c r="H122" s="4">
        <v>72.8</v>
      </c>
    </row>
    <row r="123" spans="1:24">
      <c r="A123" t="s">
        <v>726</v>
      </c>
      <c r="B123" s="4">
        <v>81.5</v>
      </c>
      <c r="G123" t="s">
        <v>727</v>
      </c>
      <c r="H123" s="4">
        <v>73.8</v>
      </c>
    </row>
    <row r="124" spans="1:24">
      <c r="A124" t="s">
        <v>728</v>
      </c>
      <c r="B124" s="4">
        <v>81.8</v>
      </c>
      <c r="G124" t="s">
        <v>729</v>
      </c>
      <c r="H124" s="4">
        <v>73.8</v>
      </c>
    </row>
    <row r="125" spans="1:24">
      <c r="A125" t="s">
        <v>730</v>
      </c>
      <c r="B125" s="4">
        <v>81.900000000000006</v>
      </c>
      <c r="G125" t="s">
        <v>731</v>
      </c>
      <c r="H125" s="4">
        <v>73.900000000000006</v>
      </c>
    </row>
    <row r="126" spans="1:24">
      <c r="A126" t="s">
        <v>732</v>
      </c>
      <c r="B126" s="4">
        <v>82</v>
      </c>
      <c r="G126" t="s">
        <v>733</v>
      </c>
      <c r="H126" s="4">
        <v>73.900000000000006</v>
      </c>
    </row>
    <row r="127" spans="1:24">
      <c r="A127" t="s">
        <v>734</v>
      </c>
      <c r="B127" s="4">
        <v>82.2</v>
      </c>
      <c r="G127" t="s">
        <v>735</v>
      </c>
      <c r="H127" s="4">
        <v>74.5</v>
      </c>
    </row>
    <row r="128" spans="1:24">
      <c r="A128" t="s">
        <v>736</v>
      </c>
      <c r="B128" s="4">
        <v>82.6</v>
      </c>
      <c r="G128" t="s">
        <v>737</v>
      </c>
      <c r="H128" s="4">
        <v>74.599999999999994</v>
      </c>
    </row>
    <row r="129" spans="1:8">
      <c r="A129" t="s">
        <v>738</v>
      </c>
      <c r="B129" s="4">
        <v>82.1</v>
      </c>
      <c r="G129" t="s">
        <v>739</v>
      </c>
      <c r="H129" s="4">
        <v>75</v>
      </c>
    </row>
    <row r="130" spans="1:8">
      <c r="A130" t="s">
        <v>740</v>
      </c>
      <c r="B130" s="4">
        <v>82.4</v>
      </c>
      <c r="G130" t="s">
        <v>741</v>
      </c>
      <c r="H130" s="4">
        <v>75</v>
      </c>
    </row>
    <row r="131" spans="1:8">
      <c r="A131" t="s">
        <v>742</v>
      </c>
      <c r="B131" s="4">
        <v>82.8</v>
      </c>
      <c r="G131" t="s">
        <v>743</v>
      </c>
      <c r="H131" s="4">
        <v>75.5</v>
      </c>
    </row>
    <row r="132" spans="1:8">
      <c r="A132" t="s">
        <v>744</v>
      </c>
      <c r="B132" s="4">
        <v>83.1</v>
      </c>
      <c r="G132" t="s">
        <v>745</v>
      </c>
      <c r="H132" s="4">
        <v>75.599999999999994</v>
      </c>
    </row>
    <row r="133" spans="1:8">
      <c r="A133" t="s">
        <v>746</v>
      </c>
      <c r="B133" s="4">
        <v>83.3</v>
      </c>
      <c r="G133" t="s">
        <v>747</v>
      </c>
      <c r="H133" s="4">
        <v>76</v>
      </c>
    </row>
    <row r="134" spans="1:8">
      <c r="A134" t="s">
        <v>748</v>
      </c>
      <c r="B134" s="4">
        <v>83.5</v>
      </c>
      <c r="G134" t="s">
        <v>749</v>
      </c>
      <c r="H134" s="4">
        <v>75.900000000000006</v>
      </c>
    </row>
    <row r="135" spans="1:8">
      <c r="A135" t="s">
        <v>750</v>
      </c>
      <c r="B135" s="4">
        <v>83.1</v>
      </c>
      <c r="G135" t="s">
        <v>751</v>
      </c>
      <c r="H135" s="4">
        <v>76.5</v>
      </c>
    </row>
    <row r="136" spans="1:8">
      <c r="A136" t="s">
        <v>752</v>
      </c>
      <c r="B136" s="4">
        <v>83.4</v>
      </c>
      <c r="G136" t="s">
        <v>753</v>
      </c>
      <c r="H136" s="4">
        <v>76.599999999999994</v>
      </c>
    </row>
    <row r="137" spans="1:8">
      <c r="A137" t="s">
        <v>754</v>
      </c>
      <c r="B137" s="4">
        <v>83.5</v>
      </c>
      <c r="G137" t="s">
        <v>755</v>
      </c>
      <c r="H137" s="4">
        <v>77.099999999999994</v>
      </c>
    </row>
    <row r="138" spans="1:8">
      <c r="A138" t="s">
        <v>756</v>
      </c>
      <c r="B138" s="4">
        <v>83.8</v>
      </c>
      <c r="G138" t="s">
        <v>599</v>
      </c>
      <c r="H138" s="4">
        <v>77.3</v>
      </c>
    </row>
    <row r="139" spans="1:8">
      <c r="A139" t="s">
        <v>757</v>
      </c>
      <c r="B139" s="4">
        <v>84.1</v>
      </c>
      <c r="G139" t="s">
        <v>601</v>
      </c>
      <c r="H139" s="4">
        <v>78</v>
      </c>
    </row>
    <row r="140" spans="1:8">
      <c r="A140" t="s">
        <v>758</v>
      </c>
      <c r="B140" s="4">
        <v>84.5</v>
      </c>
      <c r="G140" t="s">
        <v>603</v>
      </c>
      <c r="H140" s="4">
        <v>78.400000000000006</v>
      </c>
    </row>
    <row r="141" spans="1:8">
      <c r="A141" t="s">
        <v>759</v>
      </c>
      <c r="B141" s="4">
        <v>84.1</v>
      </c>
      <c r="G141" t="s">
        <v>605</v>
      </c>
      <c r="H141" s="4">
        <v>78.8</v>
      </c>
    </row>
    <row r="142" spans="1:8">
      <c r="A142" t="s">
        <v>760</v>
      </c>
      <c r="B142" s="4">
        <v>84.6</v>
      </c>
      <c r="G142" t="s">
        <v>607</v>
      </c>
      <c r="H142" s="4">
        <v>78.7</v>
      </c>
    </row>
    <row r="143" spans="1:8">
      <c r="A143" t="s">
        <v>761</v>
      </c>
      <c r="B143" s="4">
        <v>84.9</v>
      </c>
      <c r="G143" t="s">
        <v>608</v>
      </c>
      <c r="H143" s="4">
        <v>79.8</v>
      </c>
    </row>
    <row r="144" spans="1:8">
      <c r="A144" t="s">
        <v>762</v>
      </c>
      <c r="B144" s="4">
        <v>85.6</v>
      </c>
      <c r="G144" t="s">
        <v>609</v>
      </c>
      <c r="H144" s="4">
        <v>80.3</v>
      </c>
    </row>
    <row r="145" spans="1:8">
      <c r="A145" t="s">
        <v>763</v>
      </c>
      <c r="B145" s="4">
        <v>86.1</v>
      </c>
      <c r="G145" t="s">
        <v>610</v>
      </c>
      <c r="H145" s="4">
        <v>80.900000000000006</v>
      </c>
    </row>
    <row r="146" spans="1:8">
      <c r="A146" t="s">
        <v>764</v>
      </c>
      <c r="B146" s="4">
        <v>86.6</v>
      </c>
      <c r="G146" t="s">
        <v>611</v>
      </c>
      <c r="H146" s="4">
        <v>81</v>
      </c>
    </row>
    <row r="147" spans="1:8">
      <c r="A147" t="s">
        <v>765</v>
      </c>
      <c r="B147" s="4">
        <v>86.6</v>
      </c>
      <c r="G147" t="s">
        <v>612</v>
      </c>
      <c r="H147" s="4">
        <v>81.8</v>
      </c>
    </row>
    <row r="148" spans="1:8">
      <c r="A148" t="s">
        <v>766</v>
      </c>
      <c r="B148" s="4">
        <v>87.1</v>
      </c>
      <c r="G148" t="s">
        <v>613</v>
      </c>
      <c r="H148" s="4">
        <v>81.7</v>
      </c>
    </row>
    <row r="149" spans="1:8">
      <c r="A149" t="s">
        <v>767</v>
      </c>
      <c r="B149" s="4">
        <v>87.5</v>
      </c>
      <c r="G149" t="s">
        <v>614</v>
      </c>
      <c r="H149" s="4">
        <v>82.6</v>
      </c>
    </row>
    <row r="150" spans="1:8">
      <c r="A150" t="s">
        <v>768</v>
      </c>
      <c r="B150" s="4">
        <v>87.3</v>
      </c>
      <c r="G150" t="s">
        <v>615</v>
      </c>
      <c r="H150" s="4">
        <v>82.9</v>
      </c>
    </row>
    <row r="151" spans="1:8">
      <c r="A151" t="s">
        <v>769</v>
      </c>
      <c r="B151" s="4">
        <v>87.3</v>
      </c>
      <c r="G151" t="s">
        <v>616</v>
      </c>
      <c r="H151" s="4">
        <v>84.6</v>
      </c>
    </row>
    <row r="152" spans="1:8">
      <c r="A152" t="s">
        <v>770</v>
      </c>
      <c r="B152" s="4">
        <v>87.1</v>
      </c>
      <c r="G152" t="s">
        <v>617</v>
      </c>
      <c r="H152" s="4">
        <v>85.7</v>
      </c>
    </row>
    <row r="153" spans="1:8">
      <c r="A153" t="s">
        <v>771</v>
      </c>
      <c r="B153" s="4">
        <v>86.6</v>
      </c>
      <c r="G153" t="s">
        <v>618</v>
      </c>
      <c r="H153" s="4">
        <v>85.8</v>
      </c>
    </row>
    <row r="154" spans="1:8">
      <c r="A154" t="s">
        <v>772</v>
      </c>
      <c r="B154" s="4">
        <v>87.2</v>
      </c>
      <c r="G154" t="s">
        <v>619</v>
      </c>
      <c r="H154" s="4">
        <v>85.4</v>
      </c>
    </row>
    <row r="155" spans="1:8">
      <c r="A155" t="s">
        <v>773</v>
      </c>
      <c r="B155" s="4">
        <v>87.3</v>
      </c>
      <c r="G155" t="s">
        <v>620</v>
      </c>
      <c r="H155" s="4">
        <v>86.4</v>
      </c>
    </row>
    <row r="156" spans="1:8">
      <c r="A156" t="s">
        <v>774</v>
      </c>
      <c r="B156" s="4">
        <v>87.5</v>
      </c>
      <c r="G156" t="s">
        <v>622</v>
      </c>
      <c r="H156" s="4">
        <v>86.9</v>
      </c>
    </row>
    <row r="157" spans="1:8">
      <c r="A157" t="s">
        <v>775</v>
      </c>
      <c r="B157" s="4">
        <v>87.9</v>
      </c>
      <c r="G157" t="s">
        <v>624</v>
      </c>
      <c r="H157" s="4">
        <v>87.6</v>
      </c>
    </row>
    <row r="158" spans="1:8">
      <c r="A158" t="s">
        <v>776</v>
      </c>
      <c r="B158" s="4">
        <v>88.1</v>
      </c>
      <c r="G158" t="s">
        <v>626</v>
      </c>
      <c r="H158" s="4">
        <v>88.2</v>
      </c>
    </row>
    <row r="159" spans="1:8">
      <c r="A159" t="s">
        <v>777</v>
      </c>
      <c r="B159" s="4">
        <v>88</v>
      </c>
      <c r="G159" t="s">
        <v>628</v>
      </c>
      <c r="H159" s="4">
        <v>89.3</v>
      </c>
    </row>
    <row r="160" spans="1:8">
      <c r="A160" t="s">
        <v>778</v>
      </c>
      <c r="B160" s="4">
        <v>88.3</v>
      </c>
      <c r="G160" t="s">
        <v>630</v>
      </c>
      <c r="H160" s="4">
        <v>89.6</v>
      </c>
    </row>
    <row r="161" spans="1:8">
      <c r="A161" t="s">
        <v>779</v>
      </c>
      <c r="B161" s="4">
        <v>88.3</v>
      </c>
      <c r="G161" t="s">
        <v>632</v>
      </c>
      <c r="H161" s="4">
        <v>90.5</v>
      </c>
    </row>
    <row r="162" spans="1:8">
      <c r="A162" t="s">
        <v>780</v>
      </c>
      <c r="B162" s="4">
        <v>88.4</v>
      </c>
      <c r="G162" t="s">
        <v>634</v>
      </c>
      <c r="H162" s="4">
        <v>91.8</v>
      </c>
    </row>
    <row r="163" spans="1:8">
      <c r="A163" t="s">
        <v>781</v>
      </c>
      <c r="B163" s="4">
        <v>88.6</v>
      </c>
      <c r="G163" t="s">
        <v>636</v>
      </c>
      <c r="H163" s="4">
        <v>93.3</v>
      </c>
    </row>
    <row r="164" spans="1:8">
      <c r="A164" t="s">
        <v>782</v>
      </c>
      <c r="B164" s="4">
        <v>88.9</v>
      </c>
      <c r="G164" t="s">
        <v>638</v>
      </c>
      <c r="H164" s="4">
        <v>93.8</v>
      </c>
    </row>
    <row r="165" spans="1:8">
      <c r="A165" t="s">
        <v>783</v>
      </c>
      <c r="B165" s="4">
        <v>88.8</v>
      </c>
      <c r="G165" t="s">
        <v>640</v>
      </c>
      <c r="H165" s="4">
        <v>94.7</v>
      </c>
    </row>
    <row r="166" spans="1:8">
      <c r="A166" t="s">
        <v>784</v>
      </c>
      <c r="B166" s="4">
        <v>89</v>
      </c>
      <c r="G166" t="s">
        <v>642</v>
      </c>
      <c r="H166" s="4">
        <v>95.1</v>
      </c>
    </row>
    <row r="167" spans="1:8">
      <c r="A167" t="s">
        <v>785</v>
      </c>
      <c r="B167" s="4">
        <v>89.4</v>
      </c>
      <c r="G167" t="s">
        <v>644</v>
      </c>
      <c r="H167" s="4">
        <v>95.8</v>
      </c>
    </row>
    <row r="168" spans="1:8">
      <c r="A168" t="s">
        <v>786</v>
      </c>
      <c r="B168" s="4">
        <v>89.9</v>
      </c>
      <c r="G168" t="s">
        <v>646</v>
      </c>
      <c r="H168" s="4">
        <v>96.1</v>
      </c>
    </row>
    <row r="169" spans="1:8">
      <c r="A169" t="s">
        <v>787</v>
      </c>
      <c r="B169" s="4">
        <v>90.1</v>
      </c>
      <c r="G169" t="s">
        <v>648</v>
      </c>
      <c r="H169" s="4">
        <v>97.3</v>
      </c>
    </row>
    <row r="170" spans="1:8">
      <c r="A170" t="s">
        <v>788</v>
      </c>
      <c r="B170" s="4">
        <v>90.2</v>
      </c>
      <c r="G170" t="s">
        <v>650</v>
      </c>
      <c r="H170" s="4">
        <v>97.7</v>
      </c>
    </row>
    <row r="171" spans="1:8">
      <c r="A171" t="s">
        <v>789</v>
      </c>
      <c r="B171" s="4">
        <v>90</v>
      </c>
      <c r="G171" t="s">
        <v>652</v>
      </c>
      <c r="H171" s="4">
        <v>98.4</v>
      </c>
    </row>
    <row r="172" spans="1:8">
      <c r="A172" t="s">
        <v>790</v>
      </c>
      <c r="B172" s="4">
        <v>90.4</v>
      </c>
      <c r="G172" t="s">
        <v>654</v>
      </c>
      <c r="H172" s="4">
        <v>98.7</v>
      </c>
    </row>
    <row r="173" spans="1:8">
      <c r="A173" t="s">
        <v>791</v>
      </c>
      <c r="B173" s="4">
        <v>90.4</v>
      </c>
      <c r="G173" t="s">
        <v>656</v>
      </c>
      <c r="H173" s="4">
        <v>99.3</v>
      </c>
    </row>
    <row r="174" spans="1:8">
      <c r="A174" t="s">
        <v>792</v>
      </c>
      <c r="B174" s="4">
        <v>90.6</v>
      </c>
      <c r="G174" t="s">
        <v>658</v>
      </c>
      <c r="H174" s="4">
        <v>99.4</v>
      </c>
    </row>
    <row r="175" spans="1:8">
      <c r="A175" t="s">
        <v>793</v>
      </c>
      <c r="B175" s="4">
        <v>90.9</v>
      </c>
      <c r="G175" t="s">
        <v>660</v>
      </c>
      <c r="H175" s="4">
        <v>100.1</v>
      </c>
    </row>
    <row r="176" spans="1:8">
      <c r="A176" t="s">
        <v>794</v>
      </c>
      <c r="B176" s="4">
        <v>91.7</v>
      </c>
      <c r="G176" t="s">
        <v>662</v>
      </c>
      <c r="H176" s="4">
        <v>100.1</v>
      </c>
    </row>
    <row r="177" spans="1:8">
      <c r="A177" t="s">
        <v>795</v>
      </c>
      <c r="B177" s="4">
        <v>91.8</v>
      </c>
      <c r="G177" t="s">
        <v>664</v>
      </c>
      <c r="H177" s="4">
        <v>100.2</v>
      </c>
    </row>
    <row r="178" spans="1:8">
      <c r="A178" t="s">
        <v>796</v>
      </c>
      <c r="B178" s="4">
        <v>92.3</v>
      </c>
      <c r="G178" t="s">
        <v>666</v>
      </c>
      <c r="H178" s="4">
        <v>99.5</v>
      </c>
    </row>
    <row r="179" spans="1:8">
      <c r="A179" t="s">
        <v>797</v>
      </c>
      <c r="B179" s="4">
        <v>92.6</v>
      </c>
      <c r="G179" t="s">
        <v>668</v>
      </c>
      <c r="H179" s="4">
        <v>100.1</v>
      </c>
    </row>
    <row r="180" spans="1:8">
      <c r="A180" t="s">
        <v>798</v>
      </c>
      <c r="B180" s="4">
        <v>93.3</v>
      </c>
      <c r="G180" t="s">
        <v>670</v>
      </c>
      <c r="H180" s="4">
        <v>100.1</v>
      </c>
    </row>
    <row r="181" spans="1:8">
      <c r="A181" t="s">
        <v>799</v>
      </c>
      <c r="B181" s="4">
        <v>93.5</v>
      </c>
      <c r="G181" t="s">
        <v>672</v>
      </c>
      <c r="H181" s="4">
        <v>100.3</v>
      </c>
    </row>
    <row r="182" spans="1:8">
      <c r="A182" t="s">
        <v>800</v>
      </c>
      <c r="B182" s="4">
        <v>93.5</v>
      </c>
      <c r="G182" t="s">
        <v>674</v>
      </c>
      <c r="H182" s="4">
        <v>99.8</v>
      </c>
    </row>
    <row r="183" spans="1:8">
      <c r="A183" t="s">
        <v>801</v>
      </c>
      <c r="B183" s="4">
        <v>93.5</v>
      </c>
      <c r="G183" t="s">
        <v>676</v>
      </c>
      <c r="H183" s="4">
        <v>100.4</v>
      </c>
    </row>
    <row r="184" spans="1:8">
      <c r="A184" t="s">
        <v>802</v>
      </c>
      <c r="B184" s="4">
        <v>93.9</v>
      </c>
      <c r="G184" t="s">
        <v>678</v>
      </c>
      <c r="H184" s="4">
        <v>100.9</v>
      </c>
    </row>
    <row r="185" spans="1:8">
      <c r="A185" t="s">
        <v>803</v>
      </c>
      <c r="B185" s="4">
        <v>94.5</v>
      </c>
      <c r="G185" t="s">
        <v>680</v>
      </c>
      <c r="H185" s="4">
        <v>101.5</v>
      </c>
    </row>
    <row r="186" spans="1:8">
      <c r="A186" t="s">
        <v>804</v>
      </c>
      <c r="B186" s="4">
        <v>94.5</v>
      </c>
      <c r="G186" t="s">
        <v>682</v>
      </c>
      <c r="H186" s="4">
        <v>102</v>
      </c>
    </row>
    <row r="187" spans="1:8">
      <c r="A187" t="s">
        <v>805</v>
      </c>
      <c r="B187" s="4">
        <v>94.7</v>
      </c>
      <c r="G187" t="s">
        <v>684</v>
      </c>
      <c r="H187" s="4">
        <v>103.2</v>
      </c>
    </row>
    <row r="188" spans="1:8">
      <c r="A188" t="s">
        <v>806</v>
      </c>
      <c r="B188" s="4">
        <v>95</v>
      </c>
      <c r="G188" t="s">
        <v>686</v>
      </c>
      <c r="H188" s="4">
        <v>103.7</v>
      </c>
    </row>
    <row r="189" spans="1:8">
      <c r="A189" t="s">
        <v>807</v>
      </c>
      <c r="B189" s="4">
        <v>94.7</v>
      </c>
      <c r="G189" t="s">
        <v>688</v>
      </c>
      <c r="H189" s="4">
        <v>104.6</v>
      </c>
    </row>
    <row r="190" spans="1:8">
      <c r="A190" t="s">
        <v>808</v>
      </c>
      <c r="B190" s="4">
        <v>95.2</v>
      </c>
      <c r="G190" t="s">
        <v>809</v>
      </c>
      <c r="H190" s="4">
        <v>48.4</v>
      </c>
    </row>
    <row r="191" spans="1:8">
      <c r="A191" t="s">
        <v>810</v>
      </c>
      <c r="B191" s="4">
        <v>95.4</v>
      </c>
      <c r="G191" t="s">
        <v>811</v>
      </c>
      <c r="H191" s="4">
        <v>48.5</v>
      </c>
    </row>
    <row r="192" spans="1:8">
      <c r="A192" t="s">
        <v>812</v>
      </c>
      <c r="B192" s="4">
        <v>95.9</v>
      </c>
      <c r="G192" t="s">
        <v>813</v>
      </c>
      <c r="H192" s="4">
        <v>48.7</v>
      </c>
    </row>
    <row r="193" spans="1:8">
      <c r="A193" t="s">
        <v>814</v>
      </c>
      <c r="B193" s="4">
        <v>95.9</v>
      </c>
      <c r="G193" t="s">
        <v>815</v>
      </c>
      <c r="H193" s="4">
        <v>49.3</v>
      </c>
    </row>
    <row r="194" spans="1:8">
      <c r="A194" t="s">
        <v>816</v>
      </c>
      <c r="B194" s="4">
        <v>95.6</v>
      </c>
      <c r="G194" t="s">
        <v>817</v>
      </c>
      <c r="H194" s="4">
        <v>49.5</v>
      </c>
    </row>
    <row r="195" spans="1:8">
      <c r="A195" t="s">
        <v>818</v>
      </c>
      <c r="B195" s="4">
        <v>95.7</v>
      </c>
      <c r="G195" t="s">
        <v>819</v>
      </c>
      <c r="H195" s="4">
        <v>49.7</v>
      </c>
    </row>
    <row r="196" spans="1:8">
      <c r="A196" t="s">
        <v>820</v>
      </c>
      <c r="B196" s="4">
        <v>96.1</v>
      </c>
      <c r="G196" t="s">
        <v>821</v>
      </c>
      <c r="H196" s="4">
        <v>49.7</v>
      </c>
    </row>
    <row r="197" spans="1:8">
      <c r="A197" t="s">
        <v>822</v>
      </c>
      <c r="B197" s="4">
        <v>96.4</v>
      </c>
      <c r="G197" t="s">
        <v>823</v>
      </c>
      <c r="H197" s="4">
        <v>49.9</v>
      </c>
    </row>
    <row r="198" spans="1:8">
      <c r="A198" t="s">
        <v>824</v>
      </c>
      <c r="B198" s="4">
        <v>96.8</v>
      </c>
      <c r="G198" t="s">
        <v>825</v>
      </c>
      <c r="H198" s="4">
        <v>50.1</v>
      </c>
    </row>
    <row r="199" spans="1:8">
      <c r="A199" t="s">
        <v>826</v>
      </c>
      <c r="B199" s="4">
        <v>97</v>
      </c>
      <c r="G199" t="s">
        <v>827</v>
      </c>
      <c r="H199" s="4">
        <v>50.3</v>
      </c>
    </row>
    <row r="200" spans="1:8">
      <c r="A200" t="s">
        <v>828</v>
      </c>
      <c r="B200" s="4">
        <v>97.3</v>
      </c>
      <c r="G200" t="s">
        <v>829</v>
      </c>
      <c r="H200" s="4">
        <v>50.5</v>
      </c>
    </row>
    <row r="201" spans="1:8">
      <c r="A201" t="s">
        <v>830</v>
      </c>
      <c r="B201" s="4">
        <v>97</v>
      </c>
      <c r="G201" t="s">
        <v>831</v>
      </c>
      <c r="H201" s="4">
        <v>50.6</v>
      </c>
    </row>
    <row r="202" spans="1:8">
      <c r="A202" t="s">
        <v>832</v>
      </c>
      <c r="B202" s="4">
        <v>97.5</v>
      </c>
      <c r="G202" t="s">
        <v>833</v>
      </c>
      <c r="H202" s="4">
        <v>50.7</v>
      </c>
    </row>
    <row r="203" spans="1:8">
      <c r="A203" t="s">
        <v>834</v>
      </c>
      <c r="B203" s="4">
        <v>97.8</v>
      </c>
      <c r="G203" t="s">
        <v>835</v>
      </c>
      <c r="H203" s="4">
        <v>50.9</v>
      </c>
    </row>
    <row r="204" spans="1:8">
      <c r="A204" t="s">
        <v>836</v>
      </c>
      <c r="B204" s="4">
        <v>98</v>
      </c>
      <c r="G204" t="s">
        <v>837</v>
      </c>
      <c r="H204" s="4">
        <v>51.1</v>
      </c>
    </row>
    <row r="205" spans="1:8">
      <c r="A205" t="s">
        <v>838</v>
      </c>
      <c r="B205" s="4">
        <v>98.2</v>
      </c>
      <c r="G205" t="s">
        <v>839</v>
      </c>
      <c r="H205" s="4">
        <v>51.8</v>
      </c>
    </row>
    <row r="206" spans="1:8">
      <c r="A206" t="s">
        <v>840</v>
      </c>
      <c r="B206" s="4">
        <v>98</v>
      </c>
      <c r="G206" t="s">
        <v>841</v>
      </c>
      <c r="H206" s="4">
        <v>52.1</v>
      </c>
    </row>
    <row r="207" spans="1:8">
      <c r="A207" t="s">
        <v>842</v>
      </c>
      <c r="B207" s="4">
        <v>98</v>
      </c>
      <c r="G207" t="s">
        <v>843</v>
      </c>
      <c r="H207" s="4">
        <v>52.3</v>
      </c>
    </row>
    <row r="208" spans="1:8">
      <c r="A208" t="s">
        <v>844</v>
      </c>
      <c r="B208" s="4">
        <v>98.4</v>
      </c>
      <c r="G208" t="s">
        <v>845</v>
      </c>
      <c r="H208" s="4">
        <v>52.3</v>
      </c>
    </row>
    <row r="209" spans="1:8">
      <c r="A209" t="s">
        <v>846</v>
      </c>
      <c r="B209" s="4">
        <v>98.7</v>
      </c>
      <c r="G209" t="s">
        <v>847</v>
      </c>
      <c r="H209" s="4">
        <v>52.3</v>
      </c>
    </row>
    <row r="210" spans="1:8">
      <c r="A210" t="s">
        <v>848</v>
      </c>
      <c r="B210" s="4">
        <v>98.8</v>
      </c>
      <c r="G210" t="s">
        <v>849</v>
      </c>
      <c r="H210" s="4">
        <v>52.7</v>
      </c>
    </row>
    <row r="211" spans="1:8">
      <c r="A211" t="s">
        <v>850</v>
      </c>
      <c r="B211" s="4">
        <v>98.8</v>
      </c>
      <c r="G211" t="s">
        <v>851</v>
      </c>
      <c r="H211" s="4">
        <v>53.1</v>
      </c>
    </row>
    <row r="212" spans="1:8">
      <c r="A212" t="s">
        <v>852</v>
      </c>
      <c r="B212" s="4">
        <v>99.2</v>
      </c>
      <c r="G212" t="s">
        <v>853</v>
      </c>
      <c r="H212" s="4">
        <v>53.3</v>
      </c>
    </row>
    <row r="213" spans="1:8">
      <c r="A213" t="s">
        <v>854</v>
      </c>
      <c r="B213" s="4">
        <v>98.7</v>
      </c>
      <c r="G213" t="s">
        <v>855</v>
      </c>
      <c r="H213" s="4">
        <v>53.4</v>
      </c>
    </row>
    <row r="214" spans="1:8">
      <c r="A214" t="s">
        <v>856</v>
      </c>
      <c r="B214" s="4">
        <v>99.1</v>
      </c>
      <c r="G214" t="s">
        <v>857</v>
      </c>
      <c r="H214" s="4">
        <v>53.6</v>
      </c>
    </row>
    <row r="215" spans="1:8">
      <c r="A215" t="s">
        <v>858</v>
      </c>
      <c r="B215" s="4">
        <v>99.3</v>
      </c>
      <c r="G215" t="s">
        <v>859</v>
      </c>
      <c r="H215" s="4">
        <v>53.9</v>
      </c>
    </row>
    <row r="216" spans="1:8">
      <c r="A216" t="s">
        <v>860</v>
      </c>
      <c r="B216" s="4">
        <v>99.6</v>
      </c>
      <c r="G216" t="s">
        <v>861</v>
      </c>
      <c r="H216" s="4">
        <v>54.2</v>
      </c>
    </row>
    <row r="217" spans="1:8">
      <c r="A217" t="s">
        <v>862</v>
      </c>
      <c r="B217" s="4">
        <v>99.6</v>
      </c>
      <c r="G217" t="s">
        <v>863</v>
      </c>
      <c r="H217" s="4">
        <v>55.2</v>
      </c>
    </row>
    <row r="218" spans="1:8">
      <c r="A218" t="s">
        <v>864</v>
      </c>
      <c r="B218" s="4">
        <v>99.8</v>
      </c>
      <c r="G218" t="s">
        <v>865</v>
      </c>
      <c r="H218" s="4">
        <v>55.7</v>
      </c>
    </row>
    <row r="219" spans="1:8">
      <c r="A219" t="s">
        <v>866</v>
      </c>
      <c r="B219" s="4">
        <v>99.6</v>
      </c>
      <c r="G219" t="s">
        <v>867</v>
      </c>
      <c r="H219" s="4">
        <v>55.9</v>
      </c>
    </row>
    <row r="220" spans="1:8">
      <c r="A220" t="s">
        <v>868</v>
      </c>
      <c r="B220" s="4">
        <v>99.9</v>
      </c>
      <c r="G220" t="s">
        <v>869</v>
      </c>
      <c r="H220" s="4">
        <v>55.8</v>
      </c>
    </row>
    <row r="221" spans="1:8">
      <c r="A221" t="s">
        <v>870</v>
      </c>
      <c r="B221" s="4">
        <v>100</v>
      </c>
      <c r="G221" t="s">
        <v>871</v>
      </c>
      <c r="H221" s="4">
        <v>56.4</v>
      </c>
    </row>
    <row r="222" spans="1:8">
      <c r="A222" t="s">
        <v>872</v>
      </c>
      <c r="B222" s="4">
        <v>100.1</v>
      </c>
      <c r="G222" t="s">
        <v>873</v>
      </c>
      <c r="H222" s="4">
        <v>57</v>
      </c>
    </row>
    <row r="223" spans="1:8">
      <c r="A223" t="s">
        <v>874</v>
      </c>
      <c r="B223" s="4">
        <v>99.9</v>
      </c>
      <c r="G223" t="s">
        <v>875</v>
      </c>
      <c r="H223" s="4">
        <v>57.4</v>
      </c>
    </row>
    <row r="224" spans="1:8">
      <c r="A224" t="s">
        <v>876</v>
      </c>
      <c r="B224" s="4">
        <v>99.9</v>
      </c>
      <c r="G224" t="s">
        <v>877</v>
      </c>
      <c r="H224" s="4">
        <v>57.5</v>
      </c>
    </row>
    <row r="225" spans="1:8">
      <c r="A225" t="s">
        <v>878</v>
      </c>
      <c r="B225" s="4">
        <v>99.2</v>
      </c>
      <c r="G225" t="s">
        <v>879</v>
      </c>
      <c r="H225" s="4">
        <v>57.4</v>
      </c>
    </row>
    <row r="226" spans="1:8">
      <c r="A226" t="s">
        <v>880</v>
      </c>
      <c r="B226" s="4">
        <v>99.5</v>
      </c>
      <c r="G226" t="s">
        <v>881</v>
      </c>
      <c r="H226" s="4">
        <v>57.4</v>
      </c>
    </row>
    <row r="227" spans="1:8">
      <c r="A227" t="s">
        <v>882</v>
      </c>
      <c r="B227" s="4">
        <v>99.6</v>
      </c>
      <c r="G227" t="s">
        <v>883</v>
      </c>
      <c r="H227" s="4">
        <v>57.7</v>
      </c>
    </row>
    <row r="228" spans="1:8">
      <c r="A228" t="s">
        <v>884</v>
      </c>
      <c r="B228" s="4">
        <v>99.9</v>
      </c>
      <c r="G228" t="s">
        <v>885</v>
      </c>
      <c r="H228" s="4">
        <v>57.9</v>
      </c>
    </row>
    <row r="229" spans="1:8">
      <c r="A229" t="s">
        <v>886</v>
      </c>
      <c r="B229" s="4">
        <v>100.1</v>
      </c>
      <c r="G229" t="s">
        <v>887</v>
      </c>
      <c r="H229" s="4">
        <v>59.9</v>
      </c>
    </row>
    <row r="230" spans="1:8">
      <c r="A230" t="s">
        <v>888</v>
      </c>
      <c r="B230" s="4">
        <v>100.1</v>
      </c>
      <c r="G230" t="s">
        <v>889</v>
      </c>
      <c r="H230" s="4">
        <v>60.3</v>
      </c>
    </row>
    <row r="231" spans="1:8">
      <c r="A231" t="s">
        <v>890</v>
      </c>
      <c r="B231" s="4">
        <v>100</v>
      </c>
      <c r="G231" t="s">
        <v>891</v>
      </c>
      <c r="H231" s="4">
        <v>60.6</v>
      </c>
    </row>
    <row r="232" spans="1:8">
      <c r="A232" t="s">
        <v>892</v>
      </c>
      <c r="B232" s="4">
        <v>100.3</v>
      </c>
      <c r="G232" t="s">
        <v>893</v>
      </c>
      <c r="H232" s="4">
        <v>60.4</v>
      </c>
    </row>
    <row r="233" spans="1:8">
      <c r="A233" t="s">
        <v>894</v>
      </c>
      <c r="B233" s="4">
        <v>100.2</v>
      </c>
      <c r="G233" t="s">
        <v>895</v>
      </c>
      <c r="H233" s="4">
        <v>60.7</v>
      </c>
    </row>
    <row r="234" spans="1:8">
      <c r="A234" t="s">
        <v>896</v>
      </c>
      <c r="B234" s="4">
        <v>100.3</v>
      </c>
      <c r="G234" t="s">
        <v>897</v>
      </c>
      <c r="H234" s="4">
        <v>61</v>
      </c>
    </row>
    <row r="235" spans="1:8">
      <c r="A235" t="s">
        <v>898</v>
      </c>
      <c r="B235" s="4">
        <v>100.3</v>
      </c>
      <c r="G235" t="s">
        <v>899</v>
      </c>
      <c r="H235" s="4">
        <v>61.3</v>
      </c>
    </row>
    <row r="236" spans="1:8">
      <c r="A236" t="s">
        <v>900</v>
      </c>
      <c r="B236" s="4">
        <v>100.4</v>
      </c>
      <c r="G236" t="s">
        <v>901</v>
      </c>
      <c r="H236" s="4">
        <v>61.5</v>
      </c>
    </row>
    <row r="237" spans="1:8">
      <c r="A237" t="s">
        <v>902</v>
      </c>
      <c r="B237" s="4">
        <v>99.9</v>
      </c>
      <c r="G237" t="s">
        <v>903</v>
      </c>
      <c r="H237" s="4">
        <v>61.6</v>
      </c>
    </row>
    <row r="238" spans="1:8">
      <c r="A238" t="s">
        <v>904</v>
      </c>
      <c r="B238" s="4">
        <v>100.1</v>
      </c>
      <c r="G238" t="s">
        <v>905</v>
      </c>
      <c r="H238" s="4">
        <v>61.4</v>
      </c>
    </row>
    <row r="239" spans="1:8">
      <c r="A239" t="s">
        <v>906</v>
      </c>
      <c r="B239" s="4">
        <v>100.4</v>
      </c>
      <c r="G239" t="s">
        <v>907</v>
      </c>
      <c r="H239" s="4">
        <v>61.7</v>
      </c>
    </row>
    <row r="240" spans="1:8">
      <c r="A240" t="s">
        <v>908</v>
      </c>
      <c r="B240" s="4">
        <v>100.6</v>
      </c>
      <c r="G240" t="s">
        <v>909</v>
      </c>
      <c r="H240" s="4">
        <v>62</v>
      </c>
    </row>
    <row r="241" spans="1:8">
      <c r="A241" t="s">
        <v>910</v>
      </c>
      <c r="B241" s="4">
        <v>100.8</v>
      </c>
      <c r="G241" t="s">
        <v>911</v>
      </c>
      <c r="H241" s="4">
        <v>62.7</v>
      </c>
    </row>
    <row r="242" spans="1:8">
      <c r="A242" t="s">
        <v>912</v>
      </c>
      <c r="B242" s="4">
        <v>101</v>
      </c>
      <c r="G242" t="s">
        <v>913</v>
      </c>
      <c r="H242" s="4">
        <v>62.9</v>
      </c>
    </row>
    <row r="243" spans="1:8">
      <c r="A243" t="s">
        <v>914</v>
      </c>
      <c r="B243" s="4">
        <v>100.9</v>
      </c>
      <c r="G243" t="s">
        <v>915</v>
      </c>
      <c r="H243" s="4">
        <v>62.9</v>
      </c>
    </row>
    <row r="244" spans="1:8">
      <c r="A244" t="s">
        <v>916</v>
      </c>
      <c r="B244" s="4">
        <v>101.2</v>
      </c>
      <c r="G244" t="s">
        <v>917</v>
      </c>
      <c r="H244" s="4">
        <v>62.6</v>
      </c>
    </row>
    <row r="245" spans="1:8">
      <c r="A245" t="s">
        <v>918</v>
      </c>
      <c r="B245" s="4">
        <v>101.5</v>
      </c>
      <c r="G245" t="s">
        <v>919</v>
      </c>
      <c r="H245" s="4">
        <v>62.6</v>
      </c>
    </row>
    <row r="246" spans="1:8">
      <c r="A246" t="s">
        <v>920</v>
      </c>
      <c r="B246" s="4">
        <v>101.6</v>
      </c>
      <c r="G246" t="s">
        <v>921</v>
      </c>
      <c r="H246" s="4">
        <v>62.9</v>
      </c>
    </row>
    <row r="247" spans="1:8">
      <c r="A247" t="s">
        <v>922</v>
      </c>
      <c r="B247" s="4">
        <v>101.8</v>
      </c>
      <c r="G247" t="s">
        <v>923</v>
      </c>
      <c r="H247" s="4">
        <v>63.1</v>
      </c>
    </row>
    <row r="248" spans="1:8">
      <c r="A248" t="s">
        <v>924</v>
      </c>
      <c r="B248" s="4">
        <v>102.2</v>
      </c>
      <c r="G248" t="s">
        <v>925</v>
      </c>
      <c r="H248" s="4">
        <v>63.1</v>
      </c>
    </row>
    <row r="249" spans="1:8">
      <c r="A249" t="s">
        <v>926</v>
      </c>
      <c r="B249" s="4">
        <v>101.8</v>
      </c>
      <c r="G249" t="s">
        <v>927</v>
      </c>
      <c r="H249" s="4">
        <v>63.2</v>
      </c>
    </row>
    <row r="250" spans="1:8">
      <c r="A250" t="s">
        <v>928</v>
      </c>
      <c r="B250" s="4">
        <v>102.4</v>
      </c>
      <c r="G250" t="s">
        <v>929</v>
      </c>
      <c r="H250" s="4">
        <v>62.8</v>
      </c>
    </row>
    <row r="251" spans="1:8">
      <c r="A251" t="s">
        <v>930</v>
      </c>
      <c r="B251" s="4">
        <v>102.7</v>
      </c>
      <c r="G251" t="s">
        <v>931</v>
      </c>
      <c r="H251" s="4">
        <v>63.2</v>
      </c>
    </row>
    <row r="252" spans="1:8">
      <c r="A252" t="s">
        <v>932</v>
      </c>
      <c r="B252" s="4">
        <v>103.2</v>
      </c>
      <c r="G252" t="s">
        <v>933</v>
      </c>
      <c r="H252" s="4">
        <v>63.5</v>
      </c>
    </row>
    <row r="253" spans="1:8">
      <c r="A253" t="s">
        <v>934</v>
      </c>
      <c r="B253" s="4">
        <v>103.5</v>
      </c>
      <c r="G253" t="s">
        <v>935</v>
      </c>
      <c r="H253" s="4">
        <v>64.2</v>
      </c>
    </row>
    <row r="254" spans="1:8">
      <c r="A254" t="s">
        <v>936</v>
      </c>
      <c r="B254" s="4">
        <v>103.5</v>
      </c>
      <c r="G254" t="s">
        <v>937</v>
      </c>
      <c r="H254" s="4">
        <v>64.5</v>
      </c>
    </row>
    <row r="255" spans="1:8">
      <c r="A255" t="s">
        <v>938</v>
      </c>
      <c r="B255" s="4">
        <v>103.5</v>
      </c>
      <c r="G255" t="s">
        <v>939</v>
      </c>
      <c r="H255" s="4">
        <v>64.400000000000006</v>
      </c>
    </row>
    <row r="256" spans="1:8">
      <c r="A256" t="s">
        <v>940</v>
      </c>
      <c r="B256" s="4">
        <v>104</v>
      </c>
      <c r="G256" t="s">
        <v>941</v>
      </c>
      <c r="H256" s="4">
        <v>64.2</v>
      </c>
    </row>
    <row r="257" spans="1:8">
      <c r="A257" t="s">
        <v>942</v>
      </c>
      <c r="B257" s="4">
        <v>104.3</v>
      </c>
      <c r="G257" t="s">
        <v>943</v>
      </c>
      <c r="H257" s="4">
        <v>64.5</v>
      </c>
    </row>
    <row r="258" spans="1:8">
      <c r="A258" t="s">
        <v>944</v>
      </c>
      <c r="B258" s="4">
        <v>104.4</v>
      </c>
      <c r="G258" t="s">
        <v>945</v>
      </c>
      <c r="H258" s="4">
        <v>64.8</v>
      </c>
    </row>
    <row r="259" spans="1:8">
      <c r="A259" t="s">
        <v>946</v>
      </c>
      <c r="B259" s="4">
        <v>104.7</v>
      </c>
      <c r="G259" t="s">
        <v>947</v>
      </c>
      <c r="H259" s="4">
        <v>64.7</v>
      </c>
    </row>
    <row r="260" spans="1:8">
      <c r="A260" t="s">
        <v>948</v>
      </c>
      <c r="B260" s="4">
        <v>105</v>
      </c>
      <c r="G260" t="s">
        <v>949</v>
      </c>
      <c r="H260" s="4">
        <v>64.5</v>
      </c>
    </row>
    <row r="261" spans="1:8">
      <c r="A261" t="s">
        <v>950</v>
      </c>
      <c r="B261" s="4">
        <v>104.5</v>
      </c>
      <c r="G261" t="s">
        <v>951</v>
      </c>
      <c r="H261" s="4">
        <v>64.7</v>
      </c>
    </row>
    <row r="262" spans="1:8">
      <c r="A262" t="s">
        <v>952</v>
      </c>
      <c r="B262" s="4">
        <v>104.9</v>
      </c>
      <c r="G262" t="s">
        <v>953</v>
      </c>
      <c r="H262" s="4">
        <v>64.400000000000006</v>
      </c>
    </row>
    <row r="263" spans="1:8">
      <c r="A263" t="s">
        <v>954</v>
      </c>
      <c r="B263" s="4">
        <v>105.1</v>
      </c>
      <c r="G263" t="s">
        <v>955</v>
      </c>
      <c r="H263" s="4">
        <v>64.7</v>
      </c>
    </row>
    <row r="264" spans="1:8">
      <c r="G264" t="s">
        <v>956</v>
      </c>
      <c r="H264" s="4">
        <v>64.900000000000006</v>
      </c>
    </row>
    <row r="265" spans="1:8">
      <c r="G265" t="s">
        <v>957</v>
      </c>
      <c r="H265" s="4">
        <v>65.5</v>
      </c>
    </row>
    <row r="266" spans="1:8">
      <c r="G266" t="s">
        <v>958</v>
      </c>
      <c r="H266" s="4">
        <v>65.7</v>
      </c>
    </row>
    <row r="267" spans="1:8">
      <c r="G267" t="s">
        <v>959</v>
      </c>
      <c r="H267" s="4">
        <v>65.7</v>
      </c>
    </row>
    <row r="268" spans="1:8">
      <c r="G268" t="s">
        <v>960</v>
      </c>
      <c r="H268" s="4">
        <v>65.3</v>
      </c>
    </row>
    <row r="269" spans="1:8">
      <c r="G269" t="s">
        <v>961</v>
      </c>
      <c r="H269" s="4">
        <v>65.7</v>
      </c>
    </row>
    <row r="270" spans="1:8">
      <c r="G270" t="s">
        <v>962</v>
      </c>
      <c r="H270" s="4">
        <v>65.8</v>
      </c>
    </row>
    <row r="271" spans="1:8">
      <c r="G271" t="s">
        <v>963</v>
      </c>
      <c r="H271" s="4">
        <v>65.599999999999994</v>
      </c>
    </row>
    <row r="272" spans="1:8">
      <c r="G272" t="s">
        <v>964</v>
      </c>
      <c r="H272" s="4">
        <v>65.7</v>
      </c>
    </row>
    <row r="273" spans="7:8">
      <c r="G273" t="s">
        <v>965</v>
      </c>
      <c r="H273" s="4">
        <v>66</v>
      </c>
    </row>
    <row r="274" spans="7:8">
      <c r="G274" t="s">
        <v>966</v>
      </c>
      <c r="H274" s="4">
        <v>66</v>
      </c>
    </row>
    <row r="275" spans="7:8">
      <c r="G275" t="s">
        <v>967</v>
      </c>
      <c r="H275" s="4">
        <v>66.3</v>
      </c>
    </row>
    <row r="276" spans="7:8">
      <c r="G276" t="s">
        <v>968</v>
      </c>
      <c r="H276" s="4">
        <v>66.599999999999994</v>
      </c>
    </row>
    <row r="277" spans="7:8">
      <c r="G277" t="s">
        <v>969</v>
      </c>
      <c r="H277" s="4">
        <v>67</v>
      </c>
    </row>
    <row r="278" spans="7:8">
      <c r="G278" t="s">
        <v>970</v>
      </c>
      <c r="H278" s="4">
        <v>67.400000000000006</v>
      </c>
    </row>
    <row r="279" spans="7:8">
      <c r="G279" t="s">
        <v>971</v>
      </c>
      <c r="H279" s="4">
        <v>67.400000000000006</v>
      </c>
    </row>
    <row r="280" spans="7:8">
      <c r="G280" t="s">
        <v>972</v>
      </c>
      <c r="H280" s="4">
        <v>67</v>
      </c>
    </row>
    <row r="281" spans="7:8">
      <c r="G281" t="s">
        <v>973</v>
      </c>
      <c r="H281" s="4">
        <v>67.400000000000006</v>
      </c>
    </row>
    <row r="282" spans="7:8">
      <c r="G282" t="s">
        <v>974</v>
      </c>
      <c r="H282" s="4">
        <v>67.7</v>
      </c>
    </row>
    <row r="283" spans="7:8">
      <c r="G283" t="s">
        <v>975</v>
      </c>
      <c r="H283" s="4">
        <v>67.599999999999994</v>
      </c>
    </row>
    <row r="284" spans="7:8">
      <c r="G284" t="s">
        <v>976</v>
      </c>
      <c r="H284" s="4">
        <v>67.599999999999994</v>
      </c>
    </row>
    <row r="285" spans="7:8">
      <c r="G285" t="s">
        <v>977</v>
      </c>
      <c r="H285" s="4">
        <v>68</v>
      </c>
    </row>
    <row r="286" spans="7:8">
      <c r="G286" t="s">
        <v>978</v>
      </c>
      <c r="H286" s="4">
        <v>67.8</v>
      </c>
    </row>
    <row r="287" spans="7:8">
      <c r="G287" t="s">
        <v>979</v>
      </c>
      <c r="H287" s="4">
        <v>68.099999999999994</v>
      </c>
    </row>
    <row r="288" spans="7:8">
      <c r="G288" t="s">
        <v>980</v>
      </c>
      <c r="H288" s="4">
        <v>68.400000000000006</v>
      </c>
    </row>
    <row r="289" spans="7:8">
      <c r="G289" t="s">
        <v>981</v>
      </c>
      <c r="H289" s="4">
        <v>68.7</v>
      </c>
    </row>
    <row r="290" spans="7:8">
      <c r="G290" t="s">
        <v>982</v>
      </c>
      <c r="H290" s="4">
        <v>68.900000000000006</v>
      </c>
    </row>
    <row r="291" spans="7:8">
      <c r="G291" t="s">
        <v>983</v>
      </c>
      <c r="H291" s="4">
        <v>69</v>
      </c>
    </row>
    <row r="292" spans="7:8">
      <c r="G292" t="s">
        <v>984</v>
      </c>
      <c r="H292" s="4">
        <v>68.599999999999994</v>
      </c>
    </row>
    <row r="293" spans="7:8">
      <c r="G293" t="s">
        <v>985</v>
      </c>
      <c r="H293" s="4">
        <v>68.900000000000006</v>
      </c>
    </row>
    <row r="294" spans="7:8">
      <c r="G294" t="s">
        <v>986</v>
      </c>
      <c r="H294" s="4">
        <v>69.3</v>
      </c>
    </row>
    <row r="295" spans="7:8">
      <c r="G295" t="s">
        <v>987</v>
      </c>
      <c r="H295" s="4">
        <v>69.3</v>
      </c>
    </row>
    <row r="296" spans="7:8">
      <c r="G296" t="s">
        <v>988</v>
      </c>
      <c r="H296" s="4">
        <v>69.3</v>
      </c>
    </row>
    <row r="297" spans="7:8">
      <c r="G297" t="s">
        <v>989</v>
      </c>
      <c r="H297" s="4">
        <v>69.5</v>
      </c>
    </row>
    <row r="298" spans="7:8">
      <c r="G298" t="s">
        <v>990</v>
      </c>
      <c r="H298" s="4">
        <v>69.2</v>
      </c>
    </row>
    <row r="299" spans="7:8">
      <c r="G299" t="s">
        <v>991</v>
      </c>
      <c r="H299" s="4">
        <v>69.400000000000006</v>
      </c>
    </row>
    <row r="300" spans="7:8">
      <c r="G300" t="s">
        <v>992</v>
      </c>
      <c r="H300" s="4">
        <v>69.5</v>
      </c>
    </row>
    <row r="301" spans="7:8">
      <c r="G301" t="s">
        <v>993</v>
      </c>
      <c r="H301" s="4">
        <v>69.8</v>
      </c>
    </row>
    <row r="302" spans="7:8">
      <c r="G302" t="s">
        <v>994</v>
      </c>
      <c r="H302" s="4">
        <v>70</v>
      </c>
    </row>
    <row r="303" spans="7:8">
      <c r="G303" t="s">
        <v>995</v>
      </c>
      <c r="H303" s="4">
        <v>70.2</v>
      </c>
    </row>
    <row r="304" spans="7:8">
      <c r="G304" t="s">
        <v>996</v>
      </c>
      <c r="H304" s="4">
        <v>69.900000000000006</v>
      </c>
    </row>
    <row r="305" spans="7:8">
      <c r="G305" t="s">
        <v>997</v>
      </c>
      <c r="H305" s="4">
        <v>70.3</v>
      </c>
    </row>
    <row r="306" spans="7:8">
      <c r="G306" t="s">
        <v>998</v>
      </c>
      <c r="H306" s="4">
        <v>70.599999999999994</v>
      </c>
    </row>
    <row r="307" spans="7:8">
      <c r="G307" t="s">
        <v>999</v>
      </c>
      <c r="H307" s="4">
        <v>70.599999999999994</v>
      </c>
    </row>
    <row r="308" spans="7:8">
      <c r="G308" t="s">
        <v>1000</v>
      </c>
      <c r="H308" s="4">
        <v>70.599999999999994</v>
      </c>
    </row>
    <row r="309" spans="7:8">
      <c r="G309" t="s">
        <v>1001</v>
      </c>
      <c r="H309" s="4">
        <v>70.7</v>
      </c>
    </row>
    <row r="310" spans="7:8">
      <c r="G310" t="s">
        <v>1002</v>
      </c>
      <c r="H310" s="4">
        <v>70.3</v>
      </c>
    </row>
    <row r="311" spans="7:8">
      <c r="G311" t="s">
        <v>1003</v>
      </c>
      <c r="H311" s="4">
        <v>70.5</v>
      </c>
    </row>
    <row r="312" spans="7:8">
      <c r="G312" t="s">
        <v>1004</v>
      </c>
      <c r="H312" s="4">
        <v>70.7</v>
      </c>
    </row>
    <row r="313" spans="7:8">
      <c r="G313" t="s">
        <v>1005</v>
      </c>
      <c r="H313" s="4">
        <v>71.099999999999994</v>
      </c>
    </row>
    <row r="314" spans="7:8">
      <c r="G314" t="s">
        <v>1006</v>
      </c>
      <c r="H314" s="4">
        <v>71.400000000000006</v>
      </c>
    </row>
    <row r="315" spans="7:8">
      <c r="G315" t="s">
        <v>1007</v>
      </c>
      <c r="H315" s="4">
        <v>71.3</v>
      </c>
    </row>
    <row r="316" spans="7:8">
      <c r="G316" t="s">
        <v>1008</v>
      </c>
      <c r="H316" s="4">
        <v>71</v>
      </c>
    </row>
    <row r="317" spans="7:8">
      <c r="G317" t="s">
        <v>1009</v>
      </c>
      <c r="H317" s="4">
        <v>71.2</v>
      </c>
    </row>
    <row r="318" spans="7:8">
      <c r="G318" t="s">
        <v>1010</v>
      </c>
      <c r="H318" s="4">
        <v>71.5</v>
      </c>
    </row>
    <row r="319" spans="7:8">
      <c r="G319" t="s">
        <v>1011</v>
      </c>
      <c r="H319" s="4">
        <v>71.5</v>
      </c>
    </row>
    <row r="320" spans="7:8">
      <c r="G320" t="s">
        <v>1012</v>
      </c>
      <c r="H320" s="4">
        <v>71.599999999999994</v>
      </c>
    </row>
    <row r="321" spans="7:8">
      <c r="G321" t="s">
        <v>1013</v>
      </c>
      <c r="H321" s="4">
        <v>71.8</v>
      </c>
    </row>
    <row r="322" spans="7:8">
      <c r="G322" t="s">
        <v>1014</v>
      </c>
      <c r="H322" s="4">
        <v>71.400000000000006</v>
      </c>
    </row>
    <row r="323" spans="7:8">
      <c r="G323" t="s">
        <v>1015</v>
      </c>
      <c r="H323" s="4">
        <v>71.5</v>
      </c>
    </row>
    <row r="324" spans="7:8">
      <c r="G324" t="s">
        <v>1016</v>
      </c>
      <c r="H324" s="4">
        <v>71.900000000000006</v>
      </c>
    </row>
    <row r="325" spans="7:8">
      <c r="G325" t="s">
        <v>1017</v>
      </c>
      <c r="H325" s="4">
        <v>72.2</v>
      </c>
    </row>
    <row r="326" spans="7:8">
      <c r="G326" t="s">
        <v>1018</v>
      </c>
      <c r="H326" s="4">
        <v>72.400000000000006</v>
      </c>
    </row>
    <row r="327" spans="7:8">
      <c r="G327" t="s">
        <v>1019</v>
      </c>
      <c r="H327" s="4">
        <v>72.3</v>
      </c>
    </row>
    <row r="328" spans="7:8">
      <c r="G328" t="s">
        <v>1020</v>
      </c>
      <c r="H328" s="4">
        <v>71.900000000000006</v>
      </c>
    </row>
    <row r="329" spans="7:8">
      <c r="G329" t="s">
        <v>1021</v>
      </c>
      <c r="H329" s="4">
        <v>72.099999999999994</v>
      </c>
    </row>
    <row r="330" spans="7:8">
      <c r="G330" t="s">
        <v>1022</v>
      </c>
      <c r="H330" s="4">
        <v>72.400000000000006</v>
      </c>
    </row>
    <row r="331" spans="7:8">
      <c r="G331" t="s">
        <v>1023</v>
      </c>
      <c r="H331" s="4">
        <v>72.3</v>
      </c>
    </row>
    <row r="332" spans="7:8">
      <c r="G332" t="s">
        <v>1024</v>
      </c>
      <c r="H332" s="4">
        <v>72.400000000000006</v>
      </c>
    </row>
    <row r="333" spans="7:8">
      <c r="G333" t="s">
        <v>1025</v>
      </c>
      <c r="H333" s="4">
        <v>72.599999999999994</v>
      </c>
    </row>
    <row r="334" spans="7:8">
      <c r="G334" t="s">
        <v>1026</v>
      </c>
      <c r="H334" s="4">
        <v>71.900000000000006</v>
      </c>
    </row>
    <row r="335" spans="7:8">
      <c r="G335" t="s">
        <v>1027</v>
      </c>
      <c r="H335" s="4">
        <v>72.2</v>
      </c>
    </row>
    <row r="336" spans="7:8">
      <c r="G336" t="s">
        <v>1028</v>
      </c>
      <c r="H336" s="4">
        <v>72.3</v>
      </c>
    </row>
    <row r="337" spans="7:8">
      <c r="G337" t="s">
        <v>1029</v>
      </c>
      <c r="H337" s="4">
        <v>72.599999999999994</v>
      </c>
    </row>
    <row r="338" spans="7:8">
      <c r="G338" t="s">
        <v>1030</v>
      </c>
      <c r="H338" s="4">
        <v>72.8</v>
      </c>
    </row>
    <row r="339" spans="7:8">
      <c r="G339" t="s">
        <v>1031</v>
      </c>
      <c r="H339" s="4">
        <v>72.900000000000006</v>
      </c>
    </row>
    <row r="340" spans="7:8">
      <c r="G340" t="s">
        <v>1032</v>
      </c>
      <c r="H340" s="4">
        <v>72.5</v>
      </c>
    </row>
    <row r="341" spans="7:8">
      <c r="G341" t="s">
        <v>1033</v>
      </c>
      <c r="H341" s="4">
        <v>72.5</v>
      </c>
    </row>
    <row r="342" spans="7:8">
      <c r="G342" t="s">
        <v>1034</v>
      </c>
      <c r="H342" s="4">
        <v>73.099999999999994</v>
      </c>
    </row>
    <row r="343" spans="7:8">
      <c r="G343" t="s">
        <v>1035</v>
      </c>
      <c r="H343" s="4">
        <v>73.099999999999994</v>
      </c>
    </row>
    <row r="344" spans="7:8">
      <c r="G344" t="s">
        <v>1036</v>
      </c>
      <c r="H344" s="4">
        <v>73.2</v>
      </c>
    </row>
    <row r="345" spans="7:8">
      <c r="G345" t="s">
        <v>1037</v>
      </c>
      <c r="H345" s="4">
        <v>73.2</v>
      </c>
    </row>
    <row r="346" spans="7:8">
      <c r="G346" t="s">
        <v>1038</v>
      </c>
      <c r="H346" s="4">
        <v>72.599999999999994</v>
      </c>
    </row>
    <row r="347" spans="7:8">
      <c r="G347" t="s">
        <v>1039</v>
      </c>
      <c r="H347" s="4">
        <v>72.7</v>
      </c>
    </row>
    <row r="348" spans="7:8">
      <c r="G348" t="s">
        <v>1040</v>
      </c>
      <c r="H348" s="4">
        <v>73</v>
      </c>
    </row>
    <row r="349" spans="7:8">
      <c r="G349" t="s">
        <v>1041</v>
      </c>
      <c r="H349" s="4">
        <v>73.400000000000006</v>
      </c>
    </row>
    <row r="350" spans="7:8">
      <c r="G350" t="s">
        <v>1042</v>
      </c>
      <c r="H350" s="4">
        <v>74</v>
      </c>
    </row>
    <row r="351" spans="7:8">
      <c r="G351" t="s">
        <v>1043</v>
      </c>
      <c r="H351" s="4">
        <v>74.099999999999994</v>
      </c>
    </row>
    <row r="352" spans="7:8">
      <c r="G352" t="s">
        <v>1044</v>
      </c>
      <c r="H352" s="4">
        <v>73.599999999999994</v>
      </c>
    </row>
    <row r="353" spans="7:8">
      <c r="G353" t="s">
        <v>1045</v>
      </c>
      <c r="H353" s="4">
        <v>73.900000000000006</v>
      </c>
    </row>
    <row r="354" spans="7:8">
      <c r="G354" t="s">
        <v>1046</v>
      </c>
      <c r="H354" s="4">
        <v>74.099999999999994</v>
      </c>
    </row>
    <row r="355" spans="7:8">
      <c r="G355" t="s">
        <v>1047</v>
      </c>
      <c r="H355" s="4">
        <v>73.900000000000006</v>
      </c>
    </row>
    <row r="356" spans="7:8">
      <c r="G356" t="s">
        <v>1048</v>
      </c>
      <c r="H356" s="4">
        <v>73.8</v>
      </c>
    </row>
    <row r="357" spans="7:8">
      <c r="G357" t="s">
        <v>1049</v>
      </c>
      <c r="H357" s="4">
        <v>74</v>
      </c>
    </row>
    <row r="358" spans="7:8">
      <c r="G358" t="s">
        <v>1050</v>
      </c>
      <c r="H358" s="4">
        <v>73.7</v>
      </c>
    </row>
    <row r="359" spans="7:8">
      <c r="G359" t="s">
        <v>1051</v>
      </c>
      <c r="H359" s="4">
        <v>73.8</v>
      </c>
    </row>
    <row r="360" spans="7:8">
      <c r="G360" t="s">
        <v>1052</v>
      </c>
      <c r="H360" s="4">
        <v>74.099999999999994</v>
      </c>
    </row>
    <row r="361" spans="7:8">
      <c r="G361" t="s">
        <v>1053</v>
      </c>
      <c r="H361" s="4">
        <v>74.400000000000006</v>
      </c>
    </row>
    <row r="362" spans="7:8">
      <c r="G362" t="s">
        <v>1054</v>
      </c>
      <c r="H362" s="4">
        <v>74.599999999999994</v>
      </c>
    </row>
    <row r="363" spans="7:8">
      <c r="G363" t="s">
        <v>1055</v>
      </c>
      <c r="H363" s="4">
        <v>74.599999999999994</v>
      </c>
    </row>
    <row r="364" spans="7:8">
      <c r="G364" t="s">
        <v>1056</v>
      </c>
      <c r="H364" s="4">
        <v>74.400000000000006</v>
      </c>
    </row>
    <row r="365" spans="7:8">
      <c r="G365" t="s">
        <v>1057</v>
      </c>
      <c r="H365" s="4">
        <v>74.599999999999994</v>
      </c>
    </row>
    <row r="366" spans="7:8">
      <c r="G366" t="s">
        <v>1058</v>
      </c>
      <c r="H366" s="4">
        <v>74.8</v>
      </c>
    </row>
    <row r="367" spans="7:8">
      <c r="G367" t="s">
        <v>1059</v>
      </c>
      <c r="H367" s="4">
        <v>74.900000000000006</v>
      </c>
    </row>
    <row r="368" spans="7:8">
      <c r="G368" t="s">
        <v>1060</v>
      </c>
      <c r="H368" s="4">
        <v>74.900000000000006</v>
      </c>
    </row>
    <row r="369" spans="7:8">
      <c r="G369" t="s">
        <v>1061</v>
      </c>
      <c r="H369" s="4">
        <v>75.2</v>
      </c>
    </row>
    <row r="370" spans="7:8">
      <c r="G370" t="s">
        <v>1062</v>
      </c>
      <c r="H370" s="4">
        <v>74.7</v>
      </c>
    </row>
    <row r="371" spans="7:8">
      <c r="G371" t="s">
        <v>1063</v>
      </c>
      <c r="H371" s="4">
        <v>75</v>
      </c>
    </row>
    <row r="372" spans="7:8">
      <c r="G372" t="s">
        <v>1064</v>
      </c>
      <c r="H372" s="4">
        <v>75.3</v>
      </c>
    </row>
    <row r="373" spans="7:8">
      <c r="G373" t="s">
        <v>1065</v>
      </c>
      <c r="H373" s="4">
        <v>75.5</v>
      </c>
    </row>
    <row r="374" spans="7:8">
      <c r="G374" t="s">
        <v>1066</v>
      </c>
      <c r="H374" s="4">
        <v>75.5</v>
      </c>
    </row>
    <row r="375" spans="7:8">
      <c r="G375" t="s">
        <v>1067</v>
      </c>
      <c r="H375" s="4">
        <v>75.400000000000006</v>
      </c>
    </row>
    <row r="376" spans="7:8">
      <c r="G376" t="s">
        <v>1068</v>
      </c>
      <c r="H376" s="4">
        <v>75.3</v>
      </c>
    </row>
    <row r="377" spans="7:8">
      <c r="G377" t="s">
        <v>1069</v>
      </c>
      <c r="H377" s="4">
        <v>75.599999999999994</v>
      </c>
    </row>
    <row r="378" spans="7:8">
      <c r="G378" t="s">
        <v>1070</v>
      </c>
      <c r="H378" s="4">
        <v>75.900000000000006</v>
      </c>
    </row>
    <row r="379" spans="7:8">
      <c r="G379" t="s">
        <v>1071</v>
      </c>
      <c r="H379" s="4">
        <v>76</v>
      </c>
    </row>
    <row r="380" spans="7:8">
      <c r="G380" t="s">
        <v>1072</v>
      </c>
      <c r="H380" s="4">
        <v>75.900000000000006</v>
      </c>
    </row>
    <row r="381" spans="7:8">
      <c r="G381" t="s">
        <v>1073</v>
      </c>
      <c r="H381" s="4">
        <v>76.2</v>
      </c>
    </row>
    <row r="382" spans="7:8">
      <c r="G382" t="s">
        <v>1074</v>
      </c>
      <c r="H382" s="4">
        <v>75.8</v>
      </c>
    </row>
    <row r="383" spans="7:8">
      <c r="G383" t="s">
        <v>1075</v>
      </c>
      <c r="H383" s="4">
        <v>76</v>
      </c>
    </row>
    <row r="384" spans="7:8">
      <c r="G384" t="s">
        <v>1076</v>
      </c>
      <c r="H384" s="4">
        <v>76.099999999999994</v>
      </c>
    </row>
    <row r="385" spans="7:8">
      <c r="G385" t="s">
        <v>1077</v>
      </c>
      <c r="H385" s="4">
        <v>76.400000000000006</v>
      </c>
    </row>
    <row r="386" spans="7:8">
      <c r="G386" t="s">
        <v>1078</v>
      </c>
      <c r="H386" s="4">
        <v>76.599999999999994</v>
      </c>
    </row>
    <row r="387" spans="7:8">
      <c r="G387" t="s">
        <v>1079</v>
      </c>
      <c r="H387" s="4">
        <v>76.599999999999994</v>
      </c>
    </row>
    <row r="388" spans="7:8">
      <c r="G388" t="s">
        <v>1080</v>
      </c>
      <c r="H388" s="4">
        <v>76.400000000000006</v>
      </c>
    </row>
    <row r="389" spans="7:8">
      <c r="G389" t="s">
        <v>1081</v>
      </c>
      <c r="H389" s="4">
        <v>76.599999999999994</v>
      </c>
    </row>
    <row r="390" spans="7:8">
      <c r="G390" t="s">
        <v>1082</v>
      </c>
      <c r="H390" s="4">
        <v>76.7</v>
      </c>
    </row>
    <row r="391" spans="7:8">
      <c r="G391" t="s">
        <v>1083</v>
      </c>
      <c r="H391" s="4">
        <v>76.900000000000006</v>
      </c>
    </row>
    <row r="392" spans="7:8">
      <c r="G392" t="s">
        <v>1084</v>
      </c>
      <c r="H392" s="4">
        <v>77</v>
      </c>
    </row>
    <row r="393" spans="7:8">
      <c r="G393" t="s">
        <v>1085</v>
      </c>
      <c r="H393" s="4">
        <v>77.400000000000006</v>
      </c>
    </row>
    <row r="394" spans="7:8">
      <c r="G394" t="s">
        <v>690</v>
      </c>
      <c r="H394" s="4">
        <v>77</v>
      </c>
    </row>
    <row r="395" spans="7:8">
      <c r="G395" t="s">
        <v>692</v>
      </c>
      <c r="H395" s="4">
        <v>77.2</v>
      </c>
    </row>
    <row r="396" spans="7:8">
      <c r="G396" t="s">
        <v>694</v>
      </c>
      <c r="H396" s="4">
        <v>77.5</v>
      </c>
    </row>
    <row r="397" spans="7:8">
      <c r="G397" t="s">
        <v>696</v>
      </c>
      <c r="H397" s="4">
        <v>77.8</v>
      </c>
    </row>
    <row r="398" spans="7:8">
      <c r="G398" t="s">
        <v>698</v>
      </c>
      <c r="H398" s="4">
        <v>78.099999999999994</v>
      </c>
    </row>
    <row r="399" spans="7:8">
      <c r="G399" t="s">
        <v>700</v>
      </c>
      <c r="H399" s="4">
        <v>78.099999999999994</v>
      </c>
    </row>
    <row r="400" spans="7:8">
      <c r="G400" t="s">
        <v>702</v>
      </c>
      <c r="H400" s="4">
        <v>78.2</v>
      </c>
    </row>
    <row r="401" spans="7:8">
      <c r="G401" t="s">
        <v>704</v>
      </c>
      <c r="H401" s="4">
        <v>78.400000000000006</v>
      </c>
    </row>
    <row r="402" spans="7:8">
      <c r="G402" t="s">
        <v>706</v>
      </c>
      <c r="H402" s="4">
        <v>78.599999999999994</v>
      </c>
    </row>
    <row r="403" spans="7:8">
      <c r="G403" t="s">
        <v>708</v>
      </c>
      <c r="H403" s="4">
        <v>78.7</v>
      </c>
    </row>
    <row r="404" spans="7:8">
      <c r="G404" t="s">
        <v>710</v>
      </c>
      <c r="H404" s="4">
        <v>78.7</v>
      </c>
    </row>
    <row r="405" spans="7:8">
      <c r="G405" t="s">
        <v>712</v>
      </c>
      <c r="H405" s="4">
        <v>78.900000000000006</v>
      </c>
    </row>
    <row r="406" spans="7:8">
      <c r="G406" t="s">
        <v>714</v>
      </c>
      <c r="H406" s="4">
        <v>78.5</v>
      </c>
    </row>
    <row r="407" spans="7:8">
      <c r="G407" t="s">
        <v>716</v>
      </c>
      <c r="H407" s="4">
        <v>78.8</v>
      </c>
    </row>
    <row r="408" spans="7:8">
      <c r="G408" t="s">
        <v>718</v>
      </c>
      <c r="H408" s="4">
        <v>78.900000000000006</v>
      </c>
    </row>
    <row r="409" spans="7:8">
      <c r="G409" t="s">
        <v>720</v>
      </c>
      <c r="H409" s="4">
        <v>79.400000000000006</v>
      </c>
    </row>
    <row r="410" spans="7:8">
      <c r="G410" t="s">
        <v>722</v>
      </c>
      <c r="H410" s="4">
        <v>79.900000000000006</v>
      </c>
    </row>
    <row r="411" spans="7:8">
      <c r="G411" t="s">
        <v>724</v>
      </c>
      <c r="H411" s="4">
        <v>80.099999999999994</v>
      </c>
    </row>
    <row r="412" spans="7:8">
      <c r="G412" t="s">
        <v>726</v>
      </c>
      <c r="H412" s="4">
        <v>80</v>
      </c>
    </row>
    <row r="413" spans="7:8">
      <c r="G413" t="s">
        <v>728</v>
      </c>
      <c r="H413" s="4">
        <v>80.400000000000006</v>
      </c>
    </row>
    <row r="414" spans="7:8">
      <c r="G414" t="s">
        <v>730</v>
      </c>
      <c r="H414" s="4">
        <v>80.5</v>
      </c>
    </row>
    <row r="415" spans="7:8">
      <c r="G415" t="s">
        <v>732</v>
      </c>
      <c r="H415" s="4">
        <v>80.599999999999994</v>
      </c>
    </row>
    <row r="416" spans="7:8">
      <c r="G416" t="s">
        <v>734</v>
      </c>
      <c r="H416" s="4">
        <v>80.8</v>
      </c>
    </row>
    <row r="417" spans="7:8">
      <c r="G417" t="s">
        <v>736</v>
      </c>
      <c r="H417" s="4">
        <v>81.3</v>
      </c>
    </row>
    <row r="418" spans="7:8">
      <c r="G418" t="s">
        <v>738</v>
      </c>
      <c r="H418" s="4">
        <v>80.599999999999994</v>
      </c>
    </row>
    <row r="419" spans="7:8">
      <c r="G419" t="s">
        <v>740</v>
      </c>
      <c r="H419" s="4">
        <v>81</v>
      </c>
    </row>
    <row r="420" spans="7:8">
      <c r="G420" t="s">
        <v>742</v>
      </c>
      <c r="H420" s="4">
        <v>81.400000000000006</v>
      </c>
    </row>
    <row r="421" spans="7:8">
      <c r="G421" t="s">
        <v>744</v>
      </c>
      <c r="H421" s="4">
        <v>81.599999999999994</v>
      </c>
    </row>
    <row r="422" spans="7:8">
      <c r="G422" t="s">
        <v>746</v>
      </c>
      <c r="H422" s="4">
        <v>81.8</v>
      </c>
    </row>
    <row r="423" spans="7:8">
      <c r="G423" t="s">
        <v>748</v>
      </c>
      <c r="H423" s="4">
        <v>82</v>
      </c>
    </row>
    <row r="424" spans="7:8">
      <c r="G424" t="s">
        <v>750</v>
      </c>
      <c r="H424" s="4">
        <v>81.5</v>
      </c>
    </row>
    <row r="425" spans="7:8">
      <c r="G425" t="s">
        <v>752</v>
      </c>
      <c r="H425" s="4">
        <v>81.8</v>
      </c>
    </row>
    <row r="426" spans="7:8">
      <c r="G426" t="s">
        <v>754</v>
      </c>
      <c r="H426" s="4">
        <v>81.900000000000006</v>
      </c>
    </row>
    <row r="427" spans="7:8">
      <c r="G427" t="s">
        <v>756</v>
      </c>
      <c r="H427" s="4">
        <v>82.3</v>
      </c>
    </row>
    <row r="428" spans="7:8">
      <c r="G428" t="s">
        <v>757</v>
      </c>
      <c r="H428" s="4">
        <v>82.5</v>
      </c>
    </row>
    <row r="429" spans="7:8">
      <c r="G429" t="s">
        <v>758</v>
      </c>
      <c r="H429" s="4">
        <v>83</v>
      </c>
    </row>
    <row r="430" spans="7:8">
      <c r="G430" t="s">
        <v>759</v>
      </c>
      <c r="H430" s="4">
        <v>82.4</v>
      </c>
    </row>
    <row r="431" spans="7:8">
      <c r="G431" t="s">
        <v>760</v>
      </c>
      <c r="H431" s="4">
        <v>83</v>
      </c>
    </row>
    <row r="432" spans="7:8">
      <c r="G432" t="s">
        <v>761</v>
      </c>
      <c r="H432" s="4">
        <v>83.4</v>
      </c>
    </row>
    <row r="433" spans="7:8">
      <c r="G433" t="s">
        <v>762</v>
      </c>
      <c r="H433" s="4">
        <v>84</v>
      </c>
    </row>
    <row r="434" spans="7:8">
      <c r="G434" t="s">
        <v>763</v>
      </c>
      <c r="H434" s="4">
        <v>84.6</v>
      </c>
    </row>
    <row r="435" spans="7:8">
      <c r="G435" t="s">
        <v>764</v>
      </c>
      <c r="H435" s="4">
        <v>85.2</v>
      </c>
    </row>
    <row r="436" spans="7:8">
      <c r="G436" t="s">
        <v>765</v>
      </c>
      <c r="H436" s="4">
        <v>85.1</v>
      </c>
    </row>
    <row r="437" spans="7:8">
      <c r="G437" t="s">
        <v>766</v>
      </c>
      <c r="H437" s="4">
        <v>85.7</v>
      </c>
    </row>
    <row r="438" spans="7:8">
      <c r="G438" t="s">
        <v>767</v>
      </c>
      <c r="H438" s="4">
        <v>86.1</v>
      </c>
    </row>
    <row r="439" spans="7:8">
      <c r="G439" t="s">
        <v>768</v>
      </c>
      <c r="H439" s="4">
        <v>85.9</v>
      </c>
    </row>
    <row r="440" spans="7:8">
      <c r="G440" t="s">
        <v>769</v>
      </c>
      <c r="H440" s="4">
        <v>85.8</v>
      </c>
    </row>
    <row r="441" spans="7:8">
      <c r="G441" t="s">
        <v>770</v>
      </c>
      <c r="H441" s="4">
        <v>85.5</v>
      </c>
    </row>
    <row r="442" spans="7:8">
      <c r="G442" t="s">
        <v>771</v>
      </c>
      <c r="H442" s="4">
        <v>84.9</v>
      </c>
    </row>
    <row r="443" spans="7:8">
      <c r="G443" t="s">
        <v>772</v>
      </c>
      <c r="H443" s="4">
        <v>85.6</v>
      </c>
    </row>
    <row r="444" spans="7:8">
      <c r="G444" t="s">
        <v>773</v>
      </c>
      <c r="H444" s="4">
        <v>85.8</v>
      </c>
    </row>
    <row r="445" spans="7:8">
      <c r="G445" t="s">
        <v>774</v>
      </c>
      <c r="H445" s="4">
        <v>86</v>
      </c>
    </row>
    <row r="446" spans="7:8">
      <c r="G446" t="s">
        <v>775</v>
      </c>
      <c r="H446" s="4">
        <v>86.4</v>
      </c>
    </row>
    <row r="447" spans="7:8">
      <c r="G447" t="s">
        <v>776</v>
      </c>
      <c r="H447" s="4">
        <v>86.7</v>
      </c>
    </row>
    <row r="448" spans="7:8">
      <c r="G448" t="s">
        <v>777</v>
      </c>
      <c r="H448" s="4">
        <v>86.7</v>
      </c>
    </row>
    <row r="449" spans="7:8">
      <c r="G449" t="s">
        <v>778</v>
      </c>
      <c r="H449" s="4">
        <v>87</v>
      </c>
    </row>
    <row r="450" spans="7:8">
      <c r="G450" t="s">
        <v>779</v>
      </c>
      <c r="H450" s="4">
        <v>87.1</v>
      </c>
    </row>
    <row r="451" spans="7:8">
      <c r="G451" t="s">
        <v>780</v>
      </c>
      <c r="H451" s="4">
        <v>87.2</v>
      </c>
    </row>
    <row r="452" spans="7:8">
      <c r="G452" t="s">
        <v>781</v>
      </c>
      <c r="H452" s="4">
        <v>87.5</v>
      </c>
    </row>
    <row r="453" spans="7:8">
      <c r="G453" t="s">
        <v>782</v>
      </c>
      <c r="H453" s="4">
        <v>88</v>
      </c>
    </row>
    <row r="454" spans="7:8">
      <c r="G454" t="s">
        <v>783</v>
      </c>
      <c r="H454" s="4">
        <v>87.8</v>
      </c>
    </row>
    <row r="455" spans="7:8">
      <c r="G455" t="s">
        <v>784</v>
      </c>
      <c r="H455" s="4">
        <v>88.2</v>
      </c>
    </row>
    <row r="456" spans="7:8">
      <c r="G456" t="s">
        <v>785</v>
      </c>
      <c r="H456" s="4">
        <v>88.7</v>
      </c>
    </row>
    <row r="457" spans="7:8">
      <c r="G457" t="s">
        <v>786</v>
      </c>
      <c r="H457" s="4">
        <v>89.2</v>
      </c>
    </row>
    <row r="458" spans="7:8">
      <c r="G458" t="s">
        <v>787</v>
      </c>
      <c r="H458" s="4">
        <v>89.4</v>
      </c>
    </row>
    <row r="459" spans="7:8">
      <c r="G459" t="s">
        <v>788</v>
      </c>
      <c r="H459" s="4">
        <v>89.5</v>
      </c>
    </row>
    <row r="460" spans="7:8">
      <c r="G460" t="s">
        <v>789</v>
      </c>
      <c r="H460" s="4">
        <v>89.3</v>
      </c>
    </row>
    <row r="461" spans="7:8">
      <c r="G461" t="s">
        <v>790</v>
      </c>
      <c r="H461" s="4">
        <v>89.8</v>
      </c>
    </row>
    <row r="462" spans="7:8">
      <c r="G462" t="s">
        <v>791</v>
      </c>
      <c r="H462" s="4">
        <v>89.8</v>
      </c>
    </row>
    <row r="463" spans="7:8">
      <c r="G463" t="s">
        <v>792</v>
      </c>
      <c r="H463" s="4">
        <v>90</v>
      </c>
    </row>
    <row r="464" spans="7:8">
      <c r="G464" t="s">
        <v>793</v>
      </c>
      <c r="H464" s="4">
        <v>90.3</v>
      </c>
    </row>
    <row r="465" spans="7:8">
      <c r="G465" t="s">
        <v>794</v>
      </c>
      <c r="H465" s="4">
        <v>91.2</v>
      </c>
    </row>
    <row r="466" spans="7:8">
      <c r="G466" t="s">
        <v>795</v>
      </c>
      <c r="H466" s="4">
        <v>91.3</v>
      </c>
    </row>
    <row r="467" spans="7:8">
      <c r="G467" t="s">
        <v>796</v>
      </c>
      <c r="H467" s="4">
        <v>92</v>
      </c>
    </row>
    <row r="468" spans="7:8">
      <c r="G468" t="s">
        <v>797</v>
      </c>
      <c r="H468" s="4">
        <v>92.2</v>
      </c>
    </row>
    <row r="469" spans="7:8">
      <c r="G469" t="s">
        <v>798</v>
      </c>
      <c r="H469" s="4">
        <v>93.2</v>
      </c>
    </row>
    <row r="470" spans="7:8">
      <c r="G470" t="s">
        <v>799</v>
      </c>
      <c r="H470" s="4">
        <v>93.4</v>
      </c>
    </row>
    <row r="471" spans="7:8">
      <c r="G471" t="s">
        <v>800</v>
      </c>
      <c r="H471" s="4">
        <v>93.3</v>
      </c>
    </row>
    <row r="472" spans="7:8">
      <c r="G472" t="s">
        <v>801</v>
      </c>
      <c r="H472" s="4">
        <v>93.3</v>
      </c>
    </row>
    <row r="473" spans="7:8">
      <c r="G473" t="s">
        <v>802</v>
      </c>
      <c r="H473" s="4">
        <v>93.8</v>
      </c>
    </row>
    <row r="474" spans="7:8">
      <c r="G474" t="s">
        <v>803</v>
      </c>
      <c r="H474" s="4">
        <v>94.4</v>
      </c>
    </row>
    <row r="475" spans="7:8">
      <c r="G475" t="s">
        <v>804</v>
      </c>
      <c r="H475" s="4">
        <v>94.5</v>
      </c>
    </row>
    <row r="476" spans="7:8">
      <c r="G476" t="s">
        <v>805</v>
      </c>
      <c r="H476" s="4">
        <v>94.6</v>
      </c>
    </row>
    <row r="477" spans="7:8">
      <c r="G477" t="s">
        <v>806</v>
      </c>
      <c r="H477" s="4">
        <v>95.1</v>
      </c>
    </row>
    <row r="478" spans="7:8">
      <c r="G478" t="s">
        <v>807</v>
      </c>
      <c r="H478" s="4">
        <v>94.6</v>
      </c>
    </row>
    <row r="479" spans="7:8">
      <c r="G479" t="s">
        <v>808</v>
      </c>
      <c r="H479" s="4">
        <v>95.1</v>
      </c>
    </row>
    <row r="480" spans="7:8">
      <c r="G480" t="s">
        <v>810</v>
      </c>
      <c r="H480" s="4">
        <v>95.4</v>
      </c>
    </row>
    <row r="481" spans="7:8">
      <c r="G481" t="s">
        <v>812</v>
      </c>
      <c r="H481" s="4">
        <v>96</v>
      </c>
    </row>
    <row r="482" spans="7:8">
      <c r="G482" t="s">
        <v>814</v>
      </c>
      <c r="H482" s="4">
        <v>95.9</v>
      </c>
    </row>
    <row r="483" spans="7:8">
      <c r="G483" t="s">
        <v>816</v>
      </c>
      <c r="H483" s="4">
        <v>95.5</v>
      </c>
    </row>
    <row r="484" spans="7:8">
      <c r="G484" t="s">
        <v>818</v>
      </c>
      <c r="H484" s="4">
        <v>95.6</v>
      </c>
    </row>
    <row r="485" spans="7:8">
      <c r="G485" t="s">
        <v>820</v>
      </c>
      <c r="H485" s="4">
        <v>96.1</v>
      </c>
    </row>
    <row r="486" spans="7:8">
      <c r="G486" t="s">
        <v>822</v>
      </c>
      <c r="H486" s="4">
        <v>96.5</v>
      </c>
    </row>
    <row r="487" spans="7:8">
      <c r="G487" t="s">
        <v>824</v>
      </c>
      <c r="H487" s="4">
        <v>97</v>
      </c>
    </row>
    <row r="488" spans="7:8">
      <c r="G488" t="s">
        <v>826</v>
      </c>
      <c r="H488" s="4">
        <v>97.2</v>
      </c>
    </row>
    <row r="489" spans="7:8">
      <c r="G489" t="s">
        <v>828</v>
      </c>
      <c r="H489" s="4">
        <v>97.6</v>
      </c>
    </row>
    <row r="490" spans="7:8">
      <c r="G490" t="s">
        <v>830</v>
      </c>
      <c r="H490" s="4">
        <v>97.1</v>
      </c>
    </row>
    <row r="491" spans="7:8">
      <c r="G491" t="s">
        <v>832</v>
      </c>
      <c r="H491" s="4">
        <v>97.8</v>
      </c>
    </row>
    <row r="492" spans="7:8">
      <c r="G492" t="s">
        <v>834</v>
      </c>
      <c r="H492" s="4">
        <v>98.1</v>
      </c>
    </row>
    <row r="493" spans="7:8">
      <c r="G493" t="s">
        <v>836</v>
      </c>
      <c r="H493" s="4">
        <v>98.3</v>
      </c>
    </row>
    <row r="494" spans="7:8">
      <c r="G494" t="s">
        <v>838</v>
      </c>
      <c r="H494" s="4">
        <v>98.5</v>
      </c>
    </row>
    <row r="495" spans="7:8">
      <c r="G495" t="s">
        <v>840</v>
      </c>
      <c r="H495" s="4">
        <v>98.3</v>
      </c>
    </row>
    <row r="496" spans="7:8">
      <c r="G496" t="s">
        <v>842</v>
      </c>
      <c r="H496" s="4">
        <v>98.3</v>
      </c>
    </row>
    <row r="497" spans="7:8">
      <c r="G497" t="s">
        <v>844</v>
      </c>
      <c r="H497" s="4">
        <v>98.7</v>
      </c>
    </row>
    <row r="498" spans="7:8">
      <c r="G498" t="s">
        <v>846</v>
      </c>
      <c r="H498" s="4">
        <v>99.1</v>
      </c>
    </row>
    <row r="499" spans="7:8">
      <c r="G499" t="s">
        <v>848</v>
      </c>
      <c r="H499" s="4">
        <v>99.1</v>
      </c>
    </row>
    <row r="500" spans="7:8">
      <c r="G500" t="s">
        <v>850</v>
      </c>
      <c r="H500" s="4">
        <v>99.2</v>
      </c>
    </row>
    <row r="501" spans="7:8">
      <c r="G501" t="s">
        <v>852</v>
      </c>
      <c r="H501" s="4">
        <v>99.6</v>
      </c>
    </row>
    <row r="502" spans="7:8">
      <c r="G502" t="s">
        <v>854</v>
      </c>
      <c r="H502" s="4">
        <v>99</v>
      </c>
    </row>
    <row r="503" spans="7:8">
      <c r="G503" t="s">
        <v>856</v>
      </c>
      <c r="H503" s="4">
        <v>99.5</v>
      </c>
    </row>
    <row r="504" spans="7:8">
      <c r="G504" t="s">
        <v>858</v>
      </c>
      <c r="H504" s="4">
        <v>99.7</v>
      </c>
    </row>
    <row r="505" spans="7:8">
      <c r="G505" t="s">
        <v>860</v>
      </c>
      <c r="H505" s="4">
        <v>100.1</v>
      </c>
    </row>
    <row r="506" spans="7:8">
      <c r="G506" t="s">
        <v>862</v>
      </c>
      <c r="H506" s="4">
        <v>100</v>
      </c>
    </row>
    <row r="507" spans="7:8">
      <c r="G507" t="s">
        <v>864</v>
      </c>
      <c r="H507" s="4">
        <v>100.2</v>
      </c>
    </row>
    <row r="508" spans="7:8">
      <c r="G508" t="s">
        <v>866</v>
      </c>
      <c r="H508" s="4">
        <v>99.9</v>
      </c>
    </row>
    <row r="509" spans="7:8">
      <c r="G509" t="s">
        <v>868</v>
      </c>
      <c r="H509" s="4">
        <v>100.2</v>
      </c>
    </row>
    <row r="510" spans="7:8">
      <c r="G510" t="s">
        <v>870</v>
      </c>
      <c r="H510" s="4">
        <v>100.3</v>
      </c>
    </row>
    <row r="511" spans="7:8">
      <c r="G511" t="s">
        <v>872</v>
      </c>
      <c r="H511" s="4">
        <v>100.4</v>
      </c>
    </row>
    <row r="512" spans="7:8">
      <c r="G512" t="s">
        <v>874</v>
      </c>
      <c r="H512" s="4">
        <v>100.1</v>
      </c>
    </row>
    <row r="513" spans="7:8">
      <c r="G513" t="s">
        <v>876</v>
      </c>
      <c r="H513" s="4">
        <v>100.1</v>
      </c>
    </row>
    <row r="514" spans="7:8">
      <c r="G514" t="s">
        <v>878</v>
      </c>
      <c r="H514" s="4">
        <v>99.3</v>
      </c>
    </row>
    <row r="515" spans="7:8">
      <c r="G515" t="s">
        <v>880</v>
      </c>
      <c r="H515" s="4">
        <v>99.5</v>
      </c>
    </row>
    <row r="516" spans="7:8">
      <c r="G516" t="s">
        <v>882</v>
      </c>
      <c r="H516" s="4">
        <v>99.7</v>
      </c>
    </row>
    <row r="517" spans="7:8">
      <c r="G517" t="s">
        <v>884</v>
      </c>
      <c r="H517" s="4">
        <v>99.9</v>
      </c>
    </row>
    <row r="518" spans="7:8">
      <c r="G518" t="s">
        <v>886</v>
      </c>
      <c r="H518" s="4">
        <v>100.1</v>
      </c>
    </row>
    <row r="519" spans="7:8">
      <c r="G519" t="s">
        <v>888</v>
      </c>
      <c r="H519" s="4">
        <v>100.2</v>
      </c>
    </row>
    <row r="520" spans="7:8">
      <c r="G520" t="s">
        <v>890</v>
      </c>
      <c r="H520" s="4">
        <v>100</v>
      </c>
    </row>
    <row r="521" spans="7:8">
      <c r="G521" t="s">
        <v>892</v>
      </c>
      <c r="H521" s="4">
        <v>100.3</v>
      </c>
    </row>
    <row r="522" spans="7:8">
      <c r="G522" t="s">
        <v>894</v>
      </c>
      <c r="H522" s="4">
        <v>100.2</v>
      </c>
    </row>
    <row r="523" spans="7:8">
      <c r="G523" t="s">
        <v>896</v>
      </c>
      <c r="H523" s="4">
        <v>100.3</v>
      </c>
    </row>
    <row r="524" spans="7:8">
      <c r="G524" t="s">
        <v>898</v>
      </c>
      <c r="H524" s="4">
        <v>100.3</v>
      </c>
    </row>
    <row r="525" spans="7:8">
      <c r="G525" t="s">
        <v>900</v>
      </c>
      <c r="H525" s="4">
        <v>100.3</v>
      </c>
    </row>
    <row r="526" spans="7:8">
      <c r="G526" t="s">
        <v>902</v>
      </c>
      <c r="H526" s="4">
        <v>99.5</v>
      </c>
    </row>
    <row r="527" spans="7:8">
      <c r="G527" t="s">
        <v>904</v>
      </c>
      <c r="H527" s="4">
        <v>99.8</v>
      </c>
    </row>
    <row r="528" spans="7:8">
      <c r="G528" t="s">
        <v>906</v>
      </c>
      <c r="H528" s="4">
        <v>100.2</v>
      </c>
    </row>
    <row r="529" spans="7:8">
      <c r="G529" t="s">
        <v>908</v>
      </c>
      <c r="H529" s="4">
        <v>100.2</v>
      </c>
    </row>
    <row r="530" spans="7:8">
      <c r="G530" t="s">
        <v>910</v>
      </c>
      <c r="H530" s="4">
        <v>100.4</v>
      </c>
    </row>
    <row r="531" spans="7:8">
      <c r="G531" t="s">
        <v>912</v>
      </c>
      <c r="H531" s="4">
        <v>100.6</v>
      </c>
    </row>
    <row r="532" spans="7:8">
      <c r="G532" t="s">
        <v>914</v>
      </c>
      <c r="H532" s="4">
        <v>100.6</v>
      </c>
    </row>
    <row r="533" spans="7:8">
      <c r="G533" t="s">
        <v>916</v>
      </c>
      <c r="H533" s="4">
        <v>100.9</v>
      </c>
    </row>
    <row r="534" spans="7:8">
      <c r="G534" t="s">
        <v>918</v>
      </c>
      <c r="H534" s="4">
        <v>101.1</v>
      </c>
    </row>
    <row r="535" spans="7:8">
      <c r="G535" t="s">
        <v>920</v>
      </c>
      <c r="H535" s="4">
        <v>101.2</v>
      </c>
    </row>
    <row r="536" spans="7:8">
      <c r="G536" t="s">
        <v>922</v>
      </c>
      <c r="H536" s="4">
        <v>101.4</v>
      </c>
    </row>
    <row r="537" spans="7:8">
      <c r="G537" t="s">
        <v>924</v>
      </c>
      <c r="H537" s="4">
        <v>101.9</v>
      </c>
    </row>
    <row r="538" spans="7:8">
      <c r="G538" t="s">
        <v>926</v>
      </c>
      <c r="H538" s="4">
        <v>101.4</v>
      </c>
    </row>
    <row r="539" spans="7:8">
      <c r="G539" t="s">
        <v>928</v>
      </c>
      <c r="H539" s="4">
        <v>102.1</v>
      </c>
    </row>
    <row r="540" spans="7:8">
      <c r="G540" t="s">
        <v>930</v>
      </c>
      <c r="H540" s="4">
        <v>102.5</v>
      </c>
    </row>
    <row r="541" spans="7:8">
      <c r="G541" t="s">
        <v>932</v>
      </c>
      <c r="H541" s="4">
        <v>102.9</v>
      </c>
    </row>
    <row r="542" spans="7:8">
      <c r="G542" t="s">
        <v>934</v>
      </c>
      <c r="H542" s="4">
        <v>103.3</v>
      </c>
    </row>
    <row r="543" spans="7:8">
      <c r="G543" t="s">
        <v>936</v>
      </c>
      <c r="H543" s="4">
        <v>103.3</v>
      </c>
    </row>
    <row r="544" spans="7:8">
      <c r="G544" t="s">
        <v>938</v>
      </c>
      <c r="H544" s="4">
        <v>103.2</v>
      </c>
    </row>
    <row r="545" spans="7:8">
      <c r="G545" t="s">
        <v>940</v>
      </c>
      <c r="H545" s="4">
        <v>103.8</v>
      </c>
    </row>
    <row r="546" spans="7:8">
      <c r="G546" t="s">
        <v>942</v>
      </c>
      <c r="H546" s="4">
        <v>104.1</v>
      </c>
    </row>
    <row r="547" spans="7:8">
      <c r="G547" t="s">
        <v>944</v>
      </c>
      <c r="H547" s="4">
        <v>104.2</v>
      </c>
    </row>
    <row r="548" spans="7:8">
      <c r="G548" t="s">
        <v>946</v>
      </c>
      <c r="H548" s="4">
        <v>104.6</v>
      </c>
    </row>
    <row r="549" spans="7:8">
      <c r="G549" t="s">
        <v>948</v>
      </c>
      <c r="H549" s="4">
        <v>104.9</v>
      </c>
    </row>
    <row r="550" spans="7:8">
      <c r="G550" t="s">
        <v>950</v>
      </c>
      <c r="H550" s="4">
        <v>104.4</v>
      </c>
    </row>
    <row r="551" spans="7:8">
      <c r="G551" t="s">
        <v>952</v>
      </c>
      <c r="H551" s="4">
        <v>104.9</v>
      </c>
    </row>
    <row r="552" spans="7:8">
      <c r="G552" t="s">
        <v>954</v>
      </c>
      <c r="H552" s="4">
        <v>105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Follow-up xmlns="7041854e-4853-44f9-9e63-23b7acad5461">false</Follow-up>
    <j7c77f2a1a924badb0d621542422dc19 xmlns="7041854e-4853-44f9-9e63-23b7acad5461">
      <Terms xmlns="http://schemas.microsoft.com/office/infopath/2007/PartnerControls"/>
    </j7c77f2a1a924badb0d621542422dc19>
    <b128efbe498d4e38a73555a2e7be12ea xmlns="7041854e-4853-44f9-9e63-23b7acad5461">
      <Terms xmlns="http://schemas.microsoft.com/office/infopath/2007/PartnerControls"/>
    </b128efbe498d4e38a73555a2e7be12ea>
    <m279c8e365374608a4eb2bb657f838c2 xmlns="7041854e-4853-44f9-9e63-23b7acad5461">
      <Terms xmlns="http://schemas.microsoft.com/office/infopath/2007/PartnerControls"/>
    </m279c8e365374608a4eb2bb657f838c2>
    <a9250910d34f4f6d82af870f608babb6 xmlns="7041854e-4853-44f9-9e63-23b7acad5461">
      <Terms xmlns="http://schemas.microsoft.com/office/infopath/2007/PartnerControls"/>
    </a9250910d34f4f6d82af870f608babb6>
    <oe9d4f963f4c420b8d2b35d038476850 xmlns="7041854e-4853-44f9-9e63-23b7acad5461">
      <Terms xmlns="http://schemas.microsoft.com/office/infopath/2007/PartnerControls"/>
    </oe9d4f963f4c420b8d2b35d038476850>
    <f8aa492165544285b4c7fe9d1b6ad82c xmlns="7041854e-4853-44f9-9e63-23b7acad5461">
      <Terms xmlns="http://schemas.microsoft.com/office/infopath/2007/PartnerControls"/>
    </f8aa492165544285b4c7fe9d1b6ad82c>
    <lcf76f155ced4ddcb4097134ff3c332f xmlns="a596a9c4-d9a4-4964-a725-57f4f705c70f">
      <Terms xmlns="http://schemas.microsoft.com/office/infopath/2007/PartnerControls"/>
    </lcf76f155ced4ddcb4097134ff3c332f>
    <TaxCatchAll xmlns="7041854e-4853-44f9-9e63-23b7acad5461">
      <Value>21</Value>
    </TaxCatchAll>
    <b20f10deb29d4945907115b7b62c5b70 xmlns="7041854e-4853-44f9-9e63-23b7acad5461">
      <Terms xmlns="http://schemas.microsoft.com/office/infopath/2007/PartnerControls"/>
    </b20f10deb29d4945907115b7b62c5b70>
    <j014a7bd3fd34d828fc493e84f684b49 xmlns="7041854e-4853-44f9-9e63-23b7acad5461">
      <Terms xmlns="http://schemas.microsoft.com/office/infopath/2007/PartnerControls"/>
    </j014a7bd3fd34d828fc493e84f684b49>
    <b2faa34e97554b63aaaf45270201a270 xmlns="7041854e-4853-44f9-9e63-23b7acad5461">
      <Terms xmlns="http://schemas.microsoft.com/office/infopath/2007/PartnerControls"/>
    </b2faa34e97554b63aaaf45270201a270>
    <da4e9ae56afa494a84f353054bd212ec xmlns="7041854e-4853-44f9-9e63-23b7acad5461">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c2540f30-f875-494b-a43f-ebfb5017a6ad</TermId>
        </TermInfo>
      </Terms>
    </da4e9ae56afa494a84f353054bd212ec>
    <RelatedItem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e0e5cfab-624c-4e44-8ff4-7cd112c8ab77" ContentTypeId="0x010100573134B1BDBFC74F8C2DBF70E4CDEAD4" PreviousValue="false"/>
</file>

<file path=customXml/item4.xml><?xml version="1.0" encoding="utf-8"?>
<ct:contentTypeSchema xmlns:ct="http://schemas.microsoft.com/office/2006/metadata/contentType" xmlns:ma="http://schemas.microsoft.com/office/2006/metadata/properties/metaAttributes" ct:_="" ma:_="" ma:contentTypeName="Working Document" ma:contentTypeID="0x010100573134B1BDBFC74F8C2DBF70E4CDEAD400E5812F94BE26EB4785373F7C006D3CD1" ma:contentTypeVersion="102" ma:contentTypeDescription="Create a new document" ma:contentTypeScope="" ma:versionID="eb2ecfe0ec7962a5ac46d388f95473e0">
  <xsd:schema xmlns:xsd="http://www.w3.org/2001/XMLSchema" xmlns:xs="http://www.w3.org/2001/XMLSchema" xmlns:p="http://schemas.microsoft.com/office/2006/metadata/properties" xmlns:ns1="http://schemas.microsoft.com/sharepoint/v3" xmlns:ns2="7041854e-4853-44f9-9e63-23b7acad5461" xmlns:ns3="a596a9c4-d9a4-4964-a725-57f4f705c70f" targetNamespace="http://schemas.microsoft.com/office/2006/metadata/properties" ma:root="true" ma:fieldsID="368fdf763fab8be3b7169c3fd0c13798" ns1:_="" ns2:_="" ns3:_="">
    <xsd:import namespace="http://schemas.microsoft.com/sharepoint/v3"/>
    <xsd:import namespace="7041854e-4853-44f9-9e63-23b7acad5461"/>
    <xsd:import namespace="a596a9c4-d9a4-4964-a725-57f4f705c70f"/>
    <xsd:element name="properties">
      <xsd:complexType>
        <xsd:sequence>
          <xsd:element name="documentManagement">
            <xsd:complexType>
              <xsd:all>
                <xsd:element ref="ns2:TaxCatchAll" minOccurs="0"/>
                <xsd:element ref="ns2:TaxCatchAllLabel" minOccurs="0"/>
                <xsd:element ref="ns2:oe9d4f963f4c420b8d2b35d038476850" minOccurs="0"/>
                <xsd:element ref="ns2:a9250910d34f4f6d82af870f608babb6" minOccurs="0"/>
                <xsd:element ref="ns2:da4e9ae56afa494a84f353054bd212ec" minOccurs="0"/>
                <xsd:element ref="ns2:j7c77f2a1a924badb0d621542422dc19" minOccurs="0"/>
                <xsd:element ref="ns2:b20f10deb29d4945907115b7b62c5b70" minOccurs="0"/>
                <xsd:element ref="ns2:f8aa492165544285b4c7fe9d1b6ad82c" minOccurs="0"/>
                <xsd:element ref="ns2:j014a7bd3fd34d828fc493e84f684b49" minOccurs="0"/>
                <xsd:element ref="ns2:b2faa34e97554b63aaaf45270201a270" minOccurs="0"/>
                <xsd:element ref="ns2:m279c8e365374608a4eb2bb657f838c2" minOccurs="0"/>
                <xsd:element ref="ns2:b128efbe498d4e38a73555a2e7be12ea" minOccurs="0"/>
                <xsd:element ref="ns1:RelatedItems" minOccurs="0"/>
                <xsd:element ref="ns2:Follow-up" minOccurs="0"/>
                <xsd:element ref="ns3:lcf76f155ced4ddcb4097134ff3c332f"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elatedItems" ma:index="30" nillable="true" ma:displayName="Related Items" ma:internalName="RelatedItem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041854e-4853-44f9-9e63-23b7acad5461"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2da52b04-469a-4e7f-bcdd-dd5059019484}" ma:internalName="TaxCatchAll" ma:showField="CatchAllData" ma:web="11354919-975d-48ee-8859-4dc7ad3be72c">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2da52b04-469a-4e7f-bcdd-dd5059019484}" ma:internalName="TaxCatchAllLabel" ma:readOnly="true" ma:showField="CatchAllDataLabel" ma:web="11354919-975d-48ee-8859-4dc7ad3be72c">
      <xsd:complexType>
        <xsd:complexContent>
          <xsd:extension base="dms:MultiChoiceLookup">
            <xsd:sequence>
              <xsd:element name="Value" type="dms:Lookup" maxOccurs="unbounded" minOccurs="0" nillable="true"/>
            </xsd:sequence>
          </xsd:extension>
        </xsd:complexContent>
      </xsd:complexType>
    </xsd:element>
    <xsd:element name="oe9d4f963f4c420b8d2b35d038476850" ma:index="10" nillable="true" ma:taxonomy="true" ma:internalName="oe9d4f963f4c420b8d2b35d038476850" ma:taxonomyFieldName="Project_x0020_Code" ma:displayName="Project Code" ma:readOnly="false" ma:default="" ma:fieldId="{8e9d4f96-3f4c-420b-8d2b-35d038476850}" ma:sspId="e0e5cfab-624c-4e44-8ff4-7cd112c8ab77" ma:termSetId="bc23a541-aea4-4435-a073-083f538ddda8" ma:anchorId="00000000-0000-0000-0000-000000000000" ma:open="false" ma:isKeyword="false">
      <xsd:complexType>
        <xsd:sequence>
          <xsd:element ref="pc:Terms" minOccurs="0" maxOccurs="1"/>
        </xsd:sequence>
      </xsd:complexType>
    </xsd:element>
    <xsd:element name="a9250910d34f4f6d82af870f608babb6" ma:index="12" nillable="true" ma:taxonomy="true" ma:internalName="a9250910d34f4f6d82af870f608babb6" ma:taxonomyFieldName="Stakeholder" ma:displayName="Stakeholder" ma:default="" ma:fieldId="{a9250910-d34f-4f6d-82af-870f608babb6}" ma:sspId="e0e5cfab-624c-4e44-8ff4-7cd112c8ab77" ma:termSetId="ee0aaf81-6a8b-43d1-b9fc-ec03981ffa49" ma:anchorId="00000000-0000-0000-0000-000000000000" ma:open="false" ma:isKeyword="false">
      <xsd:complexType>
        <xsd:sequence>
          <xsd:element ref="pc:Terms" minOccurs="0" maxOccurs="1"/>
        </xsd:sequence>
      </xsd:complexType>
    </xsd:element>
    <xsd:element name="da4e9ae56afa494a84f353054bd212ec" ma:index="14" ma:taxonomy="true" ma:internalName="da4e9ae56afa494a84f353054bd212ec" ma:taxonomyFieldName="Security_x0020_Classification" ma:displayName="Security Classification" ma:readOnly="false" ma:default="21;#OFFICIAL|c2540f30-f875-494b-a43f-ebfb5017a6ad" ma:fieldId="{da4e9ae5-6afa-494a-84f3-53054bd212ec}" ma:sspId="e0e5cfab-624c-4e44-8ff4-7cd112c8ab77" ma:termSetId="7ee735fb-a12e-40a4-910f-35c1a693a535" ma:anchorId="00000000-0000-0000-0000-000000000000" ma:open="false" ma:isKeyword="false">
      <xsd:complexType>
        <xsd:sequence>
          <xsd:element ref="pc:Terms" minOccurs="0" maxOccurs="1"/>
        </xsd:sequence>
      </xsd:complexType>
    </xsd:element>
    <xsd:element name="j7c77f2a1a924badb0d621542422dc19" ma:index="16" nillable="true" ma:taxonomy="true" ma:internalName="j7c77f2a1a924badb0d621542422dc19" ma:taxonomyFieldName="Meeting" ma:displayName="Meeting" ma:default="" ma:fieldId="{37c77f2a-1a92-4bad-b0d6-21542422dc19}" ma:sspId="e0e5cfab-624c-4e44-8ff4-7cd112c8ab77" ma:termSetId="97d639f9-b377-4b4b-8e24-8a2b6f8acfbc" ma:anchorId="00000000-0000-0000-0000-000000000000" ma:open="false" ma:isKeyword="false">
      <xsd:complexType>
        <xsd:sequence>
          <xsd:element ref="pc:Terms" minOccurs="0" maxOccurs="1"/>
        </xsd:sequence>
      </xsd:complexType>
    </xsd:element>
    <xsd:element name="b20f10deb29d4945907115b7b62c5b70" ma:index="18" nillable="true" ma:taxonomy="true" ma:internalName="b20f10deb29d4945907115b7b62c5b70" ma:taxonomyFieldName="Collection" ma:displayName="Collection" ma:default="" ma:fieldId="{b20f10de-b29d-4945-9071-15b7b62c5b70}" ma:sspId="e0e5cfab-624c-4e44-8ff4-7cd112c8ab77" ma:termSetId="c92d14f4-1e6e-460e-8790-d6638fa0f1bd" ma:anchorId="00000000-0000-0000-0000-000000000000" ma:open="false" ma:isKeyword="false">
      <xsd:complexType>
        <xsd:sequence>
          <xsd:element ref="pc:Terms" minOccurs="0" maxOccurs="1"/>
        </xsd:sequence>
      </xsd:complexType>
    </xsd:element>
    <xsd:element name="f8aa492165544285b4c7fe9d1b6ad82c" ma:index="20" nillable="true" ma:taxonomy="true" ma:internalName="f8aa492165544285b4c7fe9d1b6ad82c" ma:taxonomyFieldName="Stakeholder_x0020_2" ma:displayName="Stakeholder 2" ma:default="" ma:fieldId="{f8aa4921-6554-4285-b4c7-fe9d1b6ad82c}" ma:sspId="e0e5cfab-624c-4e44-8ff4-7cd112c8ab77" ma:termSetId="ee0aaf81-6a8b-43d1-b9fc-ec03981ffa49" ma:anchorId="00000000-0000-0000-0000-000000000000" ma:open="false" ma:isKeyword="false">
      <xsd:complexType>
        <xsd:sequence>
          <xsd:element ref="pc:Terms" minOccurs="0" maxOccurs="1"/>
        </xsd:sequence>
      </xsd:complexType>
    </xsd:element>
    <xsd:element name="j014a7bd3fd34d828fc493e84f684b49" ma:index="22" nillable="true" ma:taxonomy="true" ma:internalName="j014a7bd3fd34d828fc493e84f684b49" ma:taxonomyFieldName="Stakeholder_x0020_3" ma:displayName="Stakeholder 3" ma:default="" ma:fieldId="{3014a7bd-3fd3-4d82-8fc4-93e84f684b49}" ma:sspId="e0e5cfab-624c-4e44-8ff4-7cd112c8ab77" ma:termSetId="ee0aaf81-6a8b-43d1-b9fc-ec03981ffa49" ma:anchorId="00000000-0000-0000-0000-000000000000" ma:open="false" ma:isKeyword="false">
      <xsd:complexType>
        <xsd:sequence>
          <xsd:element ref="pc:Terms" minOccurs="0" maxOccurs="1"/>
        </xsd:sequence>
      </xsd:complexType>
    </xsd:element>
    <xsd:element name="b2faa34e97554b63aaaf45270201a270" ma:index="24" nillable="true" ma:taxonomy="true" ma:internalName="b2faa34e97554b63aaaf45270201a270" ma:taxonomyFieldName="Stakeholder_x0020_4" ma:displayName="Stakeholder 4" ma:default="" ma:fieldId="{b2faa34e-9755-4b63-aaaf-45270201a270}" ma:sspId="e0e5cfab-624c-4e44-8ff4-7cd112c8ab77" ma:termSetId="ee0aaf81-6a8b-43d1-b9fc-ec03981ffa49" ma:anchorId="00000000-0000-0000-0000-000000000000" ma:open="false" ma:isKeyword="false">
      <xsd:complexType>
        <xsd:sequence>
          <xsd:element ref="pc:Terms" minOccurs="0" maxOccurs="1"/>
        </xsd:sequence>
      </xsd:complexType>
    </xsd:element>
    <xsd:element name="m279c8e365374608a4eb2bb657f838c2" ma:index="26" nillable="true" ma:taxonomy="true" ma:internalName="m279c8e365374608a4eb2bb657f838c2" ma:taxonomyFieldName="Stakeholder_x0020_5" ma:displayName="Stakeholder 5" ma:default="" ma:fieldId="{6279c8e3-6537-4608-a4eb-2bb657f838c2}" ma:sspId="e0e5cfab-624c-4e44-8ff4-7cd112c8ab77" ma:termSetId="ee0aaf81-6a8b-43d1-b9fc-ec03981ffa49" ma:anchorId="00000000-0000-0000-0000-000000000000" ma:open="false" ma:isKeyword="false">
      <xsd:complexType>
        <xsd:sequence>
          <xsd:element ref="pc:Terms" minOccurs="0" maxOccurs="1"/>
        </xsd:sequence>
      </xsd:complexType>
    </xsd:element>
    <xsd:element name="b128efbe498d4e38a73555a2e7be12ea" ma:index="28" nillable="true" ma:taxonomy="true" ma:internalName="b128efbe498d4e38a73555a2e7be12ea" ma:taxonomyFieldName="Hierarchy" ma:displayName="Hierarchy" ma:readOnly="false" ma:default="" ma:fieldId="{b128efbe-498d-4e38-a735-55a2e7be12ea}" ma:taxonomyMulti="true" ma:sspId="e0e5cfab-624c-4e44-8ff4-7cd112c8ab77" ma:termSetId="810f28d6-fc1d-4797-8929-b08781167f15" ma:anchorId="00000000-0000-0000-0000-000000000000" ma:open="false" ma:isKeyword="false">
      <xsd:complexType>
        <xsd:sequence>
          <xsd:element ref="pc:Terms" minOccurs="0" maxOccurs="1"/>
        </xsd:sequence>
      </xsd:complexType>
    </xsd:element>
    <xsd:element name="Follow-up" ma:index="31" nillable="true" ma:displayName="Priority Flag" ma:default="0" ma:internalName="Follow_x002d_up">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596a9c4-d9a4-4964-a725-57f4f705c70f" elementFormDefault="qualified">
    <xsd:import namespace="http://schemas.microsoft.com/office/2006/documentManagement/types"/>
    <xsd:import namespace="http://schemas.microsoft.com/office/infopath/2007/PartnerControls"/>
    <xsd:element name="lcf76f155ced4ddcb4097134ff3c332f" ma:index="33"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Location" ma:index="34"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525E8A-E9C9-48F3-942E-8DC49548D657}"/>
</file>

<file path=customXml/itemProps2.xml><?xml version="1.0" encoding="utf-8"?>
<ds:datastoreItem xmlns:ds="http://schemas.openxmlformats.org/officeDocument/2006/customXml" ds:itemID="{BA87547C-A2D6-4770-91DF-6F4EF3D979EC}"/>
</file>

<file path=customXml/itemProps3.xml><?xml version="1.0" encoding="utf-8"?>
<ds:datastoreItem xmlns:ds="http://schemas.openxmlformats.org/officeDocument/2006/customXml" ds:itemID="{19A589EA-EA66-4394-8BBB-4E2BEBFA85BD}"/>
</file>

<file path=customXml/itemProps4.xml><?xml version="1.0" encoding="utf-8"?>
<ds:datastoreItem xmlns:ds="http://schemas.openxmlformats.org/officeDocument/2006/customXml" ds:itemID="{9B541283-B417-4147-8A56-C65FA158778B}"/>
</file>

<file path=docProps/app.xml><?xml version="1.0" encoding="utf-8"?>
<Properties xmlns="http://schemas.openxmlformats.org/officeDocument/2006/extended-properties" xmlns:vt="http://schemas.openxmlformats.org/officeDocument/2006/docPropsVTypes">
  <Application>Microsoft Excel Online</Application>
  <Manager/>
  <Company>Anglian Water Services Limited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Goodwin Richard</dc:creator>
  <cp:keywords/>
  <dc:description/>
  <cp:lastModifiedBy/>
  <cp:revision/>
  <dcterms:created xsi:type="dcterms:W3CDTF">2020-04-24T17:09:18Z</dcterms:created>
  <dcterms:modified xsi:type="dcterms:W3CDTF">2023-06-29T10:44:31Z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0x010100573134B1BDBFC74F8C2DBF70E4CDEAD400E5812F94BE26EB4785373F7C006D3CD1</vt:lpwstr>
  </property>
  <property fmtid="{D5CDD505-2E9C-101B-9397-08002B2CF9AE}" pid="3" name="MediaServiceImageTags">
    <vt:lpwstr/>
  </property>
  <property fmtid="{D5CDD505-2E9C-101B-9397-08002B2CF9AE}" pid="4" name="Collection">
    <vt:lpwstr/>
  </property>
  <property fmtid="{D5CDD505-2E9C-101B-9397-08002B2CF9AE}" pid="5" name="Stakeholder 5">
    <vt:lpwstr/>
  </property>
  <property fmtid="{D5CDD505-2E9C-101B-9397-08002B2CF9AE}" pid="6" name="Stakeholder 4">
    <vt:lpwstr/>
  </property>
  <property fmtid="{D5CDD505-2E9C-101B-9397-08002B2CF9AE}" pid="7" name="Meeting">
    <vt:lpwstr/>
  </property>
  <property fmtid="{D5CDD505-2E9C-101B-9397-08002B2CF9AE}" pid="8" name="Project Code">
    <vt:lpwstr/>
  </property>
  <property fmtid="{D5CDD505-2E9C-101B-9397-08002B2CF9AE}" pid="9" name="Stakeholder 3">
    <vt:lpwstr/>
  </property>
  <property fmtid="{D5CDD505-2E9C-101B-9397-08002B2CF9AE}" pid="10" name="Stakeholder 2">
    <vt:lpwstr/>
  </property>
  <property fmtid="{D5CDD505-2E9C-101B-9397-08002B2CF9AE}" pid="11" name="Security Classification">
    <vt:lpwstr>21;#OFFICIAL|c2540f30-f875-494b-a43f-ebfb5017a6ad</vt:lpwstr>
  </property>
  <property fmtid="{D5CDD505-2E9C-101B-9397-08002B2CF9AE}" pid="12" name="Stakeholder">
    <vt:lpwstr/>
  </property>
  <property fmtid="{D5CDD505-2E9C-101B-9397-08002B2CF9AE}" pid="13" name="Hierarchy">
    <vt:lpwstr/>
  </property>
</Properties>
</file>