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12" documentId="8_{1E60C065-DFE9-462E-9C7A-A36B671EB0BD}" xr6:coauthVersionLast="47" xr6:coauthVersionMax="47" xr10:uidLastSave="{713DC868-116E-47B5-BB97-82D89F16362E}"/>
  <bookViews>
    <workbookView xWindow="5670" yWindow="-16320" windowWidth="29040" windowHeight="15720" xr2:uid="{733876A0-594A-4992-8C0D-9AD1EDDEF19B}"/>
  </bookViews>
  <sheets>
    <sheet name="Cover" sheetId="18" r:id="rId1"/>
    <sheet name="Change log" sheetId="21" r:id="rId2"/>
    <sheet name="Flow diagram" sheetId="20" r:id="rId3"/>
    <sheet name="Inputs&gt;&gt;" sheetId="13" r:id="rId4"/>
    <sheet name="Input_TMS" sheetId="1" r:id="rId5"/>
    <sheet name="Input_SRN" sheetId="14" r:id="rId6"/>
    <sheet name="Input_SRN_ADD25" sheetId="11" r:id="rId7"/>
    <sheet name="Input_TMS_ADD25" sheetId="3" r:id="rId8"/>
    <sheet name="Input_WW_Aggregator" sheetId="8" r:id="rId9"/>
    <sheet name="Input_W_Aggregator" sheetId="10" r:id="rId10"/>
    <sheet name="Outputs&gt;&gt;" sheetId="12" r:id="rId11"/>
    <sheet name="TMS allowance" sheetId="7" r:id="rId12"/>
    <sheet name="SRN allowance" sheetId="9" r:id="rId13"/>
  </sheets>
  <definedNames>
    <definedName name="_xlnm._FilterDatabase" localSheetId="5" hidden="1">Input_SRN!$A$7:$S$92</definedName>
    <definedName name="_xlnm._FilterDatabase" localSheetId="4" hidden="1">Input_TMS!$B$6:$T$281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14" l="1"/>
  <c r="O10" i="14"/>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36" i="14"/>
  <c r="O37" i="14"/>
  <c r="O38" i="14"/>
  <c r="O39" i="14"/>
  <c r="O40" i="14"/>
  <c r="O41" i="14"/>
  <c r="O42" i="14"/>
  <c r="O43" i="14"/>
  <c r="O44" i="14"/>
  <c r="O45" i="14"/>
  <c r="O46" i="14"/>
  <c r="O47" i="14"/>
  <c r="O48" i="14"/>
  <c r="O49" i="14"/>
  <c r="O50" i="14"/>
  <c r="O51" i="14"/>
  <c r="O52" i="14"/>
  <c r="O53" i="14"/>
  <c r="O54" i="14"/>
  <c r="O55" i="14"/>
  <c r="O56" i="14"/>
  <c r="O57" i="14"/>
  <c r="O58" i="14"/>
  <c r="O59" i="14"/>
  <c r="O60" i="14"/>
  <c r="O61" i="14"/>
  <c r="O62" i="14"/>
  <c r="O63" i="14"/>
  <c r="O64" i="14"/>
  <c r="O65" i="14"/>
  <c r="O66" i="14"/>
  <c r="O67" i="14"/>
  <c r="O68" i="14"/>
  <c r="O69" i="14"/>
  <c r="O70" i="14"/>
  <c r="O71" i="14"/>
  <c r="O72" i="14"/>
  <c r="O73" i="14"/>
  <c r="O74" i="14"/>
  <c r="O75" i="14"/>
  <c r="O76" i="14"/>
  <c r="O77" i="14"/>
  <c r="O78" i="14"/>
  <c r="O79" i="14"/>
  <c r="O80" i="14"/>
  <c r="O81" i="14"/>
  <c r="O82" i="14"/>
  <c r="O83" i="14"/>
  <c r="O84" i="14"/>
  <c r="O85" i="14"/>
  <c r="O86" i="14"/>
  <c r="O87" i="14"/>
  <c r="O88" i="14"/>
  <c r="O89" i="14"/>
  <c r="O90" i="14"/>
  <c r="O91" i="14"/>
  <c r="O92" i="14"/>
  <c r="O8" i="14"/>
  <c r="C23" i="9"/>
  <c r="D23" i="9"/>
  <c r="E23" i="9"/>
  <c r="F23" i="9"/>
  <c r="G23" i="9"/>
  <c r="T7" i="1" a="1"/>
  <c r="T7" i="1" s="1"/>
  <c r="T8" i="1" a="1"/>
  <c r="T8" i="1" s="1"/>
  <c r="T9" i="1" a="1"/>
  <c r="T9" i="1" s="1"/>
  <c r="T10" i="1" a="1"/>
  <c r="T10" i="1" s="1"/>
  <c r="T11" i="1" a="1"/>
  <c r="T11" i="1" s="1"/>
  <c r="T12" i="1" a="1"/>
  <c r="T12" i="1" s="1"/>
  <c r="T13" i="1" a="1"/>
  <c r="T13" i="1" s="1"/>
  <c r="T14" i="1" a="1"/>
  <c r="T14" i="1" s="1"/>
  <c r="T15" i="1" a="1"/>
  <c r="T15" i="1" s="1"/>
  <c r="T16" i="1" a="1"/>
  <c r="T16" i="1" s="1"/>
  <c r="T17" i="1" a="1"/>
  <c r="T17" i="1" s="1"/>
  <c r="T18" i="1" a="1"/>
  <c r="T18" i="1" s="1"/>
  <c r="T19" i="1" a="1"/>
  <c r="T19" i="1" s="1"/>
  <c r="T20" i="1" a="1"/>
  <c r="T20" i="1" s="1"/>
  <c r="T21" i="1" a="1"/>
  <c r="T21" i="1" s="1"/>
  <c r="T22" i="1" a="1"/>
  <c r="T22" i="1" s="1"/>
  <c r="T23" i="1" a="1"/>
  <c r="T23" i="1" s="1"/>
  <c r="T24" i="1" a="1"/>
  <c r="T24" i="1" s="1"/>
  <c r="T25" i="1" a="1"/>
  <c r="T25" i="1" s="1"/>
  <c r="T26" i="1" a="1"/>
  <c r="T26" i="1" s="1"/>
  <c r="T27" i="1" a="1"/>
  <c r="T27" i="1" s="1"/>
  <c r="T28" i="1" a="1"/>
  <c r="T28" i="1" s="1"/>
  <c r="T29" i="1" a="1"/>
  <c r="T29" i="1" s="1"/>
  <c r="T30" i="1" a="1"/>
  <c r="T30" i="1" s="1"/>
  <c r="T31" i="1" a="1"/>
  <c r="T31" i="1" s="1"/>
  <c r="T32" i="1" a="1"/>
  <c r="T32" i="1" s="1"/>
  <c r="T33" i="1" a="1"/>
  <c r="T33" i="1" s="1"/>
  <c r="T34" i="1" a="1"/>
  <c r="T34" i="1" s="1"/>
  <c r="T35" i="1" a="1"/>
  <c r="T35" i="1" s="1"/>
  <c r="T36" i="1" a="1"/>
  <c r="T36" i="1" s="1"/>
  <c r="T37" i="1" a="1"/>
  <c r="T37" i="1" s="1"/>
  <c r="T38" i="1" a="1"/>
  <c r="T38" i="1" s="1"/>
  <c r="T39" i="1" a="1"/>
  <c r="T39" i="1" s="1"/>
  <c r="T40" i="1" a="1"/>
  <c r="T40" i="1" s="1"/>
  <c r="T41" i="1" a="1"/>
  <c r="T41" i="1" s="1"/>
  <c r="T42" i="1" a="1"/>
  <c r="T42" i="1" s="1"/>
  <c r="T43" i="1" a="1"/>
  <c r="T43" i="1" s="1"/>
  <c r="T44" i="1" a="1"/>
  <c r="T44" i="1" s="1"/>
  <c r="T45" i="1" a="1"/>
  <c r="T45" i="1" s="1"/>
  <c r="T46" i="1" a="1"/>
  <c r="T46" i="1" s="1"/>
  <c r="T47" i="1" a="1"/>
  <c r="T47" i="1" s="1"/>
  <c r="T48" i="1" a="1"/>
  <c r="T48" i="1" s="1"/>
  <c r="T49" i="1" a="1"/>
  <c r="T49" i="1" s="1"/>
  <c r="T50" i="1" a="1"/>
  <c r="T50" i="1" s="1"/>
  <c r="T51" i="1" a="1"/>
  <c r="T51" i="1" s="1"/>
  <c r="T52" i="1" a="1"/>
  <c r="T52" i="1" s="1"/>
  <c r="T53" i="1" a="1"/>
  <c r="T53" i="1" s="1"/>
  <c r="T54" i="1" a="1"/>
  <c r="T54" i="1" s="1"/>
  <c r="T55" i="1" a="1"/>
  <c r="T55" i="1" s="1"/>
  <c r="T56" i="1" a="1"/>
  <c r="T56" i="1" s="1"/>
  <c r="T57" i="1" a="1"/>
  <c r="T57" i="1" s="1"/>
  <c r="T58" i="1" a="1"/>
  <c r="T58" i="1" s="1"/>
  <c r="T59" i="1" a="1"/>
  <c r="T59" i="1" s="1"/>
  <c r="T60" i="1" a="1"/>
  <c r="T60" i="1" s="1"/>
  <c r="T61" i="1" a="1"/>
  <c r="T61" i="1" s="1"/>
  <c r="T62" i="1" a="1"/>
  <c r="T62" i="1" s="1"/>
  <c r="T63" i="1" a="1"/>
  <c r="T63" i="1" s="1"/>
  <c r="T64" i="1" a="1"/>
  <c r="T64" i="1" s="1"/>
  <c r="T65" i="1" a="1"/>
  <c r="T65" i="1" s="1"/>
  <c r="T66" i="1" a="1"/>
  <c r="T66" i="1" s="1"/>
  <c r="T67" i="1" a="1"/>
  <c r="T67" i="1" s="1"/>
  <c r="T68" i="1" a="1"/>
  <c r="T68" i="1" s="1"/>
  <c r="T69" i="1" a="1"/>
  <c r="T69" i="1" s="1"/>
  <c r="T70" i="1" a="1"/>
  <c r="T70" i="1" s="1"/>
  <c r="T71" i="1" a="1"/>
  <c r="T71" i="1" s="1"/>
  <c r="T72" i="1" a="1"/>
  <c r="T72" i="1" s="1"/>
  <c r="T73" i="1" a="1"/>
  <c r="T73" i="1" s="1"/>
  <c r="T74" i="1" a="1"/>
  <c r="T74" i="1" s="1"/>
  <c r="T75" i="1" a="1"/>
  <c r="T75" i="1" s="1"/>
  <c r="T76" i="1" a="1"/>
  <c r="T76" i="1" s="1"/>
  <c r="T77" i="1" a="1"/>
  <c r="T77" i="1" s="1"/>
  <c r="T78" i="1" a="1"/>
  <c r="T78" i="1" s="1"/>
  <c r="T79" i="1" a="1"/>
  <c r="T79" i="1" s="1"/>
  <c r="T80" i="1" a="1"/>
  <c r="T80" i="1" s="1"/>
  <c r="T81" i="1" a="1"/>
  <c r="T81" i="1" s="1"/>
  <c r="T82" i="1" a="1"/>
  <c r="T82" i="1" s="1"/>
  <c r="T83" i="1" a="1"/>
  <c r="T83" i="1" s="1"/>
  <c r="T84" i="1" a="1"/>
  <c r="T84" i="1" s="1"/>
  <c r="T85" i="1" a="1"/>
  <c r="T85" i="1" s="1"/>
  <c r="T86" i="1" a="1"/>
  <c r="T86" i="1" s="1"/>
  <c r="T87" i="1" a="1"/>
  <c r="T87" i="1" s="1"/>
  <c r="T88" i="1" a="1"/>
  <c r="T88" i="1" s="1"/>
  <c r="T89" i="1" a="1"/>
  <c r="T89" i="1" s="1"/>
  <c r="T90" i="1" a="1"/>
  <c r="T90" i="1" s="1"/>
  <c r="T91" i="1" a="1"/>
  <c r="T91" i="1" s="1"/>
  <c r="T92" i="1" a="1"/>
  <c r="T92" i="1" s="1"/>
  <c r="T93" i="1" a="1"/>
  <c r="T93" i="1" s="1"/>
  <c r="T94" i="1" a="1"/>
  <c r="T94" i="1" s="1"/>
  <c r="T95" i="1" a="1"/>
  <c r="T95" i="1" s="1"/>
  <c r="T96" i="1" a="1"/>
  <c r="T96" i="1" s="1"/>
  <c r="T97" i="1" a="1"/>
  <c r="T97" i="1" s="1"/>
  <c r="T98" i="1" a="1"/>
  <c r="T98" i="1" s="1"/>
  <c r="T99" i="1" a="1"/>
  <c r="T99" i="1" s="1"/>
  <c r="T100" i="1" a="1"/>
  <c r="T100" i="1" s="1"/>
  <c r="T101" i="1" a="1"/>
  <c r="T101" i="1" s="1"/>
  <c r="T102" i="1" a="1"/>
  <c r="T102" i="1" s="1"/>
  <c r="T103" i="1" a="1"/>
  <c r="T103" i="1" s="1"/>
  <c r="T104" i="1" a="1"/>
  <c r="T104" i="1" s="1"/>
  <c r="T105" i="1" a="1"/>
  <c r="T105" i="1" s="1"/>
  <c r="T106" i="1" a="1"/>
  <c r="T106" i="1" s="1"/>
  <c r="T107" i="1" a="1"/>
  <c r="T107" i="1" s="1"/>
  <c r="T108" i="1" a="1"/>
  <c r="T108" i="1" s="1"/>
  <c r="T109" i="1" a="1"/>
  <c r="T109" i="1" s="1"/>
  <c r="T110" i="1" a="1"/>
  <c r="T110" i="1" s="1"/>
  <c r="T111" i="1" a="1"/>
  <c r="T111" i="1" s="1"/>
  <c r="T112" i="1" a="1"/>
  <c r="T112" i="1" s="1"/>
  <c r="T113" i="1" a="1"/>
  <c r="T113" i="1" s="1"/>
  <c r="T114" i="1" a="1"/>
  <c r="T114" i="1" s="1"/>
  <c r="T115" i="1" a="1"/>
  <c r="T115" i="1" s="1"/>
  <c r="T116" i="1" a="1"/>
  <c r="T116" i="1" s="1"/>
  <c r="T117" i="1" a="1"/>
  <c r="T117" i="1" s="1"/>
  <c r="T118" i="1" a="1"/>
  <c r="T118" i="1" s="1"/>
  <c r="T119" i="1" a="1"/>
  <c r="T119" i="1" s="1"/>
  <c r="T120" i="1" a="1"/>
  <c r="T120" i="1" s="1"/>
  <c r="T121" i="1" a="1"/>
  <c r="T121" i="1" s="1"/>
  <c r="T122" i="1" a="1"/>
  <c r="T122" i="1" s="1"/>
  <c r="T123" i="1" a="1"/>
  <c r="T123" i="1" s="1"/>
  <c r="T124" i="1" a="1"/>
  <c r="T124" i="1" s="1"/>
  <c r="T125" i="1" a="1"/>
  <c r="T125" i="1" s="1"/>
  <c r="T126" i="1" a="1"/>
  <c r="T126" i="1" s="1"/>
  <c r="T127" i="1" a="1"/>
  <c r="T127" i="1" s="1"/>
  <c r="T128" i="1" a="1"/>
  <c r="T128" i="1" s="1"/>
  <c r="T129" i="1" a="1"/>
  <c r="T129" i="1" s="1"/>
  <c r="T130" i="1" a="1"/>
  <c r="T130" i="1" s="1"/>
  <c r="T131" i="1" a="1"/>
  <c r="T131" i="1" s="1"/>
  <c r="T132" i="1" a="1"/>
  <c r="T132" i="1" s="1"/>
  <c r="T133" i="1" a="1"/>
  <c r="T133" i="1" s="1"/>
  <c r="T134" i="1" a="1"/>
  <c r="T134" i="1" s="1"/>
  <c r="T135" i="1" a="1"/>
  <c r="T135" i="1" s="1"/>
  <c r="T136" i="1" a="1"/>
  <c r="T136" i="1" s="1"/>
  <c r="T137" i="1" a="1"/>
  <c r="T137" i="1" s="1"/>
  <c r="T138" i="1" a="1"/>
  <c r="T138" i="1" s="1"/>
  <c r="T139" i="1" a="1"/>
  <c r="T139" i="1" s="1"/>
  <c r="T140" i="1" a="1"/>
  <c r="T140" i="1" s="1"/>
  <c r="T141" i="1" a="1"/>
  <c r="T141" i="1" s="1"/>
  <c r="T142" i="1" a="1"/>
  <c r="T142" i="1" s="1"/>
  <c r="T143" i="1" a="1"/>
  <c r="T143" i="1" s="1"/>
  <c r="T144" i="1" a="1"/>
  <c r="T144" i="1" s="1"/>
  <c r="T145" i="1" a="1"/>
  <c r="T145" i="1" s="1"/>
  <c r="T146" i="1" a="1"/>
  <c r="T146" i="1" s="1"/>
  <c r="T147" i="1" a="1"/>
  <c r="T147" i="1" s="1"/>
  <c r="T148" i="1" a="1"/>
  <c r="T148" i="1" s="1"/>
  <c r="T149" i="1" a="1"/>
  <c r="T149" i="1" s="1"/>
  <c r="T150" i="1" a="1"/>
  <c r="T150" i="1" s="1"/>
  <c r="T151" i="1" a="1"/>
  <c r="T151" i="1" s="1"/>
  <c r="T152" i="1" a="1"/>
  <c r="T152" i="1" s="1"/>
  <c r="T153" i="1" a="1"/>
  <c r="T153" i="1" s="1"/>
  <c r="T154" i="1" a="1"/>
  <c r="T154" i="1" s="1"/>
  <c r="T155" i="1" a="1"/>
  <c r="T155" i="1" s="1"/>
  <c r="T156" i="1" a="1"/>
  <c r="T156" i="1" s="1"/>
  <c r="T157" i="1" a="1"/>
  <c r="T157" i="1" s="1"/>
  <c r="T158" i="1" a="1"/>
  <c r="T158" i="1" s="1"/>
  <c r="T159" i="1" a="1"/>
  <c r="T159" i="1" s="1"/>
  <c r="T160" i="1" a="1"/>
  <c r="T160" i="1" s="1"/>
  <c r="T161" i="1" a="1"/>
  <c r="T161" i="1" s="1"/>
  <c r="T162" i="1" a="1"/>
  <c r="T162" i="1" s="1"/>
  <c r="T163" i="1" a="1"/>
  <c r="T163" i="1" s="1"/>
  <c r="T164" i="1" a="1"/>
  <c r="T164" i="1" s="1"/>
  <c r="T165" i="1" a="1"/>
  <c r="T165" i="1" s="1"/>
  <c r="T166" i="1" a="1"/>
  <c r="T166" i="1" s="1"/>
  <c r="T167" i="1" a="1"/>
  <c r="T167" i="1" s="1"/>
  <c r="T168" i="1" a="1"/>
  <c r="T168" i="1" s="1"/>
  <c r="T169" i="1" a="1"/>
  <c r="T169" i="1" s="1"/>
  <c r="T170" i="1" a="1"/>
  <c r="T170" i="1" s="1"/>
  <c r="T171" i="1" a="1"/>
  <c r="T171" i="1" s="1"/>
  <c r="T172" i="1" a="1"/>
  <c r="T172" i="1" s="1"/>
  <c r="T173" i="1" a="1"/>
  <c r="T173" i="1" s="1"/>
  <c r="T174" i="1" a="1"/>
  <c r="T174" i="1" s="1"/>
  <c r="T175" i="1" a="1"/>
  <c r="T175" i="1" s="1"/>
  <c r="T176" i="1" a="1"/>
  <c r="T176" i="1" s="1"/>
  <c r="T177" i="1" a="1"/>
  <c r="T177" i="1" s="1"/>
  <c r="T178" i="1" a="1"/>
  <c r="T178" i="1" s="1"/>
  <c r="T179" i="1" a="1"/>
  <c r="T179" i="1" s="1"/>
  <c r="T180" i="1" a="1"/>
  <c r="T180" i="1" s="1"/>
  <c r="T181" i="1" a="1"/>
  <c r="T181" i="1" s="1"/>
  <c r="T182" i="1" a="1"/>
  <c r="T182" i="1" s="1"/>
  <c r="T183" i="1" a="1"/>
  <c r="T183" i="1" s="1"/>
  <c r="T184" i="1" a="1"/>
  <c r="T184" i="1" s="1"/>
  <c r="T185" i="1" a="1"/>
  <c r="T185" i="1" s="1"/>
  <c r="T186" i="1" a="1"/>
  <c r="T186" i="1" s="1"/>
  <c r="T187" i="1" a="1"/>
  <c r="T187" i="1" s="1"/>
  <c r="T188" i="1" a="1"/>
  <c r="T188" i="1" s="1"/>
  <c r="T189" i="1" a="1"/>
  <c r="T189" i="1" s="1"/>
  <c r="T190" i="1" a="1"/>
  <c r="T190" i="1" s="1"/>
  <c r="T191" i="1" a="1"/>
  <c r="T191" i="1" s="1"/>
  <c r="T192" i="1" a="1"/>
  <c r="T192" i="1" s="1"/>
  <c r="T193" i="1" a="1"/>
  <c r="T193" i="1" s="1"/>
  <c r="T194" i="1" a="1"/>
  <c r="T194" i="1" s="1"/>
  <c r="T195" i="1" a="1"/>
  <c r="T195" i="1" s="1"/>
  <c r="T196" i="1" a="1"/>
  <c r="T196" i="1" s="1"/>
  <c r="T197" i="1" a="1"/>
  <c r="T197" i="1" s="1"/>
  <c r="T198" i="1" a="1"/>
  <c r="T198" i="1" s="1"/>
  <c r="T199" i="1" a="1"/>
  <c r="T199" i="1" s="1"/>
  <c r="T200" i="1" a="1"/>
  <c r="T200" i="1" s="1"/>
  <c r="T201" i="1" a="1"/>
  <c r="T201" i="1" s="1"/>
  <c r="T202" i="1" a="1"/>
  <c r="T202" i="1" s="1"/>
  <c r="T203" i="1" a="1"/>
  <c r="T203" i="1" s="1"/>
  <c r="T204" i="1" a="1"/>
  <c r="T204" i="1" s="1"/>
  <c r="T205" i="1" a="1"/>
  <c r="T205" i="1" s="1"/>
  <c r="T206" i="1" a="1"/>
  <c r="T206" i="1" s="1"/>
  <c r="T207" i="1" a="1"/>
  <c r="T207" i="1" s="1"/>
  <c r="T208" i="1" a="1"/>
  <c r="T208" i="1" s="1"/>
  <c r="T209" i="1" a="1"/>
  <c r="T209" i="1" s="1"/>
  <c r="T210" i="1" a="1"/>
  <c r="T210" i="1" s="1"/>
  <c r="T211" i="1" a="1"/>
  <c r="T211" i="1" s="1"/>
  <c r="T212" i="1" a="1"/>
  <c r="T212" i="1" s="1"/>
  <c r="T213" i="1" a="1"/>
  <c r="T213" i="1" s="1"/>
  <c r="T214" i="1" a="1"/>
  <c r="T214" i="1" s="1"/>
  <c r="T215" i="1" a="1"/>
  <c r="T215" i="1" s="1"/>
  <c r="T216" i="1" a="1"/>
  <c r="T216" i="1" s="1"/>
  <c r="T217" i="1" a="1"/>
  <c r="T217" i="1" s="1"/>
  <c r="T218" i="1" a="1"/>
  <c r="T218" i="1" s="1"/>
  <c r="T219" i="1" a="1"/>
  <c r="T219" i="1" s="1"/>
  <c r="T220" i="1" a="1"/>
  <c r="T220" i="1" s="1"/>
  <c r="T221" i="1" a="1"/>
  <c r="T221" i="1" s="1"/>
  <c r="T222" i="1" a="1"/>
  <c r="T222" i="1" s="1"/>
  <c r="T223" i="1" a="1"/>
  <c r="T223" i="1" s="1"/>
  <c r="T224" i="1" a="1"/>
  <c r="T224" i="1" s="1"/>
  <c r="T225" i="1" a="1"/>
  <c r="T225" i="1" s="1"/>
  <c r="T226" i="1" a="1"/>
  <c r="T226" i="1" s="1"/>
  <c r="T227" i="1" a="1"/>
  <c r="T227" i="1" s="1"/>
  <c r="T228" i="1" a="1"/>
  <c r="T228" i="1" s="1"/>
  <c r="T229" i="1" a="1"/>
  <c r="T229" i="1" s="1"/>
  <c r="T230" i="1" a="1"/>
  <c r="T230" i="1" s="1"/>
  <c r="T231" i="1" a="1"/>
  <c r="T231" i="1" s="1"/>
  <c r="T232" i="1" a="1"/>
  <c r="T232" i="1" s="1"/>
  <c r="T233" i="1" a="1"/>
  <c r="T233" i="1" s="1"/>
  <c r="T234" i="1" a="1"/>
  <c r="T234" i="1" s="1"/>
  <c r="T235" i="1" a="1"/>
  <c r="T235" i="1" s="1"/>
  <c r="T236" i="1" a="1"/>
  <c r="T236" i="1" s="1"/>
  <c r="T237" i="1" a="1"/>
  <c r="T237" i="1" s="1"/>
  <c r="T238" i="1" a="1"/>
  <c r="T238" i="1" s="1"/>
  <c r="T239" i="1" a="1"/>
  <c r="T239" i="1" s="1"/>
  <c r="T240" i="1" a="1"/>
  <c r="T240" i="1" s="1"/>
  <c r="T241" i="1" a="1"/>
  <c r="T241" i="1" s="1"/>
  <c r="T242" i="1" a="1"/>
  <c r="T242" i="1" s="1"/>
  <c r="T243" i="1" a="1"/>
  <c r="T243" i="1" s="1"/>
  <c r="T244" i="1" a="1"/>
  <c r="T244" i="1" s="1"/>
  <c r="T245" i="1" a="1"/>
  <c r="T245" i="1" s="1"/>
  <c r="T246" i="1" a="1"/>
  <c r="T246" i="1" s="1"/>
  <c r="T247" i="1" a="1"/>
  <c r="T247" i="1" s="1"/>
  <c r="T248" i="1" a="1"/>
  <c r="T248" i="1" s="1"/>
  <c r="T249" i="1" a="1"/>
  <c r="T249" i="1" s="1"/>
  <c r="T250" i="1" a="1"/>
  <c r="T250" i="1" s="1"/>
  <c r="T251" i="1" a="1"/>
  <c r="T251" i="1" s="1"/>
  <c r="T252" i="1" a="1"/>
  <c r="T252" i="1" s="1"/>
  <c r="T253" i="1" a="1"/>
  <c r="T253" i="1" s="1"/>
  <c r="T254" i="1" a="1"/>
  <c r="T254" i="1" s="1"/>
  <c r="T255" i="1" a="1"/>
  <c r="T255" i="1" s="1"/>
  <c r="T256" i="1" a="1"/>
  <c r="T256" i="1" s="1"/>
  <c r="T257" i="1" a="1"/>
  <c r="T257" i="1" s="1"/>
  <c r="T258" i="1" a="1"/>
  <c r="T258" i="1" s="1"/>
  <c r="T259" i="1" a="1"/>
  <c r="T259" i="1" s="1"/>
  <c r="T260" i="1" a="1"/>
  <c r="T260" i="1" s="1"/>
  <c r="T261" i="1" a="1"/>
  <c r="T261" i="1" s="1"/>
  <c r="T262" i="1" a="1"/>
  <c r="T262" i="1" s="1"/>
  <c r="T263" i="1" a="1"/>
  <c r="T263" i="1" s="1"/>
  <c r="T264" i="1" a="1"/>
  <c r="T264" i="1" s="1"/>
  <c r="T265" i="1" a="1"/>
  <c r="T265" i="1" s="1"/>
  <c r="T266" i="1" a="1"/>
  <c r="T266" i="1" s="1"/>
  <c r="T267" i="1" a="1"/>
  <c r="T267" i="1" s="1"/>
  <c r="T268" i="1" a="1"/>
  <c r="T268" i="1" s="1"/>
  <c r="T269" i="1" a="1"/>
  <c r="T269" i="1" s="1"/>
  <c r="T270" i="1" a="1"/>
  <c r="T270" i="1" s="1"/>
  <c r="T271" i="1" a="1"/>
  <c r="T271" i="1" s="1"/>
  <c r="T272" i="1" a="1"/>
  <c r="T272" i="1" s="1"/>
  <c r="T273" i="1" a="1"/>
  <c r="T273" i="1" s="1"/>
  <c r="T274" i="1" a="1"/>
  <c r="T274" i="1" s="1"/>
  <c r="T275" i="1" a="1"/>
  <c r="T275" i="1" s="1"/>
  <c r="T276" i="1" a="1"/>
  <c r="T276" i="1" s="1"/>
  <c r="T277" i="1" a="1"/>
  <c r="T277" i="1" s="1"/>
  <c r="T278" i="1" a="1"/>
  <c r="T278" i="1" s="1"/>
  <c r="T279" i="1" a="1"/>
  <c r="T279" i="1" s="1"/>
  <c r="T280" i="1" a="1"/>
  <c r="T280" i="1" s="1"/>
  <c r="R7" i="1" l="1"/>
  <c r="Q8" i="14" l="1"/>
  <c r="C6" i="9" l="1"/>
  <c r="C7" i="9"/>
  <c r="C8" i="9"/>
  <c r="L9" i="11"/>
  <c r="R9" i="11"/>
  <c r="A1" i="20" l="1"/>
  <c r="J9" i="7" l="1"/>
  <c r="J8" i="7"/>
  <c r="J7" i="7"/>
  <c r="J6" i="7"/>
  <c r="J6" i="9" l="1"/>
  <c r="R92" i="14" l="1"/>
  <c r="P92" i="14"/>
  <c r="N92" i="14"/>
  <c r="Q92" i="14"/>
  <c r="R91" i="14"/>
  <c r="P91" i="14"/>
  <c r="N91" i="14"/>
  <c r="Q91" i="14"/>
  <c r="R90" i="14"/>
  <c r="P90" i="14"/>
  <c r="N90" i="14"/>
  <c r="Q90" i="14"/>
  <c r="R89" i="14"/>
  <c r="P89" i="14"/>
  <c r="N89" i="14"/>
  <c r="Q89" i="14"/>
  <c r="R88" i="14"/>
  <c r="P88" i="14"/>
  <c r="N88" i="14"/>
  <c r="Q88" i="14"/>
  <c r="R87" i="14"/>
  <c r="P87" i="14"/>
  <c r="N87" i="14"/>
  <c r="Q87" i="14"/>
  <c r="R86" i="14"/>
  <c r="P86" i="14"/>
  <c r="N86" i="14"/>
  <c r="Q86" i="14"/>
  <c r="R85" i="14"/>
  <c r="P85" i="14"/>
  <c r="N85" i="14"/>
  <c r="Q85" i="14"/>
  <c r="R84" i="14"/>
  <c r="P84" i="14"/>
  <c r="N84" i="14"/>
  <c r="Q84" i="14"/>
  <c r="R83" i="14"/>
  <c r="P83" i="14"/>
  <c r="N83" i="14"/>
  <c r="Q83" i="14"/>
  <c r="R82" i="14"/>
  <c r="P82" i="14"/>
  <c r="N82" i="14"/>
  <c r="Q82" i="14"/>
  <c r="R81" i="14"/>
  <c r="P81" i="14"/>
  <c r="N81" i="14"/>
  <c r="Q81" i="14"/>
  <c r="R80" i="14"/>
  <c r="P80" i="14"/>
  <c r="N80" i="14"/>
  <c r="Q80" i="14"/>
  <c r="R79" i="14"/>
  <c r="P79" i="14"/>
  <c r="N79" i="14"/>
  <c r="Q79" i="14"/>
  <c r="R78" i="14"/>
  <c r="P78" i="14"/>
  <c r="N78" i="14"/>
  <c r="Q78" i="14"/>
  <c r="R77" i="14"/>
  <c r="P77" i="14"/>
  <c r="N77" i="14"/>
  <c r="R76" i="14"/>
  <c r="P76" i="14"/>
  <c r="N76" i="14"/>
  <c r="Q76" i="14"/>
  <c r="R75" i="14"/>
  <c r="P75" i="14"/>
  <c r="N75" i="14"/>
  <c r="Q75" i="14"/>
  <c r="R74" i="14"/>
  <c r="P74" i="14"/>
  <c r="N74" i="14"/>
  <c r="Q74" i="14"/>
  <c r="R73" i="14"/>
  <c r="P73" i="14"/>
  <c r="N73" i="14"/>
  <c r="Q73" i="14"/>
  <c r="R72" i="14"/>
  <c r="P72" i="14"/>
  <c r="N72" i="14"/>
  <c r="Q72" i="14"/>
  <c r="R71" i="14"/>
  <c r="P71" i="14"/>
  <c r="N71" i="14"/>
  <c r="Q71" i="14"/>
  <c r="R70" i="14"/>
  <c r="P70" i="14"/>
  <c r="N70" i="14"/>
  <c r="Q70" i="14"/>
  <c r="R69" i="14"/>
  <c r="P69" i="14"/>
  <c r="N69" i="14"/>
  <c r="Q69" i="14"/>
  <c r="R68" i="14"/>
  <c r="P68" i="14"/>
  <c r="N68" i="14"/>
  <c r="Q68" i="14"/>
  <c r="R67" i="14"/>
  <c r="P67" i="14"/>
  <c r="N67" i="14"/>
  <c r="Q67" i="14"/>
  <c r="R66" i="14"/>
  <c r="P66" i="14"/>
  <c r="N66" i="14"/>
  <c r="Q66" i="14"/>
  <c r="R65" i="14"/>
  <c r="P65" i="14"/>
  <c r="N65" i="14"/>
  <c r="Q65" i="14"/>
  <c r="R64" i="14"/>
  <c r="P64" i="14"/>
  <c r="N64" i="14"/>
  <c r="Q64" i="14"/>
  <c r="R63" i="14"/>
  <c r="P63" i="14"/>
  <c r="N63" i="14"/>
  <c r="Q63" i="14"/>
  <c r="R62" i="14"/>
  <c r="P62" i="14"/>
  <c r="N62" i="14"/>
  <c r="Q62" i="14"/>
  <c r="R61" i="14"/>
  <c r="P61" i="14"/>
  <c r="N61" i="14"/>
  <c r="Q61" i="14"/>
  <c r="R60" i="14"/>
  <c r="P60" i="14"/>
  <c r="N60" i="14"/>
  <c r="Q60" i="14"/>
  <c r="R59" i="14"/>
  <c r="P59" i="14"/>
  <c r="N59" i="14"/>
  <c r="Q59" i="14"/>
  <c r="R58" i="14"/>
  <c r="P58" i="14"/>
  <c r="N58" i="14"/>
  <c r="Q58" i="14"/>
  <c r="R57" i="14"/>
  <c r="P57" i="14"/>
  <c r="N57" i="14"/>
  <c r="Q57" i="14"/>
  <c r="R56" i="14"/>
  <c r="P56" i="14"/>
  <c r="N56" i="14"/>
  <c r="Q56" i="14"/>
  <c r="R55" i="14"/>
  <c r="P55" i="14"/>
  <c r="N55" i="14"/>
  <c r="Q55" i="14"/>
  <c r="R54" i="14"/>
  <c r="P54" i="14"/>
  <c r="N54" i="14"/>
  <c r="Q54" i="14"/>
  <c r="R53" i="14"/>
  <c r="P53" i="14"/>
  <c r="N53" i="14"/>
  <c r="Q53" i="14"/>
  <c r="R52" i="14"/>
  <c r="P52" i="14"/>
  <c r="N52" i="14"/>
  <c r="Q52" i="14"/>
  <c r="R51" i="14"/>
  <c r="P51" i="14"/>
  <c r="N51" i="14"/>
  <c r="Q51" i="14"/>
  <c r="R50" i="14"/>
  <c r="P50" i="14"/>
  <c r="N50" i="14"/>
  <c r="Q50" i="14"/>
  <c r="R49" i="14"/>
  <c r="P49" i="14"/>
  <c r="N49" i="14"/>
  <c r="Q49" i="14"/>
  <c r="R48" i="14"/>
  <c r="P48" i="14"/>
  <c r="N48" i="14"/>
  <c r="Q48" i="14"/>
  <c r="R47" i="14"/>
  <c r="P47" i="14"/>
  <c r="N47" i="14"/>
  <c r="Q47" i="14"/>
  <c r="R46" i="14"/>
  <c r="P46" i="14"/>
  <c r="N46" i="14"/>
  <c r="Q46" i="14"/>
  <c r="R45" i="14"/>
  <c r="P45" i="14"/>
  <c r="N45" i="14"/>
  <c r="Q45" i="14"/>
  <c r="R44" i="14"/>
  <c r="P44" i="14"/>
  <c r="N44" i="14"/>
  <c r="Q44" i="14"/>
  <c r="R43" i="14"/>
  <c r="P43" i="14"/>
  <c r="N43" i="14"/>
  <c r="Q43" i="14"/>
  <c r="R42" i="14"/>
  <c r="P42" i="14"/>
  <c r="N42" i="14"/>
  <c r="Q42" i="14"/>
  <c r="R41" i="14"/>
  <c r="P41" i="14"/>
  <c r="N41" i="14"/>
  <c r="Q41" i="14"/>
  <c r="R40" i="14"/>
  <c r="P40" i="14"/>
  <c r="N40" i="14"/>
  <c r="Q40" i="14"/>
  <c r="R39" i="14"/>
  <c r="P39" i="14"/>
  <c r="N39" i="14"/>
  <c r="Q39" i="14"/>
  <c r="R38" i="14"/>
  <c r="P38" i="14"/>
  <c r="N38" i="14"/>
  <c r="Q38" i="14"/>
  <c r="R37" i="14"/>
  <c r="P37" i="14"/>
  <c r="N37" i="14"/>
  <c r="Q37" i="14"/>
  <c r="R36" i="14"/>
  <c r="P36" i="14"/>
  <c r="N36" i="14"/>
  <c r="Q36" i="14"/>
  <c r="R35" i="14"/>
  <c r="P35" i="14"/>
  <c r="N35" i="14"/>
  <c r="Q35" i="14"/>
  <c r="R34" i="14"/>
  <c r="P34" i="14"/>
  <c r="N34" i="14"/>
  <c r="Q34" i="14"/>
  <c r="R33" i="14"/>
  <c r="P33" i="14"/>
  <c r="N33" i="14"/>
  <c r="Q33" i="14"/>
  <c r="R32" i="14"/>
  <c r="P32" i="14"/>
  <c r="N32" i="14"/>
  <c r="Q32" i="14"/>
  <c r="R31" i="14"/>
  <c r="P31" i="14"/>
  <c r="N31" i="14"/>
  <c r="Q31" i="14"/>
  <c r="R30" i="14"/>
  <c r="P30" i="14"/>
  <c r="N30" i="14"/>
  <c r="Q30" i="14"/>
  <c r="R29" i="14"/>
  <c r="P29" i="14"/>
  <c r="N29" i="14"/>
  <c r="Q29" i="14"/>
  <c r="R28" i="14"/>
  <c r="P28" i="14"/>
  <c r="N28" i="14"/>
  <c r="Q28" i="14"/>
  <c r="R27" i="14"/>
  <c r="P27" i="14"/>
  <c r="N27" i="14"/>
  <c r="Q27" i="14"/>
  <c r="R26" i="14"/>
  <c r="P26" i="14"/>
  <c r="N26" i="14"/>
  <c r="Q26" i="14"/>
  <c r="R25" i="14"/>
  <c r="P25" i="14"/>
  <c r="N25" i="14"/>
  <c r="Q25" i="14"/>
  <c r="R24" i="14"/>
  <c r="P24" i="14"/>
  <c r="N24" i="14"/>
  <c r="Q24" i="14"/>
  <c r="R23" i="14"/>
  <c r="P23" i="14"/>
  <c r="N23" i="14"/>
  <c r="Q23" i="14"/>
  <c r="R22" i="14"/>
  <c r="P22" i="14"/>
  <c r="N22" i="14"/>
  <c r="Q22" i="14"/>
  <c r="R21" i="14"/>
  <c r="P21" i="14"/>
  <c r="N21" i="14"/>
  <c r="Q21" i="14"/>
  <c r="R20" i="14"/>
  <c r="P20" i="14"/>
  <c r="N20" i="14"/>
  <c r="Q20" i="14"/>
  <c r="R19" i="14"/>
  <c r="P19" i="14"/>
  <c r="N19" i="14"/>
  <c r="Q19" i="14"/>
  <c r="R18" i="14"/>
  <c r="P18" i="14"/>
  <c r="N18" i="14"/>
  <c r="Q18" i="14"/>
  <c r="R17" i="14"/>
  <c r="P17" i="14"/>
  <c r="N17" i="14"/>
  <c r="Q17" i="14"/>
  <c r="R16" i="14"/>
  <c r="P16" i="14"/>
  <c r="N16" i="14"/>
  <c r="Q16" i="14"/>
  <c r="R15" i="14"/>
  <c r="P15" i="14"/>
  <c r="N15" i="14"/>
  <c r="Q15" i="14"/>
  <c r="R14" i="14"/>
  <c r="P14" i="14"/>
  <c r="N14" i="14"/>
  <c r="Q14" i="14"/>
  <c r="R13" i="14"/>
  <c r="P13" i="14"/>
  <c r="N13" i="14"/>
  <c r="Q13" i="14"/>
  <c r="R12" i="14"/>
  <c r="P12" i="14"/>
  <c r="N12" i="14"/>
  <c r="Q12" i="14"/>
  <c r="R11" i="14"/>
  <c r="P11" i="14"/>
  <c r="N11" i="14"/>
  <c r="Q11" i="14"/>
  <c r="R10" i="14"/>
  <c r="P10" i="14"/>
  <c r="N10" i="14"/>
  <c r="Q10" i="14"/>
  <c r="R9" i="14"/>
  <c r="P9" i="14"/>
  <c r="N9" i="14"/>
  <c r="Q9" i="14"/>
  <c r="R8" i="14"/>
  <c r="P8" i="14"/>
  <c r="N8" i="14"/>
  <c r="C9" i="9" l="1"/>
  <c r="C16" i="9" s="1"/>
  <c r="Q77" i="14"/>
  <c r="J14" i="9"/>
  <c r="K14" i="9" s="1"/>
  <c r="J13" i="9"/>
  <c r="K13" i="9" s="1"/>
  <c r="J12" i="9"/>
  <c r="K12" i="9" s="1"/>
  <c r="H22" i="9" l="1"/>
  <c r="H23" i="9"/>
  <c r="G26" i="9" s="1"/>
  <c r="D12" i="9"/>
  <c r="G12" i="9" s="1"/>
  <c r="D14" i="9"/>
  <c r="G14" i="9" s="1"/>
  <c r="R19" i="11"/>
  <c r="L19" i="11"/>
  <c r="R18" i="11"/>
  <c r="L18" i="11"/>
  <c r="R17" i="11"/>
  <c r="L17" i="11"/>
  <c r="R16" i="11"/>
  <c r="L16" i="11"/>
  <c r="R15" i="11"/>
  <c r="L15" i="11"/>
  <c r="R14" i="11"/>
  <c r="L14" i="11"/>
  <c r="R13" i="11"/>
  <c r="L13" i="11"/>
  <c r="R12" i="11"/>
  <c r="L12" i="11"/>
  <c r="R11" i="11"/>
  <c r="L11" i="11"/>
  <c r="R10" i="11"/>
  <c r="L10" i="11"/>
  <c r="C26" i="9" l="1"/>
  <c r="E26" i="9"/>
  <c r="F26" i="9"/>
  <c r="D26" i="9"/>
  <c r="H375" i="10"/>
  <c r="H271" i="10"/>
  <c r="H109" i="10"/>
  <c r="D13" i="9"/>
  <c r="E14" i="9"/>
  <c r="H395" i="10"/>
  <c r="H229" i="10"/>
  <c r="E12" i="9"/>
  <c r="H537" i="10"/>
  <c r="H353" i="10"/>
  <c r="H89" i="10"/>
  <c r="H49" i="10"/>
  <c r="H169" i="10"/>
  <c r="H69" i="10"/>
  <c r="H557" i="10"/>
  <c r="H517" i="10"/>
  <c r="H189" i="10"/>
  <c r="H209" i="10"/>
  <c r="H599" i="10"/>
  <c r="H129" i="10"/>
  <c r="H149" i="10"/>
  <c r="H331" i="10"/>
  <c r="H457" i="10"/>
  <c r="H577" i="10"/>
  <c r="H251" i="10"/>
  <c r="H311" i="10"/>
  <c r="H415" i="10"/>
  <c r="H291" i="10"/>
  <c r="H477" i="10"/>
  <c r="H437" i="10"/>
  <c r="H497" i="10"/>
  <c r="K9" i="7"/>
  <c r="D11" i="9"/>
  <c r="G11" i="9" s="1"/>
  <c r="D8" i="7"/>
  <c r="D7" i="7"/>
  <c r="D9" i="9"/>
  <c r="B6" i="7" a="1"/>
  <c r="B6" i="7" l="1"/>
  <c r="B17" i="7" s="1"/>
  <c r="D17" i="7" s="1"/>
  <c r="E13" i="9"/>
  <c r="G13" i="9"/>
  <c r="E9" i="9"/>
  <c r="G9" i="9"/>
  <c r="H9" i="9" s="1"/>
  <c r="E11" i="9"/>
  <c r="D6" i="7"/>
  <c r="D6" i="9"/>
  <c r="G6" i="9" s="1"/>
  <c r="H6" i="9" s="1"/>
  <c r="D10" i="9"/>
  <c r="G10" i="9" s="1"/>
  <c r="D8" i="9"/>
  <c r="G8" i="9" s="1"/>
  <c r="D7" i="9"/>
  <c r="D9" i="7"/>
  <c r="B20" i="7"/>
  <c r="D20" i="7" s="1"/>
  <c r="J8" i="9"/>
  <c r="B23" i="9"/>
  <c r="B19" i="7"/>
  <c r="E19" i="7" s="1"/>
  <c r="B18" i="7"/>
  <c r="G18" i="7" s="1"/>
  <c r="J10" i="9"/>
  <c r="K10" i="9" s="1"/>
  <c r="G17" i="7" l="1"/>
  <c r="G20" i="7"/>
  <c r="B26" i="7"/>
  <c r="B34" i="7" s="1"/>
  <c r="B23" i="7"/>
  <c r="B31" i="7" s="1"/>
  <c r="F20" i="7"/>
  <c r="C20" i="7"/>
  <c r="E17" i="7"/>
  <c r="E20" i="7"/>
  <c r="C17" i="7"/>
  <c r="F17" i="7"/>
  <c r="E7" i="9"/>
  <c r="G7" i="9"/>
  <c r="H7" i="9" s="1"/>
  <c r="D11" i="7"/>
  <c r="E8" i="9"/>
  <c r="H8" i="9"/>
  <c r="K8" i="9" s="1"/>
  <c r="J7" i="9"/>
  <c r="J9" i="9"/>
  <c r="D16" i="9"/>
  <c r="E6" i="9"/>
  <c r="J11" i="9"/>
  <c r="K11" i="9" s="1"/>
  <c r="E10" i="9"/>
  <c r="E18" i="7"/>
  <c r="B24" i="7"/>
  <c r="B32" i="7" s="1"/>
  <c r="B25" i="7"/>
  <c r="B33" i="7" s="1"/>
  <c r="B26" i="9"/>
  <c r="B31" i="9" s="1"/>
  <c r="B22" i="9"/>
  <c r="C18" i="7"/>
  <c r="F18" i="7"/>
  <c r="D18" i="7"/>
  <c r="C19" i="7"/>
  <c r="D19" i="7"/>
  <c r="F19" i="7"/>
  <c r="G19" i="7"/>
  <c r="K9" i="9" l="1"/>
  <c r="H17" i="7"/>
  <c r="F23" i="7" s="1"/>
  <c r="H20" i="7"/>
  <c r="G26" i="7" s="1"/>
  <c r="H18" i="7"/>
  <c r="G24" i="7" s="1"/>
  <c r="H19" i="7"/>
  <c r="E25" i="7" s="1"/>
  <c r="E16" i="9"/>
  <c r="K7" i="9"/>
  <c r="K6" i="9"/>
  <c r="H26" i="9"/>
  <c r="M9" i="9" l="1"/>
  <c r="C31" i="9"/>
  <c r="G31" i="9"/>
  <c r="E31" i="9"/>
  <c r="D31" i="9"/>
  <c r="K16" i="9"/>
  <c r="F31" i="9"/>
  <c r="D23" i="7"/>
  <c r="F26" i="7"/>
  <c r="D26" i="7"/>
  <c r="E26" i="7"/>
  <c r="C23" i="7"/>
  <c r="G23" i="7"/>
  <c r="E23" i="7"/>
  <c r="C26" i="7"/>
  <c r="E24" i="7"/>
  <c r="F25" i="7"/>
  <c r="C25" i="7"/>
  <c r="G25" i="7"/>
  <c r="D25" i="7"/>
  <c r="F24" i="7"/>
  <c r="C24" i="7"/>
  <c r="D24" i="7"/>
  <c r="H31" i="9" l="1"/>
  <c r="H33" i="9" s="1"/>
  <c r="H23" i="7"/>
  <c r="H26" i="7"/>
  <c r="G33" i="9"/>
  <c r="H25" i="7"/>
  <c r="H24" i="7"/>
  <c r="E33" i="9"/>
  <c r="F33" i="9"/>
  <c r="D33" i="9"/>
  <c r="C33" i="9"/>
  <c r="R24" i="3"/>
  <c r="L24" i="3"/>
  <c r="R23" i="3"/>
  <c r="L23" i="3"/>
  <c r="R22" i="3"/>
  <c r="L22" i="3"/>
  <c r="R21" i="3"/>
  <c r="L21" i="3"/>
  <c r="R20" i="3"/>
  <c r="L20" i="3"/>
  <c r="R19" i="3"/>
  <c r="L19" i="3"/>
  <c r="R18" i="3"/>
  <c r="L18" i="3"/>
  <c r="R17" i="3"/>
  <c r="L17" i="3"/>
  <c r="R16" i="3"/>
  <c r="L16" i="3"/>
  <c r="R15" i="3"/>
  <c r="L15" i="3"/>
  <c r="R14" i="3"/>
  <c r="L14" i="3"/>
  <c r="R13" i="3"/>
  <c r="L13" i="3"/>
  <c r="R12" i="3"/>
  <c r="L12" i="3"/>
  <c r="R11" i="3"/>
  <c r="L11" i="3"/>
  <c r="R10" i="3"/>
  <c r="L10" i="3"/>
  <c r="R9" i="3"/>
  <c r="L9" i="3"/>
  <c r="C34" i="7" l="1"/>
  <c r="F34" i="7"/>
  <c r="G34" i="7"/>
  <c r="D34" i="7"/>
  <c r="E34" i="7"/>
  <c r="H34" i="7" l="1"/>
  <c r="L292" i="1"/>
  <c r="L291" i="1"/>
  <c r="L290" i="1"/>
  <c r="L289" i="1"/>
  <c r="L288" i="1"/>
  <c r="L287" i="1"/>
  <c r="L286" i="1"/>
  <c r="S280" i="1"/>
  <c r="R280" i="1"/>
  <c r="Q280" i="1"/>
  <c r="P280" i="1"/>
  <c r="O280" i="1"/>
  <c r="W280" i="1" s="1"/>
  <c r="S279" i="1"/>
  <c r="R279" i="1"/>
  <c r="Q279" i="1"/>
  <c r="P279" i="1"/>
  <c r="O279" i="1"/>
  <c r="W279" i="1" s="1"/>
  <c r="S278" i="1"/>
  <c r="R278" i="1"/>
  <c r="Q278" i="1"/>
  <c r="P278" i="1"/>
  <c r="O278" i="1"/>
  <c r="W278" i="1" s="1"/>
  <c r="S277" i="1"/>
  <c r="R277" i="1"/>
  <c r="Q277" i="1"/>
  <c r="P277" i="1"/>
  <c r="O277" i="1"/>
  <c r="W277" i="1" s="1"/>
  <c r="S276" i="1"/>
  <c r="R276" i="1"/>
  <c r="Q276" i="1"/>
  <c r="P276" i="1"/>
  <c r="O276" i="1"/>
  <c r="W276" i="1" s="1"/>
  <c r="S275" i="1"/>
  <c r="R275" i="1"/>
  <c r="Q275" i="1"/>
  <c r="P275" i="1"/>
  <c r="O275" i="1"/>
  <c r="W275" i="1" s="1"/>
  <c r="S274" i="1"/>
  <c r="R274" i="1"/>
  <c r="Q274" i="1"/>
  <c r="P274" i="1"/>
  <c r="O274" i="1"/>
  <c r="W274" i="1" s="1"/>
  <c r="S273" i="1"/>
  <c r="R273" i="1"/>
  <c r="Q273" i="1"/>
  <c r="P273" i="1"/>
  <c r="O273" i="1"/>
  <c r="W273" i="1" s="1"/>
  <c r="S272" i="1"/>
  <c r="R272" i="1"/>
  <c r="Q272" i="1"/>
  <c r="P272" i="1"/>
  <c r="O272" i="1"/>
  <c r="W272" i="1" s="1"/>
  <c r="S271" i="1"/>
  <c r="R271" i="1"/>
  <c r="Q271" i="1"/>
  <c r="P271" i="1"/>
  <c r="O271" i="1"/>
  <c r="W271" i="1" s="1"/>
  <c r="S270" i="1"/>
  <c r="R270" i="1"/>
  <c r="Q270" i="1"/>
  <c r="P270" i="1"/>
  <c r="O270" i="1"/>
  <c r="W270" i="1" s="1"/>
  <c r="S269" i="1"/>
  <c r="R269" i="1"/>
  <c r="Q269" i="1"/>
  <c r="P269" i="1"/>
  <c r="O269" i="1"/>
  <c r="W269" i="1" s="1"/>
  <c r="S268" i="1"/>
  <c r="R268" i="1"/>
  <c r="Q268" i="1"/>
  <c r="P268" i="1"/>
  <c r="O268" i="1"/>
  <c r="W268" i="1" s="1"/>
  <c r="S267" i="1"/>
  <c r="R267" i="1"/>
  <c r="Q267" i="1"/>
  <c r="P267" i="1"/>
  <c r="O267" i="1"/>
  <c r="W267" i="1" s="1"/>
  <c r="S266" i="1"/>
  <c r="R266" i="1"/>
  <c r="Q266" i="1"/>
  <c r="P266" i="1"/>
  <c r="O266" i="1"/>
  <c r="W266" i="1" s="1"/>
  <c r="S265" i="1"/>
  <c r="R265" i="1"/>
  <c r="Q265" i="1"/>
  <c r="P265" i="1"/>
  <c r="O265" i="1"/>
  <c r="W265" i="1" s="1"/>
  <c r="S264" i="1"/>
  <c r="R264" i="1"/>
  <c r="Q264" i="1"/>
  <c r="P264" i="1"/>
  <c r="O264" i="1"/>
  <c r="W264" i="1" s="1"/>
  <c r="S263" i="1"/>
  <c r="R263" i="1"/>
  <c r="Q263" i="1"/>
  <c r="P263" i="1"/>
  <c r="O263" i="1"/>
  <c r="W263" i="1" s="1"/>
  <c r="S262" i="1"/>
  <c r="R262" i="1"/>
  <c r="Q262" i="1"/>
  <c r="P262" i="1"/>
  <c r="O262" i="1"/>
  <c r="W262" i="1" s="1"/>
  <c r="S261" i="1"/>
  <c r="R261" i="1"/>
  <c r="Q261" i="1"/>
  <c r="P261" i="1"/>
  <c r="O261" i="1"/>
  <c r="W261" i="1" s="1"/>
  <c r="S260" i="1"/>
  <c r="R260" i="1"/>
  <c r="Q260" i="1"/>
  <c r="P260" i="1"/>
  <c r="O260" i="1"/>
  <c r="W260" i="1" s="1"/>
  <c r="S259" i="1"/>
  <c r="R259" i="1"/>
  <c r="Q259" i="1"/>
  <c r="P259" i="1"/>
  <c r="O259" i="1"/>
  <c r="W259" i="1" s="1"/>
  <c r="S258" i="1"/>
  <c r="R258" i="1"/>
  <c r="Q258" i="1"/>
  <c r="P258" i="1"/>
  <c r="O258" i="1"/>
  <c r="W258" i="1" s="1"/>
  <c r="S257" i="1"/>
  <c r="R257" i="1"/>
  <c r="Q257" i="1"/>
  <c r="P257" i="1"/>
  <c r="O257" i="1"/>
  <c r="W257" i="1" s="1"/>
  <c r="S256" i="1"/>
  <c r="R256" i="1"/>
  <c r="Q256" i="1"/>
  <c r="P256" i="1"/>
  <c r="O256" i="1"/>
  <c r="W256" i="1" s="1"/>
  <c r="S255" i="1"/>
  <c r="R255" i="1"/>
  <c r="Q255" i="1"/>
  <c r="P255" i="1"/>
  <c r="O255" i="1"/>
  <c r="W255" i="1" s="1"/>
  <c r="S254" i="1"/>
  <c r="R254" i="1"/>
  <c r="Q254" i="1"/>
  <c r="P254" i="1"/>
  <c r="O254" i="1"/>
  <c r="W254" i="1" s="1"/>
  <c r="S253" i="1"/>
  <c r="R253" i="1"/>
  <c r="Q253" i="1"/>
  <c r="P253" i="1"/>
  <c r="O253" i="1"/>
  <c r="W253" i="1" s="1"/>
  <c r="S252" i="1"/>
  <c r="R252" i="1"/>
  <c r="Q252" i="1"/>
  <c r="P252" i="1"/>
  <c r="O252" i="1"/>
  <c r="W252" i="1" s="1"/>
  <c r="S251" i="1"/>
  <c r="R251" i="1"/>
  <c r="Q251" i="1"/>
  <c r="P251" i="1"/>
  <c r="O251" i="1"/>
  <c r="W251" i="1" s="1"/>
  <c r="S250" i="1"/>
  <c r="R250" i="1"/>
  <c r="Q250" i="1"/>
  <c r="P250" i="1"/>
  <c r="O250" i="1"/>
  <c r="W250" i="1" s="1"/>
  <c r="S249" i="1"/>
  <c r="R249" i="1"/>
  <c r="Q249" i="1"/>
  <c r="P249" i="1"/>
  <c r="O249" i="1"/>
  <c r="W249" i="1" s="1"/>
  <c r="S248" i="1"/>
  <c r="R248" i="1"/>
  <c r="Q248" i="1"/>
  <c r="P248" i="1"/>
  <c r="O248" i="1"/>
  <c r="W248" i="1" s="1"/>
  <c r="S247" i="1"/>
  <c r="R247" i="1"/>
  <c r="Q247" i="1"/>
  <c r="P247" i="1"/>
  <c r="O247" i="1"/>
  <c r="W247" i="1" s="1"/>
  <c r="S246" i="1"/>
  <c r="R246" i="1"/>
  <c r="Q246" i="1"/>
  <c r="P246" i="1"/>
  <c r="O246" i="1"/>
  <c r="W246" i="1" s="1"/>
  <c r="S245" i="1"/>
  <c r="R245" i="1"/>
  <c r="Q245" i="1"/>
  <c r="P245" i="1"/>
  <c r="O245" i="1"/>
  <c r="W245" i="1" s="1"/>
  <c r="S244" i="1"/>
  <c r="R244" i="1"/>
  <c r="Q244" i="1"/>
  <c r="P244" i="1"/>
  <c r="O244" i="1"/>
  <c r="W244" i="1" s="1"/>
  <c r="S243" i="1"/>
  <c r="R243" i="1"/>
  <c r="Q243" i="1"/>
  <c r="P243" i="1"/>
  <c r="O243" i="1"/>
  <c r="W243" i="1" s="1"/>
  <c r="S242" i="1"/>
  <c r="R242" i="1"/>
  <c r="Q242" i="1"/>
  <c r="P242" i="1"/>
  <c r="O242" i="1"/>
  <c r="W242" i="1" s="1"/>
  <c r="S241" i="1"/>
  <c r="R241" i="1"/>
  <c r="Q241" i="1"/>
  <c r="P241" i="1"/>
  <c r="O241" i="1"/>
  <c r="W241" i="1" s="1"/>
  <c r="S240" i="1"/>
  <c r="R240" i="1"/>
  <c r="Q240" i="1"/>
  <c r="P240" i="1"/>
  <c r="O240" i="1"/>
  <c r="W240" i="1" s="1"/>
  <c r="S239" i="1"/>
  <c r="R239" i="1"/>
  <c r="Q239" i="1"/>
  <c r="P239" i="1"/>
  <c r="O239" i="1"/>
  <c r="W239" i="1" s="1"/>
  <c r="S238" i="1"/>
  <c r="R238" i="1"/>
  <c r="Q238" i="1"/>
  <c r="P238" i="1"/>
  <c r="O238" i="1"/>
  <c r="W238" i="1" s="1"/>
  <c r="S237" i="1"/>
  <c r="R237" i="1"/>
  <c r="Q237" i="1"/>
  <c r="P237" i="1"/>
  <c r="O237" i="1"/>
  <c r="W237" i="1" s="1"/>
  <c r="S236" i="1"/>
  <c r="R236" i="1"/>
  <c r="Q236" i="1"/>
  <c r="P236" i="1"/>
  <c r="O236" i="1"/>
  <c r="W236" i="1" s="1"/>
  <c r="S235" i="1"/>
  <c r="R235" i="1"/>
  <c r="Q235" i="1"/>
  <c r="P235" i="1"/>
  <c r="O235" i="1"/>
  <c r="W235" i="1" s="1"/>
  <c r="S234" i="1"/>
  <c r="R234" i="1"/>
  <c r="Q234" i="1"/>
  <c r="P234" i="1"/>
  <c r="O234" i="1"/>
  <c r="W234" i="1" s="1"/>
  <c r="S233" i="1"/>
  <c r="R233" i="1"/>
  <c r="Q233" i="1"/>
  <c r="P233" i="1"/>
  <c r="O233" i="1"/>
  <c r="W233" i="1" s="1"/>
  <c r="S232" i="1"/>
  <c r="R232" i="1"/>
  <c r="Q232" i="1"/>
  <c r="P232" i="1"/>
  <c r="O232" i="1"/>
  <c r="W232" i="1" s="1"/>
  <c r="S231" i="1"/>
  <c r="R231" i="1"/>
  <c r="Q231" i="1"/>
  <c r="P231" i="1"/>
  <c r="O231" i="1"/>
  <c r="W231" i="1" s="1"/>
  <c r="S230" i="1"/>
  <c r="R230" i="1"/>
  <c r="Q230" i="1"/>
  <c r="P230" i="1"/>
  <c r="O230" i="1"/>
  <c r="W230" i="1" s="1"/>
  <c r="S229" i="1"/>
  <c r="R229" i="1"/>
  <c r="Q229" i="1"/>
  <c r="P229" i="1"/>
  <c r="O229" i="1"/>
  <c r="W229" i="1" s="1"/>
  <c r="S228" i="1"/>
  <c r="R228" i="1"/>
  <c r="Q228" i="1"/>
  <c r="P228" i="1"/>
  <c r="O228" i="1"/>
  <c r="W228" i="1" s="1"/>
  <c r="S227" i="1"/>
  <c r="R227" i="1"/>
  <c r="Q227" i="1"/>
  <c r="P227" i="1"/>
  <c r="O227" i="1"/>
  <c r="W227" i="1" s="1"/>
  <c r="S226" i="1"/>
  <c r="R226" i="1"/>
  <c r="Q226" i="1"/>
  <c r="P226" i="1"/>
  <c r="O226" i="1"/>
  <c r="W226" i="1" s="1"/>
  <c r="S225" i="1"/>
  <c r="R225" i="1"/>
  <c r="Q225" i="1"/>
  <c r="P225" i="1"/>
  <c r="O225" i="1"/>
  <c r="W225" i="1" s="1"/>
  <c r="S224" i="1"/>
  <c r="R224" i="1"/>
  <c r="Q224" i="1"/>
  <c r="P224" i="1"/>
  <c r="O224" i="1"/>
  <c r="W224" i="1" s="1"/>
  <c r="S223" i="1"/>
  <c r="R223" i="1"/>
  <c r="Q223" i="1"/>
  <c r="P223" i="1"/>
  <c r="O223" i="1"/>
  <c r="W223" i="1" s="1"/>
  <c r="S222" i="1"/>
  <c r="R222" i="1"/>
  <c r="Q222" i="1"/>
  <c r="P222" i="1"/>
  <c r="O222" i="1"/>
  <c r="W222" i="1" s="1"/>
  <c r="S221" i="1"/>
  <c r="R221" i="1"/>
  <c r="Q221" i="1"/>
  <c r="P221" i="1"/>
  <c r="O221" i="1"/>
  <c r="W221" i="1" s="1"/>
  <c r="S220" i="1"/>
  <c r="R220" i="1"/>
  <c r="Q220" i="1"/>
  <c r="P220" i="1"/>
  <c r="O220" i="1"/>
  <c r="W220" i="1" s="1"/>
  <c r="S219" i="1"/>
  <c r="R219" i="1"/>
  <c r="Q219" i="1"/>
  <c r="P219" i="1"/>
  <c r="O219" i="1"/>
  <c r="W219" i="1" s="1"/>
  <c r="S218" i="1"/>
  <c r="R218" i="1"/>
  <c r="Q218" i="1"/>
  <c r="P218" i="1"/>
  <c r="O218" i="1"/>
  <c r="W218" i="1" s="1"/>
  <c r="S217" i="1"/>
  <c r="R217" i="1"/>
  <c r="Q217" i="1"/>
  <c r="P217" i="1"/>
  <c r="O217" i="1"/>
  <c r="W217" i="1" s="1"/>
  <c r="S216" i="1"/>
  <c r="R216" i="1"/>
  <c r="Q216" i="1"/>
  <c r="P216" i="1"/>
  <c r="O216" i="1"/>
  <c r="W216" i="1" s="1"/>
  <c r="S215" i="1"/>
  <c r="R215" i="1"/>
  <c r="Q215" i="1"/>
  <c r="P215" i="1"/>
  <c r="O215" i="1"/>
  <c r="W215" i="1" s="1"/>
  <c r="S214" i="1"/>
  <c r="R214" i="1"/>
  <c r="Q214" i="1"/>
  <c r="P214" i="1"/>
  <c r="O214" i="1"/>
  <c r="W214" i="1" s="1"/>
  <c r="S213" i="1"/>
  <c r="R213" i="1"/>
  <c r="Q213" i="1"/>
  <c r="P213" i="1"/>
  <c r="O213" i="1"/>
  <c r="W213" i="1" s="1"/>
  <c r="S212" i="1"/>
  <c r="R212" i="1"/>
  <c r="Q212" i="1"/>
  <c r="P212" i="1"/>
  <c r="O212" i="1"/>
  <c r="W212" i="1" s="1"/>
  <c r="S211" i="1"/>
  <c r="R211" i="1"/>
  <c r="Q211" i="1"/>
  <c r="P211" i="1"/>
  <c r="O211" i="1"/>
  <c r="W211" i="1" s="1"/>
  <c r="S210" i="1"/>
  <c r="R210" i="1"/>
  <c r="Q210" i="1"/>
  <c r="P210" i="1"/>
  <c r="O210" i="1"/>
  <c r="W210" i="1" s="1"/>
  <c r="S209" i="1"/>
  <c r="R209" i="1"/>
  <c r="Q209" i="1"/>
  <c r="P209" i="1"/>
  <c r="O209" i="1"/>
  <c r="W209" i="1" s="1"/>
  <c r="S208" i="1"/>
  <c r="R208" i="1"/>
  <c r="Q208" i="1"/>
  <c r="P208" i="1"/>
  <c r="O208" i="1"/>
  <c r="W208" i="1" s="1"/>
  <c r="S207" i="1"/>
  <c r="R207" i="1"/>
  <c r="Q207" i="1"/>
  <c r="P207" i="1"/>
  <c r="O207" i="1"/>
  <c r="W207" i="1" s="1"/>
  <c r="S206" i="1"/>
  <c r="R206" i="1"/>
  <c r="Q206" i="1"/>
  <c r="P206" i="1"/>
  <c r="O206" i="1"/>
  <c r="W206" i="1" s="1"/>
  <c r="S205" i="1"/>
  <c r="R205" i="1"/>
  <c r="Q205" i="1"/>
  <c r="P205" i="1"/>
  <c r="O205" i="1"/>
  <c r="W205" i="1" s="1"/>
  <c r="S204" i="1"/>
  <c r="R204" i="1"/>
  <c r="Q204" i="1"/>
  <c r="P204" i="1"/>
  <c r="O204" i="1"/>
  <c r="W204" i="1" s="1"/>
  <c r="S203" i="1"/>
  <c r="R203" i="1"/>
  <c r="Q203" i="1"/>
  <c r="P203" i="1"/>
  <c r="O203" i="1"/>
  <c r="W203" i="1" s="1"/>
  <c r="S202" i="1"/>
  <c r="R202" i="1"/>
  <c r="Q202" i="1"/>
  <c r="P202" i="1"/>
  <c r="O202" i="1"/>
  <c r="W202" i="1" s="1"/>
  <c r="S201" i="1"/>
  <c r="R201" i="1"/>
  <c r="Q201" i="1"/>
  <c r="P201" i="1"/>
  <c r="O201" i="1"/>
  <c r="W201" i="1" s="1"/>
  <c r="S200" i="1"/>
  <c r="R200" i="1"/>
  <c r="Q200" i="1"/>
  <c r="P200" i="1"/>
  <c r="O200" i="1"/>
  <c r="W200" i="1" s="1"/>
  <c r="S199" i="1"/>
  <c r="R199" i="1"/>
  <c r="Q199" i="1"/>
  <c r="P199" i="1"/>
  <c r="O199" i="1"/>
  <c r="W199" i="1" s="1"/>
  <c r="S198" i="1"/>
  <c r="R198" i="1"/>
  <c r="Q198" i="1"/>
  <c r="P198" i="1"/>
  <c r="O198" i="1"/>
  <c r="W198" i="1" s="1"/>
  <c r="S197" i="1"/>
  <c r="R197" i="1"/>
  <c r="Q197" i="1"/>
  <c r="P197" i="1"/>
  <c r="O197" i="1"/>
  <c r="W197" i="1" s="1"/>
  <c r="S196" i="1"/>
  <c r="R196" i="1"/>
  <c r="Q196" i="1"/>
  <c r="P196" i="1"/>
  <c r="O196" i="1"/>
  <c r="W196" i="1" s="1"/>
  <c r="S195" i="1"/>
  <c r="R195" i="1"/>
  <c r="Q195" i="1"/>
  <c r="P195" i="1"/>
  <c r="O195" i="1"/>
  <c r="W195" i="1" s="1"/>
  <c r="S194" i="1"/>
  <c r="R194" i="1"/>
  <c r="Q194" i="1"/>
  <c r="P194" i="1"/>
  <c r="O194" i="1"/>
  <c r="W194" i="1" s="1"/>
  <c r="S193" i="1"/>
  <c r="R193" i="1"/>
  <c r="Q193" i="1"/>
  <c r="P193" i="1"/>
  <c r="O193" i="1"/>
  <c r="W193" i="1" s="1"/>
  <c r="S192" i="1"/>
  <c r="R192" i="1"/>
  <c r="Q192" i="1"/>
  <c r="P192" i="1"/>
  <c r="O192" i="1"/>
  <c r="W192" i="1" s="1"/>
  <c r="S191" i="1"/>
  <c r="R191" i="1"/>
  <c r="Q191" i="1"/>
  <c r="P191" i="1"/>
  <c r="O191" i="1"/>
  <c r="W191" i="1" s="1"/>
  <c r="S190" i="1"/>
  <c r="R190" i="1"/>
  <c r="Q190" i="1"/>
  <c r="P190" i="1"/>
  <c r="O190" i="1"/>
  <c r="W190" i="1" s="1"/>
  <c r="S189" i="1"/>
  <c r="R189" i="1"/>
  <c r="Q189" i="1"/>
  <c r="P189" i="1"/>
  <c r="O189" i="1"/>
  <c r="W189" i="1" s="1"/>
  <c r="S188" i="1"/>
  <c r="R188" i="1"/>
  <c r="Q188" i="1"/>
  <c r="P188" i="1"/>
  <c r="O188" i="1"/>
  <c r="W188" i="1" s="1"/>
  <c r="S187" i="1"/>
  <c r="R187" i="1"/>
  <c r="Q187" i="1"/>
  <c r="P187" i="1"/>
  <c r="O187" i="1"/>
  <c r="W187" i="1" s="1"/>
  <c r="S186" i="1"/>
  <c r="R186" i="1"/>
  <c r="Q186" i="1"/>
  <c r="P186" i="1"/>
  <c r="O186" i="1"/>
  <c r="W186" i="1" s="1"/>
  <c r="S185" i="1"/>
  <c r="R185" i="1"/>
  <c r="Q185" i="1"/>
  <c r="P185" i="1"/>
  <c r="O185" i="1"/>
  <c r="W185" i="1" s="1"/>
  <c r="S184" i="1"/>
  <c r="R184" i="1"/>
  <c r="Q184" i="1"/>
  <c r="P184" i="1"/>
  <c r="O184" i="1"/>
  <c r="W184" i="1" s="1"/>
  <c r="S183" i="1"/>
  <c r="R183" i="1"/>
  <c r="Q183" i="1"/>
  <c r="P183" i="1"/>
  <c r="O183" i="1"/>
  <c r="W183" i="1" s="1"/>
  <c r="S182" i="1"/>
  <c r="R182" i="1"/>
  <c r="Q182" i="1"/>
  <c r="P182" i="1"/>
  <c r="O182" i="1"/>
  <c r="W182" i="1" s="1"/>
  <c r="S181" i="1"/>
  <c r="R181" i="1"/>
  <c r="Q181" i="1"/>
  <c r="P181" i="1"/>
  <c r="O181" i="1"/>
  <c r="W181" i="1" s="1"/>
  <c r="S180" i="1"/>
  <c r="R180" i="1"/>
  <c r="Q180" i="1"/>
  <c r="P180" i="1"/>
  <c r="O180" i="1"/>
  <c r="W180" i="1" s="1"/>
  <c r="S179" i="1"/>
  <c r="R179" i="1"/>
  <c r="Q179" i="1"/>
  <c r="P179" i="1"/>
  <c r="O179" i="1"/>
  <c r="W179" i="1" s="1"/>
  <c r="S178" i="1"/>
  <c r="R178" i="1"/>
  <c r="Q178" i="1"/>
  <c r="P178" i="1"/>
  <c r="O178" i="1"/>
  <c r="W178" i="1" s="1"/>
  <c r="S177" i="1"/>
  <c r="R177" i="1"/>
  <c r="Q177" i="1"/>
  <c r="P177" i="1"/>
  <c r="O177" i="1"/>
  <c r="W177" i="1" s="1"/>
  <c r="S176" i="1"/>
  <c r="R176" i="1"/>
  <c r="Q176" i="1"/>
  <c r="P176" i="1"/>
  <c r="O176" i="1"/>
  <c r="W176" i="1" s="1"/>
  <c r="S175" i="1"/>
  <c r="R175" i="1"/>
  <c r="Q175" i="1"/>
  <c r="P175" i="1"/>
  <c r="O175" i="1"/>
  <c r="W175" i="1" s="1"/>
  <c r="S174" i="1"/>
  <c r="R174" i="1"/>
  <c r="Q174" i="1"/>
  <c r="P174" i="1"/>
  <c r="O174" i="1"/>
  <c r="W174" i="1" s="1"/>
  <c r="S173" i="1"/>
  <c r="R173" i="1"/>
  <c r="Q173" i="1"/>
  <c r="P173" i="1"/>
  <c r="O173" i="1"/>
  <c r="W173" i="1" s="1"/>
  <c r="S172" i="1"/>
  <c r="R172" i="1"/>
  <c r="Q172" i="1"/>
  <c r="P172" i="1"/>
  <c r="O172" i="1"/>
  <c r="W172" i="1" s="1"/>
  <c r="S171" i="1"/>
  <c r="R171" i="1"/>
  <c r="Q171" i="1"/>
  <c r="P171" i="1"/>
  <c r="O171" i="1"/>
  <c r="W171" i="1" s="1"/>
  <c r="S170" i="1"/>
  <c r="R170" i="1"/>
  <c r="Q170" i="1"/>
  <c r="P170" i="1"/>
  <c r="O170" i="1"/>
  <c r="W170" i="1" s="1"/>
  <c r="S169" i="1"/>
  <c r="R169" i="1"/>
  <c r="Q169" i="1"/>
  <c r="P169" i="1"/>
  <c r="O169" i="1"/>
  <c r="W169" i="1" s="1"/>
  <c r="S168" i="1"/>
  <c r="R168" i="1"/>
  <c r="Q168" i="1"/>
  <c r="P168" i="1"/>
  <c r="O168" i="1"/>
  <c r="W168" i="1" s="1"/>
  <c r="S167" i="1"/>
  <c r="R167" i="1"/>
  <c r="Q167" i="1"/>
  <c r="P167" i="1"/>
  <c r="O167" i="1"/>
  <c r="W167" i="1" s="1"/>
  <c r="S166" i="1"/>
  <c r="R166" i="1"/>
  <c r="Q166" i="1"/>
  <c r="P166" i="1"/>
  <c r="O166" i="1"/>
  <c r="W166" i="1" s="1"/>
  <c r="S165" i="1"/>
  <c r="R165" i="1"/>
  <c r="Q165" i="1"/>
  <c r="P165" i="1"/>
  <c r="O165" i="1"/>
  <c r="W165" i="1" s="1"/>
  <c r="S164" i="1"/>
  <c r="R164" i="1"/>
  <c r="Q164" i="1"/>
  <c r="P164" i="1"/>
  <c r="O164" i="1"/>
  <c r="W164" i="1" s="1"/>
  <c r="S163" i="1"/>
  <c r="R163" i="1"/>
  <c r="Q163" i="1"/>
  <c r="P163" i="1"/>
  <c r="O163" i="1"/>
  <c r="W163" i="1" s="1"/>
  <c r="S162" i="1"/>
  <c r="R162" i="1"/>
  <c r="Q162" i="1"/>
  <c r="P162" i="1"/>
  <c r="O162" i="1"/>
  <c r="W162" i="1" s="1"/>
  <c r="S161" i="1"/>
  <c r="R161" i="1"/>
  <c r="Q161" i="1"/>
  <c r="P161" i="1"/>
  <c r="O161" i="1"/>
  <c r="W161" i="1" s="1"/>
  <c r="S160" i="1"/>
  <c r="R160" i="1"/>
  <c r="Q160" i="1"/>
  <c r="P160" i="1"/>
  <c r="O160" i="1"/>
  <c r="W160" i="1" s="1"/>
  <c r="S159" i="1"/>
  <c r="R159" i="1"/>
  <c r="Q159" i="1"/>
  <c r="P159" i="1"/>
  <c r="O159" i="1"/>
  <c r="W159" i="1" s="1"/>
  <c r="S158" i="1"/>
  <c r="R158" i="1"/>
  <c r="Q158" i="1"/>
  <c r="P158" i="1"/>
  <c r="O158" i="1"/>
  <c r="W158" i="1" s="1"/>
  <c r="S157" i="1"/>
  <c r="R157" i="1"/>
  <c r="Q157" i="1"/>
  <c r="P157" i="1"/>
  <c r="O157" i="1"/>
  <c r="W157" i="1" s="1"/>
  <c r="S156" i="1"/>
  <c r="R156" i="1"/>
  <c r="Q156" i="1"/>
  <c r="P156" i="1"/>
  <c r="O156" i="1"/>
  <c r="W156" i="1" s="1"/>
  <c r="S155" i="1"/>
  <c r="R155" i="1"/>
  <c r="Q155" i="1"/>
  <c r="P155" i="1"/>
  <c r="O155" i="1"/>
  <c r="W155" i="1" s="1"/>
  <c r="S154" i="1"/>
  <c r="R154" i="1"/>
  <c r="Q154" i="1"/>
  <c r="P154" i="1"/>
  <c r="O154" i="1"/>
  <c r="W154" i="1" s="1"/>
  <c r="S153" i="1"/>
  <c r="R153" i="1"/>
  <c r="Q153" i="1"/>
  <c r="P153" i="1"/>
  <c r="O153" i="1"/>
  <c r="W153" i="1" s="1"/>
  <c r="S152" i="1"/>
  <c r="R152" i="1"/>
  <c r="Q152" i="1"/>
  <c r="P152" i="1"/>
  <c r="O152" i="1"/>
  <c r="W152" i="1" s="1"/>
  <c r="S151" i="1"/>
  <c r="R151" i="1"/>
  <c r="Q151" i="1"/>
  <c r="P151" i="1"/>
  <c r="O151" i="1"/>
  <c r="W151" i="1" s="1"/>
  <c r="S150" i="1"/>
  <c r="R150" i="1"/>
  <c r="Q150" i="1"/>
  <c r="P150" i="1"/>
  <c r="O150" i="1"/>
  <c r="W150" i="1" s="1"/>
  <c r="S149" i="1"/>
  <c r="R149" i="1"/>
  <c r="Q149" i="1"/>
  <c r="P149" i="1"/>
  <c r="O149" i="1"/>
  <c r="W149" i="1" s="1"/>
  <c r="S148" i="1"/>
  <c r="R148" i="1"/>
  <c r="Q148" i="1"/>
  <c r="P148" i="1"/>
  <c r="O148" i="1"/>
  <c r="W148" i="1" s="1"/>
  <c r="S147" i="1"/>
  <c r="R147" i="1"/>
  <c r="Q147" i="1"/>
  <c r="P147" i="1"/>
  <c r="O147" i="1"/>
  <c r="W147" i="1" s="1"/>
  <c r="S146" i="1"/>
  <c r="R146" i="1"/>
  <c r="Q146" i="1"/>
  <c r="P146" i="1"/>
  <c r="O146" i="1"/>
  <c r="W146" i="1" s="1"/>
  <c r="S145" i="1"/>
  <c r="R145" i="1"/>
  <c r="Q145" i="1"/>
  <c r="P145" i="1"/>
  <c r="O145" i="1"/>
  <c r="W145" i="1" s="1"/>
  <c r="S144" i="1"/>
  <c r="R144" i="1"/>
  <c r="Q144" i="1"/>
  <c r="P144" i="1"/>
  <c r="O144" i="1"/>
  <c r="W144" i="1" s="1"/>
  <c r="S143" i="1"/>
  <c r="R143" i="1"/>
  <c r="Q143" i="1"/>
  <c r="P143" i="1"/>
  <c r="O143" i="1"/>
  <c r="W143" i="1" s="1"/>
  <c r="S142" i="1"/>
  <c r="R142" i="1"/>
  <c r="Q142" i="1"/>
  <c r="P142" i="1"/>
  <c r="O142" i="1"/>
  <c r="W142" i="1" s="1"/>
  <c r="S141" i="1"/>
  <c r="R141" i="1"/>
  <c r="Q141" i="1"/>
  <c r="P141" i="1"/>
  <c r="O141" i="1"/>
  <c r="W141" i="1" s="1"/>
  <c r="S140" i="1"/>
  <c r="R140" i="1"/>
  <c r="Q140" i="1"/>
  <c r="P140" i="1"/>
  <c r="O140" i="1"/>
  <c r="W140" i="1" s="1"/>
  <c r="S139" i="1"/>
  <c r="R139" i="1"/>
  <c r="Q139" i="1"/>
  <c r="P139" i="1"/>
  <c r="O139" i="1"/>
  <c r="W139" i="1" s="1"/>
  <c r="S138" i="1"/>
  <c r="R138" i="1"/>
  <c r="Q138" i="1"/>
  <c r="P138" i="1"/>
  <c r="O138" i="1"/>
  <c r="W138" i="1" s="1"/>
  <c r="S137" i="1"/>
  <c r="R137" i="1"/>
  <c r="Q137" i="1"/>
  <c r="P137" i="1"/>
  <c r="O137" i="1"/>
  <c r="W137" i="1" s="1"/>
  <c r="S136" i="1"/>
  <c r="R136" i="1"/>
  <c r="Q136" i="1"/>
  <c r="P136" i="1"/>
  <c r="O136" i="1"/>
  <c r="W136" i="1" s="1"/>
  <c r="S135" i="1"/>
  <c r="R135" i="1"/>
  <c r="Q135" i="1"/>
  <c r="P135" i="1"/>
  <c r="O135" i="1"/>
  <c r="W135" i="1" s="1"/>
  <c r="S134" i="1"/>
  <c r="R134" i="1"/>
  <c r="Q134" i="1"/>
  <c r="P134" i="1"/>
  <c r="O134" i="1"/>
  <c r="W134" i="1" s="1"/>
  <c r="S133" i="1"/>
  <c r="R133" i="1"/>
  <c r="Q133" i="1"/>
  <c r="P133" i="1"/>
  <c r="O133" i="1"/>
  <c r="W133" i="1" s="1"/>
  <c r="S132" i="1"/>
  <c r="R132" i="1"/>
  <c r="Q132" i="1"/>
  <c r="P132" i="1"/>
  <c r="O132" i="1"/>
  <c r="W132" i="1" s="1"/>
  <c r="S131" i="1"/>
  <c r="R131" i="1"/>
  <c r="Q131" i="1"/>
  <c r="P131" i="1"/>
  <c r="O131" i="1"/>
  <c r="W131" i="1" s="1"/>
  <c r="S130" i="1"/>
  <c r="R130" i="1"/>
  <c r="Q130" i="1"/>
  <c r="P130" i="1"/>
  <c r="O130" i="1"/>
  <c r="W130" i="1" s="1"/>
  <c r="S129" i="1"/>
  <c r="R129" i="1"/>
  <c r="Q129" i="1"/>
  <c r="P129" i="1"/>
  <c r="O129" i="1"/>
  <c r="W129" i="1" s="1"/>
  <c r="S128" i="1"/>
  <c r="R128" i="1"/>
  <c r="Q128" i="1"/>
  <c r="P128" i="1"/>
  <c r="O128" i="1"/>
  <c r="W128" i="1" s="1"/>
  <c r="S127" i="1"/>
  <c r="R127" i="1"/>
  <c r="Q127" i="1"/>
  <c r="P127" i="1"/>
  <c r="O127" i="1"/>
  <c r="W127" i="1" s="1"/>
  <c r="S126" i="1"/>
  <c r="R126" i="1"/>
  <c r="Q126" i="1"/>
  <c r="P126" i="1"/>
  <c r="O126" i="1"/>
  <c r="W126" i="1" s="1"/>
  <c r="S125" i="1"/>
  <c r="R125" i="1"/>
  <c r="Q125" i="1"/>
  <c r="P125" i="1"/>
  <c r="O125" i="1"/>
  <c r="W125" i="1" s="1"/>
  <c r="S124" i="1"/>
  <c r="R124" i="1"/>
  <c r="Q124" i="1"/>
  <c r="P124" i="1"/>
  <c r="O124" i="1"/>
  <c r="W124" i="1" s="1"/>
  <c r="S123" i="1"/>
  <c r="R123" i="1"/>
  <c r="Q123" i="1"/>
  <c r="P123" i="1"/>
  <c r="O123" i="1"/>
  <c r="W123" i="1" s="1"/>
  <c r="S122" i="1"/>
  <c r="R122" i="1"/>
  <c r="Q122" i="1"/>
  <c r="P122" i="1"/>
  <c r="O122" i="1"/>
  <c r="W122" i="1" s="1"/>
  <c r="S121" i="1"/>
  <c r="R121" i="1"/>
  <c r="Q121" i="1"/>
  <c r="P121" i="1"/>
  <c r="O121" i="1"/>
  <c r="W121" i="1" s="1"/>
  <c r="S120" i="1"/>
  <c r="R120" i="1"/>
  <c r="Q120" i="1"/>
  <c r="P120" i="1"/>
  <c r="O120" i="1"/>
  <c r="W120" i="1" s="1"/>
  <c r="S119" i="1"/>
  <c r="R119" i="1"/>
  <c r="Q119" i="1"/>
  <c r="P119" i="1"/>
  <c r="O119" i="1"/>
  <c r="W119" i="1" s="1"/>
  <c r="S118" i="1"/>
  <c r="R118" i="1"/>
  <c r="Q118" i="1"/>
  <c r="P118" i="1"/>
  <c r="O118" i="1"/>
  <c r="W118" i="1" s="1"/>
  <c r="S117" i="1"/>
  <c r="R117" i="1"/>
  <c r="Q117" i="1"/>
  <c r="P117" i="1"/>
  <c r="O117" i="1"/>
  <c r="W117" i="1" s="1"/>
  <c r="S116" i="1"/>
  <c r="R116" i="1"/>
  <c r="Q116" i="1"/>
  <c r="P116" i="1"/>
  <c r="O116" i="1"/>
  <c r="W116" i="1" s="1"/>
  <c r="S115" i="1"/>
  <c r="R115" i="1"/>
  <c r="Q115" i="1"/>
  <c r="P115" i="1"/>
  <c r="O115" i="1"/>
  <c r="W115" i="1" s="1"/>
  <c r="S114" i="1"/>
  <c r="R114" i="1"/>
  <c r="Q114" i="1"/>
  <c r="P114" i="1"/>
  <c r="O114" i="1"/>
  <c r="W114" i="1" s="1"/>
  <c r="S113" i="1"/>
  <c r="R113" i="1"/>
  <c r="Q113" i="1"/>
  <c r="P113" i="1"/>
  <c r="O113" i="1"/>
  <c r="W113" i="1" s="1"/>
  <c r="S112" i="1"/>
  <c r="R112" i="1"/>
  <c r="Q112" i="1"/>
  <c r="P112" i="1"/>
  <c r="O112" i="1"/>
  <c r="W112" i="1" s="1"/>
  <c r="S111" i="1"/>
  <c r="R111" i="1"/>
  <c r="Q111" i="1"/>
  <c r="P111" i="1"/>
  <c r="O111" i="1"/>
  <c r="W111" i="1" s="1"/>
  <c r="S110" i="1"/>
  <c r="R110" i="1"/>
  <c r="Q110" i="1"/>
  <c r="P110" i="1"/>
  <c r="O110" i="1"/>
  <c r="W110" i="1" s="1"/>
  <c r="S109" i="1"/>
  <c r="R109" i="1"/>
  <c r="Q109" i="1"/>
  <c r="P109" i="1"/>
  <c r="O109" i="1"/>
  <c r="W109" i="1" s="1"/>
  <c r="S108" i="1"/>
  <c r="R108" i="1"/>
  <c r="Q108" i="1"/>
  <c r="P108" i="1"/>
  <c r="O108" i="1"/>
  <c r="W108" i="1" s="1"/>
  <c r="S107" i="1"/>
  <c r="R107" i="1"/>
  <c r="Q107" i="1"/>
  <c r="P107" i="1"/>
  <c r="O107" i="1"/>
  <c r="W107" i="1" s="1"/>
  <c r="S106" i="1"/>
  <c r="R106" i="1"/>
  <c r="Q106" i="1"/>
  <c r="P106" i="1"/>
  <c r="O106" i="1"/>
  <c r="W106" i="1" s="1"/>
  <c r="S105" i="1"/>
  <c r="R105" i="1"/>
  <c r="Q105" i="1"/>
  <c r="P105" i="1"/>
  <c r="O105" i="1"/>
  <c r="W105" i="1" s="1"/>
  <c r="S104" i="1"/>
  <c r="R104" i="1"/>
  <c r="Q104" i="1"/>
  <c r="P104" i="1"/>
  <c r="O104" i="1"/>
  <c r="W104" i="1" s="1"/>
  <c r="S103" i="1"/>
  <c r="R103" i="1"/>
  <c r="Q103" i="1"/>
  <c r="P103" i="1"/>
  <c r="O103" i="1"/>
  <c r="W103" i="1" s="1"/>
  <c r="S102" i="1"/>
  <c r="R102" i="1"/>
  <c r="Q102" i="1"/>
  <c r="P102" i="1"/>
  <c r="O102" i="1"/>
  <c r="W102" i="1" s="1"/>
  <c r="S101" i="1"/>
  <c r="R101" i="1"/>
  <c r="Q101" i="1"/>
  <c r="P101" i="1"/>
  <c r="O101" i="1"/>
  <c r="W101" i="1" s="1"/>
  <c r="S100" i="1"/>
  <c r="R100" i="1"/>
  <c r="Q100" i="1"/>
  <c r="P100" i="1"/>
  <c r="O100" i="1"/>
  <c r="W100" i="1" s="1"/>
  <c r="S99" i="1"/>
  <c r="R99" i="1"/>
  <c r="Q99" i="1"/>
  <c r="P99" i="1"/>
  <c r="O99" i="1"/>
  <c r="W99" i="1" s="1"/>
  <c r="S98" i="1"/>
  <c r="R98" i="1"/>
  <c r="Q98" i="1"/>
  <c r="P98" i="1"/>
  <c r="O98" i="1"/>
  <c r="W98" i="1" s="1"/>
  <c r="S97" i="1"/>
  <c r="R97" i="1"/>
  <c r="Q97" i="1"/>
  <c r="P97" i="1"/>
  <c r="O97" i="1"/>
  <c r="W97" i="1" s="1"/>
  <c r="S96" i="1"/>
  <c r="R96" i="1"/>
  <c r="Q96" i="1"/>
  <c r="P96" i="1"/>
  <c r="O96" i="1"/>
  <c r="W96" i="1" s="1"/>
  <c r="S95" i="1"/>
  <c r="R95" i="1"/>
  <c r="Q95" i="1"/>
  <c r="P95" i="1"/>
  <c r="O95" i="1"/>
  <c r="W95" i="1" s="1"/>
  <c r="S94" i="1"/>
  <c r="R94" i="1"/>
  <c r="Q94" i="1"/>
  <c r="P94" i="1"/>
  <c r="O94" i="1"/>
  <c r="W94" i="1" s="1"/>
  <c r="S93" i="1"/>
  <c r="R93" i="1"/>
  <c r="Q93" i="1"/>
  <c r="P93" i="1"/>
  <c r="O93" i="1"/>
  <c r="W93" i="1" s="1"/>
  <c r="S92" i="1"/>
  <c r="R92" i="1"/>
  <c r="Q92" i="1"/>
  <c r="P92" i="1"/>
  <c r="O92" i="1"/>
  <c r="W92" i="1" s="1"/>
  <c r="S91" i="1"/>
  <c r="R91" i="1"/>
  <c r="Q91" i="1"/>
  <c r="P91" i="1"/>
  <c r="O91" i="1"/>
  <c r="W91" i="1" s="1"/>
  <c r="S90" i="1"/>
  <c r="R90" i="1"/>
  <c r="Q90" i="1"/>
  <c r="P90" i="1"/>
  <c r="O90" i="1"/>
  <c r="W90" i="1" s="1"/>
  <c r="S89" i="1"/>
  <c r="R89" i="1"/>
  <c r="Q89" i="1"/>
  <c r="P89" i="1"/>
  <c r="O89" i="1"/>
  <c r="W89" i="1" s="1"/>
  <c r="S88" i="1"/>
  <c r="R88" i="1"/>
  <c r="Q88" i="1"/>
  <c r="P88" i="1"/>
  <c r="O88" i="1"/>
  <c r="W88" i="1" s="1"/>
  <c r="S87" i="1"/>
  <c r="R87" i="1"/>
  <c r="Q87" i="1"/>
  <c r="P87" i="1"/>
  <c r="O87" i="1"/>
  <c r="W87" i="1" s="1"/>
  <c r="S86" i="1"/>
  <c r="R86" i="1"/>
  <c r="Q86" i="1"/>
  <c r="P86" i="1"/>
  <c r="O86" i="1"/>
  <c r="W86" i="1" s="1"/>
  <c r="S85" i="1"/>
  <c r="R85" i="1"/>
  <c r="Q85" i="1"/>
  <c r="P85" i="1"/>
  <c r="O85" i="1"/>
  <c r="W85" i="1" s="1"/>
  <c r="S84" i="1"/>
  <c r="R84" i="1"/>
  <c r="Q84" i="1"/>
  <c r="P84" i="1"/>
  <c r="O84" i="1"/>
  <c r="W84" i="1" s="1"/>
  <c r="S83" i="1"/>
  <c r="R83" i="1"/>
  <c r="Q83" i="1"/>
  <c r="P83" i="1"/>
  <c r="O83" i="1"/>
  <c r="W83" i="1" s="1"/>
  <c r="S82" i="1"/>
  <c r="R82" i="1"/>
  <c r="Q82" i="1"/>
  <c r="P82" i="1"/>
  <c r="O82" i="1"/>
  <c r="W82" i="1" s="1"/>
  <c r="S81" i="1"/>
  <c r="R81" i="1"/>
  <c r="Q81" i="1"/>
  <c r="P81" i="1"/>
  <c r="O81" i="1"/>
  <c r="W81" i="1" s="1"/>
  <c r="S80" i="1"/>
  <c r="R80" i="1"/>
  <c r="Q80" i="1"/>
  <c r="P80" i="1"/>
  <c r="O80" i="1"/>
  <c r="W80" i="1" s="1"/>
  <c r="S79" i="1"/>
  <c r="R79" i="1"/>
  <c r="Q79" i="1"/>
  <c r="P79" i="1"/>
  <c r="O79" i="1"/>
  <c r="W79" i="1" s="1"/>
  <c r="S78" i="1"/>
  <c r="R78" i="1"/>
  <c r="Q78" i="1"/>
  <c r="P78" i="1"/>
  <c r="O78" i="1"/>
  <c r="W78" i="1" s="1"/>
  <c r="S77" i="1"/>
  <c r="R77" i="1"/>
  <c r="Q77" i="1"/>
  <c r="P77" i="1"/>
  <c r="O77" i="1"/>
  <c r="W77" i="1" s="1"/>
  <c r="S76" i="1"/>
  <c r="R76" i="1"/>
  <c r="Q76" i="1"/>
  <c r="P76" i="1"/>
  <c r="O76" i="1"/>
  <c r="W76" i="1" s="1"/>
  <c r="S75" i="1"/>
  <c r="R75" i="1"/>
  <c r="Q75" i="1"/>
  <c r="P75" i="1"/>
  <c r="O75" i="1"/>
  <c r="W75" i="1" s="1"/>
  <c r="S74" i="1"/>
  <c r="R74" i="1"/>
  <c r="Q74" i="1"/>
  <c r="P74" i="1"/>
  <c r="O74" i="1"/>
  <c r="W74" i="1" s="1"/>
  <c r="S73" i="1"/>
  <c r="R73" i="1"/>
  <c r="Q73" i="1"/>
  <c r="P73" i="1"/>
  <c r="O73" i="1"/>
  <c r="W73" i="1" s="1"/>
  <c r="S72" i="1"/>
  <c r="R72" i="1"/>
  <c r="Q72" i="1"/>
  <c r="P72" i="1"/>
  <c r="O72" i="1"/>
  <c r="W72" i="1" s="1"/>
  <c r="S71" i="1"/>
  <c r="R71" i="1"/>
  <c r="Q71" i="1"/>
  <c r="P71" i="1"/>
  <c r="O71" i="1"/>
  <c r="W71" i="1" s="1"/>
  <c r="S70" i="1"/>
  <c r="R70" i="1"/>
  <c r="Q70" i="1"/>
  <c r="P70" i="1"/>
  <c r="O70" i="1"/>
  <c r="W70" i="1" s="1"/>
  <c r="S69" i="1"/>
  <c r="R69" i="1"/>
  <c r="Q69" i="1"/>
  <c r="P69" i="1"/>
  <c r="O69" i="1"/>
  <c r="W69" i="1" s="1"/>
  <c r="S68" i="1"/>
  <c r="R68" i="1"/>
  <c r="Q68" i="1"/>
  <c r="P68" i="1"/>
  <c r="O68" i="1"/>
  <c r="W68" i="1" s="1"/>
  <c r="S67" i="1"/>
  <c r="R67" i="1"/>
  <c r="Q67" i="1"/>
  <c r="P67" i="1"/>
  <c r="O67" i="1"/>
  <c r="W67" i="1" s="1"/>
  <c r="S66" i="1"/>
  <c r="R66" i="1"/>
  <c r="Q66" i="1"/>
  <c r="P66" i="1"/>
  <c r="O66" i="1"/>
  <c r="W66" i="1" s="1"/>
  <c r="S65" i="1"/>
  <c r="R65" i="1"/>
  <c r="Q65" i="1"/>
  <c r="P65" i="1"/>
  <c r="O65" i="1"/>
  <c r="W65" i="1" s="1"/>
  <c r="S64" i="1"/>
  <c r="R64" i="1"/>
  <c r="Q64" i="1"/>
  <c r="P64" i="1"/>
  <c r="O64" i="1"/>
  <c r="W64" i="1" s="1"/>
  <c r="S63" i="1"/>
  <c r="R63" i="1"/>
  <c r="Q63" i="1"/>
  <c r="P63" i="1"/>
  <c r="O63" i="1"/>
  <c r="W63" i="1" s="1"/>
  <c r="S62" i="1"/>
  <c r="R62" i="1"/>
  <c r="Q62" i="1"/>
  <c r="P62" i="1"/>
  <c r="O62" i="1"/>
  <c r="W62" i="1" s="1"/>
  <c r="S61" i="1"/>
  <c r="R61" i="1"/>
  <c r="Q61" i="1"/>
  <c r="P61" i="1"/>
  <c r="O61" i="1"/>
  <c r="W61" i="1" s="1"/>
  <c r="S60" i="1"/>
  <c r="R60" i="1"/>
  <c r="Q60" i="1"/>
  <c r="P60" i="1"/>
  <c r="O60" i="1"/>
  <c r="W60" i="1" s="1"/>
  <c r="S59" i="1"/>
  <c r="R59" i="1"/>
  <c r="Q59" i="1"/>
  <c r="P59" i="1"/>
  <c r="O59" i="1"/>
  <c r="W59" i="1" s="1"/>
  <c r="S58" i="1"/>
  <c r="R58" i="1"/>
  <c r="Q58" i="1"/>
  <c r="P58" i="1"/>
  <c r="O58" i="1"/>
  <c r="W58" i="1" s="1"/>
  <c r="S57" i="1"/>
  <c r="R57" i="1"/>
  <c r="Q57" i="1"/>
  <c r="P57" i="1"/>
  <c r="O57" i="1"/>
  <c r="W57" i="1" s="1"/>
  <c r="S56" i="1"/>
  <c r="R56" i="1"/>
  <c r="Q56" i="1"/>
  <c r="P56" i="1"/>
  <c r="O56" i="1"/>
  <c r="W56" i="1" s="1"/>
  <c r="S55" i="1"/>
  <c r="R55" i="1"/>
  <c r="Q55" i="1"/>
  <c r="P55" i="1"/>
  <c r="O55" i="1"/>
  <c r="W55" i="1" s="1"/>
  <c r="S54" i="1"/>
  <c r="R54" i="1"/>
  <c r="Q54" i="1"/>
  <c r="P54" i="1"/>
  <c r="O54" i="1"/>
  <c r="W54" i="1" s="1"/>
  <c r="S53" i="1"/>
  <c r="R53" i="1"/>
  <c r="Q53" i="1"/>
  <c r="P53" i="1"/>
  <c r="O53" i="1"/>
  <c r="W53" i="1" s="1"/>
  <c r="S52" i="1"/>
  <c r="R52" i="1"/>
  <c r="Q52" i="1"/>
  <c r="P52" i="1"/>
  <c r="O52" i="1"/>
  <c r="W52" i="1" s="1"/>
  <c r="S51" i="1"/>
  <c r="R51" i="1"/>
  <c r="Q51" i="1"/>
  <c r="P51" i="1"/>
  <c r="O51" i="1"/>
  <c r="W51" i="1" s="1"/>
  <c r="S50" i="1"/>
  <c r="R50" i="1"/>
  <c r="Q50" i="1"/>
  <c r="P50" i="1"/>
  <c r="O50" i="1"/>
  <c r="W50" i="1" s="1"/>
  <c r="S49" i="1"/>
  <c r="R49" i="1"/>
  <c r="Q49" i="1"/>
  <c r="P49" i="1"/>
  <c r="O49" i="1"/>
  <c r="W49" i="1" s="1"/>
  <c r="S48" i="1"/>
  <c r="R48" i="1"/>
  <c r="Q48" i="1"/>
  <c r="P48" i="1"/>
  <c r="O48" i="1"/>
  <c r="W48" i="1" s="1"/>
  <c r="S47" i="1"/>
  <c r="R47" i="1"/>
  <c r="Q47" i="1"/>
  <c r="P47" i="1"/>
  <c r="O47" i="1"/>
  <c r="W47" i="1" s="1"/>
  <c r="S46" i="1"/>
  <c r="R46" i="1"/>
  <c r="Q46" i="1"/>
  <c r="P46" i="1"/>
  <c r="O46" i="1"/>
  <c r="W46" i="1" s="1"/>
  <c r="S45" i="1"/>
  <c r="R45" i="1"/>
  <c r="Q45" i="1"/>
  <c r="P45" i="1"/>
  <c r="O45" i="1"/>
  <c r="W45" i="1" s="1"/>
  <c r="S44" i="1"/>
  <c r="R44" i="1"/>
  <c r="Q44" i="1"/>
  <c r="P44" i="1"/>
  <c r="O44" i="1"/>
  <c r="W44" i="1" s="1"/>
  <c r="S43" i="1"/>
  <c r="R43" i="1"/>
  <c r="Q43" i="1"/>
  <c r="P43" i="1"/>
  <c r="O43" i="1"/>
  <c r="W43" i="1" s="1"/>
  <c r="S42" i="1"/>
  <c r="R42" i="1"/>
  <c r="Q42" i="1"/>
  <c r="P42" i="1"/>
  <c r="O42" i="1"/>
  <c r="W42" i="1" s="1"/>
  <c r="S41" i="1"/>
  <c r="R41" i="1"/>
  <c r="Q41" i="1"/>
  <c r="P41" i="1"/>
  <c r="O41" i="1"/>
  <c r="W41" i="1" s="1"/>
  <c r="S40" i="1"/>
  <c r="R40" i="1"/>
  <c r="Q40" i="1"/>
  <c r="P40" i="1"/>
  <c r="O40" i="1"/>
  <c r="W40" i="1" s="1"/>
  <c r="S39" i="1"/>
  <c r="R39" i="1"/>
  <c r="Q39" i="1"/>
  <c r="P39" i="1"/>
  <c r="O39" i="1"/>
  <c r="W39" i="1" s="1"/>
  <c r="S38" i="1"/>
  <c r="R38" i="1"/>
  <c r="Q38" i="1"/>
  <c r="P38" i="1"/>
  <c r="O38" i="1"/>
  <c r="W38" i="1" s="1"/>
  <c r="S37" i="1"/>
  <c r="R37" i="1"/>
  <c r="Q37" i="1"/>
  <c r="P37" i="1"/>
  <c r="O37" i="1"/>
  <c r="W37" i="1" s="1"/>
  <c r="S36" i="1"/>
  <c r="R36" i="1"/>
  <c r="Q36" i="1"/>
  <c r="P36" i="1"/>
  <c r="O36" i="1"/>
  <c r="W36" i="1" s="1"/>
  <c r="S35" i="1"/>
  <c r="R35" i="1"/>
  <c r="Q35" i="1"/>
  <c r="P35" i="1"/>
  <c r="O35" i="1"/>
  <c r="W35" i="1" s="1"/>
  <c r="S34" i="1"/>
  <c r="R34" i="1"/>
  <c r="Q34" i="1"/>
  <c r="P34" i="1"/>
  <c r="O34" i="1"/>
  <c r="W34" i="1" s="1"/>
  <c r="S33" i="1"/>
  <c r="R33" i="1"/>
  <c r="Q33" i="1"/>
  <c r="P33" i="1"/>
  <c r="O33" i="1"/>
  <c r="W33" i="1" s="1"/>
  <c r="S32" i="1"/>
  <c r="R32" i="1"/>
  <c r="Q32" i="1"/>
  <c r="P32" i="1"/>
  <c r="O32" i="1"/>
  <c r="W32" i="1" s="1"/>
  <c r="S31" i="1"/>
  <c r="R31" i="1"/>
  <c r="Q31" i="1"/>
  <c r="P31" i="1"/>
  <c r="O31" i="1"/>
  <c r="W31" i="1" s="1"/>
  <c r="S30" i="1"/>
  <c r="R30" i="1"/>
  <c r="Q30" i="1"/>
  <c r="P30" i="1"/>
  <c r="O30" i="1"/>
  <c r="W30" i="1" s="1"/>
  <c r="S29" i="1"/>
  <c r="R29" i="1"/>
  <c r="Q29" i="1"/>
  <c r="P29" i="1"/>
  <c r="O29" i="1"/>
  <c r="W29" i="1" s="1"/>
  <c r="S28" i="1"/>
  <c r="R28" i="1"/>
  <c r="Q28" i="1"/>
  <c r="P28" i="1"/>
  <c r="O28" i="1"/>
  <c r="W28" i="1" s="1"/>
  <c r="S27" i="1"/>
  <c r="R27" i="1"/>
  <c r="Q27" i="1"/>
  <c r="P27" i="1"/>
  <c r="O27" i="1"/>
  <c r="W27" i="1" s="1"/>
  <c r="S26" i="1"/>
  <c r="R26" i="1"/>
  <c r="Q26" i="1"/>
  <c r="P26" i="1"/>
  <c r="O26" i="1"/>
  <c r="W26" i="1" s="1"/>
  <c r="S25" i="1"/>
  <c r="R25" i="1"/>
  <c r="Q25" i="1"/>
  <c r="P25" i="1"/>
  <c r="O25" i="1"/>
  <c r="W25" i="1" s="1"/>
  <c r="S24" i="1"/>
  <c r="R24" i="1"/>
  <c r="Q24" i="1"/>
  <c r="P24" i="1"/>
  <c r="O24" i="1"/>
  <c r="W24" i="1" s="1"/>
  <c r="S23" i="1"/>
  <c r="R23" i="1"/>
  <c r="Q23" i="1"/>
  <c r="P23" i="1"/>
  <c r="O23" i="1"/>
  <c r="W23" i="1" s="1"/>
  <c r="S22" i="1"/>
  <c r="R22" i="1"/>
  <c r="Q22" i="1"/>
  <c r="P22" i="1"/>
  <c r="O22" i="1"/>
  <c r="W22" i="1" s="1"/>
  <c r="S21" i="1"/>
  <c r="R21" i="1"/>
  <c r="Q21" i="1"/>
  <c r="P21" i="1"/>
  <c r="O21" i="1"/>
  <c r="W21" i="1" s="1"/>
  <c r="S20" i="1"/>
  <c r="R20" i="1"/>
  <c r="Q20" i="1"/>
  <c r="P20" i="1"/>
  <c r="O20" i="1"/>
  <c r="W20" i="1" s="1"/>
  <c r="S19" i="1"/>
  <c r="R19" i="1"/>
  <c r="Q19" i="1"/>
  <c r="P19" i="1"/>
  <c r="O19" i="1"/>
  <c r="W19" i="1" s="1"/>
  <c r="S18" i="1"/>
  <c r="R18" i="1"/>
  <c r="Q18" i="1"/>
  <c r="P18" i="1"/>
  <c r="O18" i="1"/>
  <c r="W18" i="1" s="1"/>
  <c r="S17" i="1"/>
  <c r="R17" i="1"/>
  <c r="Q17" i="1"/>
  <c r="P17" i="1"/>
  <c r="O17" i="1"/>
  <c r="W17" i="1" s="1"/>
  <c r="S16" i="1"/>
  <c r="R16" i="1"/>
  <c r="Q16" i="1"/>
  <c r="P16" i="1"/>
  <c r="O16" i="1"/>
  <c r="W16" i="1" s="1"/>
  <c r="S15" i="1"/>
  <c r="R15" i="1"/>
  <c r="Q15" i="1"/>
  <c r="P15" i="1"/>
  <c r="O15" i="1"/>
  <c r="W15" i="1" s="1"/>
  <c r="S14" i="1"/>
  <c r="R14" i="1"/>
  <c r="Q14" i="1"/>
  <c r="P14" i="1"/>
  <c r="O14" i="1"/>
  <c r="W14" i="1" s="1"/>
  <c r="S13" i="1"/>
  <c r="R13" i="1"/>
  <c r="Q13" i="1"/>
  <c r="P13" i="1"/>
  <c r="O13" i="1"/>
  <c r="W13" i="1" s="1"/>
  <c r="S12" i="1"/>
  <c r="R12" i="1"/>
  <c r="Q12" i="1"/>
  <c r="P12" i="1"/>
  <c r="O12" i="1"/>
  <c r="W12" i="1" s="1"/>
  <c r="S11" i="1"/>
  <c r="R11" i="1"/>
  <c r="Q11" i="1"/>
  <c r="P11" i="1"/>
  <c r="O11" i="1"/>
  <c r="W11" i="1" s="1"/>
  <c r="S10" i="1"/>
  <c r="R10" i="1"/>
  <c r="Q10" i="1"/>
  <c r="P10" i="1"/>
  <c r="O10" i="1"/>
  <c r="W10" i="1" s="1"/>
  <c r="S9" i="1"/>
  <c r="R9" i="1"/>
  <c r="Q9" i="1"/>
  <c r="P9" i="1"/>
  <c r="O9" i="1"/>
  <c r="W9" i="1" s="1"/>
  <c r="S8" i="1"/>
  <c r="R8" i="1"/>
  <c r="Q8" i="1"/>
  <c r="P8" i="1"/>
  <c r="O8" i="1"/>
  <c r="W8" i="1" s="1"/>
  <c r="S7" i="1"/>
  <c r="Q7" i="1"/>
  <c r="P7" i="1"/>
  <c r="O7" i="1"/>
  <c r="W7" i="1" s="1"/>
  <c r="C8" i="7" l="1"/>
  <c r="C9" i="7"/>
  <c r="C6" i="7"/>
  <c r="E6" i="7" s="1"/>
  <c r="C7" i="7"/>
  <c r="P291" i="1"/>
  <c r="O286" i="1"/>
  <c r="Q281" i="1"/>
  <c r="O288" i="1"/>
  <c r="P288" i="1"/>
  <c r="R286" i="1"/>
  <c r="R290" i="1"/>
  <c r="P287" i="1"/>
  <c r="O291" i="1"/>
  <c r="L293" i="1"/>
  <c r="R289" i="1"/>
  <c r="O292" i="1"/>
  <c r="R288" i="1"/>
  <c r="R291" i="1"/>
  <c r="P292" i="1"/>
  <c r="O289" i="1"/>
  <c r="O290" i="1"/>
  <c r="P281" i="1"/>
  <c r="P289" i="1"/>
  <c r="P290" i="1"/>
  <c r="R292" i="1"/>
  <c r="P286" i="1"/>
  <c r="E7" i="7" l="1"/>
  <c r="G7" i="7"/>
  <c r="H7" i="7" s="1"/>
  <c r="K7" i="7" s="1"/>
  <c r="M7" i="7" s="1"/>
  <c r="G6" i="7"/>
  <c r="H6" i="7" s="1"/>
  <c r="K6" i="7" s="1"/>
  <c r="C11" i="7"/>
  <c r="G9" i="7"/>
  <c r="E9" i="7"/>
  <c r="G8" i="7"/>
  <c r="H8" i="7" s="1"/>
  <c r="K8" i="7" s="1"/>
  <c r="M8" i="7" s="1"/>
  <c r="E8" i="7"/>
  <c r="P293" i="1"/>
  <c r="M6" i="7" l="1"/>
  <c r="K11" i="7"/>
  <c r="D33" i="7"/>
  <c r="G33" i="7"/>
  <c r="E33" i="7"/>
  <c r="C33" i="7"/>
  <c r="F33" i="7"/>
  <c r="F31" i="7"/>
  <c r="G31" i="7"/>
  <c r="C31" i="7"/>
  <c r="D31" i="7"/>
  <c r="E31" i="7"/>
  <c r="E32" i="7"/>
  <c r="F32" i="7"/>
  <c r="G32" i="7"/>
  <c r="C32" i="7"/>
  <c r="D32" i="7"/>
  <c r="E11" i="7"/>
  <c r="F36" i="7" l="1"/>
  <c r="H32" i="7"/>
  <c r="D36" i="7"/>
  <c r="G36" i="7"/>
  <c r="H33" i="7"/>
  <c r="E36" i="7"/>
  <c r="C36" i="7"/>
  <c r="H31" i="7"/>
  <c r="H36" i="7" l="1"/>
  <c r="O281" i="1" l="1"/>
  <c r="O287" i="1"/>
  <c r="O293" i="1" s="1"/>
  <c r="R287" i="1"/>
  <c r="R293" i="1" s="1"/>
  <c r="R28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<sst xmlns="http://schemas.openxmlformats.org/spreadsheetml/2006/main" count="7341" uniqueCount="905">
  <si>
    <t>Change log</t>
  </si>
  <si>
    <t>Reference</t>
  </si>
  <si>
    <t>Sheet(s) in current model</t>
  </si>
  <si>
    <t>Description of change(s) made</t>
  </si>
  <si>
    <t>Input_SRN</t>
  </si>
  <si>
    <t>Updated list of schemes for Southern Water</t>
  </si>
  <si>
    <t>Cover</t>
  </si>
  <si>
    <t>Delivery mechanism allowances</t>
  </si>
  <si>
    <t>Model code:</t>
  </si>
  <si>
    <t>N/A</t>
  </si>
  <si>
    <t>Version number:</t>
  </si>
  <si>
    <t>File name:</t>
  </si>
  <si>
    <t>Delivery mechanism model</t>
  </si>
  <si>
    <t>Date:</t>
  </si>
  <si>
    <t>For enquiries please contact:</t>
  </si>
  <si>
    <t>PR24@ofwat.gov.uk</t>
  </si>
  <si>
    <t>Contents:</t>
  </si>
  <si>
    <t>Tab name</t>
  </si>
  <si>
    <t>Description</t>
  </si>
  <si>
    <t>Flow diagram</t>
  </si>
  <si>
    <t>Simple diagram to show how the inputs flow into the outputs</t>
  </si>
  <si>
    <t>Inputs&gt;&gt;</t>
  </si>
  <si>
    <t>Empty sheet</t>
  </si>
  <si>
    <t>Input_TMS</t>
  </si>
  <si>
    <t>Input_TMS_ADD25</t>
  </si>
  <si>
    <t>Expenditure to be included in delivery mechanism and profile of this expenditure proposed by Thames Water</t>
  </si>
  <si>
    <t>Input_SRN_ADD25</t>
  </si>
  <si>
    <t>Expenditure to be included in delivery mechanism and profile of this expenditure proposed by Souther Water</t>
  </si>
  <si>
    <t>Input_WW_Aggregator</t>
  </si>
  <si>
    <t>Allowances in relevant wastewater enhancement areas</t>
  </si>
  <si>
    <t>Input_W_Aggregator</t>
  </si>
  <si>
    <t>Allowances in relevant water enhancement areas</t>
  </si>
  <si>
    <t>Outputs&gt;&gt;</t>
  </si>
  <si>
    <t>TMS allowance</t>
  </si>
  <si>
    <t>Allowances included in delivery mechanism for Thames Water</t>
  </si>
  <si>
    <t>SRN allowance</t>
  </si>
  <si>
    <t>Allowances included in delivery mechanism for Southern Water</t>
  </si>
  <si>
    <t>DM schemes&gt;&gt;</t>
  </si>
  <si>
    <t>TMS schemes</t>
  </si>
  <si>
    <t>List of schemes included in delivery mechanism for Thames Water</t>
  </si>
  <si>
    <t>SRN schemes</t>
  </si>
  <si>
    <t>List of schemes included in delivery mechanism for Southern Water</t>
  </si>
  <si>
    <t>Conceptual model</t>
  </si>
  <si>
    <t>End of sheet</t>
  </si>
  <si>
    <t>OFW-REP-TMS-058</t>
  </si>
  <si>
    <t>TMS</t>
  </si>
  <si>
    <t>Delivery Mechanism</t>
  </si>
  <si>
    <t>Included in</t>
  </si>
  <si>
    <t>Cost - Core Plan / Delivery Mechanism</t>
  </si>
  <si>
    <t>Cost - CW3 / CWW3</t>
  </si>
  <si>
    <t>Project name</t>
  </si>
  <si>
    <t>Units</t>
  </si>
  <si>
    <t>DPs</t>
  </si>
  <si>
    <t>Internal ID</t>
  </si>
  <si>
    <t>WINEP ID</t>
  </si>
  <si>
    <t>Scheme ID</t>
  </si>
  <si>
    <t>Year expected to be triggered</t>
  </si>
  <si>
    <t>Regulatory / EA compliance date</t>
  </si>
  <si>
    <t>Included in CW3 / CWW3?</t>
  </si>
  <si>
    <t>Relevant CW3/CWW3 line</t>
  </si>
  <si>
    <t>Estimated cost</t>
  </si>
  <si>
    <t>Core Plan?</t>
  </si>
  <si>
    <t>Delivery Mechanism?</t>
  </si>
  <si>
    <t>Core Plan</t>
  </si>
  <si>
    <t>CW3</t>
  </si>
  <si>
    <t>CWW3</t>
  </si>
  <si>
    <t>Duplication check</t>
  </si>
  <si>
    <t>FilterClear for Removal of Cypermethrin - Milton-Under-Wychwood STW</t>
  </si>
  <si>
    <t>£m</t>
  </si>
  <si>
    <t>S40203</t>
  </si>
  <si>
    <t>08TW100489a</t>
  </si>
  <si>
    <t>Chemicals</t>
  </si>
  <si>
    <t>2030-31</t>
  </si>
  <si>
    <t>CWW3.49</t>
  </si>
  <si>
    <t>No</t>
  </si>
  <si>
    <t>Yes</t>
  </si>
  <si>
    <t>Middleton Cheney STW Cypermethrin - IMP &amp; ND</t>
  </si>
  <si>
    <t>S40580</t>
  </si>
  <si>
    <t>There are 2 WINEP IDs delivered by this Solution</t>
  </si>
  <si>
    <t>-</t>
  </si>
  <si>
    <t>Gerrards Cross STW Cypermethrin - IMP</t>
  </si>
  <si>
    <t>S40608</t>
  </si>
  <si>
    <t>08TW100479a</t>
  </si>
  <si>
    <t>Chertsey STW Cypermethrin - IMP</t>
  </si>
  <si>
    <t>S40626</t>
  </si>
  <si>
    <t>08TW100474a</t>
  </si>
  <si>
    <t>Bracknell STW Cypermethrin - IMP &amp; ND</t>
  </si>
  <si>
    <t>S40639</t>
  </si>
  <si>
    <t>Wokingham STW Cypermethrin - IMP &amp; ND</t>
  </si>
  <si>
    <t>S40653</t>
  </si>
  <si>
    <t>Arborfield STW Cypermethrin - IMP &amp; ND</t>
  </si>
  <si>
    <t>S40667</t>
  </si>
  <si>
    <t>LITTLE MILTON STW- Phosphorus - 2-Point Dosing and TT</t>
  </si>
  <si>
    <t>S38796</t>
  </si>
  <si>
    <t>08TW100917a</t>
  </si>
  <si>
    <t>Phosphorus</t>
  </si>
  <si>
    <t>CWW3.64</t>
  </si>
  <si>
    <t>Buckland STW - Phosphorus - 2-Point Dosing and TT</t>
  </si>
  <si>
    <t>S38806</t>
  </si>
  <si>
    <t>08TW100954a</t>
  </si>
  <si>
    <t>Didcot STW - Phosphorus - 2-Point Dosing and TT</t>
  </si>
  <si>
    <t>S38821</t>
  </si>
  <si>
    <t>08TW100899a</t>
  </si>
  <si>
    <t>2029-30</t>
  </si>
  <si>
    <t>Chacombe STW - Phosphorus - 2-Point Dosing and TT + Additional FST</t>
  </si>
  <si>
    <t>S38841</t>
  </si>
  <si>
    <t>08TW100882a</t>
  </si>
  <si>
    <t>Henley STW - Phosphorus - 2-Point Dosing and TT</t>
  </si>
  <si>
    <t>S38842</t>
  </si>
  <si>
    <t>08TW100908a</t>
  </si>
  <si>
    <t>Byfield STW - Phosphorus - 2-Point Dosing and TT</t>
  </si>
  <si>
    <t>S38843</t>
  </si>
  <si>
    <t>08TW100880a</t>
  </si>
  <si>
    <t>Hanwell STW - Phosphorus - 2-Point Dosing and TT</t>
  </si>
  <si>
    <t>S38915</t>
  </si>
  <si>
    <t>08TW100956a</t>
  </si>
  <si>
    <t>Swindon STW - Phosphorus - 1-Point Dosing and TT + Alkalinity Dosing</t>
  </si>
  <si>
    <t>S38926</t>
  </si>
  <si>
    <t>08TW100939a</t>
  </si>
  <si>
    <t>Maidenhead STW - Phosphorus - Bio-P and TT</t>
  </si>
  <si>
    <t>S38931</t>
  </si>
  <si>
    <t>CWW3.67</t>
  </si>
  <si>
    <t>Tring STW- Phosphorus - 1-Point Dosing and TT + Alkalinity Dosing</t>
  </si>
  <si>
    <t>S38932</t>
  </si>
  <si>
    <t>08TW100942a</t>
  </si>
  <si>
    <t>Thame STW - Phosphorus - 2-Point Dosing and TT + Alkalinity Dosing</t>
  </si>
  <si>
    <t>S38933</t>
  </si>
  <si>
    <t>08TW101889a</t>
  </si>
  <si>
    <t>Princes Risborough STW - Phosphorus - 2-Point Dosing and TT</t>
  </si>
  <si>
    <t>S38936</t>
  </si>
  <si>
    <t>08TW100925a</t>
  </si>
  <si>
    <t>Oxford (Sandford) STW - Phosphorus - 1-Point Dosing and TT</t>
  </si>
  <si>
    <t>S38940</t>
  </si>
  <si>
    <t>08TW100924a</t>
  </si>
  <si>
    <t>Basingstoke STW - Phosphorus - New TT + Alkalinity Dosing</t>
  </si>
  <si>
    <t>S38948</t>
  </si>
  <si>
    <t>09TW100022a</t>
  </si>
  <si>
    <t>Aldershot STW - Phosphorus - 2-Point Dosing and TT + Alkalinity Dosing</t>
  </si>
  <si>
    <t>S38954</t>
  </si>
  <si>
    <t>08TW100862a</t>
  </si>
  <si>
    <t>Berkhamstead STW - Phosphorus - New TT</t>
  </si>
  <si>
    <t>S38965</t>
  </si>
  <si>
    <t>09TW100023a</t>
  </si>
  <si>
    <t>Banbury STW - Phosphorus - Bio-P and TT</t>
  </si>
  <si>
    <t>S38967</t>
  </si>
  <si>
    <t>08TW100869a</t>
  </si>
  <si>
    <t>WARMINGTON STW - Phosphorus - 2-Point Dosing and TT</t>
  </si>
  <si>
    <t>S38973</t>
  </si>
  <si>
    <t>08TW100959a</t>
  </si>
  <si>
    <t>Mollington STW - Phosphorus - 2-Point Dosing and TT</t>
  </si>
  <si>
    <t>S38974</t>
  </si>
  <si>
    <t>08TW100957a</t>
  </si>
  <si>
    <t>Lower Middleton Cheney - Phosphorus - 2-Point Dosing and TT</t>
  </si>
  <si>
    <t>S38975</t>
  </si>
  <si>
    <t>08TW100919a</t>
  </si>
  <si>
    <t>Farnborough STW - Phosphorus - Dosing Only</t>
  </si>
  <si>
    <t>S38976</t>
  </si>
  <si>
    <t>08TW100955a</t>
  </si>
  <si>
    <t>Culworth STW - Phosphorus - 2-Point Dosing and TT</t>
  </si>
  <si>
    <t>S38978</t>
  </si>
  <si>
    <t>08TW100898a</t>
  </si>
  <si>
    <t>Abbess Roding  STW - Phosphorus - 2-Point Dosing and TT + Alkalinity Dosing</t>
  </si>
  <si>
    <t>S38981</t>
  </si>
  <si>
    <t>08TW100967a</t>
  </si>
  <si>
    <t>TIDDINGTON STW - Phosphorus - 2-Point Dosing and TT</t>
  </si>
  <si>
    <t>S38986</t>
  </si>
  <si>
    <t>08TW100940a</t>
  </si>
  <si>
    <t>Cuddington STW - Phosphorus - 2-Point Dosing and TT</t>
  </si>
  <si>
    <t>S38990</t>
  </si>
  <si>
    <t>08TW100896a</t>
  </si>
  <si>
    <t>Slough STW - Phosphorus - 1-Point Dosing and TT</t>
  </si>
  <si>
    <t>S39001</t>
  </si>
  <si>
    <t>08TW100935a</t>
  </si>
  <si>
    <t>White Waltham STW - Phosphorus - 1-Point Dosing and TT</t>
  </si>
  <si>
    <t>S39002</t>
  </si>
  <si>
    <t>08TW100947a</t>
  </si>
  <si>
    <t>Hatfield (Mill Green) STW - Phosphorus - 1-Point Dosing and TT</t>
  </si>
  <si>
    <t>S39011</t>
  </si>
  <si>
    <t>09TW100035a</t>
  </si>
  <si>
    <t>Chadlington STW - Phosphorus - 2-Point Dosing and TT</t>
  </si>
  <si>
    <t>S39016</t>
  </si>
  <si>
    <t>08TW100883a</t>
  </si>
  <si>
    <t>Little Compton STW - Phosphorus - 2-Point Dosing and TT</t>
  </si>
  <si>
    <t>S39025</t>
  </si>
  <si>
    <t>08TW100916a</t>
  </si>
  <si>
    <t>Great Rollright STW STW - Phosphorus - 2-Point Dosing and TT</t>
  </si>
  <si>
    <t>S39026</t>
  </si>
  <si>
    <t>08TW100929a</t>
  </si>
  <si>
    <t>Longborough STW - Phosphorus - 1-Point Dosing and TT</t>
  </si>
  <si>
    <t>S39027</t>
  </si>
  <si>
    <t>08TW100918a</t>
  </si>
  <si>
    <t>Cuddesdon - Phosphorus - 2-Point Dosing and TT</t>
  </si>
  <si>
    <t>S39028</t>
  </si>
  <si>
    <t>08TW100895a</t>
  </si>
  <si>
    <t>Great Milton STW - Phosphorus - 2-Point Dosing and TT</t>
  </si>
  <si>
    <t>S39029</t>
  </si>
  <si>
    <t>08TW100905a</t>
  </si>
  <si>
    <t>TOWERSEY STW - Phosphorus - 2-Point Dosing and TT</t>
  </si>
  <si>
    <t>S39030</t>
  </si>
  <si>
    <t>08TW100941a</t>
  </si>
  <si>
    <t>Aston Le Walls STW - Phosphorus - Dosing Only</t>
  </si>
  <si>
    <t>S39031</t>
  </si>
  <si>
    <t>08TW100960a</t>
  </si>
  <si>
    <t>Charlton-on-Otmoor STW - Phosphorus - 1-Point Dosing and TT</t>
  </si>
  <si>
    <t>S39049</t>
  </si>
  <si>
    <t>08TW100861a</t>
  </si>
  <si>
    <t>Camberley STW - Phosphorus - 2-Point Dosing and TT</t>
  </si>
  <si>
    <t>S39052</t>
  </si>
  <si>
    <t>08TW100881a</t>
  </si>
  <si>
    <t>SHERBORNE ST JOHN STW - Phosphorus - 1-Point Dosing and TT</t>
  </si>
  <si>
    <t>S39053</t>
  </si>
  <si>
    <t>08TW100932a</t>
  </si>
  <si>
    <t>Sandhurst STW - Phosphorus - 1-Point Dosing and TT</t>
  </si>
  <si>
    <t>S39054</t>
  </si>
  <si>
    <t>08TW100930a</t>
  </si>
  <si>
    <t>Ash Vale STW - Phosphorus - 2-Point Dosing and TT + Additional PST</t>
  </si>
  <si>
    <t>S39056</t>
  </si>
  <si>
    <t>08TW100866a</t>
  </si>
  <si>
    <t>New liquor treatment plant</t>
  </si>
  <si>
    <t>S39077</t>
  </si>
  <si>
    <t>08TW100928a</t>
  </si>
  <si>
    <t>2028-29</t>
  </si>
  <si>
    <t>Esher STW - Phosphorus - Bio-P and TT</t>
  </si>
  <si>
    <t>S39496</t>
  </si>
  <si>
    <t>08TW100902a</t>
  </si>
  <si>
    <t>Ashendon STW - Phosphorus - Dosing Only</t>
  </si>
  <si>
    <t>S39551</t>
  </si>
  <si>
    <t>08TW100953a</t>
  </si>
  <si>
    <t>Little Marlow STW - Phosphorus - 1-Point Dosing and TT</t>
  </si>
  <si>
    <t>S39715</t>
  </si>
  <si>
    <t>09TW100040a</t>
  </si>
  <si>
    <t>Horley STW Oxon - Phosphorus - 2-Point Dosing and TT</t>
  </si>
  <si>
    <t>S39840</t>
  </si>
  <si>
    <t>09TW100052a</t>
  </si>
  <si>
    <t>Bletchingdon STW - Phosphorus Stretch Target</t>
  </si>
  <si>
    <t>S41885</t>
  </si>
  <si>
    <t>08TW100874a</t>
  </si>
  <si>
    <t>Broadwell STW - Phosphorus 0.1 Stretch Target</t>
  </si>
  <si>
    <t>S41886</t>
  </si>
  <si>
    <t>08TW100879a</t>
  </si>
  <si>
    <t>Horley STW Storm Overflow - Option 2</t>
  </si>
  <si>
    <t>S38366</t>
  </si>
  <si>
    <t>08TW101017a</t>
  </si>
  <si>
    <t>Storm Overflows</t>
  </si>
  <si>
    <t>CWW3.16</t>
  </si>
  <si>
    <t>River Mole_Ironsbottom CSO_Option 2b</t>
  </si>
  <si>
    <t>S38557</t>
  </si>
  <si>
    <t>08TW101021a</t>
  </si>
  <si>
    <t>Storm Overflows - Daintry Close CSO - Option 1</t>
  </si>
  <si>
    <t>S39088</t>
  </si>
  <si>
    <t>08TW101071a</t>
  </si>
  <si>
    <t>CWW3.22</t>
  </si>
  <si>
    <t>CWW3.31</t>
  </si>
  <si>
    <t>CWW3.46</t>
  </si>
  <si>
    <t>Storm Overflows - Honeypot Lane CSO - Option 1</t>
  </si>
  <si>
    <t>S39090</t>
  </si>
  <si>
    <t>08TW101069a</t>
  </si>
  <si>
    <t>2026-27</t>
  </si>
  <si>
    <t>Storm Overflows - Crofton Road, Sunnydale CSO - Option 1</t>
  </si>
  <si>
    <t>S39093</t>
  </si>
  <si>
    <t>08TW101066a</t>
  </si>
  <si>
    <t>Storm Overflows - Redbridge Lane West, Wanstead CSO - Option 1</t>
  </si>
  <si>
    <t>S39098</t>
  </si>
  <si>
    <t>08TW101061a</t>
  </si>
  <si>
    <t>Storm Overflows - Brook Way, Chigwell CSO - Option 1</t>
  </si>
  <si>
    <t>S39099</t>
  </si>
  <si>
    <t>08TW101060a</t>
  </si>
  <si>
    <t>Storm Overflows - Auckland Road Storm Tanks SPS - Option 1</t>
  </si>
  <si>
    <t>S39100</t>
  </si>
  <si>
    <t>08TW101059a</t>
  </si>
  <si>
    <t>Storm Overflows - High Road, Woodford CSO - Option 1</t>
  </si>
  <si>
    <t>S39101</t>
  </si>
  <si>
    <t>08TW101058a</t>
  </si>
  <si>
    <t>Storm Overflows - Longbridge Road CSO - Option 1</t>
  </si>
  <si>
    <t>S39102</t>
  </si>
  <si>
    <t>08TW101057a</t>
  </si>
  <si>
    <t>Storm Overflows - Worcester Crescent CSO - Option 1</t>
  </si>
  <si>
    <t>S39105</t>
  </si>
  <si>
    <t>08TW101054a</t>
  </si>
  <si>
    <t>Storm Overflows - Prospect Road , Woodford Monkhams Lane CSO - Option 1</t>
  </si>
  <si>
    <t>S39106</t>
  </si>
  <si>
    <t>08TW101053a</t>
  </si>
  <si>
    <t>Storm Overflows - Ray Lodge Road (Ray Park 1) CSO - Option 1</t>
  </si>
  <si>
    <t>S39107</t>
  </si>
  <si>
    <t>08TW101052a</t>
  </si>
  <si>
    <t>Storm Overflows - Widford And Wareside STW - Option 1</t>
  </si>
  <si>
    <t>S39112</t>
  </si>
  <si>
    <t>08TW101047a</t>
  </si>
  <si>
    <t>Storm Overflows - Wheatley STW - Option 1</t>
  </si>
  <si>
    <t>S39114</t>
  </si>
  <si>
    <t>08TW101045a</t>
  </si>
  <si>
    <t>CWW3.34</t>
  </si>
  <si>
    <t>CWW3.37</t>
  </si>
  <si>
    <t>CWW3.40</t>
  </si>
  <si>
    <t>Storm Overflows - Thornwood STW - Option 1</t>
  </si>
  <si>
    <t>S39119</t>
  </si>
  <si>
    <t>08TW101040a</t>
  </si>
  <si>
    <t>2025-26</t>
  </si>
  <si>
    <t>Storm Overflows - Therfield STW - Option 1</t>
  </si>
  <si>
    <t>S39121</t>
  </si>
  <si>
    <t>08TW101038a</t>
  </si>
  <si>
    <t>Storm Overflows - Markyate STW - Option 1</t>
  </si>
  <si>
    <t>S39134</t>
  </si>
  <si>
    <t>08TW101025a</t>
  </si>
  <si>
    <t>Storm Overflows - Little Compton STW - Option 1</t>
  </si>
  <si>
    <t>S39136</t>
  </si>
  <si>
    <t>08TW101023a</t>
  </si>
  <si>
    <t>Storm Overflows - Hungerford STW - Option 1</t>
  </si>
  <si>
    <t>S39140</t>
  </si>
  <si>
    <t>08TW101020a</t>
  </si>
  <si>
    <t>Storm Overflows - Hanwell STW - Option 1</t>
  </si>
  <si>
    <t>S39146</t>
  </si>
  <si>
    <t>08TW101014a</t>
  </si>
  <si>
    <t>Storm Overflows - Hamstead Marshall STW - Option 1</t>
  </si>
  <si>
    <t>S39147</t>
  </si>
  <si>
    <t>08TW101013a</t>
  </si>
  <si>
    <t>Storm Overflows - Hampstead Norreys STW - Option 2</t>
  </si>
  <si>
    <t>S39148</t>
  </si>
  <si>
    <t>08TW101012a</t>
  </si>
  <si>
    <t>CWW3.19</t>
  </si>
  <si>
    <t>Storm Overflows - Fyfield (Wilts) STW - Option 1</t>
  </si>
  <si>
    <t>S39152</t>
  </si>
  <si>
    <t>08TW101008a</t>
  </si>
  <si>
    <t>CWW3.13</t>
  </si>
  <si>
    <t>Storm Overflows - Eydon STW - Option 1</t>
  </si>
  <si>
    <t>S39153</t>
  </si>
  <si>
    <t>08TW101007a</t>
  </si>
  <si>
    <t>Storm Overflows - East Shefford STW - Option 2</t>
  </si>
  <si>
    <t>S39154</t>
  </si>
  <si>
    <t>08TW101006a</t>
  </si>
  <si>
    <t>Storm Overflows - East Grafton STW - Option 1</t>
  </si>
  <si>
    <t>S39155</t>
  </si>
  <si>
    <t>08TW101005a</t>
  </si>
  <si>
    <t>Storm Overflows - Cuddington STW - Option 1</t>
  </si>
  <si>
    <t>S39159</t>
  </si>
  <si>
    <t>08TW101001a</t>
  </si>
  <si>
    <t>Storm Overflows - Crondall STW - Option 1</t>
  </si>
  <si>
    <t>S39160</t>
  </si>
  <si>
    <t>08TW101000a</t>
  </si>
  <si>
    <t>Storm Overflows - Compton (Berks) STW - Option 1</t>
  </si>
  <si>
    <t>S39162</t>
  </si>
  <si>
    <t>08TW100998a</t>
  </si>
  <si>
    <t>Storm Overflows - Combe STW - Option 1</t>
  </si>
  <si>
    <t>S39163</t>
  </si>
  <si>
    <t>08TW100997a</t>
  </si>
  <si>
    <t>Storm Overflows - Chinnor STW - Option 1</t>
  </si>
  <si>
    <t>S39167</t>
  </si>
  <si>
    <t>08TW100993a</t>
  </si>
  <si>
    <t>Storm Overflows - Charlton-On-Otmoor STW - Option 2</t>
  </si>
  <si>
    <t>S39168</t>
  </si>
  <si>
    <t>08TW100992a</t>
  </si>
  <si>
    <t>Storm Overflows - Chadlington STW - Option 1</t>
  </si>
  <si>
    <t>S39171</t>
  </si>
  <si>
    <t>08TW100989a</t>
  </si>
  <si>
    <t>Storm Overflows - Chigwell Road, Woodford Green - Option 1 (08TW101107a / ThW0778)</t>
  </si>
  <si>
    <t>S39173</t>
  </si>
  <si>
    <t>08TW101107a</t>
  </si>
  <si>
    <t>Storm Overflows - Chigwell Road, Woodford Green - Option 1 (08TW101106a / ThW0777)</t>
  </si>
  <si>
    <t>S39174</t>
  </si>
  <si>
    <t>08TW101106a</t>
  </si>
  <si>
    <t>Storm Overflows - Chigwell Road, Woodford Green - Option 1 (08TW101105a / ThW0776)</t>
  </si>
  <si>
    <t>S39175</t>
  </si>
  <si>
    <t>08TW101105a</t>
  </si>
  <si>
    <t>Storm Overflows - Chigwell Road, Woodford Green - Option 1 (08TW101104a / ThW0775)</t>
  </si>
  <si>
    <t>S39176</t>
  </si>
  <si>
    <t>08TW101104a</t>
  </si>
  <si>
    <t>Storm Overflows - Brickendon STW - Option 1</t>
  </si>
  <si>
    <t>S39177</t>
  </si>
  <si>
    <t>08TW100987a</t>
  </si>
  <si>
    <t>Storm Overflows - Chigwell Road, Woodford Green - Option 1 (08TW101103a / ThW0774)</t>
  </si>
  <si>
    <t>S39178</t>
  </si>
  <si>
    <t>08TW101103a</t>
  </si>
  <si>
    <t>Storm Overflows - Chigwell Road, Woodford Green - Option 1 (08TW101102a / ThW0773)</t>
  </si>
  <si>
    <t>S39179</t>
  </si>
  <si>
    <t>08TW101102a</t>
  </si>
  <si>
    <t>Storm Overflows - Chigwell Road, Woodford Green - Option 1 (08TW101101a / ThW0772)</t>
  </si>
  <si>
    <t>S39180</t>
  </si>
  <si>
    <t>08TW101101a</t>
  </si>
  <si>
    <t>Storm Overflows - Chigwell Road, Woodford Green - Option 1 (08TW101100a / ThW0472)</t>
  </si>
  <si>
    <t>S39181</t>
  </si>
  <si>
    <t>08TW101100a</t>
  </si>
  <si>
    <t>Storm Overflows - Alicia Avenue CSO Unpermitted CSO - Option 1</t>
  </si>
  <si>
    <t>S39182</t>
  </si>
  <si>
    <t>08TW101099a</t>
  </si>
  <si>
    <t>Storm Overflows - Winterbourne STW - Option 1</t>
  </si>
  <si>
    <t>S39189</t>
  </si>
  <si>
    <t>08TW101092a</t>
  </si>
  <si>
    <t>Storm Overflows - Hadham Mill SPS - Option 1</t>
  </si>
  <si>
    <t>S39190</t>
  </si>
  <si>
    <t>08TW101091a</t>
  </si>
  <si>
    <t>Storm Overflows - Sevenhampton Village STW - Option 1</t>
  </si>
  <si>
    <t>S39191</t>
  </si>
  <si>
    <t>08TW101090a</t>
  </si>
  <si>
    <t>Storm Overflows - Wealdbridge, North Weald SPS - Option 1</t>
  </si>
  <si>
    <t>S39195</t>
  </si>
  <si>
    <t>08TW101086a</t>
  </si>
  <si>
    <t>Storm Overflows - Newbury STW - Option 1</t>
  </si>
  <si>
    <t>S39196</t>
  </si>
  <si>
    <t>08TW101085a</t>
  </si>
  <si>
    <t>Storm Overflows - Boddington STW - Option 1</t>
  </si>
  <si>
    <t>S39199</t>
  </si>
  <si>
    <t>08TW100985a</t>
  </si>
  <si>
    <t>Storm Overflows - Cobham Bridge, Adj Cobham PS CSO - Option 1</t>
  </si>
  <si>
    <t>S39200</t>
  </si>
  <si>
    <t>08TW101082a</t>
  </si>
  <si>
    <t>Storm Overflows - Cropredy STW - Option 1</t>
  </si>
  <si>
    <t>S39203</t>
  </si>
  <si>
    <t>08TW101079a</t>
  </si>
  <si>
    <t>Storm Overflows - Rusper STW - Option 1</t>
  </si>
  <si>
    <t>S39204</t>
  </si>
  <si>
    <t>08TW101078a</t>
  </si>
  <si>
    <t>Storm Overflows - Bledington STW - Option 1</t>
  </si>
  <si>
    <t>S39212</t>
  </si>
  <si>
    <t>08TW100982a</t>
  </si>
  <si>
    <t>Storm Overflows - Bentley STW - Option 1 Suds</t>
  </si>
  <si>
    <t>S39213</t>
  </si>
  <si>
    <t>08TW100981a</t>
  </si>
  <si>
    <t>Storm Overflows - Barkway STW - Option 1</t>
  </si>
  <si>
    <t>S39214</t>
  </si>
  <si>
    <t>11TW100011a</t>
  </si>
  <si>
    <t>Storm Overflows - Andoversford STW - Option 1</t>
  </si>
  <si>
    <t>S39216</t>
  </si>
  <si>
    <t>08TW100978a</t>
  </si>
  <si>
    <t>Storm Overflows - Newmans Lane SPS - Option 1</t>
  </si>
  <si>
    <t>S39218</t>
  </si>
  <si>
    <t>08TW100976a</t>
  </si>
  <si>
    <t>Storm Overflows - Standlake STW - Option 2</t>
  </si>
  <si>
    <t>S40422</t>
  </si>
  <si>
    <t>08TW101033a</t>
  </si>
  <si>
    <t>Storm Overflows - Bampton STW</t>
  </si>
  <si>
    <t>S40740</t>
  </si>
  <si>
    <t>11TW100004a</t>
  </si>
  <si>
    <t>Storm Overflows - North Weald STW</t>
  </si>
  <si>
    <t>S40742</t>
  </si>
  <si>
    <t>10TW100031a</t>
  </si>
  <si>
    <t>Storm Overflows - Huckers Lane (Selbourne) SPS</t>
  </si>
  <si>
    <t>S40743</t>
  </si>
  <si>
    <t>08TW101030a</t>
  </si>
  <si>
    <t>Storm Overflows - Finstock STW</t>
  </si>
  <si>
    <t>S40745</t>
  </si>
  <si>
    <t>08TW101018a</t>
  </si>
  <si>
    <t>Storm Overflows - Charlbury STW</t>
  </si>
  <si>
    <t>S40746</t>
  </si>
  <si>
    <t>08TW101016a</t>
  </si>
  <si>
    <t>Storm Overflows - Bucklebury (Briff Lane) STW</t>
  </si>
  <si>
    <t>S40747</t>
  </si>
  <si>
    <t>08TW100980a</t>
  </si>
  <si>
    <t>Storm Overflows - Storm Tanks, Cascade Rd, Buckhurst Hill CSO - Option 1 - AMP11</t>
  </si>
  <si>
    <t>S41156</t>
  </si>
  <si>
    <t>11TW100190a</t>
  </si>
  <si>
    <t>Storm Overflows - Little Milton STW - Option 1 - AMP9</t>
  </si>
  <si>
    <t>S41490</t>
  </si>
  <si>
    <t>12TW100070a</t>
  </si>
  <si>
    <t>Storm Overflows - Constable's Piece (Beckley) STW - Option 1 - AMP11</t>
  </si>
  <si>
    <t>S41499</t>
  </si>
  <si>
    <t>11TW100087a</t>
  </si>
  <si>
    <t>Storm Overflows - Farnham STW - Option 1 - AMP9</t>
  </si>
  <si>
    <t>S41575</t>
  </si>
  <si>
    <t>11TW100035a</t>
  </si>
  <si>
    <t>Leatherhead STW Storm Overflow - Option 4 - NEW</t>
  </si>
  <si>
    <t>S42167</t>
  </si>
  <si>
    <t>10TW100025a</t>
  </si>
  <si>
    <t>Total</t>
  </si>
  <si>
    <t>PCD 0 (Liquor Monitoring &amp; Waste Acceptance)</t>
  </si>
  <si>
    <t>PCD 1 (Containment and Enabling)</t>
  </si>
  <si>
    <t>PCD 2 (Harmful Emissions)</t>
  </si>
  <si>
    <t>PCD 3 (Remaining Tanks)</t>
  </si>
  <si>
    <t>Southern Water</t>
  </si>
  <si>
    <t>Cost</t>
  </si>
  <si>
    <t>Scheme type</t>
  </si>
  <si>
    <t>ALBANY ROAD EAST COWES CEO</t>
  </si>
  <si>
    <t>SRN0274</t>
  </si>
  <si>
    <t>08SO103200a</t>
  </si>
  <si>
    <t>2027-28</t>
  </si>
  <si>
    <t>CWW3.18, CWW3.21, CWW3.24, CWW3.27, CWW3.36, CWW3.39, CWW3.42, CWW3.48</t>
  </si>
  <si>
    <t>APPLE TREE LANE TUNBRIDGE WELLS CSO</t>
  </si>
  <si>
    <t>SRN0291</t>
  </si>
  <si>
    <t>08SO103926a</t>
  </si>
  <si>
    <t>ASHLETT CREEK FAWLEY SSO</t>
  </si>
  <si>
    <t>SRN0295</t>
  </si>
  <si>
    <t>08SO103259a</t>
  </si>
  <si>
    <t>BARGE LANE WOOTTON BRIDGE OUTSIDE 5 CSO</t>
  </si>
  <si>
    <t>SRN0327</t>
  </si>
  <si>
    <t>08SO103248a</t>
  </si>
  <si>
    <t>BARNETTS BRIDGE GRAFFHAM CEO</t>
  </si>
  <si>
    <t>SRN0348</t>
  </si>
  <si>
    <t>08SO103961a</t>
  </si>
  <si>
    <t>BEAULIEU VILLAGE SSO</t>
  </si>
  <si>
    <t>SRN0372</t>
  </si>
  <si>
    <t>08SO103281a</t>
  </si>
  <si>
    <t>BILLINGSHURST SSO</t>
  </si>
  <si>
    <t>SRN0395</t>
  </si>
  <si>
    <t>08SO103922a</t>
  </si>
  <si>
    <t>BLECHYNDEN TERRACE SOUTHAMPTON CSO</t>
  </si>
  <si>
    <t>SRN0397</t>
  </si>
  <si>
    <t>08SO103201a</t>
  </si>
  <si>
    <t>BOW BRIDGE FRESHWATER CEO</t>
  </si>
  <si>
    <t>SRN0415</t>
  </si>
  <si>
    <t>08SO103224a</t>
  </si>
  <si>
    <t>BROADSTAIRS CEO</t>
  </si>
  <si>
    <t>SRN0417</t>
  </si>
  <si>
    <t>08SO102960a</t>
  </si>
  <si>
    <t>BROCKENHURST CSO</t>
  </si>
  <si>
    <t>SRN0424</t>
  </si>
  <si>
    <t>08SO100089a</t>
  </si>
  <si>
    <t>BROCKENHURST SSO</t>
  </si>
  <si>
    <t>SRN0425</t>
  </si>
  <si>
    <t>08SO103963a</t>
  </si>
  <si>
    <t>BROCKLEY ROAD BEXHILL CSO</t>
  </si>
  <si>
    <t>SRN0439</t>
  </si>
  <si>
    <t>08SO100090a</t>
  </si>
  <si>
    <t>CANNON LANE TONBRIDGE CSO</t>
  </si>
  <si>
    <t>SRN0457</t>
  </si>
  <si>
    <t>08SO103934a</t>
  </si>
  <si>
    <t>CHARING SSO</t>
  </si>
  <si>
    <t>SRN0458</t>
  </si>
  <si>
    <t>08SO103941a</t>
  </si>
  <si>
    <t>CHICHESTER WTW 1 SSO</t>
  </si>
  <si>
    <t>SRN0463</t>
  </si>
  <si>
    <t>08SO103238a</t>
  </si>
  <si>
    <t>DODNOR LANE NEWPORT CSO</t>
  </si>
  <si>
    <t>SRN0474</t>
  </si>
  <si>
    <t>08SO103249a</t>
  </si>
  <si>
    <t>EAST BEACH ROAD SELSEY CEO</t>
  </si>
  <si>
    <t>SRN0481</t>
  </si>
  <si>
    <t>08SO100106a</t>
  </si>
  <si>
    <t>EAST DEAN SSO</t>
  </si>
  <si>
    <t>SRN0483</t>
  </si>
  <si>
    <t>08SO100107a</t>
  </si>
  <si>
    <t>EGYPT POINT COWES CEO</t>
  </si>
  <si>
    <t>SRN0510</t>
  </si>
  <si>
    <t>08SO100110a</t>
  </si>
  <si>
    <t>EGYPT POINT COWES CEO Pumped</t>
  </si>
  <si>
    <t>SRN0517</t>
  </si>
  <si>
    <t>08SO103223a</t>
  </si>
  <si>
    <t>ENSIGN PARK HAMBLE CEO</t>
  </si>
  <si>
    <t>SRN0524</t>
  </si>
  <si>
    <t>08SO103225a</t>
  </si>
  <si>
    <t>FAIRLEE ROAD NEWPORT OUTSIDE 62 CSO</t>
  </si>
  <si>
    <t>SRN0535</t>
  </si>
  <si>
    <t>08SO103269a</t>
  </si>
  <si>
    <t>FISHBOURNE LANE FISHBOURNE IOW CEO</t>
  </si>
  <si>
    <t>SRN0540</t>
  </si>
  <si>
    <t>08SO103255a</t>
  </si>
  <si>
    <t>FISHBOURNE LANE RYDE CSO</t>
  </si>
  <si>
    <t>SRN0546</t>
  </si>
  <si>
    <t>08SO103288a</t>
  </si>
  <si>
    <t>GAINSBOROUGH DRIVE HERNE BAY CEO</t>
  </si>
  <si>
    <t>SRN0561</t>
  </si>
  <si>
    <t>08SO103245a</t>
  </si>
  <si>
    <t>GRAIN CEO</t>
  </si>
  <si>
    <t>SRN0564</t>
  </si>
  <si>
    <t>08SO104126a</t>
  </si>
  <si>
    <t>HEATHEN LANE DURLEY CEO</t>
  </si>
  <si>
    <t>SRN0577</t>
  </si>
  <si>
    <t>08SO103950a</t>
  </si>
  <si>
    <t>HENDERSON ROAD EASTNEY CSO</t>
  </si>
  <si>
    <t>SRN0581</t>
  </si>
  <si>
    <t>08SO103190a</t>
  </si>
  <si>
    <t>HILDEN PARK ROAD HILDENBOROUGH CEO</t>
  </si>
  <si>
    <t>SRN0585</t>
  </si>
  <si>
    <t>08SO103933a</t>
  </si>
  <si>
    <t>HILLWAY BEMBRIDGE CEO</t>
  </si>
  <si>
    <t>SRN0614</t>
  </si>
  <si>
    <t>08SO100131a</t>
  </si>
  <si>
    <t>HOOK PARK NO.1 CEO</t>
  </si>
  <si>
    <t>SRN0615</t>
  </si>
  <si>
    <t>08SO103215a</t>
  </si>
  <si>
    <t>HOOK PARK NO.2 CEO</t>
  </si>
  <si>
    <t>SRN0616</t>
  </si>
  <si>
    <t>08SO103222a</t>
  </si>
  <si>
    <t>HYDE DESTRUCTOR SHANKLIN CSO</t>
  </si>
  <si>
    <t>SRN0628</t>
  </si>
  <si>
    <t>08SO100137a</t>
  </si>
  <si>
    <t>KITE HILL WOOTTON CEO</t>
  </si>
  <si>
    <t>SRN0640</t>
  </si>
  <si>
    <t>08SO103274a</t>
  </si>
  <si>
    <t>LADIES WALK BINSTEAD CEO</t>
  </si>
  <si>
    <t>SRN0647</t>
  </si>
  <si>
    <t>08SO103234a</t>
  </si>
  <si>
    <t>LANE END STORAGE TANKS BEMBRIDGE CEO</t>
  </si>
  <si>
    <t>SRN0656</t>
  </si>
  <si>
    <t>08SO100141a</t>
  </si>
  <si>
    <t>LINGFIELD SSO</t>
  </si>
  <si>
    <t>SRN0687</t>
  </si>
  <si>
    <t>08SO103946a</t>
  </si>
  <si>
    <t>LYDD ROAD CAMBER CEO</t>
  </si>
  <si>
    <t>SRN0690</t>
  </si>
  <si>
    <t>08SO100151a</t>
  </si>
  <si>
    <t>MADEIRA ROAD TOTLAND SSO</t>
  </si>
  <si>
    <t>SRN0695</t>
  </si>
  <si>
    <t>08SO100154a</t>
  </si>
  <si>
    <t>MAIN ROAD PORCHFIELD CEO</t>
  </si>
  <si>
    <t>SRN0696</t>
  </si>
  <si>
    <t>08SO103220a</t>
  </si>
  <si>
    <t>MARKET HILL COWES CSO</t>
  </si>
  <si>
    <t>SRN0715</t>
  </si>
  <si>
    <t>08SO103231a</t>
  </si>
  <si>
    <t>MEDINA ROAD COWES CEO</t>
  </si>
  <si>
    <t>SRN0733</t>
  </si>
  <si>
    <t>08SO103192a</t>
  </si>
  <si>
    <t>MILFORD ROAD PENNINGTON SSO</t>
  </si>
  <si>
    <t>SRN0734</t>
  </si>
  <si>
    <t>08SO103197a</t>
  </si>
  <si>
    <t>MILL LANE SHALFLEET CEO</t>
  </si>
  <si>
    <t>SRN0738</t>
  </si>
  <si>
    <t>08SO103235a</t>
  </si>
  <si>
    <t>MILL SQUARE WOOTTON CSO</t>
  </si>
  <si>
    <t>SRN0758</t>
  </si>
  <si>
    <t>08SO103253a</t>
  </si>
  <si>
    <t>MILLBROOK SSO</t>
  </si>
  <si>
    <t>SRN0763</t>
  </si>
  <si>
    <t>08SO103239a</t>
  </si>
  <si>
    <t>MOTNEY HILL NO.1 SSO</t>
  </si>
  <si>
    <t>SRN0780</t>
  </si>
  <si>
    <t>08SO103959a</t>
  </si>
  <si>
    <t>MOTNEY HILL NO.2 SSO</t>
  </si>
  <si>
    <t>SRN0785</t>
  </si>
  <si>
    <t>08SO100159a</t>
  </si>
  <si>
    <t>NEW ROAD WOOTTON CEO</t>
  </si>
  <si>
    <t>SRN0799</t>
  </si>
  <si>
    <t>08SO103213a</t>
  </si>
  <si>
    <t>NORTON TRANSFER IOW INLET CEO</t>
  </si>
  <si>
    <t>SRN0801</t>
  </si>
  <si>
    <t>08SO103217a</t>
  </si>
  <si>
    <t>NORTON TRANSFER IOW SSSI CEO</t>
  </si>
  <si>
    <t>SRN0809</t>
  </si>
  <si>
    <t>08SO103194a</t>
  </si>
  <si>
    <t>OUTSIDE 83 EAST BEACH SELSEY CEO</t>
  </si>
  <si>
    <t>SRN0827</t>
  </si>
  <si>
    <t>08SO100165a</t>
  </si>
  <si>
    <t>OXTED CSO</t>
  </si>
  <si>
    <t>SRN0835</t>
  </si>
  <si>
    <t>08SO100167a</t>
  </si>
  <si>
    <t>OXTED SSO</t>
  </si>
  <si>
    <t>SRN0837</t>
  </si>
  <si>
    <t>08SO103936a</t>
  </si>
  <si>
    <t>PARK ROAD SOUTHAMPTON CSO</t>
  </si>
  <si>
    <t>SRN0853</t>
  </si>
  <si>
    <t>08SO103185a</t>
  </si>
  <si>
    <t>PEEL COMMON SSO</t>
  </si>
  <si>
    <t>SRN0865</t>
  </si>
  <si>
    <t>08SO103191a</t>
  </si>
  <si>
    <t>PETWORTH CSO</t>
  </si>
  <si>
    <t>SRN0866</t>
  </si>
  <si>
    <t>08SO103945a</t>
  </si>
  <si>
    <t>PRIOR CRESCENT NEWPORT CSO</t>
  </si>
  <si>
    <t>SRN0916</t>
  </si>
  <si>
    <t>08SO103208a</t>
  </si>
  <si>
    <t>QUICKBOURNE LANE NORTHIAM SSO</t>
  </si>
  <si>
    <t>SRN0930</t>
  </si>
  <si>
    <t>08SO103960a</t>
  </si>
  <si>
    <t>RANGE ROAD HYTHE K CSO</t>
  </si>
  <si>
    <t>SRN0931</t>
  </si>
  <si>
    <t>08SO100176a</t>
  </si>
  <si>
    <t>REDGATE MILL CROWBOROUGH CSO</t>
  </si>
  <si>
    <t>SRN0932</t>
  </si>
  <si>
    <t>08SO100178a</t>
  </si>
  <si>
    <t>REDGATE MILL CROWBOROUGH SSO</t>
  </si>
  <si>
    <t>SRN0938</t>
  </si>
  <si>
    <t>08SO103907a</t>
  </si>
  <si>
    <t>ROSANNA SAILING SCHOOL WOOTTON CSO</t>
  </si>
  <si>
    <t>SRN0971</t>
  </si>
  <si>
    <t>08SO103268a</t>
  </si>
  <si>
    <t>SALTERNS ROAD HILL HEAD CEO</t>
  </si>
  <si>
    <t>SRN0973</t>
  </si>
  <si>
    <t>08SO100183a</t>
  </si>
  <si>
    <t>SANDOWN NEW NO.1 SSO</t>
  </si>
  <si>
    <t>08SO100184a</t>
  </si>
  <si>
    <t>SANDOWN NEW NO.2 SSO</t>
  </si>
  <si>
    <t>08SO100185a</t>
  </si>
  <si>
    <t>SHOREHAM CSO</t>
  </si>
  <si>
    <t>08SO100186a</t>
  </si>
  <si>
    <t>SIMEON STREET RYDE CSO</t>
  </si>
  <si>
    <t>08SO103260a</t>
  </si>
  <si>
    <t>SLOWHILL COPSE MARCHWOOD SSO</t>
  </si>
  <si>
    <t>SRN0771</t>
  </si>
  <si>
    <t>08SO103202a</t>
  </si>
  <si>
    <t>SOUTH HARTING SSO</t>
  </si>
  <si>
    <t>08SO103949a</t>
  </si>
  <si>
    <t>SOUTH STREET NEWPORT CSO</t>
  </si>
  <si>
    <t>08SO103258a</t>
  </si>
  <si>
    <t>SOUTH TERRACE LITTLEHAMPTON CSO</t>
  </si>
  <si>
    <t>SRN0787</t>
  </si>
  <si>
    <t>08SO100189a</t>
  </si>
  <si>
    <t>ST MARYS ROAD COWES CSO</t>
  </si>
  <si>
    <t>08SO103219a</t>
  </si>
  <si>
    <t>STUBBS LANE BREDE SSO</t>
  </si>
  <si>
    <t>08SO103915a</t>
  </si>
  <si>
    <t>SUMMER LANE PAGHAM SSO</t>
  </si>
  <si>
    <t>08SO103914a</t>
  </si>
  <si>
    <t>TERMINUS ROAD COWES CSO</t>
  </si>
  <si>
    <t>08SO103218a</t>
  </si>
  <si>
    <t>THE POINT BEMBRIDGE NEW CEO</t>
  </si>
  <si>
    <t>08SO100202a</t>
  </si>
  <si>
    <t>THORLEY ROAD BOULDNOR CEO</t>
  </si>
  <si>
    <t>SRN0871</t>
  </si>
  <si>
    <t>08SO103254a</t>
  </si>
  <si>
    <t>WARDS HILL ROAD MINSTER IOS CEO</t>
  </si>
  <si>
    <t>08SO103277a</t>
  </si>
  <si>
    <t>WEST HYTHE K CSO</t>
  </si>
  <si>
    <t>08SO103951a</t>
  </si>
  <si>
    <t>WEST PARK BOGNOR REGIS CEO</t>
  </si>
  <si>
    <t>08SO100211a</t>
  </si>
  <si>
    <t>WESTFIELD SSO</t>
  </si>
  <si>
    <t>08SO103920a</t>
  </si>
  <si>
    <t>WICKHAM SSO</t>
  </si>
  <si>
    <t>SRN0949</t>
  </si>
  <si>
    <t>08SO103931a</t>
  </si>
  <si>
    <t>WOOLSTON SSO</t>
  </si>
  <si>
    <t>08SO103205a</t>
  </si>
  <si>
    <t>ADD25</t>
  </si>
  <si>
    <t>Delivery mechanism expenditure</t>
  </si>
  <si>
    <t>Relevant CW3/CWW3 totex line</t>
  </si>
  <si>
    <t>Additional evidence/commentary source</t>
  </si>
  <si>
    <t>Year scheme triggered</t>
  </si>
  <si>
    <t>Expenditure by year - pre frontier shift and real price effects (22-23 price base)</t>
  </si>
  <si>
    <t>Expenditure by year - post frontier shift and real price effects (22-23 price base)</t>
  </si>
  <si>
    <t>2025-30</t>
  </si>
  <si>
    <t>PR24 BP reference</t>
  </si>
  <si>
    <t>WINEP Storm Overflows</t>
  </si>
  <si>
    <t> </t>
  </si>
  <si>
    <t>ADD25.1</t>
  </si>
  <si>
    <t>ADD25.2</t>
  </si>
  <si>
    <t>ADD25.3</t>
  </si>
  <si>
    <t>ADD25.4</t>
  </si>
  <si>
    <t>ADD25.5</t>
  </si>
  <si>
    <t>ADD25.6</t>
  </si>
  <si>
    <t>ADD25.7</t>
  </si>
  <si>
    <t>ADD25.8</t>
  </si>
  <si>
    <t>ADD25.9</t>
  </si>
  <si>
    <t>WINEP Chemicals</t>
  </si>
  <si>
    <t>ADD25.10</t>
  </si>
  <si>
    <t>WINEP Low P</t>
  </si>
  <si>
    <t>ADD25.11</t>
  </si>
  <si>
    <t>CWW3.65</t>
  </si>
  <si>
    <t>ADD25.12</t>
  </si>
  <si>
    <t>ADD25.13</t>
  </si>
  <si>
    <t>CWW3.70</t>
  </si>
  <si>
    <t>ADD25.14</t>
  </si>
  <si>
    <t>CWW3.116</t>
  </si>
  <si>
    <t>ADD25.15</t>
  </si>
  <si>
    <t>CWW3.189</t>
  </si>
  <si>
    <t>Industrial Emissions Directive</t>
  </si>
  <si>
    <t>ADD25.16</t>
  </si>
  <si>
    <t>CWW3.9</t>
  </si>
  <si>
    <t>Continuous water Q Monitoring</t>
  </si>
  <si>
    <t>CWW3.66</t>
  </si>
  <si>
    <t>Treatment for phosphorus removal (chemical)</t>
  </si>
  <si>
    <t>CWW3.69</t>
  </si>
  <si>
    <t>Treatment for phosphorus removal (biological)</t>
  </si>
  <si>
    <t>ADD24a.3</t>
  </si>
  <si>
    <t>CWW3.57</t>
  </si>
  <si>
    <t>Treatment for total nitrogen removal (chemical)</t>
  </si>
  <si>
    <t>Storm Overflows (2035s)</t>
  </si>
  <si>
    <t>CWW3.51</t>
  </si>
  <si>
    <t>Treatment for chemical removal</t>
  </si>
  <si>
    <t>CWW3.75</t>
  </si>
  <si>
    <t>Treatment for tightening of sanitary parameters</t>
  </si>
  <si>
    <t>CW3.120</t>
  </si>
  <si>
    <t>Water Network Resilience and disinfection.
See SRN-DDR-036.</t>
  </si>
  <si>
    <t>CW3.43, CW3.52, CW3.55</t>
  </si>
  <si>
    <t>Other WRMP Supply and interconnector schemes. This line totals all other WRMP Supply and interconnector schemes that have not been included in the other mechanisms that are included in Supply schemes delivering benefit 25-30 (CW3.43), interconnectors delivering benefit 25-30 (CW3.52) and supply and demand balance improvements delivering benfit from 2031 (CW3.55) CW lines. 
See SRN-DDR-027.</t>
  </si>
  <si>
    <t>CW3.134</t>
  </si>
  <si>
    <t>WRMP Mains Replacement.
See SRN-DDR-028.</t>
  </si>
  <si>
    <t>Wastewater - pre adjustments and FS/RPEs</t>
  </si>
  <si>
    <t>Model year beginning</t>
  </si>
  <si>
    <t>Model year end</t>
  </si>
  <si>
    <t>Time label bar</t>
  </si>
  <si>
    <t>Final determinations</t>
  </si>
  <si>
    <t>Enhancement line</t>
  </si>
  <si>
    <t>Model column counter</t>
  </si>
  <si>
    <t>Unit</t>
  </si>
  <si>
    <t>Business plan  (net of reallocations)</t>
  </si>
  <si>
    <t>Total allowance</t>
  </si>
  <si>
    <t xml:space="preserve"> </t>
  </si>
  <si>
    <t>WASTEWATER - pre frontier shift and RPEs, including delivery mechanism allowances for TMS &amp; SRN, excluding contingent allowances</t>
  </si>
  <si>
    <t>Total enhancement expenditure</t>
  </si>
  <si>
    <t>ANH</t>
  </si>
  <si>
    <t>WSH</t>
  </si>
  <si>
    <t>HDD</t>
  </si>
  <si>
    <t>NES</t>
  </si>
  <si>
    <t>SVE</t>
  </si>
  <si>
    <t>SWB</t>
  </si>
  <si>
    <t>SRN</t>
  </si>
  <si>
    <t>UUW</t>
  </si>
  <si>
    <t>WSX</t>
  </si>
  <si>
    <t>YKY</t>
  </si>
  <si>
    <t>Environmental programme - wastewater</t>
  </si>
  <si>
    <t>event-duration-monitoring</t>
  </si>
  <si>
    <t>flow-monitoring-STW</t>
  </si>
  <si>
    <t>CWQM</t>
  </si>
  <si>
    <t>MCERTS-PS-EO</t>
  </si>
  <si>
    <t>flow-to-full-treatment</t>
  </si>
  <si>
    <t>Storm overflow</t>
  </si>
  <si>
    <t>chemicals-removal</t>
  </si>
  <si>
    <t>chemical-investigations</t>
  </si>
  <si>
    <t>n-removal</t>
  </si>
  <si>
    <t>NTAL</t>
  </si>
  <si>
    <t>p-removal</t>
  </si>
  <si>
    <t>nutrients-or-sanitary-determinands-NBS</t>
  </si>
  <si>
    <t>sanitary-parameters</t>
  </si>
  <si>
    <t>chemicals-source-control</t>
  </si>
  <si>
    <t>nutrient-balancing</t>
  </si>
  <si>
    <t>catchment-permitting</t>
  </si>
  <si>
    <t>habitat-restoration</t>
  </si>
  <si>
    <t>Microbiological-treatment</t>
  </si>
  <si>
    <t>septic-tank</t>
  </si>
  <si>
    <t>fish-screen</t>
  </si>
  <si>
    <t>25-year-environment-plan</t>
  </si>
  <si>
    <t>investigations</t>
  </si>
  <si>
    <t>third-party-schemes</t>
  </si>
  <si>
    <t>river-connectivity</t>
  </si>
  <si>
    <t>restoration-management</t>
  </si>
  <si>
    <t>access-and-amenity</t>
  </si>
  <si>
    <t>advanced-WINEP</t>
  </si>
  <si>
    <t>Environmental programme - bioresources</t>
  </si>
  <si>
    <t>sludge-storage-tank</t>
  </si>
  <si>
    <t>sludge-storage-cake</t>
  </si>
  <si>
    <t>sludge-treatment-anaerobic-digestion</t>
  </si>
  <si>
    <t>sludge-treatment-thickening</t>
  </si>
  <si>
    <t>sludge-treatment-other</t>
  </si>
  <si>
    <t>sludge-investigations</t>
  </si>
  <si>
    <t>Other enhancement</t>
  </si>
  <si>
    <t>growth-at-STW</t>
  </si>
  <si>
    <t>first-time-sewerage</t>
  </si>
  <si>
    <t>odour-and-nuisance</t>
  </si>
  <si>
    <t>resilience</t>
  </si>
  <si>
    <t>SEMD</t>
  </si>
  <si>
    <t>security-cyber</t>
  </si>
  <si>
    <t>net-zero-wastewater</t>
  </si>
  <si>
    <t>Freeform</t>
  </si>
  <si>
    <t>IED</t>
  </si>
  <si>
    <t>PR19 WINEP carryover</t>
  </si>
  <si>
    <t>Green recovery carryover</t>
  </si>
  <si>
    <t>Additional control</t>
  </si>
  <si>
    <t>Additional control - TTT</t>
  </si>
  <si>
    <t>Price control summary</t>
  </si>
  <si>
    <t>Wastewater network+</t>
  </si>
  <si>
    <t>Bioresources</t>
  </si>
  <si>
    <t>Water - pre adjustments and FS/RPEs</t>
  </si>
  <si>
    <t>Business plan (net of reallocations)</t>
  </si>
  <si>
    <t xml:space="preserve">WATER - excluding contingent allowances, pre frontier shift and RPEs </t>
  </si>
  <si>
    <t>AFW</t>
  </si>
  <si>
    <t>BRL</t>
  </si>
  <si>
    <t>PRT</t>
  </si>
  <si>
    <t>SEW</t>
  </si>
  <si>
    <t>SSC</t>
  </si>
  <si>
    <t>SES</t>
  </si>
  <si>
    <t>Environmental programme</t>
  </si>
  <si>
    <t>Biodiversity and conservation</t>
  </si>
  <si>
    <t>Eels/fish screens</t>
  </si>
  <si>
    <t>Eels/fish passes</t>
  </si>
  <si>
    <t>Invasive non native species</t>
  </si>
  <si>
    <t>Drinking water protected areas</t>
  </si>
  <si>
    <t>Water Framework Directive</t>
  </si>
  <si>
    <t>Discharge monitoring</t>
  </si>
  <si>
    <t>25-year environment plan</t>
  </si>
  <si>
    <t>Investigations</t>
  </si>
  <si>
    <t>Wetland creation</t>
  </si>
  <si>
    <t>Supply-demand balance</t>
  </si>
  <si>
    <t>Supply</t>
  </si>
  <si>
    <t>Supply-interconnectors</t>
  </si>
  <si>
    <t>Leakage</t>
  </si>
  <si>
    <t>Demand</t>
  </si>
  <si>
    <t>Strategic resource options</t>
  </si>
  <si>
    <t>Metering</t>
  </si>
  <si>
    <t>Water quality improvements</t>
  </si>
  <si>
    <t>Taste, odour and colour</t>
  </si>
  <si>
    <t>Raw water deterioration</t>
  </si>
  <si>
    <t>Lead</t>
  </si>
  <si>
    <t>Resilience, security, net zero and freeform</t>
  </si>
  <si>
    <t>Resilience - Interconnectors</t>
  </si>
  <si>
    <t>Resilience</t>
  </si>
  <si>
    <t>Cyber</t>
  </si>
  <si>
    <t>Reservoir safety</t>
  </si>
  <si>
    <t>Net zero</t>
  </si>
  <si>
    <t>Additional control - HVT</t>
  </si>
  <si>
    <t>Cost area</t>
  </si>
  <si>
    <t>Requested DM expenditure - FD</t>
  </si>
  <si>
    <t>BP expenditure - FD</t>
  </si>
  <si>
    <t>Core expenditure</t>
  </si>
  <si>
    <t>Requested DM%</t>
  </si>
  <si>
    <t>Proposed DM% for FDs</t>
  </si>
  <si>
    <t>Total allowance - FD</t>
  </si>
  <si>
    <t>Reconciliation factor</t>
  </si>
  <si>
    <t>DM expenditure</t>
  </si>
  <si>
    <t>Annual profile (based on TMS_ADD25)</t>
  </si>
  <si>
    <t>Profiled allowance</t>
  </si>
  <si>
    <t>Phosphorus removal</t>
  </si>
  <si>
    <t>Nitrogen removal</t>
  </si>
  <si>
    <t>Storm overflows</t>
  </si>
  <si>
    <t>Chemical removal</t>
  </si>
  <si>
    <t>Sanitary parameters</t>
  </si>
  <si>
    <t>Water resilience</t>
  </si>
  <si>
    <t>WRMP supply schemes</t>
  </si>
  <si>
    <t>WRMP mains replacement (Freeform)</t>
  </si>
  <si>
    <t>Scheme</t>
  </si>
  <si>
    <t xml:space="preserve">List of Thames Water delivery mechanism schemes </t>
  </si>
  <si>
    <t>List of Southern Water delivery mechanism</t>
  </si>
  <si>
    <t>PR24CA105</t>
  </si>
  <si>
    <t>Delivery mechanism</t>
  </si>
  <si>
    <t xml:space="preserve">Thames Water </t>
  </si>
  <si>
    <t>Annual profile (based on SRN_ADD25)</t>
  </si>
  <si>
    <t>DM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</si>
</sst>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43" formatCode="_-* #,##0.00_-;\-* #,##0.00_-;_-* &quot;-&quot;??_-;_-@_-"/>
    <numFmt numFmtId="164" formatCode="_(* #,##0.00_);_(* \(#,##0.00\);_(* &quot;-&quot;??_);_(@_)"/>
    <numFmt numFmtId="165" formatCode="#,##0.000"/>
    <numFmt numFmtId="166" formatCode="0.000"/>
    <numFmt numFmtId="167" formatCode="#,##0_);\(#,##0\);&quot;-  &quot;;&quot; &quot;@&quot; &quot;"/>
    <numFmt numFmtId="168" formatCode="dd\ mmm\ yy_);;&quot;-  &quot;;&quot; &quot;@&quot; &quot;"/>
    <numFmt numFmtId="169" formatCode="_(* #,##0_);_(* \(#,##0\);_(* &quot;-&quot;??_);_(@_)"/>
    <numFmt numFmtId="170" formatCode="0.0"/>
    <numFmt numFmtId="171" formatCode="#,##0_);\(#,##0\);&quot;-  &quot;;&quot; &quot;@"/>
    <numFmt numFmtId="172" formatCode="_(* #,##0.000_);_(* \(#,##0.000\);_(* &quot;-&quot;??_);_(@_)"/>
    <numFmt numFmtId="173" formatCode="#,##0.0_);\(#,##0.0\);&quot;-  &quot;;&quot; &quot;@&quot; &quot;"/>
    <numFmt numFmtId="174" formatCode="###0_);\(###0\);&quot;-  &quot;;&quot; &quot;@&quot; &quot;"/>
    <numFmt numFmtId="175" formatCode="mmmm\ yyyy;@"/>
  </numFmts>
  <fonts count="80" x14ac:knownFonts="1">
    <font>
      <sz val="11"/>
      <color theme="1"/>
      <name val="Arial"/>
      <family val="2"/>
    </font>
    <font>
      <sz val="11"/>
      <color theme="1"/>
      <name val="Arial"/>
      <family val="2"/>
    </font>
    <font>
      <b/>
      <sz val="15"/>
      <color theme="3"/>
      <name val="Arial"/>
      <family val="2"/>
    </font>
    <font>
      <b/>
      <sz val="13"/>
      <color theme="3"/>
      <name val="Arial"/>
      <family val="2"/>
    </font>
    <font>
      <b/>
      <sz val="11"/>
      <color theme="1"/>
      <name val="Arial"/>
      <family val="2"/>
    </font>
    <font>
      <sz val="11"/>
      <color theme="0"/>
      <name val="Arial"/>
      <family val="2"/>
    </font>
    <font>
      <sz val="15"/>
      <color rgb="FF003479"/>
      <name val="Arial"/>
      <family val="2"/>
    </font>
    <font>
      <b/>
      <sz val="15"/>
      <color rgb="FFFFFFFF"/>
      <name val="Arial"/>
      <family val="2"/>
    </font>
    <font>
      <sz val="12"/>
      <color rgb="FF0078C9"/>
      <name val="Arial"/>
      <family val="2"/>
    </font>
    <font>
      <sz val="12"/>
      <color theme="1"/>
      <name val="Arial"/>
      <family val="2"/>
    </font>
    <font>
      <sz val="12"/>
      <color rgb="FF000000"/>
      <name val="Arial"/>
      <family val="2"/>
    </font>
    <font>
      <sz val="11"/>
      <color theme="1"/>
      <name val="Aptos Narrow"/>
      <family val="2"/>
      <scheme val="minor"/>
    </font>
    <font>
      <b/>
      <sz val="12"/>
      <color theme="1"/>
      <name val="Arial"/>
      <family val="2"/>
    </font>
    <font>
      <b/>
      <sz val="11"/>
      <color theme="1"/>
      <name val="Aptos Narrow"/>
      <family val="2"/>
      <scheme val="minor"/>
    </font>
    <font>
      <sz val="12"/>
      <name val="Aptos Narrow"/>
      <family val="2"/>
      <scheme val="minor"/>
    </font>
    <font>
      <b/>
      <sz val="15"/>
      <color theme="3" tint="-0.249977111117893"/>
      <name val="Aptos Narrow"/>
      <family val="2"/>
      <scheme val="minor"/>
    </font>
    <font>
      <sz val="18"/>
      <color theme="3"/>
      <name val="Aptos Narrow"/>
      <family val="2"/>
      <scheme val="minor"/>
    </font>
    <font>
      <sz val="15"/>
      <color theme="3"/>
      <name val="Arial"/>
      <family val="2"/>
    </font>
    <font>
      <b/>
      <sz val="12"/>
      <color theme="3"/>
      <name val="Aptos Narrow"/>
      <family val="2"/>
      <scheme val="minor"/>
    </font>
    <font>
      <sz val="10"/>
      <name val="Arial"/>
      <family val="2"/>
    </font>
    <font>
      <b/>
      <sz val="12"/>
      <color rgb="FFFF0000"/>
      <name val="Arial"/>
      <family val="2"/>
    </font>
    <font>
      <b/>
      <sz val="15"/>
      <color theme="0"/>
      <name val="Arial"/>
      <family val="2"/>
    </font>
    <font>
      <sz val="18"/>
      <color theme="3"/>
      <name val="Arial"/>
      <family val="2"/>
    </font>
    <font>
      <sz val="11"/>
      <color rgb="FF0078C9"/>
      <name val="Arial"/>
      <family val="2"/>
    </font>
    <font>
      <b/>
      <sz val="12"/>
      <color rgb="FF0078C9"/>
      <name val="Arial"/>
      <family val="2"/>
    </font>
    <font>
      <sz val="12"/>
      <name val="Arial"/>
      <family val="2"/>
    </font>
    <font>
      <sz val="12"/>
      <color rgb="FFFF0000"/>
      <name val="Arial"/>
      <family val="2"/>
    </font>
    <font>
      <sz val="12"/>
      <color rgb="FF0E2841"/>
      <name val="Arial"/>
      <family val="2"/>
    </font>
    <font>
      <sz val="12"/>
      <color theme="3"/>
      <name val="Arial"/>
      <family val="2"/>
    </font>
    <font>
      <b/>
      <i/>
      <sz val="20"/>
      <name val="Arial"/>
      <family val="2"/>
    </font>
    <font>
      <sz val="10"/>
      <color theme="1"/>
      <name val="Arial"/>
      <family val="2"/>
    </font>
    <font>
      <sz val="20"/>
      <name val="Arial"/>
      <family val="2"/>
    </font>
    <font>
      <sz val="10"/>
      <color rgb="FF000000"/>
      <name val="Arial"/>
      <family val="2"/>
    </font>
    <font>
      <b/>
      <sz val="10"/>
      <name val="Arial"/>
      <family val="2"/>
    </font>
    <font>
      <u/>
      <sz val="10"/>
      <name val="Arial"/>
      <family val="2"/>
    </font>
    <font>
      <b/>
      <i/>
      <sz val="10"/>
      <name val="Arial"/>
      <family val="2"/>
    </font>
    <font>
      <sz val="10"/>
      <color rgb="FFFFC000"/>
      <name val="Arial"/>
      <family val="2"/>
    </font>
    <font>
      <b/>
      <sz val="10"/>
      <color rgb="FF000000"/>
      <name val="Arial"/>
      <family val="2"/>
    </font>
    <font>
      <b/>
      <u/>
      <sz val="10"/>
      <name val="Arial"/>
      <family val="2"/>
    </font>
    <font>
      <b/>
      <sz val="10"/>
      <color rgb="FFFFC000"/>
      <name val="Arial"/>
      <family val="2"/>
    </font>
    <font>
      <i/>
      <sz val="10"/>
      <color rgb="FFFFC000"/>
      <name val="Arial"/>
      <family val="2"/>
    </font>
    <font>
      <sz val="10"/>
      <color rgb="FF0000FF"/>
      <name val="Arial"/>
      <family val="2"/>
    </font>
    <font>
      <i/>
      <sz val="10"/>
      <name val="Arial"/>
      <family val="2"/>
    </font>
    <font>
      <b/>
      <sz val="10"/>
      <color rgb="FFFFFFFF"/>
      <name val="Arial"/>
      <family val="2"/>
    </font>
    <font>
      <sz val="11"/>
      <name val="Arial"/>
      <family val="2"/>
    </font>
    <font>
      <i/>
      <sz val="10"/>
      <color rgb="FF00B050"/>
      <name val="Arial"/>
      <family val="2"/>
    </font>
    <font>
      <b/>
      <i/>
      <sz val="10"/>
      <color rgb="FFFFC000"/>
      <name val="Arial"/>
      <family val="2"/>
    </font>
    <font>
      <sz val="12"/>
      <color theme="0"/>
      <name val="Arial"/>
      <family val="2"/>
    </font>
    <font>
      <sz val="11"/>
      <color rgb="FF000000"/>
      <name val="Arial"/>
      <family val="2"/>
    </font>
    <font>
      <sz val="8"/>
      <color theme="1"/>
      <name val="Tahoma"/>
      <family val="2"/>
    </font>
    <font>
      <sz val="24"/>
      <color rgb="FFFFFFFF"/>
      <name val="Krub"/>
    </font>
    <font>
      <sz val="10"/>
      <name val="Calibri"/>
      <family val="2"/>
    </font>
    <font>
      <sz val="10"/>
      <name val="Krub"/>
    </font>
    <font>
      <sz val="18"/>
      <name val="Krub"/>
    </font>
    <font>
      <b/>
      <sz val="18"/>
      <name val="Krub SemiBold"/>
    </font>
    <font>
      <u/>
      <sz val="8"/>
      <color rgb="FF0071CE"/>
      <name val="Tahoma"/>
      <family val="2"/>
    </font>
    <font>
      <sz val="10"/>
      <color rgb="FF000000"/>
      <name val="Krub"/>
    </font>
    <font>
      <sz val="11"/>
      <name val="Krub SemiBold"/>
    </font>
    <font>
      <sz val="10"/>
      <color rgb="FFFFFFFF"/>
      <name val="Krub"/>
    </font>
    <font>
      <u/>
      <sz val="11"/>
      <color theme="10"/>
      <name val="Arial"/>
      <family val="2"/>
    </font>
    <font>
      <b/>
      <sz val="20"/>
      <name val="Arial"/>
      <family val="2"/>
    </font>
    <font>
      <i/>
      <sz val="20"/>
      <name val="Arial"/>
      <family val="2"/>
    </font>
    <font>
      <sz val="10"/>
      <name val="Krub"/>
      <family val="2"/>
    </font>
    <font>
      <sz val="24"/>
      <color theme="0"/>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10"/>
      <color theme="1"/>
      <name val="Calibri"/>
      <family val="2"/>
    </font>
    <font>
      <b/>
      <sz val="10"/>
      <color rgb="FF0071CE"/>
      <name val="Calibri"/>
      <family val="2"/>
    </font>
    <font>
      <b/>
      <sz val="10"/>
      <color indexed="8"/>
      <name val="Aptos Narrow"/>
      <family val="2"/>
      <scheme val="minor"/>
    </font>
    <font>
      <sz val="10"/>
      <color indexed="8"/>
      <name val="Aptos Narrow"/>
      <family val="2"/>
      <scheme val="minor"/>
    </font>
    <font>
      <sz val="10"/>
      <color indexed="9"/>
      <name val="Aptos Narrow"/>
      <family val="2"/>
      <scheme val="minor"/>
    </font>
    <font>
      <b/>
      <sz val="10"/>
      <color theme="1"/>
      <name val="Aptos Narrow"/>
      <family val="2"/>
      <scheme val="minor"/>
    </font>
    <font>
      <sz val="8"/>
      <name val="Arial"/>
      <family val="2"/>
    </font>
    <font>
      <sz val="10"/>
      <color rgb="FF003595"/>
      <name val="Calibri"/>
      <family val="2"/>
    </font>
    <font>
      <sz val="11"/>
      <color rgb="FF000000"/>
      <name val="Calibri"/>
      <family val="2"/>
    </font>
    <font>
      <sz val="15"/>
      <color rgb="FFFFFFFF"/>
      <name val="Calibri"/>
      <family val="2"/>
    </font>
    <font>
      <sz val="12"/>
      <color theme="4"/>
      <name val="Arial"/>
      <family val="2"/>
    </font>
    <font>
      <b/>
      <sz val="11"/>
      <color theme="4"/>
      <name val="Arial"/>
      <family val="2"/>
    </font>
    <font>
      <sz val="11"/>
      <color theme="4"/>
      <name val="Arial"/>
      <family val="2"/>
    </font>
  </fonts>
  <fills count="22">
    <fill>
      <patternFill patternType="none"/>
    </fill>
    <fill>
      <patternFill patternType="gray125"/>
    </fill>
    <fill>
      <patternFill patternType="solid">
        <fgColor theme="8"/>
      </patternFill>
    </fill>
    <fill>
      <patternFill patternType="solid">
        <fgColor rgb="FFFFFFFF"/>
        <bgColor indexed="64"/>
      </patternFill>
    </fill>
    <fill>
      <patternFill patternType="solid">
        <fgColor rgb="FF003595"/>
        <bgColor indexed="64"/>
      </patternFill>
    </fill>
    <fill>
      <patternFill patternType="solid">
        <fgColor rgb="FFE0DCD8"/>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rgb="FF000000"/>
      </patternFill>
    </fill>
    <fill>
      <patternFill patternType="solid">
        <fgColor rgb="FF99CCFF"/>
        <bgColor rgb="FF000000"/>
      </patternFill>
    </fill>
    <fill>
      <patternFill patternType="solid">
        <fgColor rgb="FF2F75B5"/>
        <bgColor rgb="FF000000"/>
      </patternFill>
    </fill>
    <fill>
      <patternFill patternType="solid">
        <fgColor rgb="FF003595"/>
        <bgColor rgb="FF000000"/>
      </patternFill>
    </fill>
    <fill>
      <patternFill patternType="solid">
        <fgColor theme="3" tint="0.89999084444715716"/>
        <bgColor indexed="64"/>
      </patternFill>
    </fill>
    <fill>
      <patternFill patternType="solid">
        <fgColor theme="0"/>
        <bgColor rgb="FF000000"/>
      </patternFill>
    </fill>
    <fill>
      <patternFill patternType="solid">
        <fgColor rgb="FFDCECF5"/>
        <bgColor indexed="64"/>
      </patternFill>
    </fill>
    <fill>
      <patternFill patternType="solid">
        <fgColor rgb="FFD9D9D9"/>
        <bgColor indexed="64"/>
      </patternFill>
    </fill>
    <fill>
      <patternFill patternType="solid">
        <fgColor theme="2"/>
        <bgColor indexed="64"/>
      </patternFill>
    </fill>
    <fill>
      <patternFill patternType="solid">
        <fgColor rgb="FFFFDB8E"/>
        <bgColor indexed="64"/>
      </patternFill>
    </fill>
    <fill>
      <patternFill patternType="solid">
        <fgColor rgb="FFDAE9F8"/>
        <bgColor rgb="FF000000"/>
      </patternFill>
    </fill>
    <fill>
      <patternFill patternType="solid">
        <fgColor rgb="FFFFDB8E"/>
        <bgColor rgb="FF000000"/>
      </patternFill>
    </fill>
    <fill>
      <patternFill patternType="solid">
        <fgColor theme="2"/>
        <bgColor rgb="FF000000"/>
      </patternFill>
    </fill>
    <fill>
      <patternFill patternType="solid">
        <fgColor rgb="FF003479"/>
        <bgColor rgb="FF000000"/>
      </patternFill>
    </fill>
  </fills>
  <borders count="34">
    <border>
      <left/>
      <right/>
      <top/>
      <bottom/>
      <diagonal/>
    </border>
    <border>
      <left/>
      <right/>
      <top/>
      <bottom style="thick">
        <color theme="4"/>
      </bottom>
      <diagonal/>
    </border>
    <border>
      <left/>
      <right/>
      <top/>
      <bottom style="thick">
        <color theme="4" tint="0.499984740745262"/>
      </bottom>
      <diagonal/>
    </border>
    <border>
      <left style="thick">
        <color rgb="FF808080"/>
      </left>
      <right style="medium">
        <color rgb="FF808080"/>
      </right>
      <top style="thick">
        <color rgb="FF808080"/>
      </top>
      <bottom style="thick">
        <color rgb="FF808080"/>
      </bottom>
      <diagonal/>
    </border>
    <border>
      <left style="medium">
        <color rgb="FF808080"/>
      </left>
      <right style="thick">
        <color rgb="FF808080"/>
      </right>
      <top style="thick">
        <color rgb="FF808080"/>
      </top>
      <bottom style="thick">
        <color rgb="FF808080"/>
      </bottom>
      <diagonal/>
    </border>
    <border>
      <left style="thick">
        <color rgb="FF808080"/>
      </left>
      <right style="thick">
        <color rgb="FF808080"/>
      </right>
      <top style="thick">
        <color rgb="FF808080"/>
      </top>
      <bottom style="thick">
        <color rgb="FF808080"/>
      </bottom>
      <diagonal/>
    </border>
    <border>
      <left style="thick">
        <color rgb="FF808080"/>
      </left>
      <right style="thin">
        <color rgb="FF808080"/>
      </right>
      <top style="thick">
        <color rgb="FF808080"/>
      </top>
      <bottom/>
      <diagonal/>
    </border>
    <border>
      <left style="thin">
        <color rgb="FF808080"/>
      </left>
      <right style="thin">
        <color rgb="FF808080"/>
      </right>
      <top style="thick">
        <color rgb="FF808080"/>
      </top>
      <bottom/>
      <diagonal/>
    </border>
    <border>
      <left style="thin">
        <color rgb="FF808080"/>
      </left>
      <right style="thick">
        <color rgb="FF808080"/>
      </right>
      <top style="thick">
        <color rgb="FF808080"/>
      </top>
      <bottom/>
      <diagonal/>
    </border>
    <border>
      <left style="thick">
        <color rgb="FF808080"/>
      </left>
      <right style="thin">
        <color rgb="FF808080"/>
      </right>
      <top style="medium">
        <color rgb="FF808080"/>
      </top>
      <bottom style="medium">
        <color rgb="FF808080"/>
      </bottom>
      <diagonal/>
    </border>
    <border>
      <left style="thin">
        <color rgb="FF808080"/>
      </left>
      <right style="thin">
        <color rgb="FF808080"/>
      </right>
      <top style="medium">
        <color rgb="FF808080"/>
      </top>
      <bottom style="medium">
        <color rgb="FF808080"/>
      </bottom>
      <diagonal/>
    </border>
    <border>
      <left style="thin">
        <color rgb="FF808080"/>
      </left>
      <right style="thick">
        <color rgb="FF808080"/>
      </right>
      <top style="medium">
        <color rgb="FF808080"/>
      </top>
      <bottom style="medium">
        <color rgb="FF808080"/>
      </bottom>
      <diagonal/>
    </border>
    <border>
      <left style="thin">
        <color rgb="FF808080"/>
      </left>
      <right style="thin">
        <color rgb="FF808080"/>
      </right>
      <top style="medium">
        <color rgb="FF808080"/>
      </top>
      <bottom style="thick">
        <color rgb="FF808080"/>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medium">
        <color rgb="FF808080"/>
      </top>
      <bottom/>
      <diagonal/>
    </border>
    <border>
      <left style="thin">
        <color rgb="FF808080"/>
      </left>
      <right style="thin">
        <color rgb="FF808080"/>
      </right>
      <top style="medium">
        <color rgb="FF808080"/>
      </top>
      <bottom style="thin">
        <color rgb="FF808080"/>
      </bottom>
      <diagonal/>
    </border>
    <border>
      <left style="thin">
        <color rgb="FF808080"/>
      </left>
      <right style="medium">
        <color rgb="FF808080"/>
      </right>
      <top style="medium">
        <color rgb="FF808080"/>
      </top>
      <bottom style="thin">
        <color rgb="FF808080"/>
      </bottom>
      <diagonal/>
    </border>
    <border>
      <left style="thin">
        <color rgb="FF808080"/>
      </left>
      <right style="thin">
        <color rgb="FF808080"/>
      </right>
      <top/>
      <bottom style="medium">
        <color rgb="FF808080"/>
      </bottom>
      <diagonal/>
    </border>
    <border>
      <left style="thin">
        <color rgb="FF808080"/>
      </left>
      <right style="thin">
        <color rgb="FF808080"/>
      </right>
      <top style="thin">
        <color rgb="FF808080"/>
      </top>
      <bottom style="medium">
        <color rgb="FF808080"/>
      </bottom>
      <diagonal/>
    </border>
    <border>
      <left style="thin">
        <color rgb="FF808080"/>
      </left>
      <right style="medium">
        <color rgb="FF808080"/>
      </right>
      <top style="thin">
        <color rgb="FF808080"/>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thin">
        <color rgb="FF808080"/>
      </bottom>
      <diagonal/>
    </border>
    <border>
      <left style="medium">
        <color rgb="FF808080"/>
      </left>
      <right style="medium">
        <color rgb="FF808080"/>
      </right>
      <top style="medium">
        <color rgb="FF808080"/>
      </top>
      <bottom style="thin">
        <color rgb="FF808080"/>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style="medium">
        <color rgb="FF808080"/>
      </left>
      <right style="medium">
        <color rgb="FF80808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medium">
        <color rgb="FF808080"/>
      </right>
      <top style="thin">
        <color rgb="FF808080"/>
      </top>
      <bottom style="thin">
        <color rgb="FF808080"/>
      </bottom>
      <diagonal/>
    </border>
    <border>
      <left style="medium">
        <color rgb="FF808080"/>
      </left>
      <right style="medium">
        <color rgb="FF808080"/>
      </right>
      <top style="thin">
        <color rgb="FF808080"/>
      </top>
      <bottom style="thin">
        <color rgb="FF808080"/>
      </bottom>
      <diagonal/>
    </border>
    <border>
      <left style="medium">
        <color rgb="FF808080"/>
      </left>
      <right style="medium">
        <color rgb="FF808080"/>
      </right>
      <top style="thin">
        <color rgb="FF808080"/>
      </top>
      <bottom style="medium">
        <color rgb="FF808080"/>
      </bottom>
      <diagonal/>
    </border>
    <border>
      <left style="thick">
        <color rgb="FF808080"/>
      </left>
      <right/>
      <top style="thick">
        <color rgb="FF808080"/>
      </top>
      <bottom style="thick">
        <color rgb="FF808080"/>
      </bottom>
      <diagonal/>
    </border>
    <border>
      <left style="thin">
        <color rgb="FF808080"/>
      </left>
      <right/>
      <top style="thick">
        <color rgb="FF808080"/>
      </top>
      <bottom/>
      <diagonal/>
    </border>
    <border>
      <left style="thin">
        <color rgb="FF808080"/>
      </left>
      <right/>
      <top style="medium">
        <color rgb="FF808080"/>
      </top>
      <bottom style="medium">
        <color rgb="FF808080"/>
      </bottom>
      <diagonal/>
    </border>
    <border>
      <left style="thin">
        <color rgb="FF003595"/>
      </left>
      <right style="thin">
        <color rgb="FF003595"/>
      </right>
      <top style="thin">
        <color rgb="FF003595"/>
      </top>
      <bottom style="thin">
        <color rgb="FF003595"/>
      </bottom>
      <diagonal/>
    </border>
  </borders>
  <cellStyleXfs count="22">
    <xf numFmtId="0" fontId="0" fillId="0" borderId="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2" borderId="0" applyNumberFormat="0" applyBorder="0" applyAlignment="0" applyProtection="0"/>
    <xf numFmtId="0" fontId="19" fillId="0" borderId="0"/>
    <xf numFmtId="43" fontId="1" fillId="0" borderId="0"/>
    <xf numFmtId="164" fontId="30" fillId="0" borderId="0" applyFont="0" applyFill="0" applyBorder="0" applyAlignment="0" applyProtection="0"/>
    <xf numFmtId="0" fontId="30" fillId="0" borderId="0"/>
    <xf numFmtId="168" fontId="33" fillId="0" borderId="0" applyNumberFormat="0" applyFill="0" applyBorder="0" applyProtection="0">
      <alignment vertical="top"/>
    </xf>
    <xf numFmtId="0" fontId="34" fillId="0" borderId="0" applyNumberFormat="0" applyFill="0" applyBorder="0" applyProtection="0">
      <alignment vertical="top"/>
    </xf>
    <xf numFmtId="0" fontId="19" fillId="0" borderId="0" applyNumberFormat="0" applyFill="0" applyBorder="0" applyProtection="0">
      <alignment horizontal="right" vertical="top"/>
    </xf>
    <xf numFmtId="0" fontId="1" fillId="0" borderId="0"/>
    <xf numFmtId="10" fontId="30" fillId="0" borderId="0" applyFont="0" applyFill="0" applyBorder="0" applyAlignment="0" applyProtection="0"/>
    <xf numFmtId="167" fontId="49" fillId="0" borderId="0" applyFont="0" applyFill="0" applyBorder="0" applyProtection="0">
      <alignment vertical="top"/>
    </xf>
    <xf numFmtId="167" fontId="51" fillId="0" borderId="0" applyFill="0" applyBorder="0" applyProtection="0">
      <alignment vertical="top"/>
    </xf>
    <xf numFmtId="174" fontId="51" fillId="0" borderId="0" applyFont="0" applyFill="0" applyBorder="0" applyProtection="0">
      <alignment vertical="top"/>
    </xf>
    <xf numFmtId="0" fontId="55" fillId="0" borderId="0" applyNumberFormat="0" applyFill="0" applyBorder="0" applyAlignment="0" applyProtection="0"/>
    <xf numFmtId="0" fontId="59" fillId="0" borderId="0" applyNumberFormat="0" applyFill="0" applyBorder="0" applyAlignment="0" applyProtection="0"/>
    <xf numFmtId="0" fontId="1" fillId="0" borderId="0"/>
    <xf numFmtId="0" fontId="67" fillId="0" borderId="0"/>
    <xf numFmtId="167" fontId="51" fillId="0" borderId="0" applyFill="0" applyBorder="0" applyProtection="0">
      <alignment vertical="top"/>
    </xf>
  </cellStyleXfs>
  <cellXfs count="282">
    <xf numFmtId="0" fontId="0" fillId="0" borderId="0" xfId="0"/>
    <xf numFmtId="0" fontId="6" fillId="3" borderId="0" xfId="0" applyFont="1" applyFill="1" applyProtection="1">
      <protection locked="0"/>
    </xf>
    <xf numFmtId="0" fontId="7" fillId="4" borderId="0" xfId="0" applyFont="1" applyFill="1" applyProtection="1">
      <protection locked="0"/>
    </xf>
    <xf numFmtId="0" fontId="9" fillId="0" borderId="0" xfId="0" applyFont="1"/>
    <xf numFmtId="0" fontId="10" fillId="3" borderId="6" xfId="0" applyFont="1" applyFill="1" applyBorder="1" applyAlignment="1" applyProtection="1">
      <alignment horizontal="left" vertical="center"/>
      <protection locked="0"/>
    </xf>
    <xf numFmtId="0" fontId="10" fillId="3" borderId="7" xfId="0" applyFont="1" applyFill="1" applyBorder="1" applyAlignment="1" applyProtection="1">
      <alignment horizontal="center" vertical="center" wrapText="1"/>
      <protection locked="0"/>
    </xf>
    <xf numFmtId="0" fontId="10" fillId="3" borderId="9" xfId="0" applyFont="1" applyFill="1" applyBorder="1" applyAlignment="1" applyProtection="1">
      <alignment horizontal="left" vertical="center"/>
      <protection locked="0"/>
    </xf>
    <xf numFmtId="0" fontId="10" fillId="3" borderId="10" xfId="0" applyFont="1" applyFill="1" applyBorder="1" applyAlignment="1" applyProtection="1">
      <alignment horizontal="center" vertical="center" wrapText="1"/>
      <protection locked="0"/>
    </xf>
    <xf numFmtId="0" fontId="12" fillId="0" borderId="0" xfId="0" applyFont="1" applyAlignment="1">
      <alignment horizontal="center"/>
    </xf>
    <xf numFmtId="165" fontId="10" fillId="6" borderId="12" xfId="0" applyNumberFormat="1" applyFont="1" applyFill="1" applyBorder="1" applyAlignment="1">
      <alignment horizontal="center" vertical="center" wrapText="1"/>
    </xf>
    <xf numFmtId="165" fontId="0" fillId="0" borderId="0" xfId="0" applyNumberFormat="1"/>
    <xf numFmtId="0" fontId="0" fillId="0" borderId="13" xfId="0" applyBorder="1"/>
    <xf numFmtId="165" fontId="0" fillId="0" borderId="13" xfId="0" applyNumberFormat="1" applyBorder="1"/>
    <xf numFmtId="165" fontId="13" fillId="0" borderId="0" xfId="0" applyNumberFormat="1" applyFont="1"/>
    <xf numFmtId="0" fontId="11" fillId="0" borderId="0" xfId="0" applyFont="1" applyProtection="1">
      <protection locked="0"/>
    </xf>
    <xf numFmtId="0" fontId="0" fillId="0" borderId="0" xfId="0" applyProtection="1">
      <protection locked="0"/>
    </xf>
    <xf numFmtId="0" fontId="14" fillId="0" borderId="0" xfId="0" applyFont="1" applyAlignment="1" applyProtection="1">
      <alignment vertical="center"/>
      <protection locked="0"/>
    </xf>
    <xf numFmtId="0" fontId="15" fillId="0" borderId="0" xfId="2" applyFont="1" applyBorder="1" applyAlignment="1" applyProtection="1">
      <alignment vertical="center" wrapText="1"/>
      <protection locked="0"/>
    </xf>
    <xf numFmtId="0" fontId="16" fillId="0" borderId="0" xfId="0" applyFont="1" applyAlignment="1" applyProtection="1">
      <alignment horizontal="left" vertical="center" wrapText="1"/>
      <protection locked="0"/>
    </xf>
    <xf numFmtId="0" fontId="17" fillId="0" borderId="0" xfId="0" applyFont="1" applyProtection="1">
      <protection locked="0"/>
    </xf>
    <xf numFmtId="0" fontId="16" fillId="0" borderId="0" xfId="0" applyFont="1" applyAlignment="1" applyProtection="1">
      <alignment vertical="center" wrapText="1"/>
      <protection locked="0"/>
    </xf>
    <xf numFmtId="0" fontId="18" fillId="0" borderId="0" xfId="0" applyFont="1" applyAlignment="1" applyProtection="1">
      <alignment horizontal="left" vertical="center" wrapText="1"/>
      <protection locked="0"/>
    </xf>
    <xf numFmtId="0" fontId="20" fillId="7" borderId="0" xfId="5" applyFont="1" applyFill="1" applyAlignment="1">
      <alignment horizontal="center" vertical="center" wrapText="1"/>
    </xf>
    <xf numFmtId="0" fontId="0" fillId="7" borderId="0" xfId="0" applyFill="1"/>
    <xf numFmtId="0" fontId="0" fillId="7" borderId="0" xfId="0" applyFill="1" applyAlignment="1">
      <alignment vertical="center"/>
    </xf>
    <xf numFmtId="0" fontId="21" fillId="7" borderId="0" xfId="2" applyFont="1" applyFill="1" applyBorder="1" applyAlignment="1">
      <alignment vertical="center" wrapText="1"/>
    </xf>
    <xf numFmtId="0" fontId="1" fillId="7" borderId="0" xfId="0" applyFont="1" applyFill="1"/>
    <xf numFmtId="0" fontId="22" fillId="7" borderId="0" xfId="0" applyFont="1" applyFill="1" applyAlignment="1">
      <alignment vertical="center" wrapText="1"/>
    </xf>
    <xf numFmtId="0" fontId="8" fillId="5" borderId="18"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7" borderId="0" xfId="0" applyFont="1" applyFill="1" applyAlignment="1">
      <alignment vertical="center"/>
    </xf>
    <xf numFmtId="0" fontId="8" fillId="5" borderId="20" xfId="0" applyFont="1" applyFill="1" applyBorder="1" applyAlignment="1">
      <alignment horizontal="center" vertical="center" wrapText="1"/>
    </xf>
    <xf numFmtId="0" fontId="8" fillId="7" borderId="0" xfId="0" applyFont="1" applyFill="1" applyAlignment="1">
      <alignment horizontal="center" vertical="center"/>
    </xf>
    <xf numFmtId="0" fontId="23" fillId="7" borderId="0" xfId="0" applyFont="1" applyFill="1" applyAlignment="1">
      <alignment vertical="center"/>
    </xf>
    <xf numFmtId="0" fontId="23" fillId="7" borderId="0" xfId="0" applyFont="1" applyFill="1"/>
    <xf numFmtId="0" fontId="9" fillId="7" borderId="0" xfId="0" applyFont="1" applyFill="1"/>
    <xf numFmtId="0" fontId="24" fillId="7" borderId="0" xfId="5" applyFont="1" applyFill="1" applyAlignment="1">
      <alignment horizontal="center" vertical="center" wrapText="1"/>
    </xf>
    <xf numFmtId="1" fontId="24" fillId="7" borderId="0" xfId="5" applyNumberFormat="1" applyFont="1" applyFill="1" applyAlignment="1">
      <alignment horizontal="center" vertical="center" wrapText="1"/>
    </xf>
    <xf numFmtId="0" fontId="8" fillId="7" borderId="0" xfId="0" applyFont="1" applyFill="1"/>
    <xf numFmtId="0" fontId="10" fillId="8" borderId="15" xfId="0" applyFont="1" applyFill="1" applyBorder="1" applyAlignment="1">
      <alignment vertical="center" wrapText="1"/>
    </xf>
    <xf numFmtId="0" fontId="10" fillId="8" borderId="21" xfId="0" applyFont="1" applyFill="1" applyBorder="1" applyAlignment="1">
      <alignment vertical="center" wrapText="1"/>
    </xf>
    <xf numFmtId="0" fontId="25" fillId="8" borderId="21" xfId="0" applyFont="1" applyFill="1" applyBorder="1" applyAlignment="1">
      <alignment vertical="center" wrapText="1"/>
    </xf>
    <xf numFmtId="0" fontId="25" fillId="0" borderId="21" xfId="0" applyFont="1" applyBorder="1" applyAlignment="1">
      <alignment vertical="center" wrapText="1"/>
    </xf>
    <xf numFmtId="0" fontId="26" fillId="8" borderId="0" xfId="0" applyFont="1" applyFill="1" applyAlignment="1">
      <alignment vertical="center"/>
    </xf>
    <xf numFmtId="0" fontId="27" fillId="0" borderId="22" xfId="0" applyFont="1" applyBorder="1" applyAlignment="1">
      <alignment vertical="center" wrapText="1"/>
    </xf>
    <xf numFmtId="0" fontId="26" fillId="7" borderId="0" xfId="0" applyFont="1" applyFill="1" applyAlignment="1">
      <alignment vertical="center"/>
    </xf>
    <xf numFmtId="0" fontId="10" fillId="8" borderId="23" xfId="0" applyFont="1" applyFill="1" applyBorder="1" applyAlignment="1">
      <alignment vertical="center" wrapText="1"/>
    </xf>
    <xf numFmtId="0" fontId="10" fillId="8" borderId="24" xfId="0" applyFont="1" applyFill="1" applyBorder="1" applyAlignment="1">
      <alignment vertical="center" wrapText="1"/>
    </xf>
    <xf numFmtId="0" fontId="25" fillId="8" borderId="24" xfId="0" applyFont="1" applyFill="1" applyBorder="1" applyAlignment="1">
      <alignment vertical="center" wrapText="1"/>
    </xf>
    <xf numFmtId="0" fontId="25" fillId="0" borderId="24" xfId="0" applyFont="1" applyBorder="1" applyAlignment="1">
      <alignment vertical="center" wrapText="1"/>
    </xf>
    <xf numFmtId="0" fontId="27" fillId="0" borderId="25" xfId="0" applyFont="1" applyBorder="1" applyAlignment="1">
      <alignment vertical="center" wrapText="1"/>
    </xf>
    <xf numFmtId="0" fontId="28" fillId="7" borderId="0" xfId="0" applyFont="1" applyFill="1" applyAlignment="1">
      <alignment vertical="center"/>
    </xf>
    <xf numFmtId="0" fontId="32" fillId="0" borderId="0" xfId="8" applyFont="1"/>
    <xf numFmtId="0" fontId="33" fillId="0" borderId="0" xfId="9" applyNumberFormat="1" applyFill="1" applyBorder="1">
      <alignment vertical="top"/>
    </xf>
    <xf numFmtId="0" fontId="34" fillId="0" borderId="0" xfId="10" applyFill="1" applyBorder="1">
      <alignment vertical="top"/>
    </xf>
    <xf numFmtId="0" fontId="35" fillId="0" borderId="0" xfId="10" applyFont="1" applyFill="1" applyBorder="1">
      <alignment vertical="top"/>
    </xf>
    <xf numFmtId="0" fontId="36" fillId="0" borderId="0" xfId="11" applyFont="1" applyFill="1" applyBorder="1">
      <alignment horizontal="right" vertical="top"/>
    </xf>
    <xf numFmtId="164" fontId="19" fillId="0" borderId="0" xfId="7" applyFont="1" applyFill="1" applyBorder="1"/>
    <xf numFmtId="169" fontId="19" fillId="0" borderId="0" xfId="5" applyNumberFormat="1" applyAlignment="1">
      <alignment vertical="top"/>
    </xf>
    <xf numFmtId="0" fontId="33" fillId="0" borderId="0" xfId="8" applyFont="1"/>
    <xf numFmtId="0" fontId="36" fillId="0" borderId="0" xfId="8" applyFont="1" applyAlignment="1">
      <alignment horizontal="right"/>
    </xf>
    <xf numFmtId="0" fontId="37" fillId="0" borderId="0" xfId="8" applyFont="1" applyAlignment="1">
      <alignment vertical="center" wrapText="1"/>
    </xf>
    <xf numFmtId="167" fontId="33" fillId="0" borderId="0" xfId="5" applyNumberFormat="1" applyFont="1" applyAlignment="1">
      <alignment vertical="top"/>
    </xf>
    <xf numFmtId="167" fontId="34" fillId="0" borderId="0" xfId="5" applyNumberFormat="1" applyFont="1" applyAlignment="1">
      <alignment vertical="top"/>
    </xf>
    <xf numFmtId="167" fontId="38" fillId="0" borderId="0" xfId="5" applyNumberFormat="1" applyFont="1" applyAlignment="1">
      <alignment vertical="top"/>
    </xf>
    <xf numFmtId="167" fontId="36" fillId="0" borderId="0" xfId="5" applyNumberFormat="1" applyFont="1" applyAlignment="1">
      <alignment horizontal="right" vertical="top"/>
    </xf>
    <xf numFmtId="164" fontId="19" fillId="0" borderId="0" xfId="7" applyFont="1" applyFill="1" applyBorder="1" applyAlignment="1">
      <alignment vertical="top"/>
    </xf>
    <xf numFmtId="167" fontId="19" fillId="0" borderId="0" xfId="5" applyNumberFormat="1" applyAlignment="1">
      <alignment vertical="top"/>
    </xf>
    <xf numFmtId="0" fontId="33" fillId="9" borderId="0" xfId="12" applyFont="1" applyFill="1" applyAlignment="1">
      <alignment vertical="top"/>
    </xf>
    <xf numFmtId="0" fontId="39" fillId="9" borderId="0" xfId="12" applyFont="1" applyFill="1" applyAlignment="1">
      <alignment horizontal="right" vertical="top"/>
    </xf>
    <xf numFmtId="167" fontId="39" fillId="0" borderId="0" xfId="5" applyNumberFormat="1" applyFont="1" applyAlignment="1">
      <alignment horizontal="right" vertical="top"/>
    </xf>
    <xf numFmtId="167" fontId="40" fillId="0" borderId="0" xfId="5" applyNumberFormat="1" applyFont="1" applyAlignment="1">
      <alignment horizontal="right" vertical="top"/>
    </xf>
    <xf numFmtId="0" fontId="19" fillId="0" borderId="0" xfId="8" applyFont="1" applyAlignment="1">
      <alignment vertical="center" wrapText="1"/>
    </xf>
    <xf numFmtId="0" fontId="41" fillId="0" borderId="0" xfId="8" applyFont="1" applyAlignment="1">
      <alignment vertical="center" wrapText="1"/>
    </xf>
    <xf numFmtId="166" fontId="19" fillId="0" borderId="0" xfId="8" applyNumberFormat="1" applyFont="1"/>
    <xf numFmtId="166" fontId="32" fillId="0" borderId="0" xfId="8" applyNumberFormat="1" applyFont="1"/>
    <xf numFmtId="167" fontId="19" fillId="0" borderId="0" xfId="5" applyNumberFormat="1" applyAlignment="1">
      <alignment horizontal="left" vertical="top"/>
    </xf>
    <xf numFmtId="164" fontId="19" fillId="0" borderId="0" xfId="8" applyNumberFormat="1" applyFont="1" applyAlignment="1">
      <alignment vertical="center" wrapText="1"/>
    </xf>
    <xf numFmtId="43" fontId="32" fillId="0" borderId="0" xfId="8" applyNumberFormat="1" applyFont="1"/>
    <xf numFmtId="169" fontId="33" fillId="0" borderId="0" xfId="5" applyNumberFormat="1" applyFont="1" applyAlignment="1">
      <alignment vertical="top"/>
    </xf>
    <xf numFmtId="169" fontId="34" fillId="0" borderId="0" xfId="5" applyNumberFormat="1" applyFont="1" applyAlignment="1">
      <alignment vertical="top"/>
    </xf>
    <xf numFmtId="169" fontId="38" fillId="0" borderId="0" xfId="5" applyNumberFormat="1" applyFont="1" applyAlignment="1">
      <alignment vertical="top"/>
    </xf>
    <xf numFmtId="164" fontId="33" fillId="0" borderId="0" xfId="8" applyNumberFormat="1" applyFont="1" applyAlignment="1">
      <alignment vertical="center" wrapText="1"/>
    </xf>
    <xf numFmtId="164" fontId="32" fillId="0" borderId="0" xfId="8" applyNumberFormat="1" applyFont="1"/>
    <xf numFmtId="170" fontId="19" fillId="0" borderId="0" xfId="8" applyNumberFormat="1" applyFont="1" applyAlignment="1">
      <alignment vertical="center" wrapText="1"/>
    </xf>
    <xf numFmtId="0" fontId="19" fillId="0" borderId="0" xfId="8" applyFont="1"/>
    <xf numFmtId="0" fontId="33" fillId="0" borderId="0" xfId="0" applyFont="1"/>
    <xf numFmtId="171" fontId="33" fillId="0" borderId="0" xfId="5" applyNumberFormat="1" applyFont="1" applyAlignment="1">
      <alignment vertical="top"/>
    </xf>
    <xf numFmtId="0" fontId="37" fillId="0" borderId="0" xfId="8" applyFont="1"/>
    <xf numFmtId="0" fontId="39" fillId="0" borderId="0" xfId="8" applyFont="1" applyAlignment="1">
      <alignment horizontal="right"/>
    </xf>
    <xf numFmtId="0" fontId="33" fillId="0" borderId="0" xfId="8" applyFont="1" applyAlignment="1">
      <alignment vertical="center" wrapText="1"/>
    </xf>
    <xf numFmtId="10" fontId="19" fillId="0" borderId="0" xfId="13" applyFont="1" applyFill="1" applyBorder="1" applyAlignment="1">
      <alignment horizontal="right" vertical="top"/>
    </xf>
    <xf numFmtId="0" fontId="42" fillId="0" borderId="0" xfId="8" applyFont="1"/>
    <xf numFmtId="0" fontId="43" fillId="0" borderId="0" xfId="12" applyFont="1" applyAlignment="1">
      <alignment vertical="top"/>
    </xf>
    <xf numFmtId="166" fontId="32" fillId="0" borderId="0" xfId="0" applyNumberFormat="1" applyFont="1"/>
    <xf numFmtId="43" fontId="19" fillId="0" borderId="0" xfId="8" applyNumberFormat="1" applyFont="1"/>
    <xf numFmtId="0" fontId="40" fillId="0" borderId="0" xfId="8" applyFont="1" applyAlignment="1">
      <alignment horizontal="right"/>
    </xf>
    <xf numFmtId="164" fontId="19" fillId="0" borderId="0" xfId="8" applyNumberFormat="1" applyFont="1"/>
    <xf numFmtId="0" fontId="40" fillId="0" borderId="0" xfId="8" applyFont="1" applyAlignment="1">
      <alignment horizontal="center"/>
    </xf>
    <xf numFmtId="0" fontId="33" fillId="10" borderId="0" xfId="12" applyFont="1" applyFill="1" applyAlignment="1">
      <alignment vertical="top"/>
    </xf>
    <xf numFmtId="0" fontId="39" fillId="10" borderId="0" xfId="12" applyFont="1" applyFill="1" applyAlignment="1">
      <alignment horizontal="right" vertical="top"/>
    </xf>
    <xf numFmtId="9" fontId="0" fillId="0" borderId="0" xfId="1" applyFont="1"/>
    <xf numFmtId="0" fontId="4" fillId="0" borderId="0" xfId="0" applyFont="1"/>
    <xf numFmtId="166" fontId="10" fillId="7" borderId="15" xfId="0" applyNumberFormat="1" applyFont="1" applyFill="1" applyBorder="1" applyAlignment="1" applyProtection="1">
      <alignment vertical="center" wrapText="1"/>
      <protection locked="0"/>
    </xf>
    <xf numFmtId="166" fontId="10" fillId="0" borderId="15" xfId="0" applyNumberFormat="1" applyFont="1" applyBorder="1" applyAlignment="1" applyProtection="1">
      <alignment vertical="center" wrapText="1"/>
      <protection locked="0"/>
    </xf>
    <xf numFmtId="1" fontId="25" fillId="7" borderId="15" xfId="0" applyNumberFormat="1" applyFont="1" applyFill="1" applyBorder="1" applyAlignment="1" applyProtection="1">
      <alignment horizontal="center" vertical="center" wrapText="1"/>
      <protection locked="0"/>
    </xf>
    <xf numFmtId="166" fontId="25" fillId="0" borderId="15" xfId="0" applyNumberFormat="1" applyFont="1" applyBorder="1" applyAlignment="1" applyProtection="1">
      <alignment horizontal="center" vertical="center" wrapText="1"/>
      <protection locked="0"/>
    </xf>
    <xf numFmtId="1" fontId="25" fillId="0" borderId="15" xfId="0" applyNumberFormat="1" applyFont="1" applyBorder="1" applyAlignment="1" applyProtection="1">
      <alignment horizontal="center" vertical="center" wrapText="1"/>
      <protection locked="0"/>
    </xf>
    <xf numFmtId="0" fontId="28" fillId="0" borderId="22" xfId="3" applyFont="1" applyBorder="1" applyAlignment="1">
      <alignment horizontal="center" vertical="center" wrapText="1"/>
    </xf>
    <xf numFmtId="166" fontId="10" fillId="7" borderId="26" xfId="0" applyNumberFormat="1" applyFont="1" applyFill="1" applyBorder="1" applyAlignment="1" applyProtection="1">
      <alignment vertical="center" wrapText="1"/>
      <protection locked="0"/>
    </xf>
    <xf numFmtId="166" fontId="10" fillId="0" borderId="26" xfId="0" applyNumberFormat="1" applyFont="1" applyBorder="1" applyAlignment="1" applyProtection="1">
      <alignment vertical="center" wrapText="1"/>
      <protection locked="0"/>
    </xf>
    <xf numFmtId="1" fontId="25" fillId="7" borderId="26" xfId="0" applyNumberFormat="1" applyFont="1" applyFill="1" applyBorder="1" applyAlignment="1" applyProtection="1">
      <alignment horizontal="center" vertical="center" wrapText="1"/>
      <protection locked="0"/>
    </xf>
    <xf numFmtId="166" fontId="25" fillId="0" borderId="26" xfId="0" applyNumberFormat="1" applyFont="1" applyBorder="1" applyAlignment="1" applyProtection="1">
      <alignment horizontal="center" vertical="center" wrapText="1"/>
      <protection locked="0"/>
    </xf>
    <xf numFmtId="1" fontId="25" fillId="0" borderId="26" xfId="0" applyNumberFormat="1" applyFont="1" applyBorder="1" applyAlignment="1" applyProtection="1">
      <alignment horizontal="center" vertical="center" wrapText="1"/>
      <protection locked="0"/>
    </xf>
    <xf numFmtId="0" fontId="28" fillId="0" borderId="28" xfId="3" applyFont="1" applyBorder="1" applyAlignment="1">
      <alignment horizontal="center" vertical="center" wrapText="1"/>
    </xf>
    <xf numFmtId="166" fontId="10" fillId="7" borderId="18" xfId="0" applyNumberFormat="1" applyFont="1" applyFill="1" applyBorder="1" applyAlignment="1" applyProtection="1">
      <alignment vertical="center" wrapText="1"/>
      <protection locked="0"/>
    </xf>
    <xf numFmtId="0" fontId="28" fillId="0" borderId="29" xfId="3" applyFont="1" applyBorder="1" applyAlignment="1">
      <alignment horizontal="center" vertical="center" wrapText="1"/>
    </xf>
    <xf numFmtId="166" fontId="10" fillId="7" borderId="0" xfId="0" applyNumberFormat="1" applyFont="1" applyFill="1" applyAlignment="1" applyProtection="1">
      <alignment horizontal="center" vertical="center" wrapText="1"/>
      <protection locked="0"/>
    </xf>
    <xf numFmtId="166" fontId="25" fillId="7" borderId="0" xfId="0" applyNumberFormat="1" applyFont="1" applyFill="1" applyAlignment="1" applyProtection="1">
      <alignment horizontal="center" vertical="center" wrapText="1"/>
      <protection locked="0"/>
    </xf>
    <xf numFmtId="0" fontId="25" fillId="7" borderId="0" xfId="0" applyFont="1" applyFill="1" applyAlignment="1">
      <alignment vertical="center"/>
    </xf>
    <xf numFmtId="0" fontId="25" fillId="7" borderId="0" xfId="0" applyFont="1" applyFill="1"/>
    <xf numFmtId="0" fontId="28" fillId="7" borderId="0" xfId="3" applyFont="1" applyFill="1" applyBorder="1" applyAlignment="1">
      <alignment horizontal="center" vertical="center" wrapText="1"/>
    </xf>
    <xf numFmtId="0" fontId="44" fillId="7" borderId="0" xfId="0" applyFont="1" applyFill="1"/>
    <xf numFmtId="0" fontId="45" fillId="0" borderId="0" xfId="10" applyFont="1" applyFill="1" applyBorder="1">
      <alignment vertical="top"/>
    </xf>
    <xf numFmtId="0" fontId="19" fillId="0" borderId="0" xfId="11" applyFill="1" applyBorder="1">
      <alignment horizontal="right" vertical="top"/>
    </xf>
    <xf numFmtId="164" fontId="32" fillId="0" borderId="0" xfId="7" applyFont="1" applyFill="1" applyBorder="1"/>
    <xf numFmtId="0" fontId="32" fillId="0" borderId="0" xfId="8" applyFont="1" applyAlignment="1">
      <alignment horizontal="right"/>
    </xf>
    <xf numFmtId="167" fontId="19" fillId="0" borderId="0" xfId="5" applyNumberFormat="1" applyAlignment="1">
      <alignment horizontal="right" vertical="top"/>
    </xf>
    <xf numFmtId="0" fontId="19" fillId="9" borderId="0" xfId="12" applyFont="1" applyFill="1" applyAlignment="1">
      <alignment vertical="top"/>
    </xf>
    <xf numFmtId="0" fontId="33" fillId="9" borderId="0" xfId="12" applyFont="1" applyFill="1" applyAlignment="1">
      <alignment horizontal="right" vertical="top"/>
    </xf>
    <xf numFmtId="167" fontId="33" fillId="0" borderId="0" xfId="5" applyNumberFormat="1" applyFont="1" applyAlignment="1">
      <alignment horizontal="right" vertical="top"/>
    </xf>
    <xf numFmtId="167" fontId="46" fillId="0" borderId="0" xfId="5" applyNumberFormat="1" applyFont="1" applyAlignment="1">
      <alignment horizontal="right" vertical="top"/>
    </xf>
    <xf numFmtId="0" fontId="33" fillId="0" borderId="0" xfId="12" applyFont="1" applyAlignment="1">
      <alignment vertical="top"/>
    </xf>
    <xf numFmtId="0" fontId="19" fillId="0" borderId="0" xfId="12" applyFont="1" applyAlignment="1">
      <alignment vertical="top"/>
    </xf>
    <xf numFmtId="0" fontId="33" fillId="0" borderId="0" xfId="12" applyFont="1" applyAlignment="1">
      <alignment horizontal="right" vertical="top"/>
    </xf>
    <xf numFmtId="0" fontId="33" fillId="0" borderId="0" xfId="8" applyFont="1" applyAlignment="1">
      <alignment horizontal="right"/>
    </xf>
    <xf numFmtId="0" fontId="45" fillId="0" borderId="0" xfId="8" applyFont="1"/>
    <xf numFmtId="167" fontId="40" fillId="0" borderId="0" xfId="5" applyNumberFormat="1" applyFont="1" applyAlignment="1">
      <alignment horizontal="center" vertical="top"/>
    </xf>
    <xf numFmtId="172" fontId="19" fillId="0" borderId="0" xfId="8" applyNumberFormat="1" applyFont="1" applyAlignment="1">
      <alignment vertical="center" wrapText="1"/>
    </xf>
    <xf numFmtId="0" fontId="37" fillId="0" borderId="0" xfId="8" applyFont="1" applyAlignment="1">
      <alignment horizontal="right"/>
    </xf>
    <xf numFmtId="0" fontId="6" fillId="8" borderId="0" xfId="0" applyFont="1" applyFill="1" applyProtection="1">
      <protection locked="0"/>
    </xf>
    <xf numFmtId="0" fontId="1" fillId="0" borderId="0" xfId="0" applyFont="1"/>
    <xf numFmtId="0" fontId="7" fillId="11" borderId="0" xfId="0" applyFont="1" applyFill="1" applyProtection="1">
      <protection locked="0"/>
    </xf>
    <xf numFmtId="0" fontId="10" fillId="8" borderId="6" xfId="0" applyFont="1" applyFill="1" applyBorder="1" applyAlignment="1" applyProtection="1">
      <alignment horizontal="left" vertical="center" wrapText="1"/>
      <protection locked="0"/>
    </xf>
    <xf numFmtId="0" fontId="10" fillId="8" borderId="7" xfId="0" applyFont="1" applyFill="1" applyBorder="1" applyAlignment="1" applyProtection="1">
      <alignment horizontal="center" vertical="center" wrapText="1"/>
      <protection locked="0"/>
    </xf>
    <xf numFmtId="0" fontId="10" fillId="8" borderId="9" xfId="0" applyFont="1" applyFill="1" applyBorder="1" applyAlignment="1" applyProtection="1">
      <alignment horizontal="left" vertical="center" wrapText="1"/>
      <protection locked="0"/>
    </xf>
    <xf numFmtId="0" fontId="10" fillId="8" borderId="10" xfId="0" applyFont="1" applyFill="1" applyBorder="1" applyAlignment="1" applyProtection="1">
      <alignment horizontal="center" vertical="center" wrapText="1"/>
      <protection locked="0"/>
    </xf>
    <xf numFmtId="9" fontId="0" fillId="0" borderId="13" xfId="1" applyFont="1" applyBorder="1"/>
    <xf numFmtId="9" fontId="0" fillId="0" borderId="13" xfId="0" applyNumberFormat="1" applyBorder="1"/>
    <xf numFmtId="166" fontId="0" fillId="0" borderId="13" xfId="0" applyNumberFormat="1" applyBorder="1"/>
    <xf numFmtId="166" fontId="5" fillId="2" borderId="13" xfId="4" applyNumberFormat="1" applyBorder="1"/>
    <xf numFmtId="0" fontId="0" fillId="0" borderId="13" xfId="0" applyBorder="1" applyAlignment="1">
      <alignment horizontal="center"/>
    </xf>
    <xf numFmtId="167" fontId="50" fillId="11" borderId="0" xfId="14" applyFont="1" applyFill="1">
      <alignment vertical="top"/>
    </xf>
    <xf numFmtId="167" fontId="52" fillId="11" borderId="0" xfId="15" applyFont="1" applyFill="1" applyAlignment="1">
      <alignment vertical="top" wrapText="1"/>
    </xf>
    <xf numFmtId="167" fontId="52" fillId="11" borderId="0" xfId="15" applyFont="1" applyFill="1">
      <alignment vertical="top"/>
    </xf>
    <xf numFmtId="167" fontId="52" fillId="7" borderId="0" xfId="15" applyFont="1" applyFill="1">
      <alignment vertical="top"/>
    </xf>
    <xf numFmtId="167" fontId="52" fillId="8" borderId="0" xfId="15" applyFont="1" applyFill="1">
      <alignment vertical="top"/>
    </xf>
    <xf numFmtId="167" fontId="52" fillId="8" borderId="0" xfId="15" applyFont="1" applyFill="1" applyAlignment="1">
      <alignment vertical="top" wrapText="1"/>
    </xf>
    <xf numFmtId="167" fontId="53" fillId="8" borderId="0" xfId="15" applyFont="1" applyFill="1">
      <alignment vertical="top"/>
    </xf>
    <xf numFmtId="167" fontId="54" fillId="8" borderId="0" xfId="15" applyFont="1" applyFill="1">
      <alignment vertical="top"/>
    </xf>
    <xf numFmtId="167" fontId="53" fillId="8" borderId="0" xfId="15" applyFont="1" applyFill="1" applyAlignment="1">
      <alignment vertical="top" wrapText="1"/>
    </xf>
    <xf numFmtId="167" fontId="53" fillId="7" borderId="0" xfId="15" applyFont="1" applyFill="1">
      <alignment vertical="top"/>
    </xf>
    <xf numFmtId="173" fontId="52" fillId="8" borderId="0" xfId="15" applyNumberFormat="1" applyFont="1" applyFill="1" applyAlignment="1">
      <alignment horizontal="left" vertical="top" wrapText="1"/>
    </xf>
    <xf numFmtId="167" fontId="52" fillId="8" borderId="0" xfId="15" applyFont="1" applyFill="1" applyAlignment="1">
      <alignment horizontal="left" vertical="center" wrapText="1"/>
    </xf>
    <xf numFmtId="175" fontId="52" fillId="8" borderId="0" xfId="16" applyNumberFormat="1" applyFont="1" applyFill="1" applyAlignment="1">
      <alignment horizontal="left" vertical="top" wrapText="1"/>
    </xf>
    <xf numFmtId="167" fontId="56" fillId="8" borderId="0" xfId="14" applyFont="1" applyFill="1" applyAlignment="1">
      <alignment wrapText="1"/>
    </xf>
    <xf numFmtId="167" fontId="52" fillId="0" borderId="0" xfId="15" applyFont="1">
      <alignment vertical="top"/>
    </xf>
    <xf numFmtId="167" fontId="57" fillId="8" borderId="0" xfId="15" applyFont="1" applyFill="1">
      <alignment vertical="top"/>
    </xf>
    <xf numFmtId="167" fontId="58" fillId="0" borderId="0" xfId="15" applyFont="1">
      <alignment vertical="top"/>
    </xf>
    <xf numFmtId="167" fontId="58" fillId="0" borderId="0" xfId="15" applyFont="1" applyAlignment="1">
      <alignment vertical="top" wrapText="1"/>
    </xf>
    <xf numFmtId="167" fontId="52" fillId="0" borderId="0" xfId="15" applyFont="1" applyAlignment="1">
      <alignment vertical="top" wrapText="1"/>
    </xf>
    <xf numFmtId="167" fontId="60" fillId="13" borderId="0" xfId="5" applyNumberFormat="1" applyFont="1" applyFill="1" applyAlignment="1">
      <alignment vertical="top"/>
    </xf>
    <xf numFmtId="167" fontId="31" fillId="13" borderId="0" xfId="5" applyNumberFormat="1" applyFont="1" applyFill="1" applyAlignment="1">
      <alignment vertical="top"/>
    </xf>
    <xf numFmtId="167" fontId="29" fillId="13" borderId="0" xfId="5" applyNumberFormat="1" applyFont="1" applyFill="1" applyAlignment="1">
      <alignment vertical="top"/>
    </xf>
    <xf numFmtId="167" fontId="31" fillId="13" borderId="0" xfId="5" applyNumberFormat="1" applyFont="1" applyFill="1" applyAlignment="1">
      <alignment horizontal="right" vertical="top"/>
    </xf>
    <xf numFmtId="164" fontId="31" fillId="13" borderId="0" xfId="7" applyFont="1" applyFill="1" applyBorder="1"/>
    <xf numFmtId="0" fontId="19" fillId="7" borderId="0" xfId="8" applyFont="1" applyFill="1"/>
    <xf numFmtId="167" fontId="61" fillId="13" borderId="0" xfId="5" applyNumberFormat="1" applyFont="1" applyFill="1" applyAlignment="1">
      <alignment vertical="top"/>
    </xf>
    <xf numFmtId="0" fontId="59" fillId="7" borderId="0" xfId="18" applyFill="1"/>
    <xf numFmtId="167" fontId="55" fillId="8" borderId="0" xfId="17" applyNumberFormat="1" applyFill="1" applyAlignment="1">
      <alignment vertical="top" wrapText="1"/>
    </xf>
    <xf numFmtId="167" fontId="57" fillId="8" borderId="0" xfId="15" applyFont="1" applyFill="1" applyAlignment="1">
      <alignment horizontal="left" vertical="top"/>
    </xf>
    <xf numFmtId="167" fontId="62" fillId="0" borderId="0" xfId="15" applyFont="1" applyFill="1">
      <alignment vertical="top"/>
    </xf>
    <xf numFmtId="167" fontId="62" fillId="0" borderId="0" xfId="15" applyFont="1" applyFill="1" applyAlignment="1">
      <alignment vertical="top" wrapText="1"/>
    </xf>
    <xf numFmtId="167" fontId="63" fillId="4" borderId="0" xfId="14" applyFont="1" applyFill="1">
      <alignment vertical="top"/>
    </xf>
    <xf numFmtId="0" fontId="64" fillId="0" borderId="0" xfId="19" applyFont="1"/>
    <xf numFmtId="0" fontId="65" fillId="0" borderId="0" xfId="19" applyFont="1" applyAlignment="1">
      <alignment vertical="top"/>
    </xf>
    <xf numFmtId="0" fontId="66" fillId="0" borderId="0" xfId="19" applyFont="1" applyAlignment="1">
      <alignment vertical="top"/>
    </xf>
    <xf numFmtId="0" fontId="66" fillId="0" borderId="0" xfId="19" applyFont="1" applyAlignment="1">
      <alignment horizontal="center" vertical="top"/>
    </xf>
    <xf numFmtId="0" fontId="68" fillId="14" borderId="0" xfId="20" applyFont="1" applyFill="1" applyAlignment="1">
      <alignment vertical="center"/>
    </xf>
    <xf numFmtId="0" fontId="69" fillId="0" borderId="0" xfId="19" applyFont="1" applyAlignment="1">
      <alignment vertical="top"/>
    </xf>
    <xf numFmtId="0" fontId="70" fillId="0" borderId="0" xfId="19" applyFont="1" applyAlignment="1">
      <alignment vertical="top"/>
    </xf>
    <xf numFmtId="0" fontId="65" fillId="0" borderId="0" xfId="19" applyFont="1" applyAlignment="1">
      <alignment horizontal="centerContinuous" vertical="top"/>
    </xf>
    <xf numFmtId="0" fontId="71" fillId="0" borderId="0" xfId="19" applyFont="1" applyAlignment="1">
      <alignment horizontal="centerContinuous" vertical="top"/>
    </xf>
    <xf numFmtId="0" fontId="66" fillId="0" borderId="0" xfId="19" applyFont="1" applyAlignment="1">
      <alignment horizontal="centerContinuous" vertical="top"/>
    </xf>
    <xf numFmtId="0" fontId="65" fillId="0" borderId="0" xfId="19" applyFont="1" applyAlignment="1">
      <alignment horizontal="center" vertical="top"/>
    </xf>
    <xf numFmtId="0" fontId="69" fillId="0" borderId="0" xfId="19" applyFont="1" applyAlignment="1">
      <alignment horizontal="centerContinuous" vertical="top"/>
    </xf>
    <xf numFmtId="0" fontId="70" fillId="0" borderId="0" xfId="19" applyFont="1" applyAlignment="1">
      <alignment horizontal="centerContinuous" vertical="top"/>
    </xf>
    <xf numFmtId="0" fontId="72" fillId="15" borderId="0" xfId="19" applyFont="1" applyFill="1" applyAlignment="1">
      <alignment vertical="top"/>
    </xf>
    <xf numFmtId="0" fontId="72" fillId="15" borderId="0" xfId="19" applyFont="1" applyFill="1" applyAlignment="1">
      <alignment wrapText="1"/>
    </xf>
    <xf numFmtId="0" fontId="72" fillId="15" borderId="0" xfId="19" applyFont="1" applyFill="1" applyAlignment="1">
      <alignment horizontal="left" vertical="center" wrapText="1"/>
    </xf>
    <xf numFmtId="0" fontId="72" fillId="15" borderId="0" xfId="19" applyFont="1" applyFill="1" applyAlignment="1">
      <alignment vertical="top" wrapText="1"/>
    </xf>
    <xf numFmtId="0" fontId="64" fillId="0" borderId="0" xfId="19" applyFont="1" applyAlignment="1">
      <alignment vertical="top"/>
    </xf>
    <xf numFmtId="167" fontId="65" fillId="0" borderId="0" xfId="15" applyFont="1">
      <alignment vertical="top"/>
    </xf>
    <xf numFmtId="167" fontId="66" fillId="0" borderId="0" xfId="21" applyFont="1" applyFill="1">
      <alignment vertical="top"/>
    </xf>
    <xf numFmtId="0" fontId="48" fillId="0" borderId="13" xfId="0" applyFont="1" applyBorder="1"/>
    <xf numFmtId="166" fontId="48" fillId="0" borderId="13" xfId="0" applyNumberFormat="1" applyFont="1" applyBorder="1"/>
    <xf numFmtId="0" fontId="47" fillId="16" borderId="13" xfId="0" applyFont="1" applyFill="1" applyBorder="1" applyAlignment="1" applyProtection="1">
      <alignment horizontal="center" vertical="center" wrapText="1"/>
      <protection locked="0"/>
    </xf>
    <xf numFmtId="165" fontId="10" fillId="17" borderId="7" xfId="0" applyNumberFormat="1" applyFont="1" applyFill="1" applyBorder="1" applyAlignment="1" applyProtection="1">
      <alignment horizontal="center" vertical="center" wrapText="1"/>
      <protection locked="0"/>
    </xf>
    <xf numFmtId="165" fontId="10" fillId="17" borderId="10" xfId="0" applyNumberFormat="1" applyFont="1" applyFill="1" applyBorder="1" applyAlignment="1" applyProtection="1">
      <alignment horizontal="center" vertical="center" wrapText="1"/>
      <protection locked="0"/>
    </xf>
    <xf numFmtId="0" fontId="74" fillId="18" borderId="33" xfId="0" applyFont="1" applyFill="1" applyBorder="1" applyAlignment="1">
      <alignment horizontal="center" vertical="center"/>
    </xf>
    <xf numFmtId="0" fontId="51" fillId="0" borderId="33" xfId="0" applyFont="1" applyBorder="1" applyAlignment="1">
      <alignment vertical="center" wrapText="1"/>
    </xf>
    <xf numFmtId="0" fontId="51" fillId="0" borderId="33" xfId="0" applyFont="1" applyBorder="1" applyAlignment="1">
      <alignment vertical="top" wrapText="1"/>
    </xf>
    <xf numFmtId="9" fontId="0" fillId="7" borderId="13" xfId="0" applyNumberFormat="1" applyFill="1" applyBorder="1"/>
    <xf numFmtId="0" fontId="10" fillId="17" borderId="7" xfId="0" applyFont="1" applyFill="1" applyBorder="1" applyAlignment="1" applyProtection="1">
      <alignment horizontal="center" vertical="center" wrapText="1"/>
      <protection locked="0"/>
    </xf>
    <xf numFmtId="17" fontId="10" fillId="17" borderId="7" xfId="0" applyNumberFormat="1" applyFont="1" applyFill="1" applyBorder="1" applyAlignment="1" applyProtection="1">
      <alignment horizontal="center" vertical="center" wrapText="1"/>
      <protection locked="0"/>
    </xf>
    <xf numFmtId="10" fontId="10" fillId="17" borderId="7" xfId="1" applyNumberFormat="1" applyFont="1" applyFill="1" applyBorder="1" applyAlignment="1" applyProtection="1">
      <alignment horizontal="center" vertical="center" wrapText="1"/>
      <protection locked="0"/>
    </xf>
    <xf numFmtId="165" fontId="10" fillId="17" borderId="7" xfId="0" applyNumberFormat="1"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10" xfId="0" applyFont="1" applyFill="1" applyBorder="1" applyAlignment="1" applyProtection="1">
      <alignment horizontal="center" vertical="center" wrapText="1"/>
      <protection locked="0"/>
    </xf>
    <xf numFmtId="17" fontId="10" fillId="17" borderId="10" xfId="0" applyNumberFormat="1" applyFont="1" applyFill="1" applyBorder="1" applyAlignment="1" applyProtection="1">
      <alignment horizontal="center" vertical="center" wrapText="1"/>
      <protection locked="0"/>
    </xf>
    <xf numFmtId="10" fontId="10" fillId="17" borderId="10" xfId="1" applyNumberFormat="1" applyFont="1" applyFill="1" applyBorder="1" applyAlignment="1" applyProtection="1">
      <alignment horizontal="center" vertical="center" wrapText="1"/>
      <protection locked="0"/>
    </xf>
    <xf numFmtId="165" fontId="10" fillId="17" borderId="10" xfId="0" applyNumberFormat="1" applyFont="1" applyFill="1" applyBorder="1" applyAlignment="1">
      <alignment horizontal="center" vertical="center" wrapText="1"/>
    </xf>
    <xf numFmtId="0" fontId="10" fillId="17" borderId="11" xfId="0" applyFont="1" applyFill="1" applyBorder="1" applyAlignment="1">
      <alignment horizontal="center" vertical="center" wrapText="1"/>
    </xf>
    <xf numFmtId="0" fontId="0" fillId="17" borderId="0" xfId="0" applyFill="1"/>
    <xf numFmtId="166" fontId="1" fillId="7" borderId="13" xfId="4" applyNumberFormat="1" applyFont="1" applyFill="1" applyBorder="1"/>
    <xf numFmtId="0" fontId="10" fillId="19" borderId="7" xfId="0" applyFont="1" applyFill="1" applyBorder="1" applyAlignment="1" applyProtection="1">
      <alignment horizontal="center" vertical="center" wrapText="1"/>
      <protection locked="0"/>
    </xf>
    <xf numFmtId="17" fontId="10" fillId="19" borderId="7" xfId="0" applyNumberFormat="1" applyFont="1" applyFill="1" applyBorder="1" applyAlignment="1" applyProtection="1">
      <alignment horizontal="center" vertical="center" wrapText="1"/>
      <protection locked="0"/>
    </xf>
    <xf numFmtId="165" fontId="10" fillId="19" borderId="7" xfId="0" applyNumberFormat="1" applyFont="1" applyFill="1" applyBorder="1" applyAlignment="1" applyProtection="1">
      <alignment horizontal="center" vertical="center" wrapText="1"/>
      <protection locked="0"/>
    </xf>
    <xf numFmtId="165" fontId="10" fillId="19" borderId="7" xfId="0" applyNumberFormat="1" applyFont="1" applyFill="1" applyBorder="1" applyAlignment="1">
      <alignment horizontal="center" vertical="center" wrapText="1"/>
    </xf>
    <xf numFmtId="0" fontId="10" fillId="19" borderId="31" xfId="0" applyFont="1" applyFill="1" applyBorder="1" applyAlignment="1">
      <alignment horizontal="center" vertical="center" wrapText="1"/>
    </xf>
    <xf numFmtId="0" fontId="48" fillId="17" borderId="13" xfId="0" applyFont="1" applyFill="1" applyBorder="1" applyAlignment="1">
      <alignment vertical="center" wrapText="1"/>
    </xf>
    <xf numFmtId="0" fontId="10" fillId="19" borderId="10" xfId="0" applyFont="1" applyFill="1" applyBorder="1" applyAlignment="1" applyProtection="1">
      <alignment horizontal="center" vertical="center" wrapText="1"/>
      <protection locked="0"/>
    </xf>
    <xf numFmtId="17" fontId="10" fillId="19" borderId="10" xfId="0" applyNumberFormat="1" applyFont="1" applyFill="1" applyBorder="1" applyAlignment="1" applyProtection="1">
      <alignment horizontal="center" vertical="center" wrapText="1"/>
      <protection locked="0"/>
    </xf>
    <xf numFmtId="165" fontId="10" fillId="19" borderId="10" xfId="0" applyNumberFormat="1" applyFont="1" applyFill="1" applyBorder="1" applyAlignment="1">
      <alignment horizontal="center" vertical="center" wrapText="1"/>
    </xf>
    <xf numFmtId="0" fontId="10" fillId="19" borderId="32" xfId="0" applyFont="1" applyFill="1" applyBorder="1" applyAlignment="1">
      <alignment horizontal="center" vertical="center" wrapText="1"/>
    </xf>
    <xf numFmtId="166" fontId="10" fillId="19" borderId="7" xfId="0" applyNumberFormat="1" applyFont="1" applyFill="1" applyBorder="1" applyAlignment="1" applyProtection="1">
      <alignment horizontal="center" vertical="center" wrapText="1"/>
      <protection locked="0"/>
    </xf>
    <xf numFmtId="2" fontId="10" fillId="19" borderId="7" xfId="0" applyNumberFormat="1" applyFont="1" applyFill="1" applyBorder="1" applyAlignment="1" applyProtection="1">
      <alignment horizontal="center" vertical="center" wrapText="1"/>
      <protection locked="0"/>
    </xf>
    <xf numFmtId="0" fontId="8" fillId="20" borderId="5" xfId="0" applyFont="1" applyFill="1" applyBorder="1" applyAlignment="1" applyProtection="1">
      <alignment horizontal="left" vertical="center" wrapText="1"/>
      <protection locked="0"/>
    </xf>
    <xf numFmtId="0" fontId="8" fillId="20" borderId="5" xfId="0" applyFont="1" applyFill="1" applyBorder="1" applyAlignment="1" applyProtection="1">
      <alignment horizontal="center" vertical="center" wrapText="1"/>
      <protection locked="0"/>
    </xf>
    <xf numFmtId="0" fontId="8" fillId="20" borderId="3" xfId="0" applyFont="1" applyFill="1" applyBorder="1" applyAlignment="1" applyProtection="1">
      <alignment horizontal="center" vertical="center" wrapText="1"/>
      <protection locked="0"/>
    </xf>
    <xf numFmtId="0" fontId="8" fillId="20" borderId="4" xfId="0" applyFont="1" applyFill="1" applyBorder="1" applyAlignment="1" applyProtection="1">
      <alignment horizontal="center" vertical="center" wrapText="1"/>
      <protection locked="0"/>
    </xf>
    <xf numFmtId="0" fontId="8" fillId="20" borderId="30" xfId="0" applyFont="1" applyFill="1" applyBorder="1" applyAlignment="1" applyProtection="1">
      <alignment horizontal="center" vertical="center" wrapText="1"/>
      <protection locked="0"/>
    </xf>
    <xf numFmtId="0" fontId="8" fillId="16" borderId="5" xfId="0" applyFont="1" applyFill="1" applyBorder="1" applyAlignment="1" applyProtection="1">
      <alignment horizontal="left" vertical="center"/>
      <protection locked="0"/>
    </xf>
    <xf numFmtId="0" fontId="8" fillId="16" borderId="5" xfId="0" applyFont="1" applyFill="1" applyBorder="1" applyAlignment="1" applyProtection="1">
      <alignment horizontal="center" vertical="center" wrapText="1"/>
      <protection locked="0"/>
    </xf>
    <xf numFmtId="0" fontId="8" fillId="16" borderId="3" xfId="0" applyFont="1" applyFill="1" applyBorder="1" applyAlignment="1" applyProtection="1">
      <alignment horizontal="center" vertical="center" wrapText="1"/>
      <protection locked="0"/>
    </xf>
    <xf numFmtId="0" fontId="8" fillId="16" borderId="4" xfId="0" applyFont="1" applyFill="1" applyBorder="1" applyAlignment="1" applyProtection="1">
      <alignment horizontal="center" vertical="center" wrapText="1"/>
      <protection locked="0"/>
    </xf>
    <xf numFmtId="166" fontId="25" fillId="17" borderId="15" xfId="0" applyNumberFormat="1" applyFont="1" applyFill="1" applyBorder="1" applyAlignment="1" applyProtection="1">
      <alignment horizontal="center" vertical="center" wrapText="1"/>
      <protection locked="0"/>
    </xf>
    <xf numFmtId="166" fontId="25" fillId="17" borderId="16" xfId="0" applyNumberFormat="1" applyFont="1" applyFill="1" applyBorder="1" applyAlignment="1" applyProtection="1">
      <alignment horizontal="center" vertical="center" wrapText="1"/>
      <protection locked="0"/>
    </xf>
    <xf numFmtId="166" fontId="25" fillId="17" borderId="26" xfId="0" applyNumberFormat="1" applyFont="1" applyFill="1" applyBorder="1" applyAlignment="1" applyProtection="1">
      <alignment horizontal="center" vertical="center" wrapText="1"/>
      <protection locked="0"/>
    </xf>
    <xf numFmtId="166" fontId="25" fillId="17" borderId="27" xfId="0" applyNumberFormat="1" applyFont="1" applyFill="1" applyBorder="1" applyAlignment="1" applyProtection="1">
      <alignment horizontal="center" vertical="center" wrapText="1"/>
      <protection locked="0"/>
    </xf>
    <xf numFmtId="0" fontId="25" fillId="17" borderId="26" xfId="0" applyFont="1" applyFill="1" applyBorder="1" applyAlignment="1" applyProtection="1">
      <alignment horizontal="center" vertical="center" wrapText="1"/>
      <protection locked="0"/>
    </xf>
    <xf numFmtId="166" fontId="25" fillId="17" borderId="18" xfId="0" applyNumberFormat="1" applyFont="1" applyFill="1" applyBorder="1" applyAlignment="1" applyProtection="1">
      <alignment horizontal="center" vertical="center" wrapText="1"/>
      <protection locked="0"/>
    </xf>
    <xf numFmtId="166" fontId="25" fillId="17" borderId="19" xfId="0" applyNumberFormat="1" applyFont="1" applyFill="1" applyBorder="1" applyAlignment="1" applyProtection="1">
      <alignment horizontal="center" vertical="center" wrapText="1"/>
      <protection locked="0"/>
    </xf>
    <xf numFmtId="166" fontId="25" fillId="19" borderId="21" xfId="0" applyNumberFormat="1" applyFont="1" applyFill="1" applyBorder="1" applyAlignment="1">
      <alignment vertical="center" wrapText="1"/>
    </xf>
    <xf numFmtId="0" fontId="25" fillId="19" borderId="21" xfId="0" applyFont="1" applyFill="1" applyBorder="1" applyAlignment="1">
      <alignment vertical="center" wrapText="1"/>
    </xf>
    <xf numFmtId="0" fontId="25" fillId="19" borderId="24" xfId="0" applyFont="1" applyFill="1" applyBorder="1" applyAlignment="1">
      <alignment vertical="center" wrapText="1"/>
    </xf>
    <xf numFmtId="0" fontId="75" fillId="21" borderId="0" xfId="0" applyFont="1" applyFill="1" applyAlignment="1">
      <alignment vertical="center"/>
    </xf>
    <xf numFmtId="0" fontId="76" fillId="21" borderId="0" xfId="0" applyFont="1" applyFill="1" applyAlignment="1">
      <alignment vertical="center"/>
    </xf>
    <xf numFmtId="0" fontId="78" fillId="12" borderId="0" xfId="0" applyFont="1" applyFill="1"/>
    <xf numFmtId="0" fontId="79" fillId="12" borderId="0" xfId="0" applyFont="1" applyFill="1"/>
    <xf numFmtId="9" fontId="0" fillId="7" borderId="13" xfId="1" applyFont="1" applyFill="1" applyBorder="1"/>
    <xf numFmtId="0" fontId="75" fillId="13" borderId="0" xfId="0" applyFont="1" applyFill="1" applyAlignment="1">
      <alignment vertical="center"/>
    </xf>
    <xf numFmtId="0" fontId="76" fillId="13" borderId="0" xfId="0" applyFont="1" applyFill="1" applyAlignment="1">
      <alignment vertical="center"/>
    </xf>
    <xf numFmtId="0" fontId="8" fillId="16" borderId="3" xfId="0" applyFont="1" applyFill="1" applyBorder="1" applyAlignment="1" applyProtection="1">
      <alignment horizontal="center" vertical="center" wrapText="1"/>
      <protection locked="0"/>
    </xf>
    <xf numFmtId="0" fontId="8" fillId="16" borderId="4" xfId="0" applyFont="1" applyFill="1" applyBorder="1" applyAlignment="1" applyProtection="1">
      <alignment horizontal="center" vertical="center" wrapText="1"/>
      <protection locked="0"/>
    </xf>
    <xf numFmtId="0" fontId="8" fillId="20" borderId="3" xfId="0" applyFont="1" applyFill="1" applyBorder="1" applyAlignment="1" applyProtection="1">
      <alignment horizontal="center" vertical="center" wrapText="1"/>
      <protection locked="0"/>
    </xf>
    <xf numFmtId="0" fontId="8" fillId="20" borderId="4" xfId="0" applyFont="1" applyFill="1" applyBorder="1" applyAlignment="1" applyProtection="1">
      <alignment horizontal="center" vertical="center" wrapText="1"/>
      <protection locked="0"/>
    </xf>
    <xf numFmtId="0" fontId="21" fillId="4" borderId="0" xfId="2" applyFont="1" applyFill="1" applyBorder="1" applyAlignment="1">
      <alignment horizontal="left" vertical="center"/>
    </xf>
    <xf numFmtId="0" fontId="0" fillId="7" borderId="0" xfId="0" applyFill="1"/>
    <xf numFmtId="0" fontId="22" fillId="7" borderId="0" xfId="0" applyFont="1" applyFill="1" applyAlignment="1">
      <alignment horizontal="left" vertical="center" wrapText="1"/>
    </xf>
    <xf numFmtId="0" fontId="8" fillId="5" borderId="14" xfId="0" applyFont="1" applyFill="1" applyBorder="1" applyAlignment="1">
      <alignment horizontal="center" vertical="center" wrapText="1"/>
    </xf>
    <xf numFmtId="0" fontId="8" fillId="5" borderId="17" xfId="0" applyFont="1" applyFill="1" applyBorder="1" applyAlignment="1">
      <alignment horizontal="center" vertical="center" wrapText="1"/>
    </xf>
    <xf numFmtId="1" fontId="8" fillId="5" borderId="14" xfId="0" applyNumberFormat="1" applyFont="1" applyFill="1" applyBorder="1" applyAlignment="1">
      <alignment horizontal="center" vertical="center" wrapText="1"/>
    </xf>
    <xf numFmtId="1" fontId="8" fillId="5" borderId="17" xfId="0" applyNumberFormat="1"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169" fontId="33" fillId="0" borderId="0" xfId="5" applyNumberFormat="1" applyFont="1" applyAlignment="1">
      <alignment horizontal="center" vertical="top"/>
    </xf>
    <xf numFmtId="0" fontId="75" fillId="21" borderId="0" xfId="0" applyFont="1" applyFill="1" applyAlignment="1">
      <alignment vertical="center"/>
    </xf>
    <xf numFmtId="0" fontId="76" fillId="21" borderId="0" xfId="0" applyFont="1" applyFill="1" applyAlignment="1">
      <alignment vertical="center"/>
    </xf>
    <xf numFmtId="0" fontId="77" fillId="12" borderId="14" xfId="0" applyFont="1" applyFill="1" applyBorder="1" applyAlignment="1">
      <alignment horizontal="center" vertical="center" wrapText="1"/>
    </xf>
    <xf numFmtId="0" fontId="77" fillId="12" borderId="17" xfId="0" applyFont="1" applyFill="1" applyBorder="1" applyAlignment="1">
      <alignment horizontal="center" vertical="center" wrapText="1"/>
    </xf>
    <xf numFmtId="0" fontId="77" fillId="12" borderId="13" xfId="0" applyFont="1" applyFill="1" applyBorder="1" applyAlignment="1">
      <alignment horizontal="center" vertical="center" wrapText="1"/>
    </xf>
  </cellXfs>
  <cellStyles count="22">
    <cellStyle name="Accent5" xfId="4" builtinId="45"/>
    <cellStyle name="Column 1" xfId="9" xr:uid="{025FBB91-F2F8-4161-BCEA-CA6D4D406F6F}"/>
    <cellStyle name="Column 2 + 3" xfId="10" xr:uid="{8679CFBF-642E-4B94-9DB4-2D37E5D9C8E9}"/>
    <cellStyle name="Column 4" xfId="11" xr:uid="{FE394CF0-A675-4231-A3D1-8C331F13BE30}"/>
    <cellStyle name="Comma 3" xfId="6" xr:uid="{FE10128C-A022-419F-A35F-D1F3F8F0822B}"/>
    <cellStyle name="Comma 4" xfId="7" xr:uid="{AFE5EBC2-EB00-49C8-8C07-B53FC89BC1BF}"/>
    <cellStyle name="Heading 1" xfId="2" builtinId="16"/>
    <cellStyle name="Heading 2" xfId="3" builtinId="17"/>
    <cellStyle name="Hyperlink" xfId="18" builtinId="8"/>
    <cellStyle name="Hyperlink 2 2" xfId="17" xr:uid="{9105467B-942E-4AA4-B736-6CC07940FCEF}"/>
    <cellStyle name="Normal" xfId="0" builtinId="0"/>
    <cellStyle name="Normal 2" xfId="8" xr:uid="{154FF7E5-EFD9-4166-9064-E096F09DC7B1}"/>
    <cellStyle name="Normal 2 2" xfId="15" xr:uid="{7F562F87-8DBA-4EB8-AD2B-01CED54C68F3}"/>
    <cellStyle name="Normal 2 3" xfId="21" xr:uid="{1279BC48-BAC0-4E2D-BD87-FDBD9952E3EC}"/>
    <cellStyle name="Normal 4" xfId="5" xr:uid="{C6420B5A-DDE9-4357-B711-A95D79FF8DAF}"/>
    <cellStyle name="Normal 6" xfId="12" xr:uid="{4B3DB339-59D8-4EDE-A580-4925A28EE899}"/>
    <cellStyle name="Normal 7" xfId="20" xr:uid="{7EB7F4B2-7DAD-4B32-95D3-58F585F43336}"/>
    <cellStyle name="Normal 7 2" xfId="14" xr:uid="{83DB5734-AEC8-4B66-9CF8-A7A53B540D3C}"/>
    <cellStyle name="Normal 8" xfId="19" xr:uid="{DF0D4248-6A61-43C5-8994-2E0809A702FC}"/>
    <cellStyle name="Percent" xfId="1" builtinId="5"/>
    <cellStyle name="Percent 2" xfId="13" xr:uid="{CDFC2E38-B894-4F23-B558-9D7066ADFB27}"/>
    <cellStyle name="Year" xfId="16" xr:uid="{A358CCF3-F4B5-4161-BBE6-BB8C01F6DA8D}"/>
  </cellStyles>
  <dxfs count="9">
    <dxf>
      <font>
        <b val="0"/>
        <i val="0"/>
        <strike val="0"/>
        <condense val="0"/>
        <extend val="0"/>
        <outline val="0"/>
        <shadow val="0"/>
        <u val="none"/>
        <vertAlign val="baseline"/>
        <sz val="10"/>
        <color auto="1"/>
        <name val="Krub"/>
        <family val="2"/>
        <scheme val="none"/>
      </font>
      <fill>
        <patternFill patternType="none">
          <fgColor rgb="FF000000"/>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Krub"/>
        <family val="2"/>
        <scheme val="none"/>
      </font>
      <fill>
        <patternFill patternType="none">
          <fgColor rgb="FF000000"/>
          <bgColor rgb="FFFFFFFF"/>
        </patternFill>
      </fill>
    </dxf>
    <dxf>
      <fill>
        <patternFill patternType="solid">
          <fgColor rgb="FF84C8FF"/>
          <bgColor rgb="FF84C8FF"/>
        </patternFill>
      </fill>
    </dxf>
    <dxf>
      <fill>
        <patternFill patternType="solid">
          <fgColor rgb="FF84C8FF"/>
          <bgColor rgb="FF84C8FF"/>
        </patternFill>
      </fill>
    </dxf>
    <dxf>
      <font>
        <b/>
        <color rgb="FFFFFFFF"/>
      </font>
      <fill>
        <patternFill patternType="solid">
          <fgColor rgb="FF0071CE"/>
          <bgColor rgb="FF0071CE"/>
        </patternFill>
      </fill>
    </dxf>
    <dxf>
      <font>
        <b/>
        <color rgb="FFFFFFFF"/>
      </font>
      <fill>
        <patternFill patternType="solid">
          <fgColor rgb="FF0071CE"/>
          <bgColor rgb="FF0071CE"/>
        </patternFill>
      </fill>
    </dxf>
    <dxf>
      <font>
        <b/>
        <color rgb="FFFFFFFF"/>
      </font>
      <fill>
        <patternFill patternType="solid">
          <fgColor rgb="FF0071CE"/>
          <bgColor rgb="FF0071CE"/>
        </patternFill>
      </fill>
      <border>
        <top style="thick">
          <color rgb="FFFFFFFF"/>
        </top>
      </border>
    </dxf>
    <dxf>
      <font>
        <b/>
        <color rgb="FFFFFFFF"/>
      </font>
      <fill>
        <patternFill patternType="solid">
          <fgColor rgb="FF0071CE"/>
          <bgColor rgb="FF0071CE"/>
        </patternFill>
      </fill>
      <border>
        <bottom style="thick">
          <color rgb="FFFFFFFF"/>
        </bottom>
      </border>
    </dxf>
    <dxf>
      <font>
        <color rgb="FF000000"/>
      </font>
      <fill>
        <patternFill patternType="solid">
          <fgColor rgb="FFC1E3FF"/>
          <bgColor rgb="FFC1E3FF"/>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E0D5A424-C925-4318-B002-28BC968F1A7E}">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s>
  <colors>
    <mruColors>
      <color rgb="FFFFDB8E"/>
      <color rgb="FFCCCCCE"/>
      <color rgb="FF98C5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2381</xdr:colOff>
      <xdr:row>1</xdr:row>
      <xdr:rowOff>154781</xdr:rowOff>
    </xdr:from>
    <xdr:to>
      <xdr:col>4</xdr:col>
      <xdr:colOff>571500</xdr:colOff>
      <xdr:row>6</xdr:row>
      <xdr:rowOff>0</xdr:rowOff>
    </xdr:to>
    <xdr:pic>
      <xdr:nvPicPr>
        <xdr:cNvPr id="2" name="Picture 1">
          <a:extLst>
            <a:ext uri="{FF2B5EF4-FFF2-40B4-BE49-F238E27FC236}">
              <a16:creationId xmlns:a16="http://schemas.microsoft.com/office/drawing/2014/main" id="{B2DD9554-253E-4FA5-8C5E-BF96584350B5}"/>
            </a:ext>
            <a:ext uri="{147F2762-F138-4A5C-976F-8EAC2B608ADB}">
              <a16:predDERef xmlns:a16="http://schemas.microsoft.com/office/drawing/2014/main" pred="{54F2D400-AD86-4812-B00C-1AF9BC001394}"/>
            </a:ext>
          </a:extLst>
        </xdr:cNvPr>
        <xdr:cNvPicPr>
          <a:picLocks noChangeAspect="1"/>
        </xdr:cNvPicPr>
      </xdr:nvPicPr>
      <xdr:blipFill>
        <a:blip xmlns:r="http://schemas.openxmlformats.org/officeDocument/2006/relationships" r:embed="rId1"/>
        <a:stretch>
          <a:fillRect/>
        </a:stretch>
      </xdr:blipFill>
      <xdr:spPr>
        <a:xfrm>
          <a:off x="8560594" y="759619"/>
          <a:ext cx="3417094" cy="1788319"/>
        </a:xfrm>
        <a:prstGeom prst="rect">
          <a:avLst/>
        </a:prstGeom>
        <a:noFill/>
        <a:ln>
          <a:noFill/>
        </a:ln>
      </xdr:spPr>
    </xdr:pic>
    <xdr:clientData/>
  </xdr:twoCellAnchor>
  <xdr:twoCellAnchor>
    <xdr:from>
      <xdr:col>1</xdr:col>
      <xdr:colOff>0</xdr:colOff>
      <xdr:row>11</xdr:row>
      <xdr:rowOff>0</xdr:rowOff>
    </xdr:from>
    <xdr:to>
      <xdr:col>7</xdr:col>
      <xdr:colOff>684983</xdr:colOff>
      <xdr:row>18</xdr:row>
      <xdr:rowOff>218053</xdr:rowOff>
    </xdr:to>
    <xdr:sp macro="" textlink="">
      <xdr:nvSpPr>
        <xdr:cNvPr id="3" name="TextBox 1">
          <a:extLst>
            <a:ext uri="{FF2B5EF4-FFF2-40B4-BE49-F238E27FC236}">
              <a16:creationId xmlns:a16="http://schemas.microsoft.com/office/drawing/2014/main" id="{0CBA2877-1919-4EEE-BEFE-CF6224669A0F}"/>
            </a:ext>
          </a:extLst>
        </xdr:cNvPr>
        <xdr:cNvSpPr txBox="1"/>
      </xdr:nvSpPr>
      <xdr:spPr>
        <a:xfrm>
          <a:off x="2852738" y="3743325"/>
          <a:ext cx="13467533" cy="5833041"/>
        </a:xfrm>
        <a:prstGeom prst="rect">
          <a:avLst/>
        </a:prstGeom>
        <a:noFill/>
        <a:ln>
          <a:noFill/>
        </a:ln>
      </xdr:spPr>
      <xdr:txBody>
        <a:bodyPr lIns="27432" tIns="2286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Krub" panose="00000500000000000000" pitchFamily="2" charset="-34"/>
              <a:ea typeface="+mn-ea"/>
              <a:cs typeface="Krub" panose="00000500000000000000" pitchFamily="2" charset="-34"/>
            </a:rPr>
            <a:t>Summary of the model: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Krub" panose="00000500000000000000" pitchFamily="2" charset="-34"/>
              <a:ea typeface="+mn-ea"/>
              <a:cs typeface="Krub" panose="00000500000000000000" pitchFamily="2" charset="-34"/>
            </a:rPr>
            <a:t>This model sets out the allowances included in the delivery mechanism for Thames Water and Souther Water. It also sets out the list of schemes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Krub" panose="00000500000000000000" pitchFamily="2" charset="-34"/>
              <a:ea typeface="+mn-ea"/>
              <a:cs typeface="Krub" panose="00000500000000000000" pitchFamily="2" charset="-34"/>
            </a:rPr>
            <a:t>included in this delivery mechanism.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Krub" panose="00000500000000000000" pitchFamily="2" charset="-34"/>
              <a:ea typeface="+mn-ea"/>
              <a:cs typeface="Krub" panose="00000500000000000000" pitchFamily="2" charset="-34"/>
            </a:rPr>
            <a:t>Quality assurance: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Krub" panose="00000500000000000000" pitchFamily="2" charset="-34"/>
              <a:ea typeface="+mn-ea"/>
              <a:cs typeface="Krub" panose="00000500000000000000" pitchFamily="2" charset="-34"/>
            </a:rPr>
            <a:t>This model has been subject to Ofwat internal quality assurance.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Disclaimer: </a:t>
          </a:r>
        </a:p>
        <a:p>
          <a:r>
            <a:rPr lang="en-GB" sz="1100" i="0">
              <a:effectLst/>
              <a:latin typeface="Krub" panose="00000500000000000000" pitchFamily="2" charset="-34"/>
              <a:ea typeface="+mn-ea"/>
              <a:cs typeface="Krub" panose="00000500000000000000" pitchFamily="2" charset="-34"/>
            </a:rPr>
            <a:t>This model is part of the Blind Year Reconciliation for 2024-25. For further information see the Blind Year decision documentation for 2024-25 and the PR24 final determinations setting out the price, service, and incentive package for water companies for the period 2025-30.</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Changes since previous published model: </a:t>
          </a:r>
          <a:r>
            <a:rPr kumimoji="0" lang="en-US" sz="11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See change log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200024</xdr:colOff>
      <xdr:row>4</xdr:row>
      <xdr:rowOff>35719</xdr:rowOff>
    </xdr:from>
    <xdr:to>
      <xdr:col>7</xdr:col>
      <xdr:colOff>1428750</xdr:colOff>
      <xdr:row>8</xdr:row>
      <xdr:rowOff>21430</xdr:rowOff>
    </xdr:to>
    <xdr:sp macro="" textlink="">
      <xdr:nvSpPr>
        <xdr:cNvPr id="3" name="Rectangle 2">
          <a:extLst>
            <a:ext uri="{FF2B5EF4-FFF2-40B4-BE49-F238E27FC236}">
              <a16:creationId xmlns:a16="http://schemas.microsoft.com/office/drawing/2014/main" id="{5117EE90-D8C8-453C-8A7C-21E20F42D5A8}"/>
            </a:ext>
          </a:extLst>
        </xdr:cNvPr>
        <xdr:cNvSpPr/>
      </xdr:nvSpPr>
      <xdr:spPr>
        <a:xfrm>
          <a:off x="1371599" y="959644"/>
          <a:ext cx="1228726" cy="671511"/>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Input_Company</a:t>
          </a:r>
        </a:p>
      </xdr:txBody>
    </xdr:sp>
    <xdr:clientData/>
  </xdr:twoCellAnchor>
  <xdr:twoCellAnchor>
    <xdr:from>
      <xdr:col>11</xdr:col>
      <xdr:colOff>623888</xdr:colOff>
      <xdr:row>9</xdr:row>
      <xdr:rowOff>28574</xdr:rowOff>
    </xdr:from>
    <xdr:to>
      <xdr:col>11</xdr:col>
      <xdr:colOff>1133476</xdr:colOff>
      <xdr:row>12</xdr:row>
      <xdr:rowOff>45243</xdr:rowOff>
    </xdr:to>
    <xdr:cxnSp macro="">
      <xdr:nvCxnSpPr>
        <xdr:cNvPr id="13" name="Connector: Elbow 12">
          <a:extLst>
            <a:ext uri="{FF2B5EF4-FFF2-40B4-BE49-F238E27FC236}">
              <a16:creationId xmlns:a16="http://schemas.microsoft.com/office/drawing/2014/main" id="{444AA22C-2A2B-47DE-A518-2A595EFF7CAA}"/>
            </a:ext>
          </a:extLst>
        </xdr:cNvPr>
        <xdr:cNvCxnSpPr>
          <a:cxnSpLocks/>
          <a:endCxn id="28" idx="0"/>
        </xdr:cNvCxnSpPr>
      </xdr:nvCxnSpPr>
      <xdr:spPr>
        <a:xfrm rot="5400000">
          <a:off x="4785122" y="1820465"/>
          <a:ext cx="531019" cy="509588"/>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523875</xdr:colOff>
      <xdr:row>18</xdr:row>
      <xdr:rowOff>85725</xdr:rowOff>
    </xdr:from>
    <xdr:to>
      <xdr:col>16</xdr:col>
      <xdr:colOff>1695450</xdr:colOff>
      <xdr:row>22</xdr:row>
      <xdr:rowOff>76198</xdr:rowOff>
    </xdr:to>
    <xdr:sp macro="" textlink="">
      <xdr:nvSpPr>
        <xdr:cNvPr id="17" name="Rectangle 16">
          <a:extLst>
            <a:ext uri="{FF2B5EF4-FFF2-40B4-BE49-F238E27FC236}">
              <a16:creationId xmlns:a16="http://schemas.microsoft.com/office/drawing/2014/main" id="{26FF2315-84A7-481A-88E0-39AB53D804F6}"/>
            </a:ext>
          </a:extLst>
        </xdr:cNvPr>
        <xdr:cNvSpPr/>
      </xdr:nvSpPr>
      <xdr:spPr>
        <a:xfrm>
          <a:off x="7886700" y="3409950"/>
          <a:ext cx="1171575" cy="676273"/>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Input_Company_ADD25</a:t>
          </a:r>
        </a:p>
      </xdr:txBody>
    </xdr:sp>
    <xdr:clientData/>
  </xdr:twoCellAnchor>
  <xdr:twoCellAnchor>
    <xdr:from>
      <xdr:col>10</xdr:col>
      <xdr:colOff>76199</xdr:colOff>
      <xdr:row>4</xdr:row>
      <xdr:rowOff>54769</xdr:rowOff>
    </xdr:from>
    <xdr:to>
      <xdr:col>11</xdr:col>
      <xdr:colOff>1285875</xdr:colOff>
      <xdr:row>8</xdr:row>
      <xdr:rowOff>40480</xdr:rowOff>
    </xdr:to>
    <xdr:sp macro="" textlink="">
      <xdr:nvSpPr>
        <xdr:cNvPr id="18" name="Rectangle 17">
          <a:extLst>
            <a:ext uri="{FF2B5EF4-FFF2-40B4-BE49-F238E27FC236}">
              <a16:creationId xmlns:a16="http://schemas.microsoft.com/office/drawing/2014/main" id="{6A1BB71C-7530-45AB-9707-55B0BD325724}"/>
            </a:ext>
          </a:extLst>
        </xdr:cNvPr>
        <xdr:cNvSpPr/>
      </xdr:nvSpPr>
      <xdr:spPr>
        <a:xfrm>
          <a:off x="4057649" y="978694"/>
          <a:ext cx="1400176" cy="671511"/>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Input_W_Aggregator</a:t>
          </a:r>
        </a:p>
      </xdr:txBody>
    </xdr:sp>
    <xdr:clientData/>
  </xdr:twoCellAnchor>
  <xdr:twoCellAnchor>
    <xdr:from>
      <xdr:col>11</xdr:col>
      <xdr:colOff>1447799</xdr:colOff>
      <xdr:row>4</xdr:row>
      <xdr:rowOff>54769</xdr:rowOff>
    </xdr:from>
    <xdr:to>
      <xdr:col>14</xdr:col>
      <xdr:colOff>133350</xdr:colOff>
      <xdr:row>8</xdr:row>
      <xdr:rowOff>40480</xdr:rowOff>
    </xdr:to>
    <xdr:sp macro="" textlink="">
      <xdr:nvSpPr>
        <xdr:cNvPr id="19" name="Rectangle 18">
          <a:extLst>
            <a:ext uri="{FF2B5EF4-FFF2-40B4-BE49-F238E27FC236}">
              <a16:creationId xmlns:a16="http://schemas.microsoft.com/office/drawing/2014/main" id="{43BC84B4-A23D-4A03-AD31-BA7BE0E5718E}"/>
            </a:ext>
          </a:extLst>
        </xdr:cNvPr>
        <xdr:cNvSpPr/>
      </xdr:nvSpPr>
      <xdr:spPr>
        <a:xfrm>
          <a:off x="5619749" y="978694"/>
          <a:ext cx="1495426" cy="671511"/>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Input_WW_Aggregator</a:t>
          </a:r>
        </a:p>
      </xdr:txBody>
    </xdr:sp>
    <xdr:clientData/>
  </xdr:twoCellAnchor>
  <xdr:twoCellAnchor>
    <xdr:from>
      <xdr:col>11</xdr:col>
      <xdr:colOff>1609724</xdr:colOff>
      <xdr:row>12</xdr:row>
      <xdr:rowOff>35719</xdr:rowOff>
    </xdr:from>
    <xdr:to>
      <xdr:col>15</xdr:col>
      <xdr:colOff>9525</xdr:colOff>
      <xdr:row>16</xdr:row>
      <xdr:rowOff>21430</xdr:rowOff>
    </xdr:to>
    <xdr:sp macro="" textlink="">
      <xdr:nvSpPr>
        <xdr:cNvPr id="20" name="Rectangle 19">
          <a:extLst>
            <a:ext uri="{FF2B5EF4-FFF2-40B4-BE49-F238E27FC236}">
              <a16:creationId xmlns:a16="http://schemas.microsoft.com/office/drawing/2014/main" id="{FDCA723C-32BA-4D16-BF67-526AFC2BDDF5}"/>
            </a:ext>
          </a:extLst>
        </xdr:cNvPr>
        <xdr:cNvSpPr/>
      </xdr:nvSpPr>
      <xdr:spPr>
        <a:xfrm>
          <a:off x="5781674" y="2331244"/>
          <a:ext cx="1400176" cy="671511"/>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Total allowances by area</a:t>
          </a:r>
        </a:p>
      </xdr:txBody>
    </xdr:sp>
    <xdr:clientData/>
  </xdr:twoCellAnchor>
  <xdr:twoCellAnchor>
    <xdr:from>
      <xdr:col>7</xdr:col>
      <xdr:colOff>123824</xdr:colOff>
      <xdr:row>12</xdr:row>
      <xdr:rowOff>26194</xdr:rowOff>
    </xdr:from>
    <xdr:to>
      <xdr:col>7</xdr:col>
      <xdr:colOff>1524000</xdr:colOff>
      <xdr:row>16</xdr:row>
      <xdr:rowOff>11905</xdr:rowOff>
    </xdr:to>
    <xdr:sp macro="" textlink="">
      <xdr:nvSpPr>
        <xdr:cNvPr id="21" name="Rectangle 20">
          <a:extLst>
            <a:ext uri="{FF2B5EF4-FFF2-40B4-BE49-F238E27FC236}">
              <a16:creationId xmlns:a16="http://schemas.microsoft.com/office/drawing/2014/main" id="{1C47C670-F6EA-4DE4-8BEC-7729212634E3}"/>
            </a:ext>
          </a:extLst>
        </xdr:cNvPr>
        <xdr:cNvSpPr/>
      </xdr:nvSpPr>
      <xdr:spPr>
        <a:xfrm>
          <a:off x="1295399" y="2321719"/>
          <a:ext cx="1400176" cy="671511"/>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Requested</a:t>
          </a:r>
          <a:r>
            <a:rPr lang="en-GB" sz="1100" baseline="0">
              <a:solidFill>
                <a:sysClr val="windowText" lastClr="000000"/>
              </a:solidFill>
            </a:rPr>
            <a:t> expenditure to include in DM</a:t>
          </a:r>
          <a:endParaRPr lang="en-GB" sz="1100">
            <a:solidFill>
              <a:sysClr val="windowText" lastClr="000000"/>
            </a:solidFill>
          </a:endParaRPr>
        </a:p>
      </xdr:txBody>
    </xdr:sp>
    <xdr:clientData/>
  </xdr:twoCellAnchor>
  <xdr:twoCellAnchor>
    <xdr:from>
      <xdr:col>10</xdr:col>
      <xdr:colOff>114299</xdr:colOff>
      <xdr:row>12</xdr:row>
      <xdr:rowOff>45244</xdr:rowOff>
    </xdr:from>
    <xdr:to>
      <xdr:col>11</xdr:col>
      <xdr:colOff>1323975</xdr:colOff>
      <xdr:row>16</xdr:row>
      <xdr:rowOff>30955</xdr:rowOff>
    </xdr:to>
    <xdr:sp macro="" textlink="">
      <xdr:nvSpPr>
        <xdr:cNvPr id="28" name="Rectangle 27">
          <a:extLst>
            <a:ext uri="{FF2B5EF4-FFF2-40B4-BE49-F238E27FC236}">
              <a16:creationId xmlns:a16="http://schemas.microsoft.com/office/drawing/2014/main" id="{F72D2AB3-78E0-4C7B-B0C7-27A33A578E0F}"/>
            </a:ext>
          </a:extLst>
        </xdr:cNvPr>
        <xdr:cNvSpPr/>
      </xdr:nvSpPr>
      <xdr:spPr>
        <a:xfrm>
          <a:off x="4095749" y="2340769"/>
          <a:ext cx="1400176" cy="671511"/>
        </a:xfrm>
        <a:prstGeom prst="rect">
          <a:avLst/>
        </a:prstGeom>
        <a:solidFill>
          <a:srgbClr val="FFC00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Total requested expenditure by area</a:t>
          </a:r>
        </a:p>
      </xdr:txBody>
    </xdr:sp>
    <xdr:clientData/>
  </xdr:twoCellAnchor>
  <xdr:twoCellAnchor>
    <xdr:from>
      <xdr:col>7</xdr:col>
      <xdr:colOff>1457324</xdr:colOff>
      <xdr:row>18</xdr:row>
      <xdr:rowOff>45244</xdr:rowOff>
    </xdr:from>
    <xdr:to>
      <xdr:col>10</xdr:col>
      <xdr:colOff>47625</xdr:colOff>
      <xdr:row>22</xdr:row>
      <xdr:rowOff>30955</xdr:rowOff>
    </xdr:to>
    <xdr:sp macro="" textlink="">
      <xdr:nvSpPr>
        <xdr:cNvPr id="29" name="Rectangle 28">
          <a:extLst>
            <a:ext uri="{FF2B5EF4-FFF2-40B4-BE49-F238E27FC236}">
              <a16:creationId xmlns:a16="http://schemas.microsoft.com/office/drawing/2014/main" id="{12C263B6-960A-4D64-9010-2B033778D861}"/>
            </a:ext>
          </a:extLst>
        </xdr:cNvPr>
        <xdr:cNvSpPr/>
      </xdr:nvSpPr>
      <xdr:spPr>
        <a:xfrm>
          <a:off x="2628899" y="3369469"/>
          <a:ext cx="1400176" cy="671511"/>
        </a:xfrm>
        <a:prstGeom prst="rect">
          <a:avLst/>
        </a:prstGeom>
        <a:solidFill>
          <a:srgbClr val="92D05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 o</a:t>
          </a:r>
          <a:r>
            <a:rPr lang="en-GB" sz="1100" baseline="0">
              <a:solidFill>
                <a:sysClr val="windowText" lastClr="000000"/>
              </a:solidFill>
            </a:rPr>
            <a:t>f total requested expenditure to include in DM</a:t>
          </a:r>
          <a:endParaRPr lang="en-GB" sz="1100">
            <a:solidFill>
              <a:sysClr val="windowText" lastClr="000000"/>
            </a:solidFill>
          </a:endParaRPr>
        </a:p>
      </xdr:txBody>
    </xdr:sp>
    <xdr:clientData/>
  </xdr:twoCellAnchor>
  <xdr:twoCellAnchor>
    <xdr:from>
      <xdr:col>7</xdr:col>
      <xdr:colOff>823913</xdr:colOff>
      <xdr:row>16</xdr:row>
      <xdr:rowOff>11904</xdr:rowOff>
    </xdr:from>
    <xdr:to>
      <xdr:col>7</xdr:col>
      <xdr:colOff>2157413</xdr:colOff>
      <xdr:row>18</xdr:row>
      <xdr:rowOff>45243</xdr:rowOff>
    </xdr:to>
    <xdr:cxnSp macro="">
      <xdr:nvCxnSpPr>
        <xdr:cNvPr id="30" name="Connector: Elbow 29">
          <a:extLst>
            <a:ext uri="{FF2B5EF4-FFF2-40B4-BE49-F238E27FC236}">
              <a16:creationId xmlns:a16="http://schemas.microsoft.com/office/drawing/2014/main" id="{539599FB-6C3E-4E74-B2D9-DB0D9B443B9F}"/>
            </a:ext>
          </a:extLst>
        </xdr:cNvPr>
        <xdr:cNvCxnSpPr>
          <a:cxnSpLocks/>
          <a:stCxn id="21" idx="2"/>
          <a:endCxn id="29" idx="0"/>
        </xdr:cNvCxnSpPr>
      </xdr:nvCxnSpPr>
      <xdr:spPr>
        <a:xfrm rot="16200000" flipH="1">
          <a:off x="2474118" y="2514599"/>
          <a:ext cx="376239" cy="13335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2157413</xdr:colOff>
      <xdr:row>16</xdr:row>
      <xdr:rowOff>30954</xdr:rowOff>
    </xdr:from>
    <xdr:to>
      <xdr:col>11</xdr:col>
      <xdr:colOff>623888</xdr:colOff>
      <xdr:row>18</xdr:row>
      <xdr:rowOff>45243</xdr:rowOff>
    </xdr:to>
    <xdr:cxnSp macro="">
      <xdr:nvCxnSpPr>
        <xdr:cNvPr id="33" name="Connector: Elbow 32">
          <a:extLst>
            <a:ext uri="{FF2B5EF4-FFF2-40B4-BE49-F238E27FC236}">
              <a16:creationId xmlns:a16="http://schemas.microsoft.com/office/drawing/2014/main" id="{3CFA0C5D-231C-47A7-B6A7-40C796C253E2}"/>
            </a:ext>
          </a:extLst>
        </xdr:cNvPr>
        <xdr:cNvCxnSpPr>
          <a:cxnSpLocks/>
          <a:stCxn id="28" idx="2"/>
          <a:endCxn id="29" idx="0"/>
        </xdr:cNvCxnSpPr>
      </xdr:nvCxnSpPr>
      <xdr:spPr>
        <a:xfrm rot="5400000">
          <a:off x="3883818" y="2457449"/>
          <a:ext cx="357189" cy="146685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592136</xdr:colOff>
      <xdr:row>8</xdr:row>
      <xdr:rowOff>34130</xdr:rowOff>
    </xdr:from>
    <xdr:to>
      <xdr:col>11</xdr:col>
      <xdr:colOff>2201861</xdr:colOff>
      <xdr:row>8</xdr:row>
      <xdr:rowOff>46830</xdr:rowOff>
    </xdr:to>
    <xdr:cxnSp macro="">
      <xdr:nvCxnSpPr>
        <xdr:cNvPr id="37" name="Connector: Elbow 36">
          <a:extLst>
            <a:ext uri="{FF2B5EF4-FFF2-40B4-BE49-F238E27FC236}">
              <a16:creationId xmlns:a16="http://schemas.microsoft.com/office/drawing/2014/main" id="{63A2C753-0373-BB08-F625-5767E794E3D4}"/>
            </a:ext>
          </a:extLst>
        </xdr:cNvPr>
        <xdr:cNvCxnSpPr>
          <a:stCxn id="18" idx="2"/>
          <a:endCxn id="19" idx="2"/>
        </xdr:cNvCxnSpPr>
      </xdr:nvCxnSpPr>
      <xdr:spPr>
        <a:xfrm rot="16200000" flipH="1">
          <a:off x="5562599" y="845342"/>
          <a:ext cx="12700" cy="1609725"/>
        </a:xfrm>
        <a:prstGeom prst="bentConnector3">
          <a:avLst>
            <a:gd name="adj1" fmla="val 1800000"/>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1809751</xdr:colOff>
      <xdr:row>8</xdr:row>
      <xdr:rowOff>171449</xdr:rowOff>
    </xdr:from>
    <xdr:to>
      <xdr:col>12</xdr:col>
      <xdr:colOff>28575</xdr:colOff>
      <xdr:row>12</xdr:row>
      <xdr:rowOff>40480</xdr:rowOff>
    </xdr:to>
    <xdr:cxnSp macro="">
      <xdr:nvCxnSpPr>
        <xdr:cNvPr id="43" name="Connector: Elbow 42">
          <a:extLst>
            <a:ext uri="{FF2B5EF4-FFF2-40B4-BE49-F238E27FC236}">
              <a16:creationId xmlns:a16="http://schemas.microsoft.com/office/drawing/2014/main" id="{E394A592-DC09-48A9-B520-59816DBD06AC}"/>
            </a:ext>
          </a:extLst>
        </xdr:cNvPr>
        <xdr:cNvCxnSpPr>
          <a:cxnSpLocks/>
          <a:endCxn id="20" idx="0"/>
        </xdr:cNvCxnSpPr>
      </xdr:nvCxnSpPr>
      <xdr:spPr>
        <a:xfrm rot="16200000" flipH="1">
          <a:off x="5956697" y="1806178"/>
          <a:ext cx="554831" cy="50482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800100</xdr:colOff>
      <xdr:row>8</xdr:row>
      <xdr:rowOff>85725</xdr:rowOff>
    </xdr:from>
    <xdr:to>
      <xdr:col>7</xdr:col>
      <xdr:colOff>800100</xdr:colOff>
      <xdr:row>11</xdr:row>
      <xdr:rowOff>104775</xdr:rowOff>
    </xdr:to>
    <xdr:cxnSp macro="">
      <xdr:nvCxnSpPr>
        <xdr:cNvPr id="48" name="Straight Arrow Connector 47">
          <a:extLst>
            <a:ext uri="{FF2B5EF4-FFF2-40B4-BE49-F238E27FC236}">
              <a16:creationId xmlns:a16="http://schemas.microsoft.com/office/drawing/2014/main" id="{8A0F37F8-93B5-7E39-8CCC-E027CFEC2551}"/>
            </a:ext>
          </a:extLst>
        </xdr:cNvPr>
        <xdr:cNvCxnSpPr/>
      </xdr:nvCxnSpPr>
      <xdr:spPr>
        <a:xfrm>
          <a:off x="1971675" y="1695450"/>
          <a:ext cx="0" cy="5334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1076324</xdr:colOff>
      <xdr:row>18</xdr:row>
      <xdr:rowOff>111919</xdr:rowOff>
    </xdr:from>
    <xdr:to>
      <xdr:col>13</xdr:col>
      <xdr:colOff>0</xdr:colOff>
      <xdr:row>22</xdr:row>
      <xdr:rowOff>97630</xdr:rowOff>
    </xdr:to>
    <xdr:sp macro="" textlink="">
      <xdr:nvSpPr>
        <xdr:cNvPr id="51" name="Rectangle 50">
          <a:extLst>
            <a:ext uri="{FF2B5EF4-FFF2-40B4-BE49-F238E27FC236}">
              <a16:creationId xmlns:a16="http://schemas.microsoft.com/office/drawing/2014/main" id="{D0232505-248E-4EE8-B761-38170CFB5089}"/>
            </a:ext>
          </a:extLst>
        </xdr:cNvPr>
        <xdr:cNvSpPr/>
      </xdr:nvSpPr>
      <xdr:spPr>
        <a:xfrm>
          <a:off x="5248274" y="3436144"/>
          <a:ext cx="1400176" cy="671511"/>
        </a:xfrm>
        <a:prstGeom prst="rect">
          <a:avLst/>
        </a:prstGeom>
        <a:solidFill>
          <a:srgbClr val="92D05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Allowances to include in DM</a:t>
          </a:r>
        </a:p>
      </xdr:txBody>
    </xdr:sp>
    <xdr:clientData/>
  </xdr:twoCellAnchor>
  <xdr:twoCellAnchor>
    <xdr:from>
      <xdr:col>10</xdr:col>
      <xdr:colOff>104775</xdr:colOff>
      <xdr:row>20</xdr:row>
      <xdr:rowOff>47625</xdr:rowOff>
    </xdr:from>
    <xdr:to>
      <xdr:col>11</xdr:col>
      <xdr:colOff>952500</xdr:colOff>
      <xdr:row>20</xdr:row>
      <xdr:rowOff>47625</xdr:rowOff>
    </xdr:to>
    <xdr:cxnSp macro="">
      <xdr:nvCxnSpPr>
        <xdr:cNvPr id="53" name="Straight Arrow Connector 52">
          <a:extLst>
            <a:ext uri="{FF2B5EF4-FFF2-40B4-BE49-F238E27FC236}">
              <a16:creationId xmlns:a16="http://schemas.microsoft.com/office/drawing/2014/main" id="{33C9B694-F993-BC6D-5A6F-07379D1D168E}"/>
            </a:ext>
          </a:extLst>
        </xdr:cNvPr>
        <xdr:cNvCxnSpPr/>
      </xdr:nvCxnSpPr>
      <xdr:spPr>
        <a:xfrm>
          <a:off x="4086225" y="3714750"/>
          <a:ext cx="1038225"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1776413</xdr:colOff>
      <xdr:row>16</xdr:row>
      <xdr:rowOff>21429</xdr:rowOff>
    </xdr:from>
    <xdr:to>
      <xdr:col>12</xdr:col>
      <xdr:colOff>23813</xdr:colOff>
      <xdr:row>18</xdr:row>
      <xdr:rowOff>111918</xdr:rowOff>
    </xdr:to>
    <xdr:cxnSp macro="">
      <xdr:nvCxnSpPr>
        <xdr:cNvPr id="56" name="Connector: Elbow 55">
          <a:extLst>
            <a:ext uri="{FF2B5EF4-FFF2-40B4-BE49-F238E27FC236}">
              <a16:creationId xmlns:a16="http://schemas.microsoft.com/office/drawing/2014/main" id="{B1C39944-1EC6-CC66-8AFE-F6848324BE6F}"/>
            </a:ext>
          </a:extLst>
        </xdr:cNvPr>
        <xdr:cNvCxnSpPr>
          <a:stCxn id="20" idx="2"/>
          <a:endCxn id="51" idx="0"/>
        </xdr:cNvCxnSpPr>
      </xdr:nvCxnSpPr>
      <xdr:spPr>
        <a:xfrm rot="5400000">
          <a:off x="5998368" y="2952749"/>
          <a:ext cx="433389" cy="533400"/>
        </a:xfrm>
        <a:prstGeom prst="bentConnector3">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161925</xdr:colOff>
      <xdr:row>20</xdr:row>
      <xdr:rowOff>76200</xdr:rowOff>
    </xdr:from>
    <xdr:to>
      <xdr:col>16</xdr:col>
      <xdr:colOff>523875</xdr:colOff>
      <xdr:row>20</xdr:row>
      <xdr:rowOff>80962</xdr:rowOff>
    </xdr:to>
    <xdr:cxnSp macro="">
      <xdr:nvCxnSpPr>
        <xdr:cNvPr id="60" name="Straight Arrow Connector 59">
          <a:extLst>
            <a:ext uri="{FF2B5EF4-FFF2-40B4-BE49-F238E27FC236}">
              <a16:creationId xmlns:a16="http://schemas.microsoft.com/office/drawing/2014/main" id="{851151D5-DAED-8F6D-68B1-EC2C24A1A15E}"/>
            </a:ext>
          </a:extLst>
        </xdr:cNvPr>
        <xdr:cNvCxnSpPr>
          <a:stCxn id="17" idx="1"/>
        </xdr:cNvCxnSpPr>
      </xdr:nvCxnSpPr>
      <xdr:spPr>
        <a:xfrm flipH="1" flipV="1">
          <a:off x="6810375" y="3743325"/>
          <a:ext cx="1076325" cy="4762"/>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5BC01D-B733-4C8E-A605-2138E01B1691}" name="Table10" displayName="Table10" ref="B24:C38" totalsRowShown="0">
  <tableColumns count="2">
    <tableColumn id="1" xr3:uid="{0544BE3D-DC6D-4D4A-909C-F6AD5CDB539C}" name="Tab name" dataDxfId="1" dataCellStyle="Normal 2 2"/>
    <tableColumn id="2" xr3:uid="{05BCA330-6B26-45F2-AEC6-C7BFB5E08906}" name="Description" dataDxfId="0" dataCellStyle="Normal 2 2"/>
  </tableColumns>
  <tableStyleInfo name="TableStyleMedium9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4788-7AE9-46CE-A3E8-4F1C3F7ABB26}">
  <sheetPr>
    <tabColor rgb="FFCCCCCE"/>
    <pageSetUpPr fitToPage="1"/>
  </sheetPr>
  <dimension ref="A1:BZ41"/>
  <sheetViews>
    <sheetView showGridLines="0" tabSelected="1" zoomScale="80" zoomScaleNormal="80" workbookViewId="0"/>
  </sheetViews>
  <sheetFormatPr defaultRowHeight="13.5" x14ac:dyDescent="0.35"/>
  <cols>
    <col min="1" max="1" width="11.75" customWidth="1"/>
    <col min="2" max="2" width="37.5" customWidth="1"/>
    <col min="3" max="3" width="90.375" customWidth="1"/>
    <col min="4" max="5" width="37.5" customWidth="1"/>
    <col min="6" max="78" width="9" style="23"/>
  </cols>
  <sheetData>
    <row r="1" spans="1:5" ht="47.65" x14ac:dyDescent="0.35">
      <c r="A1" s="152" t="s">
        <v>6</v>
      </c>
      <c r="B1" s="152"/>
      <c r="C1" s="153"/>
      <c r="D1" s="154"/>
      <c r="E1" s="155"/>
    </row>
    <row r="2" spans="1:5" ht="20.25" x14ac:dyDescent="0.35">
      <c r="A2" s="156"/>
      <c r="B2" s="156"/>
      <c r="C2" s="157"/>
      <c r="D2" s="156"/>
      <c r="E2" s="155"/>
    </row>
    <row r="3" spans="1:5" ht="35.65" x14ac:dyDescent="0.35">
      <c r="A3" s="158"/>
      <c r="B3" s="159" t="s">
        <v>7</v>
      </c>
      <c r="C3" s="160"/>
      <c r="D3" s="158"/>
      <c r="E3" s="161"/>
    </row>
    <row r="4" spans="1:5" ht="20.25" x14ac:dyDescent="0.35">
      <c r="A4" s="156"/>
      <c r="B4" s="156"/>
      <c r="C4" s="157"/>
      <c r="D4" s="156"/>
      <c r="E4" s="155"/>
    </row>
    <row r="5" spans="1:5" ht="20.25" x14ac:dyDescent="0.35">
      <c r="A5" s="156"/>
      <c r="B5" s="156" t="s">
        <v>8</v>
      </c>
      <c r="C5" s="157" t="s">
        <v>900</v>
      </c>
      <c r="D5" s="156"/>
      <c r="E5" s="155"/>
    </row>
    <row r="6" spans="1:5" ht="20.25" x14ac:dyDescent="0.35">
      <c r="A6" s="156"/>
      <c r="B6" s="156" t="s">
        <v>10</v>
      </c>
      <c r="C6" s="162">
        <v>2</v>
      </c>
      <c r="D6" s="156"/>
      <c r="E6" s="155"/>
    </row>
    <row r="7" spans="1:5" ht="20.25" x14ac:dyDescent="0.35">
      <c r="A7" s="156"/>
      <c r="B7" s="156" t="s">
        <v>11</v>
      </c>
      <c r="C7" s="163" t="s">
        <v>12</v>
      </c>
      <c r="D7" s="156"/>
      <c r="E7" s="155"/>
    </row>
    <row r="8" spans="1:5" ht="20.25" x14ac:dyDescent="0.35">
      <c r="A8" s="156"/>
      <c r="B8" s="156" t="s">
        <v>13</v>
      </c>
      <c r="C8" s="164">
        <v>45931</v>
      </c>
      <c r="D8" s="156"/>
      <c r="E8" s="155"/>
    </row>
    <row r="9" spans="1:5" ht="20.25" x14ac:dyDescent="0.35">
      <c r="A9" s="156"/>
      <c r="B9" s="156"/>
      <c r="C9" s="157"/>
      <c r="D9" s="156"/>
      <c r="E9" s="155"/>
    </row>
    <row r="10" spans="1:5" ht="20.25" x14ac:dyDescent="0.35">
      <c r="A10" s="156"/>
      <c r="B10" s="156" t="s">
        <v>14</v>
      </c>
      <c r="C10" s="179" t="s">
        <v>15</v>
      </c>
      <c r="D10" s="156"/>
      <c r="E10" s="155"/>
    </row>
    <row r="11" spans="1:5" ht="20.25" x14ac:dyDescent="0.35">
      <c r="A11" s="156"/>
      <c r="B11" s="156"/>
      <c r="C11" s="157"/>
      <c r="D11" s="156"/>
      <c r="E11" s="155"/>
    </row>
    <row r="12" spans="1:5" ht="20.25" x14ac:dyDescent="1.05">
      <c r="A12" s="156"/>
      <c r="B12" s="156"/>
      <c r="C12" s="165"/>
      <c r="D12" s="156"/>
      <c r="E12" s="155"/>
    </row>
    <row r="13" spans="1:5" ht="20.25" x14ac:dyDescent="1.05">
      <c r="A13" s="156"/>
      <c r="B13" s="156"/>
      <c r="C13" s="165"/>
      <c r="D13" s="156"/>
      <c r="E13" s="155"/>
    </row>
    <row r="14" spans="1:5" ht="20.25" x14ac:dyDescent="1.05">
      <c r="A14" s="156"/>
      <c r="B14" s="156"/>
      <c r="C14" s="165"/>
      <c r="D14" s="156"/>
      <c r="E14" s="155"/>
    </row>
    <row r="15" spans="1:5" ht="20.25" x14ac:dyDescent="0.35">
      <c r="A15" s="156"/>
      <c r="B15" s="156"/>
      <c r="C15" s="157"/>
      <c r="D15" s="156"/>
      <c r="E15" s="155"/>
    </row>
    <row r="16" spans="1:5" ht="20.25" x14ac:dyDescent="0.35">
      <c r="A16" s="156"/>
      <c r="B16" s="156"/>
      <c r="C16" s="157"/>
      <c r="D16" s="156"/>
      <c r="E16" s="155"/>
    </row>
    <row r="17" spans="1:5" ht="20.25" x14ac:dyDescent="0.35">
      <c r="A17" s="156"/>
      <c r="B17" s="156"/>
      <c r="C17" s="157"/>
      <c r="D17" s="156"/>
      <c r="E17" s="155"/>
    </row>
    <row r="18" spans="1:5" ht="20.25" x14ac:dyDescent="0.35">
      <c r="A18" s="156"/>
      <c r="B18" s="156"/>
      <c r="C18" s="157"/>
      <c r="D18" s="156"/>
      <c r="E18" s="155"/>
    </row>
    <row r="19" spans="1:5" ht="22.15" x14ac:dyDescent="0.35">
      <c r="A19" s="156"/>
      <c r="B19" s="167"/>
      <c r="C19" s="157"/>
      <c r="D19" s="156"/>
      <c r="E19" s="155"/>
    </row>
    <row r="20" spans="1:5" ht="22.15" x14ac:dyDescent="0.35">
      <c r="A20" s="156"/>
      <c r="B20" s="167"/>
      <c r="C20" s="157"/>
      <c r="D20" s="156"/>
      <c r="E20" s="155"/>
    </row>
    <row r="21" spans="1:5" ht="22.15" x14ac:dyDescent="0.35">
      <c r="A21" s="156"/>
      <c r="B21" s="167"/>
      <c r="C21" s="157"/>
      <c r="D21" s="156"/>
      <c r="E21" s="155"/>
    </row>
    <row r="22" spans="1:5" ht="22.15" x14ac:dyDescent="0.35">
      <c r="A22" s="156"/>
      <c r="B22" s="180" t="s">
        <v>16</v>
      </c>
      <c r="C22" s="157"/>
      <c r="D22" s="156"/>
      <c r="E22" s="155"/>
    </row>
    <row r="23" spans="1:5" ht="20.25" x14ac:dyDescent="0.35">
      <c r="A23" s="156"/>
      <c r="B23" s="156"/>
      <c r="C23" s="157"/>
      <c r="D23" s="156"/>
      <c r="E23" s="155"/>
    </row>
    <row r="24" spans="1:5" ht="20.25" x14ac:dyDescent="0.35">
      <c r="A24" s="156"/>
      <c r="B24" s="168" t="s">
        <v>17</v>
      </c>
      <c r="C24" s="169" t="s">
        <v>18</v>
      </c>
      <c r="D24" s="156"/>
      <c r="E24" s="155"/>
    </row>
    <row r="25" spans="1:5" ht="20.25" x14ac:dyDescent="0.35">
      <c r="A25" s="156"/>
      <c r="B25" s="166" t="s">
        <v>19</v>
      </c>
      <c r="C25" s="170" t="s">
        <v>20</v>
      </c>
      <c r="D25" s="156"/>
      <c r="E25" s="155"/>
    </row>
    <row r="26" spans="1:5" ht="20.25" x14ac:dyDescent="0.35">
      <c r="A26" s="156"/>
      <c r="B26" s="166" t="s">
        <v>21</v>
      </c>
      <c r="C26" s="170" t="s">
        <v>22</v>
      </c>
      <c r="D26" s="156"/>
      <c r="E26" s="155"/>
    </row>
    <row r="27" spans="1:5" ht="20.25" x14ac:dyDescent="0.35">
      <c r="A27" s="156"/>
      <c r="B27" s="166" t="s">
        <v>23</v>
      </c>
      <c r="C27" s="170" t="s">
        <v>898</v>
      </c>
      <c r="D27" s="156"/>
      <c r="E27" s="155"/>
    </row>
    <row r="28" spans="1:5" ht="20.25" x14ac:dyDescent="0.35">
      <c r="A28" s="156"/>
      <c r="B28" s="166" t="s">
        <v>4</v>
      </c>
      <c r="C28" s="170" t="s">
        <v>899</v>
      </c>
      <c r="D28" s="156"/>
      <c r="E28" s="155"/>
    </row>
    <row r="29" spans="1:5" ht="20.25" x14ac:dyDescent="0.35">
      <c r="A29" s="156"/>
      <c r="B29" s="181" t="s">
        <v>24</v>
      </c>
      <c r="C29" s="182" t="s">
        <v>25</v>
      </c>
      <c r="D29" s="156"/>
      <c r="E29" s="155"/>
    </row>
    <row r="30" spans="1:5" ht="20.25" x14ac:dyDescent="0.35">
      <c r="B30" s="181" t="s">
        <v>26</v>
      </c>
      <c r="C30" s="182" t="s">
        <v>27</v>
      </c>
    </row>
    <row r="31" spans="1:5" ht="20.25" x14ac:dyDescent="0.35">
      <c r="B31" s="181" t="s">
        <v>28</v>
      </c>
      <c r="C31" s="182" t="s">
        <v>29</v>
      </c>
    </row>
    <row r="32" spans="1:5" ht="20.25" x14ac:dyDescent="0.35">
      <c r="B32" s="181" t="s">
        <v>30</v>
      </c>
      <c r="C32" s="182" t="s">
        <v>31</v>
      </c>
    </row>
    <row r="33" spans="2:4" ht="20.25" x14ac:dyDescent="0.35">
      <c r="B33" s="181" t="s">
        <v>32</v>
      </c>
      <c r="C33" s="170" t="s">
        <v>22</v>
      </c>
    </row>
    <row r="34" spans="2:4" ht="20.25" x14ac:dyDescent="0.35">
      <c r="B34" s="181" t="s">
        <v>33</v>
      </c>
      <c r="C34" s="182" t="s">
        <v>34</v>
      </c>
    </row>
    <row r="35" spans="2:4" ht="20.25" x14ac:dyDescent="0.35">
      <c r="B35" s="181" t="s">
        <v>35</v>
      </c>
      <c r="C35" s="182" t="s">
        <v>36</v>
      </c>
    </row>
    <row r="36" spans="2:4" ht="20.25" x14ac:dyDescent="0.35">
      <c r="B36" s="181" t="s">
        <v>37</v>
      </c>
      <c r="C36" s="170" t="s">
        <v>22</v>
      </c>
    </row>
    <row r="37" spans="2:4" ht="20.25" x14ac:dyDescent="0.35">
      <c r="B37" s="181" t="s">
        <v>38</v>
      </c>
      <c r="C37" s="182" t="s">
        <v>39</v>
      </c>
    </row>
    <row r="38" spans="2:4" ht="20.25" x14ac:dyDescent="0.35">
      <c r="B38" s="181" t="s">
        <v>40</v>
      </c>
      <c r="C38" s="182" t="s">
        <v>41</v>
      </c>
    </row>
    <row r="39" spans="2:4" ht="20.25" x14ac:dyDescent="0.35">
      <c r="B39" s="181"/>
      <c r="C39" s="182"/>
    </row>
    <row r="40" spans="2:4" x14ac:dyDescent="0.35">
      <c r="B40" s="202"/>
      <c r="C40" s="203"/>
      <c r="D40" s="203"/>
    </row>
    <row r="41" spans="2:4" x14ac:dyDescent="0.35">
      <c r="B41" s="203"/>
      <c r="C41" s="203"/>
      <c r="D41" s="203"/>
    </row>
  </sheetData>
  <hyperlinks>
    <hyperlink ref="C10" r:id="rId1" xr:uid="{478A93C6-2F01-4DFA-A14D-FF0C88E14CD9}"/>
  </hyperlinks>
  <pageMargins left="0.70866141732283472" right="0.70866141732283472" top="0.74803149606299213" bottom="0.74803149606299213" header="0.31496062992125984" footer="0.31496062992125984"/>
  <pageSetup paperSize="9" scale="33"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F1DF-5765-4F91-9DDD-2CFE0A7A4979}">
  <sheetPr>
    <tabColor theme="2" tint="-9.9978637043366805E-2"/>
    <pageSetUpPr fitToPage="1"/>
  </sheetPr>
  <dimension ref="A1:BK4"/>
  <sheetViews>
    <sheetView zoomScale="80" zoomScaleNormal="80" workbookViewId="0">
      <selection activeCell="B3" sqref="B3:D4"/>
    </sheetView>
  </sheetViews>
  <sheetFormatPr defaultRowHeight="13.5" x14ac:dyDescent="0.35"/>
  <cols>
    <col min="1" max="2" width="9" style="23"/>
    <col min="3" max="3" width="24.875" style="23" customWidth="1"/>
    <col min="4" max="4" width="26.25" style="23" customWidth="1"/>
    <col min="5" max="16384" width="9" style="23"/>
  </cols>
  <sheetData>
    <row r="1" spans="1:63" ht="18.75" x14ac:dyDescent="0.5">
      <c r="A1" s="2"/>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row>
    <row r="3" spans="1:63" x14ac:dyDescent="0.35">
      <c r="B3" s="209" t="s">
        <v>1</v>
      </c>
      <c r="C3" s="209" t="s">
        <v>2</v>
      </c>
      <c r="D3" s="209" t="s">
        <v>3</v>
      </c>
    </row>
    <row r="4" spans="1:63" ht="26.25" x14ac:dyDescent="0.35">
      <c r="B4" s="210">
        <v>1</v>
      </c>
      <c r="C4" s="211" t="s">
        <v>4</v>
      </c>
      <c r="D4" s="211" t="s">
        <v>5</v>
      </c>
    </row>
  </sheetData>
  <pageMargins left="0.70866141732283472" right="0.70866141732283472" top="0.74803149606299213" bottom="0.74803149606299213" header="0.31496062992125984" footer="0.31496062992125984"/>
  <pageSetup paperSize="9" scale="1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5C96F-B781-459D-BEA3-FFD30D06E59C}">
  <sheetPr>
    <tabColor rgb="FFCCCCCE"/>
    <pageSetUpPr fitToPage="1"/>
  </sheetPr>
  <dimension ref="A1:AX28"/>
  <sheetViews>
    <sheetView zoomScale="80" zoomScaleNormal="80" workbookViewId="0"/>
  </sheetViews>
  <sheetFormatPr defaultColWidth="0" defaultRowHeight="12.75" customHeight="1" zeroHeight="1" x14ac:dyDescent="0.4"/>
  <cols>
    <col min="1" max="4" width="1.5" style="201" customWidth="1"/>
    <col min="5" max="5" width="2.5" style="201" customWidth="1"/>
    <col min="6" max="6" width="4.375" style="201" customWidth="1"/>
    <col min="7" max="7" width="2.5" style="201" customWidth="1"/>
    <col min="8" max="8" width="30" style="201" customWidth="1"/>
    <col min="9" max="9" width="2.5" style="201" customWidth="1"/>
    <col min="10" max="10" width="4.375" style="201" customWidth="1"/>
    <col min="11" max="11" width="2.5" style="201" customWidth="1"/>
    <col min="12" max="12" width="30" style="201" customWidth="1"/>
    <col min="13" max="13" width="2.5" style="201" customWidth="1"/>
    <col min="14" max="14" width="4.375" style="201" customWidth="1"/>
    <col min="15" max="16" width="2.5" style="201" customWidth="1"/>
    <col min="17" max="17" width="30" style="201" customWidth="1"/>
    <col min="18" max="20" width="2.5" style="201" hidden="1" customWidth="1"/>
    <col min="21" max="21" width="4.375" style="201" hidden="1" customWidth="1"/>
    <col min="22" max="22" width="2.5" style="201" hidden="1" customWidth="1"/>
    <col min="23" max="23" width="30" style="201" hidden="1" customWidth="1"/>
    <col min="24" max="24" width="2.5" style="201" hidden="1" customWidth="1"/>
    <col min="25" max="25" width="4.375" style="201" hidden="1" customWidth="1"/>
    <col min="26" max="26" width="2.5" style="201" hidden="1" customWidth="1"/>
    <col min="27" max="27" width="30" style="201" hidden="1" customWidth="1"/>
    <col min="28" max="28" width="2.5" style="201" hidden="1" customWidth="1"/>
    <col min="29" max="29" width="4.375" style="201" hidden="1" customWidth="1"/>
    <col min="30" max="30" width="5.5" style="201" hidden="1" customWidth="1"/>
    <col min="31" max="32" width="2.5" style="201" hidden="1" customWidth="1"/>
    <col min="33" max="33" width="30" style="201" hidden="1" customWidth="1"/>
    <col min="34" max="34" width="2.5" style="201" hidden="1" customWidth="1"/>
    <col min="35" max="35" width="5.5" style="201" hidden="1" customWidth="1"/>
    <col min="36" max="36" width="2.5" style="201" hidden="1" customWidth="1"/>
    <col min="37" max="37" width="30" style="201" hidden="1" customWidth="1"/>
    <col min="38" max="39" width="2.5" style="201" hidden="1" customWidth="1"/>
    <col min="40" max="40" width="6.75" style="184" hidden="1" customWidth="1"/>
    <col min="41" max="50" width="6.875" style="184" hidden="1" customWidth="1"/>
    <col min="51" max="16384" width="6.75" style="184" hidden="1"/>
  </cols>
  <sheetData>
    <row r="1" spans="1:40" ht="31.9" x14ac:dyDescent="0.4">
      <c r="A1" s="183" t="str">
        <f ca="1" xml:space="preserve"> RIGHT(CELL("filename", A1), LEN(CELL("filename", A1)) - SEARCH("]", CELL("filename", A1)))</f>
        <v>Flow diagram</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row>
    <row r="2" spans="1:40" ht="13.15" x14ac:dyDescent="0.4">
      <c r="A2" s="185"/>
      <c r="B2" s="186"/>
      <c r="C2" s="186"/>
      <c r="D2" s="186"/>
      <c r="E2" s="186"/>
      <c r="F2" s="186"/>
      <c r="G2" s="186"/>
      <c r="H2" s="187"/>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row>
    <row r="3" spans="1:40" s="188" customFormat="1" ht="13.15" x14ac:dyDescent="0.35">
      <c r="A3" s="188" t="s">
        <v>42</v>
      </c>
    </row>
    <row r="4" spans="1:40" ht="13.15" x14ac:dyDescent="0.4">
      <c r="A4" s="185"/>
      <c r="B4" s="186"/>
      <c r="C4" s="186"/>
      <c r="D4" s="186"/>
      <c r="E4" s="186"/>
      <c r="F4" s="186"/>
      <c r="G4" s="186"/>
      <c r="H4" s="187"/>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row>
    <row r="5" spans="1:40" ht="13.15" x14ac:dyDescent="0.4">
      <c r="A5" s="189"/>
      <c r="B5" s="190"/>
      <c r="C5" s="190"/>
      <c r="D5" s="190"/>
      <c r="E5" s="190"/>
      <c r="F5" s="191"/>
      <c r="G5" s="192"/>
      <c r="H5" s="192"/>
      <c r="I5" s="192"/>
      <c r="J5" s="192"/>
      <c r="K5" s="193"/>
      <c r="L5" s="191"/>
      <c r="M5" s="193"/>
      <c r="N5" s="193"/>
      <c r="O5" s="193"/>
      <c r="P5" s="192"/>
      <c r="Q5" s="192"/>
      <c r="R5" s="192"/>
      <c r="S5" s="192"/>
      <c r="T5" s="192"/>
      <c r="U5" s="190"/>
      <c r="V5" s="190"/>
      <c r="W5" s="190"/>
      <c r="X5" s="190"/>
      <c r="Y5" s="190"/>
      <c r="Z5" s="190"/>
      <c r="AA5" s="190"/>
      <c r="AB5" s="190"/>
      <c r="AC5" s="190"/>
      <c r="AD5" s="190"/>
      <c r="AE5" s="190"/>
      <c r="AF5" s="190"/>
      <c r="AG5" s="190"/>
      <c r="AH5" s="190"/>
      <c r="AI5" s="190"/>
      <c r="AJ5" s="190"/>
      <c r="AK5" s="190"/>
      <c r="AL5" s="190"/>
      <c r="AM5" s="190"/>
    </row>
    <row r="6" spans="1:40" ht="13.15" x14ac:dyDescent="0.4">
      <c r="A6" s="185"/>
      <c r="B6" s="186"/>
      <c r="C6" s="186"/>
      <c r="D6" s="186"/>
      <c r="E6" s="186"/>
      <c r="F6" s="186"/>
      <c r="G6" s="186"/>
      <c r="H6" s="186"/>
      <c r="I6" s="186"/>
      <c r="J6" s="186"/>
      <c r="K6" s="186"/>
      <c r="L6" s="187"/>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row>
    <row r="7" spans="1:40" ht="13.15" x14ac:dyDescent="0.4">
      <c r="A7" s="185"/>
      <c r="B7" s="186"/>
      <c r="C7" s="186"/>
      <c r="D7" s="186"/>
      <c r="E7" s="186"/>
      <c r="F7" s="186"/>
      <c r="G7" s="186"/>
      <c r="H7" s="186"/>
      <c r="I7" s="186"/>
      <c r="J7" s="186"/>
      <c r="K7" s="186"/>
      <c r="L7" s="187"/>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row>
    <row r="8" spans="1:40" ht="13.15" x14ac:dyDescent="0.4">
      <c r="A8" s="185"/>
      <c r="B8" s="186"/>
      <c r="C8" s="186"/>
      <c r="D8" s="186"/>
      <c r="E8" s="186"/>
      <c r="F8" s="186"/>
      <c r="G8" s="186"/>
      <c r="H8" s="194"/>
      <c r="I8" s="186"/>
      <c r="J8" s="186"/>
      <c r="K8" s="186"/>
      <c r="L8" s="187"/>
      <c r="M8" s="186"/>
      <c r="N8" s="186"/>
      <c r="O8" s="186"/>
      <c r="P8" s="186"/>
      <c r="Q8" s="194"/>
      <c r="R8" s="186"/>
      <c r="S8" s="186"/>
      <c r="T8" s="186"/>
      <c r="U8" s="186"/>
      <c r="V8" s="186"/>
      <c r="W8" s="186"/>
      <c r="X8" s="186"/>
      <c r="Y8" s="186"/>
      <c r="Z8" s="186"/>
      <c r="AA8" s="186"/>
      <c r="AB8" s="186"/>
      <c r="AC8" s="186"/>
      <c r="AD8" s="186"/>
      <c r="AE8" s="186"/>
      <c r="AF8" s="186"/>
      <c r="AG8" s="186"/>
      <c r="AH8" s="186"/>
      <c r="AI8" s="186"/>
      <c r="AJ8" s="186"/>
      <c r="AK8" s="186"/>
      <c r="AL8" s="186"/>
      <c r="AM8" s="186"/>
    </row>
    <row r="9" spans="1:40" ht="13.15" x14ac:dyDescent="0.4">
      <c r="A9" s="185"/>
      <c r="B9" s="186"/>
      <c r="C9" s="186"/>
      <c r="D9" s="186"/>
      <c r="E9" s="186"/>
      <c r="F9" s="186"/>
      <c r="G9" s="186"/>
      <c r="H9" s="186"/>
      <c r="I9" s="186"/>
      <c r="J9" s="186"/>
      <c r="K9" s="186"/>
      <c r="L9" s="187"/>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row>
    <row r="10" spans="1:40" ht="13.15" x14ac:dyDescent="0.4">
      <c r="A10" s="185"/>
      <c r="B10" s="186"/>
      <c r="C10" s="186"/>
      <c r="D10" s="186"/>
      <c r="E10" s="186"/>
      <c r="F10" s="186"/>
      <c r="G10" s="186"/>
      <c r="H10" s="186"/>
      <c r="I10" s="186"/>
      <c r="J10" s="186"/>
      <c r="K10" s="186"/>
      <c r="L10" s="187"/>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6"/>
    </row>
    <row r="11" spans="1:40" ht="13.15" x14ac:dyDescent="0.4">
      <c r="A11" s="185"/>
      <c r="B11" s="186"/>
      <c r="C11" s="186"/>
      <c r="D11" s="186"/>
      <c r="E11" s="186"/>
      <c r="F11" s="186"/>
      <c r="G11" s="186"/>
      <c r="H11" s="186"/>
      <c r="I11" s="186"/>
      <c r="J11" s="186"/>
      <c r="K11" s="186"/>
      <c r="L11" s="187"/>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row>
    <row r="12" spans="1:40" ht="13.15" x14ac:dyDescent="0.4">
      <c r="A12" s="185"/>
      <c r="B12" s="186"/>
      <c r="C12" s="186"/>
      <c r="D12" s="186"/>
      <c r="E12" s="186"/>
      <c r="F12" s="186"/>
      <c r="G12" s="186"/>
      <c r="H12" s="186"/>
      <c r="I12" s="186"/>
      <c r="J12" s="186"/>
      <c r="K12" s="186"/>
      <c r="L12" s="187"/>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186"/>
      <c r="AK12" s="186"/>
      <c r="AL12" s="186"/>
      <c r="AM12" s="186"/>
    </row>
    <row r="13" spans="1:40" ht="13.15" x14ac:dyDescent="0.4">
      <c r="A13" s="189"/>
      <c r="B13" s="190"/>
      <c r="C13" s="190"/>
      <c r="D13" s="190"/>
      <c r="E13" s="190"/>
      <c r="F13" s="195"/>
      <c r="G13" s="196"/>
      <c r="H13" s="196"/>
      <c r="I13" s="196"/>
      <c r="J13" s="196"/>
      <c r="K13" s="196"/>
      <c r="L13" s="195"/>
      <c r="M13" s="196"/>
      <c r="N13" s="196"/>
      <c r="O13" s="196"/>
      <c r="P13" s="196"/>
      <c r="Q13" s="196"/>
      <c r="R13" s="196"/>
      <c r="S13" s="196"/>
      <c r="T13" s="196"/>
      <c r="U13" s="190"/>
      <c r="V13" s="190"/>
      <c r="W13" s="190"/>
      <c r="X13" s="190"/>
      <c r="Y13" s="190"/>
      <c r="Z13" s="190"/>
      <c r="AA13" s="190"/>
      <c r="AB13" s="190"/>
      <c r="AC13" s="190"/>
      <c r="AD13" s="190"/>
      <c r="AE13" s="190"/>
      <c r="AF13" s="190"/>
      <c r="AG13" s="190"/>
      <c r="AH13" s="190"/>
      <c r="AI13" s="190"/>
      <c r="AJ13" s="190"/>
      <c r="AK13" s="190"/>
      <c r="AL13" s="190"/>
      <c r="AM13" s="190"/>
    </row>
    <row r="14" spans="1:40" ht="13.15" x14ac:dyDescent="0.4">
      <c r="A14" s="185"/>
      <c r="B14" s="186"/>
      <c r="C14" s="186"/>
      <c r="D14" s="186"/>
      <c r="E14" s="186"/>
      <c r="F14" s="186"/>
      <c r="G14" s="186"/>
      <c r="H14" s="186"/>
      <c r="I14" s="186"/>
      <c r="J14" s="186"/>
      <c r="K14" s="186"/>
      <c r="L14" s="187"/>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6"/>
      <c r="AK14" s="186"/>
      <c r="AL14" s="186"/>
      <c r="AM14" s="186"/>
    </row>
    <row r="15" spans="1:40" ht="13.15" x14ac:dyDescent="0.4">
      <c r="A15" s="185"/>
      <c r="B15" s="186"/>
      <c r="C15" s="186"/>
      <c r="D15" s="186"/>
      <c r="E15" s="186"/>
      <c r="F15" s="186"/>
      <c r="G15" s="186"/>
      <c r="H15" s="186"/>
      <c r="I15" s="186"/>
      <c r="J15" s="186"/>
      <c r="K15" s="186"/>
      <c r="L15" s="187"/>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row>
    <row r="16" spans="1:40" ht="13.15" x14ac:dyDescent="0.4">
      <c r="A16" s="185"/>
      <c r="B16" s="186"/>
      <c r="C16" s="186"/>
      <c r="D16" s="186"/>
      <c r="E16" s="186"/>
      <c r="F16" s="186"/>
      <c r="G16" s="186"/>
      <c r="H16" s="186"/>
      <c r="I16" s="186"/>
      <c r="J16" s="186"/>
      <c r="K16" s="186"/>
      <c r="L16" s="187"/>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row>
    <row r="17" spans="1:39" ht="13.15" x14ac:dyDescent="0.4">
      <c r="A17" s="185"/>
      <c r="B17" s="186"/>
      <c r="C17" s="186"/>
      <c r="D17" s="186"/>
      <c r="E17" s="186"/>
      <c r="F17" s="186"/>
      <c r="G17" s="186"/>
      <c r="H17" s="186"/>
      <c r="I17" s="186"/>
      <c r="J17" s="186"/>
      <c r="K17" s="186"/>
      <c r="L17" s="187"/>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6"/>
      <c r="AJ17" s="186"/>
      <c r="AK17" s="186"/>
      <c r="AL17" s="186"/>
      <c r="AM17" s="186"/>
    </row>
    <row r="18" spans="1:39" ht="13.15" x14ac:dyDescent="0.4">
      <c r="A18" s="185"/>
      <c r="B18" s="186"/>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row>
    <row r="19" spans="1:39" ht="13.15" x14ac:dyDescent="0.4">
      <c r="A19" s="185"/>
      <c r="B19" s="186"/>
      <c r="C19" s="186"/>
      <c r="D19" s="186"/>
      <c r="E19" s="186"/>
      <c r="F19" s="186"/>
      <c r="G19" s="186"/>
      <c r="H19" s="194"/>
      <c r="I19" s="186"/>
      <c r="J19" s="186"/>
      <c r="K19" s="186"/>
      <c r="L19" s="194"/>
      <c r="M19" s="186"/>
      <c r="N19" s="186"/>
      <c r="O19" s="186"/>
      <c r="P19" s="186"/>
      <c r="Q19" s="194"/>
      <c r="R19" s="186"/>
      <c r="S19" s="186"/>
      <c r="T19" s="186"/>
      <c r="U19" s="186"/>
      <c r="V19" s="186"/>
      <c r="W19" s="186"/>
      <c r="X19" s="186"/>
      <c r="Y19" s="186"/>
      <c r="Z19" s="186"/>
      <c r="AA19" s="186"/>
      <c r="AB19" s="186"/>
      <c r="AC19" s="186"/>
      <c r="AD19" s="186"/>
      <c r="AE19" s="186"/>
      <c r="AF19" s="186"/>
      <c r="AG19" s="186"/>
      <c r="AH19" s="186"/>
      <c r="AI19" s="186"/>
      <c r="AJ19" s="186"/>
      <c r="AK19" s="186"/>
      <c r="AL19" s="186"/>
      <c r="AM19" s="186"/>
    </row>
    <row r="20" spans="1:39" ht="13.15" x14ac:dyDescent="0.4">
      <c r="A20" s="185"/>
      <c r="B20" s="186"/>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6"/>
      <c r="AE20" s="186"/>
      <c r="AF20" s="186"/>
      <c r="AG20" s="186"/>
      <c r="AH20" s="186"/>
      <c r="AI20" s="186"/>
      <c r="AJ20" s="186"/>
      <c r="AK20" s="186"/>
      <c r="AL20" s="186"/>
      <c r="AM20" s="186"/>
    </row>
    <row r="21" spans="1:39" ht="13.15" x14ac:dyDescent="0.4">
      <c r="A21" s="185"/>
      <c r="B21" s="186"/>
      <c r="C21" s="186"/>
      <c r="D21" s="186"/>
      <c r="E21" s="186"/>
      <c r="F21" s="186"/>
      <c r="G21" s="186"/>
      <c r="H21" s="186"/>
      <c r="I21" s="186"/>
      <c r="J21" s="186"/>
      <c r="K21" s="186"/>
      <c r="L21" s="187"/>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row>
    <row r="22" spans="1:39" ht="13.15" x14ac:dyDescent="0.4">
      <c r="A22" s="185"/>
      <c r="B22" s="186"/>
      <c r="C22" s="186"/>
      <c r="D22" s="186"/>
      <c r="E22" s="186"/>
      <c r="F22" s="186"/>
      <c r="G22" s="186"/>
      <c r="H22" s="186"/>
      <c r="I22" s="186"/>
      <c r="J22" s="186"/>
      <c r="K22" s="186"/>
      <c r="L22" s="187"/>
      <c r="M22" s="186"/>
      <c r="N22" s="186"/>
      <c r="O22" s="186"/>
      <c r="P22" s="186"/>
      <c r="Q22" s="186"/>
      <c r="R22" s="186"/>
      <c r="S22" s="186"/>
      <c r="T22" s="186"/>
      <c r="U22" s="186"/>
      <c r="V22" s="186"/>
      <c r="W22" s="186"/>
      <c r="X22" s="186"/>
      <c r="Y22" s="186"/>
      <c r="Z22" s="186"/>
      <c r="AA22" s="186"/>
      <c r="AB22" s="186"/>
      <c r="AC22" s="186"/>
      <c r="AD22" s="186"/>
      <c r="AE22" s="186"/>
      <c r="AF22" s="186"/>
      <c r="AG22" s="186"/>
      <c r="AH22" s="186"/>
      <c r="AI22" s="186"/>
      <c r="AJ22" s="186"/>
      <c r="AK22" s="186"/>
      <c r="AL22" s="186"/>
      <c r="AM22" s="186"/>
    </row>
    <row r="23" spans="1:39" ht="13.15" x14ac:dyDescent="0.4">
      <c r="A23" s="185"/>
      <c r="B23" s="186"/>
      <c r="C23" s="186"/>
      <c r="D23" s="186"/>
      <c r="E23" s="186"/>
      <c r="F23" s="186"/>
      <c r="G23" s="186"/>
      <c r="H23" s="186"/>
      <c r="I23" s="186"/>
      <c r="J23" s="186"/>
      <c r="K23" s="186"/>
      <c r="L23" s="187"/>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c r="AJ23" s="186"/>
      <c r="AK23" s="186"/>
      <c r="AL23" s="186"/>
      <c r="AM23" s="186"/>
    </row>
    <row r="24" spans="1:39" ht="13.15" x14ac:dyDescent="0.4">
      <c r="A24" s="185"/>
      <c r="B24" s="186"/>
      <c r="C24" s="186"/>
      <c r="D24" s="186"/>
      <c r="E24" s="186"/>
      <c r="F24" s="186"/>
      <c r="G24" s="186"/>
      <c r="H24" s="186"/>
      <c r="I24" s="186"/>
      <c r="J24" s="186"/>
      <c r="K24" s="186"/>
      <c r="L24" s="187"/>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row>
    <row r="25" spans="1:39" ht="13.15" x14ac:dyDescent="0.4">
      <c r="A25" s="185"/>
      <c r="B25" s="186"/>
      <c r="C25" s="186"/>
      <c r="D25" s="186"/>
      <c r="E25" s="186"/>
      <c r="F25" s="186"/>
      <c r="G25" s="186"/>
      <c r="H25" s="186"/>
      <c r="I25" s="186"/>
      <c r="J25" s="186"/>
      <c r="K25" s="186"/>
      <c r="L25" s="187"/>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6"/>
    </row>
    <row r="26" spans="1:39" ht="13.15" x14ac:dyDescent="0.4">
      <c r="A26" s="185"/>
      <c r="B26" s="186"/>
      <c r="C26" s="186"/>
      <c r="D26" s="186"/>
      <c r="E26" s="186"/>
      <c r="F26" s="186"/>
      <c r="G26" s="186"/>
      <c r="H26" s="186"/>
      <c r="I26" s="186"/>
      <c r="J26" s="186"/>
      <c r="K26" s="186"/>
      <c r="L26" s="187"/>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row>
    <row r="27" spans="1:39" ht="13.15" x14ac:dyDescent="0.4">
      <c r="A27" s="185"/>
      <c r="B27" s="186"/>
      <c r="C27" s="186"/>
      <c r="D27" s="186"/>
      <c r="E27" s="186"/>
      <c r="F27" s="186"/>
      <c r="G27" s="186"/>
      <c r="H27" s="186"/>
      <c r="I27" s="186"/>
      <c r="J27" s="186"/>
      <c r="K27" s="186"/>
      <c r="L27" s="187"/>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row>
    <row r="28" spans="1:39" ht="13.15" x14ac:dyDescent="0.4">
      <c r="A28" s="197" t="s">
        <v>43</v>
      </c>
      <c r="B28" s="197"/>
      <c r="C28" s="198"/>
      <c r="D28" s="199"/>
      <c r="E28" s="198"/>
      <c r="F28" s="200"/>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row>
  </sheetData>
  <pageMargins left="0.70866141732283472" right="0.70866141732283472" top="0.74803149606299213" bottom="0.74803149606299213" header="0.31496062992125984" footer="0.31496062992125984"/>
  <pageSetup paperSize="9" scale="6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25414-29C6-489C-8591-367229732B3D}">
  <sheetPr>
    <tabColor rgb="FFFFDB8E"/>
    <pageSetUpPr fitToPage="1"/>
  </sheetPr>
  <dimension ref="A1"/>
  <sheetViews>
    <sheetView topLeftCell="A1048576" zoomScale="80" zoomScaleNormal="80" workbookViewId="0"/>
  </sheetViews>
  <sheetFormatPr defaultRowHeight="13.5" zeroHeight="1" x14ac:dyDescent="0.35"/>
  <sheetData/>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BDA0-E082-4CCF-8ED3-F59B07C72940}">
  <sheetPr>
    <tabColor rgb="FFFFDB8E"/>
    <pageSetUpPr fitToPage="1"/>
  </sheetPr>
  <dimension ref="A1:W293"/>
  <sheetViews>
    <sheetView zoomScale="80" zoomScaleNormal="80" workbookViewId="0"/>
  </sheetViews>
  <sheetFormatPr defaultRowHeight="13.5" x14ac:dyDescent="0.35"/>
  <cols>
    <col min="1" max="1" width="2.75" customWidth="1"/>
    <col min="2" max="2" width="58.125" customWidth="1"/>
    <col min="6" max="6" width="60.75" customWidth="1"/>
    <col min="7" max="7" width="52.75" customWidth="1"/>
    <col min="8" max="10" width="12.875" customWidth="1"/>
    <col min="11" max="11" width="14.75" customWidth="1"/>
    <col min="12" max="19" width="12.875" customWidth="1"/>
  </cols>
  <sheetData>
    <row r="1" spans="1:23" ht="18.75" x14ac:dyDescent="0.5">
      <c r="B1" s="1" t="s">
        <v>44</v>
      </c>
    </row>
    <row r="2" spans="1:23" ht="18.75" x14ac:dyDescent="0.5">
      <c r="B2" s="1" t="s">
        <v>45</v>
      </c>
    </row>
    <row r="3" spans="1:23" ht="18.75" x14ac:dyDescent="0.5">
      <c r="B3" s="2" t="s">
        <v>46</v>
      </c>
      <c r="C3" s="2"/>
      <c r="D3" s="2"/>
      <c r="E3" s="2"/>
      <c r="F3" s="2"/>
      <c r="G3" s="2"/>
      <c r="H3" s="2"/>
      <c r="I3" s="2"/>
      <c r="J3" s="2"/>
      <c r="K3" s="2"/>
      <c r="L3" s="2"/>
      <c r="M3" s="2"/>
      <c r="N3" s="2"/>
    </row>
    <row r="4" spans="1:23" ht="13.9" thickBot="1" x14ac:dyDescent="0.4"/>
    <row r="5" spans="1:23" ht="32.25" customHeight="1" thickTop="1" thickBot="1" x14ac:dyDescent="0.4">
      <c r="M5" s="263" t="s">
        <v>47</v>
      </c>
      <c r="N5" s="264"/>
      <c r="O5" s="263" t="s">
        <v>48</v>
      </c>
      <c r="P5" s="264"/>
      <c r="Q5" s="263" t="s">
        <v>49</v>
      </c>
      <c r="R5" s="264"/>
    </row>
    <row r="6" spans="1:23" ht="60.75" thickTop="1" thickBot="1" x14ac:dyDescent="0.4">
      <c r="B6" s="242" t="s">
        <v>50</v>
      </c>
      <c r="C6" s="243" t="s">
        <v>51</v>
      </c>
      <c r="D6" s="243" t="s">
        <v>52</v>
      </c>
      <c r="E6" s="243" t="s">
        <v>53</v>
      </c>
      <c r="F6" s="243" t="s">
        <v>54</v>
      </c>
      <c r="G6" s="243" t="s">
        <v>55</v>
      </c>
      <c r="H6" s="243" t="s">
        <v>56</v>
      </c>
      <c r="I6" s="243" t="s">
        <v>57</v>
      </c>
      <c r="J6" s="243" t="s">
        <v>58</v>
      </c>
      <c r="K6" s="243" t="s">
        <v>59</v>
      </c>
      <c r="L6" s="243" t="s">
        <v>60</v>
      </c>
      <c r="M6" s="244" t="s">
        <v>61</v>
      </c>
      <c r="N6" s="245" t="s">
        <v>62</v>
      </c>
      <c r="O6" s="244" t="s">
        <v>63</v>
      </c>
      <c r="P6" s="245" t="s">
        <v>46</v>
      </c>
      <c r="Q6" s="244" t="s">
        <v>64</v>
      </c>
      <c r="R6" s="245" t="s">
        <v>65</v>
      </c>
      <c r="S6" s="243" t="s">
        <v>66</v>
      </c>
      <c r="T6" s="243" t="s">
        <v>897</v>
      </c>
    </row>
    <row r="7" spans="1:23" ht="20.25" customHeight="1" thickTop="1" thickBot="1" x14ac:dyDescent="0.45">
      <c r="A7" s="3"/>
      <c r="B7" s="4" t="s">
        <v>67</v>
      </c>
      <c r="C7" s="5" t="s">
        <v>68</v>
      </c>
      <c r="D7" s="5">
        <v>3</v>
      </c>
      <c r="E7" s="213" t="s">
        <v>69</v>
      </c>
      <c r="F7" s="213" t="s">
        <v>70</v>
      </c>
      <c r="G7" s="213" t="s">
        <v>71</v>
      </c>
      <c r="H7" s="213" t="s">
        <v>72</v>
      </c>
      <c r="I7" s="214">
        <v>46477</v>
      </c>
      <c r="J7" s="213" t="s">
        <v>65</v>
      </c>
      <c r="K7" s="207" t="s">
        <v>73</v>
      </c>
      <c r="L7" s="207">
        <v>12.426</v>
      </c>
      <c r="M7" s="215" t="s">
        <v>74</v>
      </c>
      <c r="N7" s="215" t="s">
        <v>75</v>
      </c>
      <c r="O7" s="216">
        <f>IF(M7="Yes",L7,0)</f>
        <v>0</v>
      </c>
      <c r="P7" s="216">
        <f>IF(N7="Yes",L7,0)</f>
        <v>12.426</v>
      </c>
      <c r="Q7" s="216">
        <f>IF(J7="CW3",L7,0)</f>
        <v>0</v>
      </c>
      <c r="R7" s="216">
        <f>IF(J7="CWW3",L7,0)</f>
        <v>12.426</v>
      </c>
      <c r="S7" s="217" t="str">
        <f>IF(M7=N7,"ERROR","Valid")</f>
        <v>Valid</v>
      </c>
      <c r="T7" s="223" t="str" cm="1">
        <f t="array" ref="T7">INDEX(Input_TMS_ADD25!$C$9:$C$24,MATCH(Input_TMS!K7,Input_TMS_ADD25!$B$9:$B$24,0),)</f>
        <v>WINEP Chemicals</v>
      </c>
      <c r="W7" s="101">
        <f>O7/L7</f>
        <v>0</v>
      </c>
    </row>
    <row r="8" spans="1:23" ht="20.25" customHeight="1" thickBot="1" x14ac:dyDescent="0.45">
      <c r="A8" s="3"/>
      <c r="B8" s="6" t="s">
        <v>76</v>
      </c>
      <c r="C8" s="7" t="s">
        <v>68</v>
      </c>
      <c r="D8" s="7">
        <v>3</v>
      </c>
      <c r="E8" s="218" t="s">
        <v>77</v>
      </c>
      <c r="F8" s="218" t="s">
        <v>78</v>
      </c>
      <c r="G8" s="218" t="s">
        <v>71</v>
      </c>
      <c r="H8" s="219" t="s">
        <v>72</v>
      </c>
      <c r="I8" s="219" t="s">
        <v>79</v>
      </c>
      <c r="J8" s="218" t="s">
        <v>65</v>
      </c>
      <c r="K8" s="208" t="s">
        <v>73</v>
      </c>
      <c r="L8" s="208">
        <v>12.835000000000001</v>
      </c>
      <c r="M8" s="220" t="s">
        <v>74</v>
      </c>
      <c r="N8" s="220" t="s">
        <v>75</v>
      </c>
      <c r="O8" s="221">
        <f>IF(M8="Yes",L8,0)</f>
        <v>0</v>
      </c>
      <c r="P8" s="221">
        <f>IF(N8="Yes",L8,0)</f>
        <v>12.835000000000001</v>
      </c>
      <c r="Q8" s="221">
        <f t="shared" ref="Q8:Q40" si="0">IF(J8="CW3",L8,0)</f>
        <v>0</v>
      </c>
      <c r="R8" s="221">
        <f t="shared" ref="R8:R40" si="1">IF(J8="CWW3",L8,0)</f>
        <v>12.835000000000001</v>
      </c>
      <c r="S8" s="222" t="str">
        <f>IF(M8=N8,"ERROR","Valid")</f>
        <v>Valid</v>
      </c>
      <c r="T8" s="223" t="str" cm="1">
        <f t="array" ref="T8">INDEX(Input_TMS_ADD25!$C$9:$C$24,MATCH(Input_TMS!K8,Input_TMS_ADD25!$B$9:$B$24,0),)</f>
        <v>WINEP Chemicals</v>
      </c>
      <c r="W8" s="101">
        <f t="shared" ref="W8:W40" si="2">O8/L8</f>
        <v>0</v>
      </c>
    </row>
    <row r="9" spans="1:23" ht="20.25" customHeight="1" thickBot="1" x14ac:dyDescent="0.45">
      <c r="A9" s="3"/>
      <c r="B9" s="6" t="s">
        <v>80</v>
      </c>
      <c r="C9" s="7" t="s">
        <v>68</v>
      </c>
      <c r="D9" s="7">
        <v>3</v>
      </c>
      <c r="E9" s="218" t="s">
        <v>81</v>
      </c>
      <c r="F9" s="218" t="s">
        <v>82</v>
      </c>
      <c r="G9" s="218" t="s">
        <v>71</v>
      </c>
      <c r="H9" s="219" t="s">
        <v>72</v>
      </c>
      <c r="I9" s="219">
        <v>46477</v>
      </c>
      <c r="J9" s="218" t="s">
        <v>65</v>
      </c>
      <c r="K9" s="208" t="s">
        <v>73</v>
      </c>
      <c r="L9" s="208">
        <v>15.445</v>
      </c>
      <c r="M9" s="220" t="s">
        <v>74</v>
      </c>
      <c r="N9" s="220" t="s">
        <v>75</v>
      </c>
      <c r="O9" s="221">
        <f t="shared" ref="O9:O10" si="3">IF(M9="Yes",L9,0)</f>
        <v>0</v>
      </c>
      <c r="P9" s="221">
        <f t="shared" ref="P9:P10" si="4">IF(N9="Yes",L9,0)</f>
        <v>15.445</v>
      </c>
      <c r="Q9" s="221">
        <f t="shared" si="0"/>
        <v>0</v>
      </c>
      <c r="R9" s="221">
        <f t="shared" si="1"/>
        <v>15.445</v>
      </c>
      <c r="S9" s="222" t="str">
        <f t="shared" ref="S9:S40" si="5">IF(M9=N9,"ERROR","Valid")</f>
        <v>Valid</v>
      </c>
      <c r="T9" s="223" t="str" cm="1">
        <f t="array" ref="T9">INDEX(Input_TMS_ADD25!$C$9:$C$24,MATCH(Input_TMS!K9,Input_TMS_ADD25!$B$9:$B$24,0),)</f>
        <v>WINEP Chemicals</v>
      </c>
      <c r="W9" s="101">
        <f t="shared" si="2"/>
        <v>0</v>
      </c>
    </row>
    <row r="10" spans="1:23" ht="20.25" customHeight="1" thickBot="1" x14ac:dyDescent="0.4">
      <c r="B10" s="6" t="s">
        <v>83</v>
      </c>
      <c r="C10" s="7" t="s">
        <v>68</v>
      </c>
      <c r="D10" s="7">
        <v>3</v>
      </c>
      <c r="E10" s="218" t="s">
        <v>84</v>
      </c>
      <c r="F10" s="218" t="s">
        <v>85</v>
      </c>
      <c r="G10" s="218" t="s">
        <v>71</v>
      </c>
      <c r="H10" s="219" t="s">
        <v>72</v>
      </c>
      <c r="I10" s="219">
        <v>46477</v>
      </c>
      <c r="J10" s="218" t="s">
        <v>65</v>
      </c>
      <c r="K10" s="208" t="s">
        <v>73</v>
      </c>
      <c r="L10" s="208">
        <v>69.793000000000006</v>
      </c>
      <c r="M10" s="220" t="s">
        <v>74</v>
      </c>
      <c r="N10" s="220" t="s">
        <v>75</v>
      </c>
      <c r="O10" s="221">
        <f t="shared" si="3"/>
        <v>0</v>
      </c>
      <c r="P10" s="221">
        <f t="shared" si="4"/>
        <v>69.793000000000006</v>
      </c>
      <c r="Q10" s="221">
        <f t="shared" si="0"/>
        <v>0</v>
      </c>
      <c r="R10" s="221">
        <f t="shared" si="1"/>
        <v>69.793000000000006</v>
      </c>
      <c r="S10" s="222" t="str">
        <f t="shared" si="5"/>
        <v>Valid</v>
      </c>
      <c r="T10" s="223" t="str" cm="1">
        <f t="array" ref="T10">INDEX(Input_TMS_ADD25!$C$9:$C$24,MATCH(Input_TMS!K10,Input_TMS_ADD25!$B$9:$B$24,0),)</f>
        <v>WINEP Chemicals</v>
      </c>
      <c r="W10" s="101">
        <f t="shared" si="2"/>
        <v>0</v>
      </c>
    </row>
    <row r="11" spans="1:23" ht="20.25" customHeight="1" thickBot="1" x14ac:dyDescent="0.4">
      <c r="B11" s="6" t="s">
        <v>86</v>
      </c>
      <c r="C11" s="7" t="s">
        <v>68</v>
      </c>
      <c r="D11" s="7">
        <v>3</v>
      </c>
      <c r="E11" s="218" t="s">
        <v>87</v>
      </c>
      <c r="F11" s="218" t="s">
        <v>78</v>
      </c>
      <c r="G11" s="218" t="s">
        <v>71</v>
      </c>
      <c r="H11" s="219" t="s">
        <v>72</v>
      </c>
      <c r="I11" s="219" t="s">
        <v>79</v>
      </c>
      <c r="J11" s="218" t="s">
        <v>65</v>
      </c>
      <c r="K11" s="208" t="s">
        <v>73</v>
      </c>
      <c r="L11" s="208">
        <v>52.003</v>
      </c>
      <c r="M11" s="220" t="s">
        <v>74</v>
      </c>
      <c r="N11" s="220" t="s">
        <v>75</v>
      </c>
      <c r="O11" s="221">
        <f>IF(M11="Yes",L11,0)</f>
        <v>0</v>
      </c>
      <c r="P11" s="221">
        <f>IF(N11="Yes",L11,0)</f>
        <v>52.003</v>
      </c>
      <c r="Q11" s="221">
        <f t="shared" si="0"/>
        <v>0</v>
      </c>
      <c r="R11" s="221">
        <f t="shared" si="1"/>
        <v>52.003</v>
      </c>
      <c r="S11" s="222" t="str">
        <f t="shared" si="5"/>
        <v>Valid</v>
      </c>
      <c r="T11" s="223" t="str" cm="1">
        <f t="array" ref="T11">INDEX(Input_TMS_ADD25!$C$9:$C$24,MATCH(Input_TMS!K11,Input_TMS_ADD25!$B$9:$B$24,0),)</f>
        <v>WINEP Chemicals</v>
      </c>
      <c r="W11" s="101">
        <f t="shared" si="2"/>
        <v>0</v>
      </c>
    </row>
    <row r="12" spans="1:23" ht="20.25" customHeight="1" thickBot="1" x14ac:dyDescent="0.4">
      <c r="B12" s="6" t="s">
        <v>88</v>
      </c>
      <c r="C12" s="7" t="s">
        <v>68</v>
      </c>
      <c r="D12" s="7">
        <v>3</v>
      </c>
      <c r="E12" s="218" t="s">
        <v>89</v>
      </c>
      <c r="F12" s="218" t="s">
        <v>78</v>
      </c>
      <c r="G12" s="218" t="s">
        <v>71</v>
      </c>
      <c r="H12" s="219" t="s">
        <v>72</v>
      </c>
      <c r="I12" s="219" t="s">
        <v>79</v>
      </c>
      <c r="J12" s="218" t="s">
        <v>65</v>
      </c>
      <c r="K12" s="208" t="s">
        <v>73</v>
      </c>
      <c r="L12" s="208">
        <v>22.292000000000002</v>
      </c>
      <c r="M12" s="220" t="s">
        <v>74</v>
      </c>
      <c r="N12" s="220" t="s">
        <v>75</v>
      </c>
      <c r="O12" s="221">
        <f t="shared" ref="O12:O42" si="6">IF(M12="Yes",L12,0)</f>
        <v>0</v>
      </c>
      <c r="P12" s="221">
        <f t="shared" ref="P12:P42" si="7">IF(N12="Yes",L12,0)</f>
        <v>22.292000000000002</v>
      </c>
      <c r="Q12" s="221">
        <f t="shared" si="0"/>
        <v>0</v>
      </c>
      <c r="R12" s="221">
        <f t="shared" si="1"/>
        <v>22.292000000000002</v>
      </c>
      <c r="S12" s="222" t="str">
        <f t="shared" si="5"/>
        <v>Valid</v>
      </c>
      <c r="T12" s="223" t="str" cm="1">
        <f t="array" ref="T12">INDEX(Input_TMS_ADD25!$C$9:$C$24,MATCH(Input_TMS!K12,Input_TMS_ADD25!$B$9:$B$24,0),)</f>
        <v>WINEP Chemicals</v>
      </c>
      <c r="W12" s="101">
        <f t="shared" si="2"/>
        <v>0</v>
      </c>
    </row>
    <row r="13" spans="1:23" ht="20.25" customHeight="1" thickBot="1" x14ac:dyDescent="0.4">
      <c r="B13" s="6" t="s">
        <v>90</v>
      </c>
      <c r="C13" s="7" t="s">
        <v>68</v>
      </c>
      <c r="D13" s="7">
        <v>3</v>
      </c>
      <c r="E13" s="218" t="s">
        <v>91</v>
      </c>
      <c r="F13" s="218" t="s">
        <v>78</v>
      </c>
      <c r="G13" s="218" t="s">
        <v>71</v>
      </c>
      <c r="H13" s="219" t="s">
        <v>72</v>
      </c>
      <c r="I13" s="219" t="s">
        <v>79</v>
      </c>
      <c r="J13" s="218" t="s">
        <v>65</v>
      </c>
      <c r="K13" s="208" t="s">
        <v>73</v>
      </c>
      <c r="L13" s="208">
        <v>22.975000000000001</v>
      </c>
      <c r="M13" s="220" t="s">
        <v>74</v>
      </c>
      <c r="N13" s="220" t="s">
        <v>75</v>
      </c>
      <c r="O13" s="221">
        <f t="shared" si="6"/>
        <v>0</v>
      </c>
      <c r="P13" s="221">
        <f t="shared" si="7"/>
        <v>22.975000000000001</v>
      </c>
      <c r="Q13" s="221">
        <f t="shared" si="0"/>
        <v>0</v>
      </c>
      <c r="R13" s="221">
        <f t="shared" si="1"/>
        <v>22.975000000000001</v>
      </c>
      <c r="S13" s="222" t="str">
        <f t="shared" si="5"/>
        <v>Valid</v>
      </c>
      <c r="T13" s="223" t="str" cm="1">
        <f t="array" ref="T13">INDEX(Input_TMS_ADD25!$C$9:$C$24,MATCH(Input_TMS!K13,Input_TMS_ADD25!$B$9:$B$24,0),)</f>
        <v>WINEP Chemicals</v>
      </c>
      <c r="W13" s="101">
        <f t="shared" si="2"/>
        <v>0</v>
      </c>
    </row>
    <row r="14" spans="1:23" ht="20.25" customHeight="1" thickBot="1" x14ac:dyDescent="0.4">
      <c r="B14" s="6" t="s">
        <v>92</v>
      </c>
      <c r="C14" s="7" t="s">
        <v>68</v>
      </c>
      <c r="D14" s="7">
        <v>3</v>
      </c>
      <c r="E14" s="218" t="s">
        <v>93</v>
      </c>
      <c r="F14" s="218" t="s">
        <v>94</v>
      </c>
      <c r="G14" s="218" t="s">
        <v>95</v>
      </c>
      <c r="H14" s="219" t="s">
        <v>72</v>
      </c>
      <c r="I14" s="219">
        <v>47573</v>
      </c>
      <c r="J14" s="218" t="s">
        <v>65</v>
      </c>
      <c r="K14" s="208" t="s">
        <v>96</v>
      </c>
      <c r="L14" s="208">
        <v>5.0426430678898999</v>
      </c>
      <c r="M14" s="220" t="s">
        <v>74</v>
      </c>
      <c r="N14" s="220" t="s">
        <v>75</v>
      </c>
      <c r="O14" s="221">
        <f t="shared" si="6"/>
        <v>0</v>
      </c>
      <c r="P14" s="221">
        <f t="shared" si="7"/>
        <v>5.0426430678898999</v>
      </c>
      <c r="Q14" s="221">
        <f t="shared" si="0"/>
        <v>0</v>
      </c>
      <c r="R14" s="221">
        <f t="shared" si="1"/>
        <v>5.0426430678898999</v>
      </c>
      <c r="S14" s="222" t="str">
        <f t="shared" si="5"/>
        <v>Valid</v>
      </c>
      <c r="T14" s="223" t="str" cm="1">
        <f t="array" ref="T14">INDEX(Input_TMS_ADD25!$C$9:$C$24,MATCH(Input_TMS!K14,Input_TMS_ADD25!$B$9:$B$24,0),)</f>
        <v>WINEP Low P</v>
      </c>
      <c r="W14" s="101">
        <f t="shared" si="2"/>
        <v>0</v>
      </c>
    </row>
    <row r="15" spans="1:23" ht="20.25" customHeight="1" thickBot="1" x14ac:dyDescent="0.4">
      <c r="B15" s="6" t="s">
        <v>97</v>
      </c>
      <c r="C15" s="7" t="s">
        <v>68</v>
      </c>
      <c r="D15" s="7">
        <v>3</v>
      </c>
      <c r="E15" s="218" t="s">
        <v>98</v>
      </c>
      <c r="F15" s="218" t="s">
        <v>99</v>
      </c>
      <c r="G15" s="218" t="s">
        <v>95</v>
      </c>
      <c r="H15" s="219" t="s">
        <v>72</v>
      </c>
      <c r="I15" s="219">
        <v>47573</v>
      </c>
      <c r="J15" s="218" t="s">
        <v>65</v>
      </c>
      <c r="K15" s="208" t="s">
        <v>96</v>
      </c>
      <c r="L15" s="208">
        <v>4.975567041248329</v>
      </c>
      <c r="M15" s="220" t="s">
        <v>74</v>
      </c>
      <c r="N15" s="220" t="s">
        <v>75</v>
      </c>
      <c r="O15" s="221">
        <f t="shared" si="6"/>
        <v>0</v>
      </c>
      <c r="P15" s="221">
        <f t="shared" si="7"/>
        <v>4.975567041248329</v>
      </c>
      <c r="Q15" s="221">
        <f t="shared" si="0"/>
        <v>0</v>
      </c>
      <c r="R15" s="221">
        <f t="shared" si="1"/>
        <v>4.975567041248329</v>
      </c>
      <c r="S15" s="222" t="str">
        <f t="shared" si="5"/>
        <v>Valid</v>
      </c>
      <c r="T15" s="223" t="str" cm="1">
        <f t="array" ref="T15">INDEX(Input_TMS_ADD25!$C$9:$C$24,MATCH(Input_TMS!K15,Input_TMS_ADD25!$B$9:$B$24,0),)</f>
        <v>WINEP Low P</v>
      </c>
      <c r="W15" s="101">
        <f t="shared" si="2"/>
        <v>0</v>
      </c>
    </row>
    <row r="16" spans="1:23" ht="20.25" customHeight="1" thickBot="1" x14ac:dyDescent="0.4">
      <c r="B16" s="6" t="s">
        <v>100</v>
      </c>
      <c r="C16" s="7" t="s">
        <v>68</v>
      </c>
      <c r="D16" s="7">
        <v>3</v>
      </c>
      <c r="E16" s="218" t="s">
        <v>101</v>
      </c>
      <c r="F16" s="218" t="s">
        <v>102</v>
      </c>
      <c r="G16" s="218" t="s">
        <v>95</v>
      </c>
      <c r="H16" s="219" t="s">
        <v>103</v>
      </c>
      <c r="I16" s="219">
        <v>47573</v>
      </c>
      <c r="J16" s="218" t="s">
        <v>65</v>
      </c>
      <c r="K16" s="208" t="s">
        <v>96</v>
      </c>
      <c r="L16" s="208">
        <v>19.989567396037785</v>
      </c>
      <c r="M16" s="220" t="s">
        <v>74</v>
      </c>
      <c r="N16" s="220" t="s">
        <v>75</v>
      </c>
      <c r="O16" s="221">
        <f t="shared" si="6"/>
        <v>0</v>
      </c>
      <c r="P16" s="221">
        <f t="shared" si="7"/>
        <v>19.989567396037785</v>
      </c>
      <c r="Q16" s="221">
        <f t="shared" si="0"/>
        <v>0</v>
      </c>
      <c r="R16" s="221">
        <f t="shared" si="1"/>
        <v>19.989567396037785</v>
      </c>
      <c r="S16" s="222" t="str">
        <f t="shared" si="5"/>
        <v>Valid</v>
      </c>
      <c r="T16" s="223" t="str" cm="1">
        <f t="array" ref="T16">INDEX(Input_TMS_ADD25!$C$9:$C$24,MATCH(Input_TMS!K16,Input_TMS_ADD25!$B$9:$B$24,0),)</f>
        <v>WINEP Low P</v>
      </c>
      <c r="W16" s="101">
        <f t="shared" si="2"/>
        <v>0</v>
      </c>
    </row>
    <row r="17" spans="2:23" ht="20.25" customHeight="1" thickBot="1" x14ac:dyDescent="0.4">
      <c r="B17" s="6" t="s">
        <v>104</v>
      </c>
      <c r="C17" s="7" t="s">
        <v>68</v>
      </c>
      <c r="D17" s="7">
        <v>3</v>
      </c>
      <c r="E17" s="218" t="s">
        <v>105</v>
      </c>
      <c r="F17" s="218" t="s">
        <v>106</v>
      </c>
      <c r="G17" s="218" t="s">
        <v>95</v>
      </c>
      <c r="H17" s="219" t="s">
        <v>72</v>
      </c>
      <c r="I17" s="219">
        <v>47573</v>
      </c>
      <c r="J17" s="218" t="s">
        <v>65</v>
      </c>
      <c r="K17" s="208" t="s">
        <v>96</v>
      </c>
      <c r="L17" s="208">
        <v>4.1899929154320859</v>
      </c>
      <c r="M17" s="220" t="s">
        <v>74</v>
      </c>
      <c r="N17" s="220" t="s">
        <v>75</v>
      </c>
      <c r="O17" s="221">
        <f t="shared" si="6"/>
        <v>0</v>
      </c>
      <c r="P17" s="221">
        <f t="shared" si="7"/>
        <v>4.1899929154320859</v>
      </c>
      <c r="Q17" s="221">
        <f t="shared" si="0"/>
        <v>0</v>
      </c>
      <c r="R17" s="221">
        <f t="shared" si="1"/>
        <v>4.1899929154320859</v>
      </c>
      <c r="S17" s="222" t="str">
        <f t="shared" si="5"/>
        <v>Valid</v>
      </c>
      <c r="T17" s="223" t="str" cm="1">
        <f t="array" ref="T17">INDEX(Input_TMS_ADD25!$C$9:$C$24,MATCH(Input_TMS!K17,Input_TMS_ADD25!$B$9:$B$24,0),)</f>
        <v>WINEP Low P</v>
      </c>
      <c r="W17" s="101">
        <f t="shared" si="2"/>
        <v>0</v>
      </c>
    </row>
    <row r="18" spans="2:23" ht="20.25" customHeight="1" thickBot="1" x14ac:dyDescent="0.4">
      <c r="B18" s="6" t="s">
        <v>107</v>
      </c>
      <c r="C18" s="7" t="s">
        <v>68</v>
      </c>
      <c r="D18" s="7">
        <v>3</v>
      </c>
      <c r="E18" s="218" t="s">
        <v>108</v>
      </c>
      <c r="F18" s="218" t="s">
        <v>109</v>
      </c>
      <c r="G18" s="218" t="s">
        <v>95</v>
      </c>
      <c r="H18" s="219" t="s">
        <v>72</v>
      </c>
      <c r="I18" s="219">
        <v>47573</v>
      </c>
      <c r="J18" s="218" t="s">
        <v>65</v>
      </c>
      <c r="K18" s="208" t="s">
        <v>96</v>
      </c>
      <c r="L18" s="208">
        <v>5.2810334352981485</v>
      </c>
      <c r="M18" s="220" t="s">
        <v>74</v>
      </c>
      <c r="N18" s="220" t="s">
        <v>75</v>
      </c>
      <c r="O18" s="221">
        <f t="shared" si="6"/>
        <v>0</v>
      </c>
      <c r="P18" s="221">
        <f t="shared" si="7"/>
        <v>5.2810334352981485</v>
      </c>
      <c r="Q18" s="221">
        <f t="shared" si="0"/>
        <v>0</v>
      </c>
      <c r="R18" s="221">
        <f t="shared" si="1"/>
        <v>5.2810334352981485</v>
      </c>
      <c r="S18" s="222" t="str">
        <f t="shared" si="5"/>
        <v>Valid</v>
      </c>
      <c r="T18" s="223" t="str" cm="1">
        <f t="array" ref="T18">INDEX(Input_TMS_ADD25!$C$9:$C$24,MATCH(Input_TMS!K18,Input_TMS_ADD25!$B$9:$B$24,0),)</f>
        <v>WINEP Low P</v>
      </c>
      <c r="W18" s="101">
        <f t="shared" si="2"/>
        <v>0</v>
      </c>
    </row>
    <row r="19" spans="2:23" ht="20.25" customHeight="1" thickBot="1" x14ac:dyDescent="0.4">
      <c r="B19" s="6" t="s">
        <v>110</v>
      </c>
      <c r="C19" s="7" t="s">
        <v>68</v>
      </c>
      <c r="D19" s="7">
        <v>3</v>
      </c>
      <c r="E19" s="218" t="s">
        <v>111</v>
      </c>
      <c r="F19" s="218" t="s">
        <v>112</v>
      </c>
      <c r="G19" s="218" t="s">
        <v>95</v>
      </c>
      <c r="H19" s="219" t="s">
        <v>72</v>
      </c>
      <c r="I19" s="219">
        <v>47573</v>
      </c>
      <c r="J19" s="218" t="s">
        <v>65</v>
      </c>
      <c r="K19" s="208" t="s">
        <v>96</v>
      </c>
      <c r="L19" s="208">
        <v>4.0031243449378824</v>
      </c>
      <c r="M19" s="220" t="s">
        <v>74</v>
      </c>
      <c r="N19" s="220" t="s">
        <v>75</v>
      </c>
      <c r="O19" s="221">
        <f t="shared" si="6"/>
        <v>0</v>
      </c>
      <c r="P19" s="221">
        <f t="shared" si="7"/>
        <v>4.0031243449378824</v>
      </c>
      <c r="Q19" s="221">
        <f t="shared" si="0"/>
        <v>0</v>
      </c>
      <c r="R19" s="221">
        <f t="shared" si="1"/>
        <v>4.0031243449378824</v>
      </c>
      <c r="S19" s="222" t="str">
        <f t="shared" si="5"/>
        <v>Valid</v>
      </c>
      <c r="T19" s="223" t="str" cm="1">
        <f t="array" ref="T19">INDEX(Input_TMS_ADD25!$C$9:$C$24,MATCH(Input_TMS!K19,Input_TMS_ADD25!$B$9:$B$24,0),)</f>
        <v>WINEP Low P</v>
      </c>
      <c r="W19" s="101">
        <f t="shared" si="2"/>
        <v>0</v>
      </c>
    </row>
    <row r="20" spans="2:23" ht="20.25" customHeight="1" thickBot="1" x14ac:dyDescent="0.4">
      <c r="B20" s="6" t="s">
        <v>113</v>
      </c>
      <c r="C20" s="7" t="s">
        <v>68</v>
      </c>
      <c r="D20" s="7">
        <v>3</v>
      </c>
      <c r="E20" s="218" t="s">
        <v>114</v>
      </c>
      <c r="F20" s="218" t="s">
        <v>115</v>
      </c>
      <c r="G20" s="218" t="s">
        <v>95</v>
      </c>
      <c r="H20" s="219" t="s">
        <v>72</v>
      </c>
      <c r="I20" s="219">
        <v>47573</v>
      </c>
      <c r="J20" s="218" t="s">
        <v>65</v>
      </c>
      <c r="K20" s="208" t="s">
        <v>96</v>
      </c>
      <c r="L20" s="208">
        <v>3.9601923322150228</v>
      </c>
      <c r="M20" s="220" t="s">
        <v>74</v>
      </c>
      <c r="N20" s="220" t="s">
        <v>75</v>
      </c>
      <c r="O20" s="221">
        <f t="shared" si="6"/>
        <v>0</v>
      </c>
      <c r="P20" s="221">
        <f t="shared" si="7"/>
        <v>3.9601923322150228</v>
      </c>
      <c r="Q20" s="221">
        <f t="shared" si="0"/>
        <v>0</v>
      </c>
      <c r="R20" s="221">
        <f t="shared" si="1"/>
        <v>3.9601923322150228</v>
      </c>
      <c r="S20" s="222" t="str">
        <f t="shared" si="5"/>
        <v>Valid</v>
      </c>
      <c r="T20" s="223" t="str" cm="1">
        <f t="array" ref="T20">INDEX(Input_TMS_ADD25!$C$9:$C$24,MATCH(Input_TMS!K20,Input_TMS_ADD25!$B$9:$B$24,0),)</f>
        <v>WINEP Low P</v>
      </c>
      <c r="W20" s="101">
        <f t="shared" si="2"/>
        <v>0</v>
      </c>
    </row>
    <row r="21" spans="2:23" ht="20.25" customHeight="1" thickBot="1" x14ac:dyDescent="0.4">
      <c r="B21" s="6" t="s">
        <v>116</v>
      </c>
      <c r="C21" s="7" t="s">
        <v>68</v>
      </c>
      <c r="D21" s="7">
        <v>3</v>
      </c>
      <c r="E21" s="218" t="s">
        <v>117</v>
      </c>
      <c r="F21" s="218" t="s">
        <v>118</v>
      </c>
      <c r="G21" s="218" t="s">
        <v>95</v>
      </c>
      <c r="H21" s="219" t="s">
        <v>103</v>
      </c>
      <c r="I21" s="219">
        <v>47573</v>
      </c>
      <c r="J21" s="218" t="s">
        <v>65</v>
      </c>
      <c r="K21" s="208" t="s">
        <v>96</v>
      </c>
      <c r="L21" s="208">
        <v>55.497925912163296</v>
      </c>
      <c r="M21" s="220" t="s">
        <v>74</v>
      </c>
      <c r="N21" s="220" t="s">
        <v>75</v>
      </c>
      <c r="O21" s="221">
        <f t="shared" si="6"/>
        <v>0</v>
      </c>
      <c r="P21" s="221">
        <f t="shared" si="7"/>
        <v>55.497925912163296</v>
      </c>
      <c r="Q21" s="221">
        <f t="shared" si="0"/>
        <v>0</v>
      </c>
      <c r="R21" s="221">
        <f t="shared" si="1"/>
        <v>55.497925912163296</v>
      </c>
      <c r="S21" s="222" t="str">
        <f t="shared" si="5"/>
        <v>Valid</v>
      </c>
      <c r="T21" s="223" t="str" cm="1">
        <f t="array" ref="T21">INDEX(Input_TMS_ADD25!$C$9:$C$24,MATCH(Input_TMS!K21,Input_TMS_ADD25!$B$9:$B$24,0),)</f>
        <v>WINEP Low P</v>
      </c>
      <c r="W21" s="101">
        <f t="shared" si="2"/>
        <v>0</v>
      </c>
    </row>
    <row r="22" spans="2:23" ht="20.25" customHeight="1" thickBot="1" x14ac:dyDescent="0.4">
      <c r="B22" s="6" t="s">
        <v>119</v>
      </c>
      <c r="C22" s="7" t="s">
        <v>68</v>
      </c>
      <c r="D22" s="7">
        <v>3</v>
      </c>
      <c r="E22" s="218" t="s">
        <v>120</v>
      </c>
      <c r="F22" s="218" t="s">
        <v>78</v>
      </c>
      <c r="G22" s="218" t="s">
        <v>95</v>
      </c>
      <c r="H22" s="219" t="s">
        <v>72</v>
      </c>
      <c r="I22" s="219" t="s">
        <v>79</v>
      </c>
      <c r="J22" s="218" t="s">
        <v>65</v>
      </c>
      <c r="K22" s="208" t="s">
        <v>121</v>
      </c>
      <c r="L22" s="208">
        <v>33.000999999999998</v>
      </c>
      <c r="M22" s="220" t="s">
        <v>74</v>
      </c>
      <c r="N22" s="220" t="s">
        <v>75</v>
      </c>
      <c r="O22" s="221">
        <f t="shared" si="6"/>
        <v>0</v>
      </c>
      <c r="P22" s="221">
        <f t="shared" si="7"/>
        <v>33.000999999999998</v>
      </c>
      <c r="Q22" s="221">
        <f t="shared" si="0"/>
        <v>0</v>
      </c>
      <c r="R22" s="221">
        <f t="shared" si="1"/>
        <v>33.000999999999998</v>
      </c>
      <c r="S22" s="222" t="str">
        <f t="shared" si="5"/>
        <v>Valid</v>
      </c>
      <c r="T22" s="223" t="str" cm="1">
        <f t="array" ref="T22">INDEX(Input_TMS_ADD25!$C$9:$C$24,MATCH(Input_TMS!K22,Input_TMS_ADD25!$B$9:$B$24,0),)</f>
        <v>WINEP Low P</v>
      </c>
      <c r="W22" s="101">
        <f t="shared" si="2"/>
        <v>0</v>
      </c>
    </row>
    <row r="23" spans="2:23" ht="20.25" customHeight="1" thickBot="1" x14ac:dyDescent="0.4">
      <c r="B23" s="6" t="s">
        <v>122</v>
      </c>
      <c r="C23" s="7" t="s">
        <v>68</v>
      </c>
      <c r="D23" s="7">
        <v>3</v>
      </c>
      <c r="E23" s="218" t="s">
        <v>123</v>
      </c>
      <c r="F23" s="218" t="s">
        <v>124</v>
      </c>
      <c r="G23" s="218" t="s">
        <v>95</v>
      </c>
      <c r="H23" s="219" t="s">
        <v>72</v>
      </c>
      <c r="I23" s="219">
        <v>47573</v>
      </c>
      <c r="J23" s="218" t="s">
        <v>65</v>
      </c>
      <c r="K23" s="208" t="s">
        <v>96</v>
      </c>
      <c r="L23" s="208">
        <v>8.4022031457076398</v>
      </c>
      <c r="M23" s="220" t="s">
        <v>74</v>
      </c>
      <c r="N23" s="220" t="s">
        <v>75</v>
      </c>
      <c r="O23" s="221">
        <f t="shared" si="6"/>
        <v>0</v>
      </c>
      <c r="P23" s="221">
        <f t="shared" si="7"/>
        <v>8.4022031457076398</v>
      </c>
      <c r="Q23" s="221">
        <f t="shared" si="0"/>
        <v>0</v>
      </c>
      <c r="R23" s="221">
        <f t="shared" si="1"/>
        <v>8.4022031457076398</v>
      </c>
      <c r="S23" s="222" t="str">
        <f t="shared" si="5"/>
        <v>Valid</v>
      </c>
      <c r="T23" s="223" t="str" cm="1">
        <f t="array" ref="T23">INDEX(Input_TMS_ADD25!$C$9:$C$24,MATCH(Input_TMS!K23,Input_TMS_ADD25!$B$9:$B$24,0),)</f>
        <v>WINEP Low P</v>
      </c>
      <c r="W23" s="101">
        <f t="shared" si="2"/>
        <v>0</v>
      </c>
    </row>
    <row r="24" spans="2:23" ht="20.25" customHeight="1" thickBot="1" x14ac:dyDescent="0.4">
      <c r="B24" s="6" t="s">
        <v>125</v>
      </c>
      <c r="C24" s="7" t="s">
        <v>68</v>
      </c>
      <c r="D24" s="7">
        <v>3</v>
      </c>
      <c r="E24" s="218" t="s">
        <v>126</v>
      </c>
      <c r="F24" s="218" t="s">
        <v>127</v>
      </c>
      <c r="G24" s="218" t="s">
        <v>95</v>
      </c>
      <c r="H24" s="219" t="s">
        <v>72</v>
      </c>
      <c r="I24" s="219">
        <v>47573</v>
      </c>
      <c r="J24" s="218" t="s">
        <v>65</v>
      </c>
      <c r="K24" s="208" t="s">
        <v>96</v>
      </c>
      <c r="L24" s="208">
        <v>5.3075842113972316</v>
      </c>
      <c r="M24" s="220" t="s">
        <v>74</v>
      </c>
      <c r="N24" s="220" t="s">
        <v>75</v>
      </c>
      <c r="O24" s="221">
        <f t="shared" si="6"/>
        <v>0</v>
      </c>
      <c r="P24" s="221">
        <f t="shared" si="7"/>
        <v>5.3075842113972316</v>
      </c>
      <c r="Q24" s="221">
        <f t="shared" si="0"/>
        <v>0</v>
      </c>
      <c r="R24" s="221">
        <f t="shared" si="1"/>
        <v>5.3075842113972316</v>
      </c>
      <c r="S24" s="222" t="str">
        <f t="shared" si="5"/>
        <v>Valid</v>
      </c>
      <c r="T24" s="223" t="str" cm="1">
        <f t="array" ref="T24">INDEX(Input_TMS_ADD25!$C$9:$C$24,MATCH(Input_TMS!K24,Input_TMS_ADD25!$B$9:$B$24,0),)</f>
        <v>WINEP Low P</v>
      </c>
      <c r="W24" s="101">
        <f t="shared" si="2"/>
        <v>0</v>
      </c>
    </row>
    <row r="25" spans="2:23" ht="20.25" customHeight="1" thickBot="1" x14ac:dyDescent="0.4">
      <c r="B25" s="6" t="s">
        <v>128</v>
      </c>
      <c r="C25" s="7" t="s">
        <v>68</v>
      </c>
      <c r="D25" s="7">
        <v>3</v>
      </c>
      <c r="E25" s="218" t="s">
        <v>129</v>
      </c>
      <c r="F25" s="218" t="s">
        <v>130</v>
      </c>
      <c r="G25" s="218" t="s">
        <v>95</v>
      </c>
      <c r="H25" s="219" t="s">
        <v>72</v>
      </c>
      <c r="I25" s="219">
        <v>47573</v>
      </c>
      <c r="J25" s="218" t="s">
        <v>65</v>
      </c>
      <c r="K25" s="208" t="s">
        <v>96</v>
      </c>
      <c r="L25" s="208">
        <v>5.3539673922632378</v>
      </c>
      <c r="M25" s="220" t="s">
        <v>74</v>
      </c>
      <c r="N25" s="220" t="s">
        <v>75</v>
      </c>
      <c r="O25" s="221">
        <f t="shared" si="6"/>
        <v>0</v>
      </c>
      <c r="P25" s="221">
        <f t="shared" si="7"/>
        <v>5.3539673922632378</v>
      </c>
      <c r="Q25" s="221">
        <f t="shared" si="0"/>
        <v>0</v>
      </c>
      <c r="R25" s="221">
        <f t="shared" si="1"/>
        <v>5.3539673922632378</v>
      </c>
      <c r="S25" s="222" t="str">
        <f t="shared" si="5"/>
        <v>Valid</v>
      </c>
      <c r="T25" s="223" t="str" cm="1">
        <f t="array" ref="T25">INDEX(Input_TMS_ADD25!$C$9:$C$24,MATCH(Input_TMS!K25,Input_TMS_ADD25!$B$9:$B$24,0),)</f>
        <v>WINEP Low P</v>
      </c>
      <c r="W25" s="101">
        <f t="shared" si="2"/>
        <v>0</v>
      </c>
    </row>
    <row r="26" spans="2:23" ht="20.25" customHeight="1" thickBot="1" x14ac:dyDescent="0.4">
      <c r="B26" s="6" t="s">
        <v>131</v>
      </c>
      <c r="C26" s="7" t="s">
        <v>68</v>
      </c>
      <c r="D26" s="7">
        <v>3</v>
      </c>
      <c r="E26" s="218" t="s">
        <v>132</v>
      </c>
      <c r="F26" s="218" t="s">
        <v>133</v>
      </c>
      <c r="G26" s="218" t="s">
        <v>95</v>
      </c>
      <c r="H26" s="219" t="s">
        <v>103</v>
      </c>
      <c r="I26" s="219">
        <v>47573</v>
      </c>
      <c r="J26" s="218" t="s">
        <v>65</v>
      </c>
      <c r="K26" s="208" t="s">
        <v>96</v>
      </c>
      <c r="L26" s="208">
        <v>56.683341439919445</v>
      </c>
      <c r="M26" s="220" t="s">
        <v>74</v>
      </c>
      <c r="N26" s="220" t="s">
        <v>75</v>
      </c>
      <c r="O26" s="221">
        <f t="shared" si="6"/>
        <v>0</v>
      </c>
      <c r="P26" s="221">
        <f t="shared" si="7"/>
        <v>56.683341439919445</v>
      </c>
      <c r="Q26" s="221">
        <f t="shared" si="0"/>
        <v>0</v>
      </c>
      <c r="R26" s="221">
        <f t="shared" si="1"/>
        <v>56.683341439919445</v>
      </c>
      <c r="S26" s="222" t="str">
        <f t="shared" si="5"/>
        <v>Valid</v>
      </c>
      <c r="T26" s="223" t="str" cm="1">
        <f t="array" ref="T26">INDEX(Input_TMS_ADD25!$C$9:$C$24,MATCH(Input_TMS!K26,Input_TMS_ADD25!$B$9:$B$24,0),)</f>
        <v>WINEP Low P</v>
      </c>
      <c r="W26" s="101">
        <f t="shared" si="2"/>
        <v>0</v>
      </c>
    </row>
    <row r="27" spans="2:23" ht="20.25" customHeight="1" thickBot="1" x14ac:dyDescent="0.4">
      <c r="B27" s="6" t="s">
        <v>134</v>
      </c>
      <c r="C27" s="7" t="s">
        <v>68</v>
      </c>
      <c r="D27" s="7">
        <v>3</v>
      </c>
      <c r="E27" s="218" t="s">
        <v>135</v>
      </c>
      <c r="F27" s="218" t="s">
        <v>136</v>
      </c>
      <c r="G27" s="218" t="s">
        <v>95</v>
      </c>
      <c r="H27" s="219" t="s">
        <v>72</v>
      </c>
      <c r="I27" s="219">
        <v>47573</v>
      </c>
      <c r="J27" s="218" t="s">
        <v>65</v>
      </c>
      <c r="K27" s="208" t="s">
        <v>96</v>
      </c>
      <c r="L27" s="208">
        <v>17.856385232669044</v>
      </c>
      <c r="M27" s="220" t="s">
        <v>74</v>
      </c>
      <c r="N27" s="220" t="s">
        <v>75</v>
      </c>
      <c r="O27" s="221">
        <f t="shared" si="6"/>
        <v>0</v>
      </c>
      <c r="P27" s="221">
        <f t="shared" si="7"/>
        <v>17.856385232669044</v>
      </c>
      <c r="Q27" s="221">
        <f t="shared" si="0"/>
        <v>0</v>
      </c>
      <c r="R27" s="221">
        <f t="shared" si="1"/>
        <v>17.856385232669044</v>
      </c>
      <c r="S27" s="222" t="str">
        <f t="shared" si="5"/>
        <v>Valid</v>
      </c>
      <c r="T27" s="223" t="str" cm="1">
        <f t="array" ref="T27">INDEX(Input_TMS_ADD25!$C$9:$C$24,MATCH(Input_TMS!K27,Input_TMS_ADD25!$B$9:$B$24,0),)</f>
        <v>WINEP Low P</v>
      </c>
      <c r="W27" s="101">
        <f t="shared" si="2"/>
        <v>0</v>
      </c>
    </row>
    <row r="28" spans="2:23" ht="20.25" customHeight="1" thickBot="1" x14ac:dyDescent="0.4">
      <c r="B28" s="6" t="s">
        <v>137</v>
      </c>
      <c r="C28" s="7" t="s">
        <v>68</v>
      </c>
      <c r="D28" s="7">
        <v>3</v>
      </c>
      <c r="E28" s="218" t="s">
        <v>138</v>
      </c>
      <c r="F28" s="218" t="s">
        <v>139</v>
      </c>
      <c r="G28" s="218" t="s">
        <v>95</v>
      </c>
      <c r="H28" s="219" t="s">
        <v>72</v>
      </c>
      <c r="I28" s="219">
        <v>47573</v>
      </c>
      <c r="J28" s="218" t="s">
        <v>65</v>
      </c>
      <c r="K28" s="208" t="s">
        <v>96</v>
      </c>
      <c r="L28" s="208">
        <v>15.637819504890548</v>
      </c>
      <c r="M28" s="220" t="s">
        <v>74</v>
      </c>
      <c r="N28" s="220" t="s">
        <v>75</v>
      </c>
      <c r="O28" s="221">
        <f t="shared" si="6"/>
        <v>0</v>
      </c>
      <c r="P28" s="221">
        <f t="shared" si="7"/>
        <v>15.637819504890548</v>
      </c>
      <c r="Q28" s="221">
        <f t="shared" si="0"/>
        <v>0</v>
      </c>
      <c r="R28" s="221">
        <f t="shared" si="1"/>
        <v>15.637819504890548</v>
      </c>
      <c r="S28" s="222" t="str">
        <f t="shared" si="5"/>
        <v>Valid</v>
      </c>
      <c r="T28" s="223" t="str" cm="1">
        <f t="array" ref="T28">INDEX(Input_TMS_ADD25!$C$9:$C$24,MATCH(Input_TMS!K28,Input_TMS_ADD25!$B$9:$B$24,0),)</f>
        <v>WINEP Low P</v>
      </c>
      <c r="W28" s="101">
        <f t="shared" si="2"/>
        <v>0</v>
      </c>
    </row>
    <row r="29" spans="2:23" ht="20.25" customHeight="1" thickBot="1" x14ac:dyDescent="0.4">
      <c r="B29" s="6" t="s">
        <v>140</v>
      </c>
      <c r="C29" s="7" t="s">
        <v>68</v>
      </c>
      <c r="D29" s="7">
        <v>3</v>
      </c>
      <c r="E29" s="218" t="s">
        <v>141</v>
      </c>
      <c r="F29" s="218" t="s">
        <v>142</v>
      </c>
      <c r="G29" s="218" t="s">
        <v>95</v>
      </c>
      <c r="H29" s="219" t="s">
        <v>72</v>
      </c>
      <c r="I29" s="219">
        <v>47573</v>
      </c>
      <c r="J29" s="218" t="s">
        <v>65</v>
      </c>
      <c r="K29" s="208" t="s">
        <v>96</v>
      </c>
      <c r="L29" s="208">
        <v>5.9957933620213595</v>
      </c>
      <c r="M29" s="220" t="s">
        <v>74</v>
      </c>
      <c r="N29" s="220" t="s">
        <v>75</v>
      </c>
      <c r="O29" s="221">
        <f t="shared" si="6"/>
        <v>0</v>
      </c>
      <c r="P29" s="221">
        <f t="shared" si="7"/>
        <v>5.9957933620213595</v>
      </c>
      <c r="Q29" s="221">
        <f t="shared" si="0"/>
        <v>0</v>
      </c>
      <c r="R29" s="221">
        <f t="shared" si="1"/>
        <v>5.9957933620213595</v>
      </c>
      <c r="S29" s="222" t="str">
        <f t="shared" si="5"/>
        <v>Valid</v>
      </c>
      <c r="T29" s="223" t="str" cm="1">
        <f t="array" ref="T29">INDEX(Input_TMS_ADD25!$C$9:$C$24,MATCH(Input_TMS!K29,Input_TMS_ADD25!$B$9:$B$24,0),)</f>
        <v>WINEP Low P</v>
      </c>
      <c r="W29" s="101">
        <f t="shared" si="2"/>
        <v>0</v>
      </c>
    </row>
    <row r="30" spans="2:23" ht="20.25" customHeight="1" thickBot="1" x14ac:dyDescent="0.4">
      <c r="B30" s="6" t="s">
        <v>143</v>
      </c>
      <c r="C30" s="7" t="s">
        <v>68</v>
      </c>
      <c r="D30" s="7">
        <v>3</v>
      </c>
      <c r="E30" s="218" t="s">
        <v>144</v>
      </c>
      <c r="F30" s="218" t="s">
        <v>145</v>
      </c>
      <c r="G30" s="218" t="s">
        <v>95</v>
      </c>
      <c r="H30" s="219" t="s">
        <v>72</v>
      </c>
      <c r="I30" s="219">
        <v>47573</v>
      </c>
      <c r="J30" s="218" t="s">
        <v>65</v>
      </c>
      <c r="K30" s="208" t="s">
        <v>121</v>
      </c>
      <c r="L30" s="208">
        <v>32.548802422038221</v>
      </c>
      <c r="M30" s="220" t="s">
        <v>74</v>
      </c>
      <c r="N30" s="220" t="s">
        <v>75</v>
      </c>
      <c r="O30" s="221">
        <f t="shared" si="6"/>
        <v>0</v>
      </c>
      <c r="P30" s="221">
        <f t="shared" si="7"/>
        <v>32.548802422038221</v>
      </c>
      <c r="Q30" s="221">
        <f t="shared" si="0"/>
        <v>0</v>
      </c>
      <c r="R30" s="221">
        <f t="shared" si="1"/>
        <v>32.548802422038221</v>
      </c>
      <c r="S30" s="222" t="str">
        <f t="shared" si="5"/>
        <v>Valid</v>
      </c>
      <c r="T30" s="223" t="str" cm="1">
        <f t="array" ref="T30">INDEX(Input_TMS_ADD25!$C$9:$C$24,MATCH(Input_TMS!K30,Input_TMS_ADD25!$B$9:$B$24,0),)</f>
        <v>WINEP Low P</v>
      </c>
      <c r="W30" s="101">
        <f t="shared" si="2"/>
        <v>0</v>
      </c>
    </row>
    <row r="31" spans="2:23" ht="20.25" customHeight="1" thickBot="1" x14ac:dyDescent="0.4">
      <c r="B31" s="6" t="s">
        <v>146</v>
      </c>
      <c r="C31" s="7" t="s">
        <v>68</v>
      </c>
      <c r="D31" s="7">
        <v>3</v>
      </c>
      <c r="E31" s="218" t="s">
        <v>147</v>
      </c>
      <c r="F31" s="218" t="s">
        <v>148</v>
      </c>
      <c r="G31" s="218" t="s">
        <v>95</v>
      </c>
      <c r="H31" s="219" t="s">
        <v>72</v>
      </c>
      <c r="I31" s="219">
        <v>47573</v>
      </c>
      <c r="J31" s="218" t="s">
        <v>65</v>
      </c>
      <c r="K31" s="208" t="s">
        <v>96</v>
      </c>
      <c r="L31" s="208">
        <v>3.9554349609572927</v>
      </c>
      <c r="M31" s="220" t="s">
        <v>74</v>
      </c>
      <c r="N31" s="220" t="s">
        <v>75</v>
      </c>
      <c r="O31" s="221">
        <f t="shared" si="6"/>
        <v>0</v>
      </c>
      <c r="P31" s="221">
        <f t="shared" si="7"/>
        <v>3.9554349609572927</v>
      </c>
      <c r="Q31" s="221">
        <f t="shared" si="0"/>
        <v>0</v>
      </c>
      <c r="R31" s="221">
        <f t="shared" si="1"/>
        <v>3.9554349609572927</v>
      </c>
      <c r="S31" s="222" t="str">
        <f t="shared" si="5"/>
        <v>Valid</v>
      </c>
      <c r="T31" s="223" t="str" cm="1">
        <f t="array" ref="T31">INDEX(Input_TMS_ADD25!$C$9:$C$24,MATCH(Input_TMS!K31,Input_TMS_ADD25!$B$9:$B$24,0),)</f>
        <v>WINEP Low P</v>
      </c>
      <c r="W31" s="101">
        <f t="shared" si="2"/>
        <v>0</v>
      </c>
    </row>
    <row r="32" spans="2:23" ht="20.25" customHeight="1" thickBot="1" x14ac:dyDescent="0.4">
      <c r="B32" s="6" t="s">
        <v>149</v>
      </c>
      <c r="C32" s="7" t="s">
        <v>68</v>
      </c>
      <c r="D32" s="7">
        <v>3</v>
      </c>
      <c r="E32" s="218" t="s">
        <v>150</v>
      </c>
      <c r="F32" s="218" t="s">
        <v>151</v>
      </c>
      <c r="G32" s="218" t="s">
        <v>95</v>
      </c>
      <c r="H32" s="219" t="s">
        <v>72</v>
      </c>
      <c r="I32" s="219">
        <v>47573</v>
      </c>
      <c r="J32" s="218" t="s">
        <v>65</v>
      </c>
      <c r="K32" s="208" t="s">
        <v>96</v>
      </c>
      <c r="L32" s="208">
        <v>3.9701714438735238</v>
      </c>
      <c r="M32" s="220" t="s">
        <v>74</v>
      </c>
      <c r="N32" s="220" t="s">
        <v>75</v>
      </c>
      <c r="O32" s="221">
        <f t="shared" si="6"/>
        <v>0</v>
      </c>
      <c r="P32" s="221">
        <f t="shared" si="7"/>
        <v>3.9701714438735238</v>
      </c>
      <c r="Q32" s="221">
        <f t="shared" si="0"/>
        <v>0</v>
      </c>
      <c r="R32" s="221">
        <f t="shared" si="1"/>
        <v>3.9701714438735238</v>
      </c>
      <c r="S32" s="222" t="str">
        <f t="shared" si="5"/>
        <v>Valid</v>
      </c>
      <c r="T32" s="223" t="str" cm="1">
        <f t="array" ref="T32">INDEX(Input_TMS_ADD25!$C$9:$C$24,MATCH(Input_TMS!K32,Input_TMS_ADD25!$B$9:$B$24,0),)</f>
        <v>WINEP Low P</v>
      </c>
      <c r="W32" s="101">
        <f t="shared" si="2"/>
        <v>0</v>
      </c>
    </row>
    <row r="33" spans="2:23" ht="20.25" customHeight="1" thickBot="1" x14ac:dyDescent="0.4">
      <c r="B33" s="6" t="s">
        <v>152</v>
      </c>
      <c r="C33" s="7" t="s">
        <v>68</v>
      </c>
      <c r="D33" s="7">
        <v>3</v>
      </c>
      <c r="E33" s="218" t="s">
        <v>153</v>
      </c>
      <c r="F33" s="218" t="s">
        <v>154</v>
      </c>
      <c r="G33" s="218" t="s">
        <v>95</v>
      </c>
      <c r="H33" s="219" t="s">
        <v>72</v>
      </c>
      <c r="I33" s="219">
        <v>47573</v>
      </c>
      <c r="J33" s="218" t="s">
        <v>65</v>
      </c>
      <c r="K33" s="208" t="s">
        <v>96</v>
      </c>
      <c r="L33" s="208">
        <v>5.4177288280353784</v>
      </c>
      <c r="M33" s="220" t="s">
        <v>74</v>
      </c>
      <c r="N33" s="220" t="s">
        <v>75</v>
      </c>
      <c r="O33" s="221">
        <f t="shared" si="6"/>
        <v>0</v>
      </c>
      <c r="P33" s="221">
        <f t="shared" si="7"/>
        <v>5.4177288280353784</v>
      </c>
      <c r="Q33" s="221">
        <f t="shared" si="0"/>
        <v>0</v>
      </c>
      <c r="R33" s="221">
        <f t="shared" si="1"/>
        <v>5.4177288280353784</v>
      </c>
      <c r="S33" s="222" t="str">
        <f t="shared" si="5"/>
        <v>Valid</v>
      </c>
      <c r="T33" s="223" t="str" cm="1">
        <f t="array" ref="T33">INDEX(Input_TMS_ADD25!$C$9:$C$24,MATCH(Input_TMS!K33,Input_TMS_ADD25!$B$9:$B$24,0),)</f>
        <v>WINEP Low P</v>
      </c>
      <c r="W33" s="101">
        <f t="shared" si="2"/>
        <v>0</v>
      </c>
    </row>
    <row r="34" spans="2:23" ht="20.25" customHeight="1" thickBot="1" x14ac:dyDescent="0.4">
      <c r="B34" s="6" t="s">
        <v>155</v>
      </c>
      <c r="C34" s="7" t="s">
        <v>68</v>
      </c>
      <c r="D34" s="7">
        <v>3</v>
      </c>
      <c r="E34" s="218" t="s">
        <v>156</v>
      </c>
      <c r="F34" s="218" t="s">
        <v>157</v>
      </c>
      <c r="G34" s="218" t="s">
        <v>95</v>
      </c>
      <c r="H34" s="219" t="s">
        <v>72</v>
      </c>
      <c r="I34" s="219">
        <v>47573</v>
      </c>
      <c r="J34" s="218" t="s">
        <v>65</v>
      </c>
      <c r="K34" s="208" t="s">
        <v>96</v>
      </c>
      <c r="L34" s="208">
        <v>3.5795275375949664</v>
      </c>
      <c r="M34" s="220" t="s">
        <v>74</v>
      </c>
      <c r="N34" s="220" t="s">
        <v>75</v>
      </c>
      <c r="O34" s="221">
        <f t="shared" si="6"/>
        <v>0</v>
      </c>
      <c r="P34" s="221">
        <f t="shared" si="7"/>
        <v>3.5795275375949664</v>
      </c>
      <c r="Q34" s="221">
        <f t="shared" si="0"/>
        <v>0</v>
      </c>
      <c r="R34" s="221">
        <f t="shared" si="1"/>
        <v>3.5795275375949664</v>
      </c>
      <c r="S34" s="222" t="str">
        <f t="shared" si="5"/>
        <v>Valid</v>
      </c>
      <c r="T34" s="223" t="str" cm="1">
        <f t="array" ref="T34">INDEX(Input_TMS_ADD25!$C$9:$C$24,MATCH(Input_TMS!K34,Input_TMS_ADD25!$B$9:$B$24,0),)</f>
        <v>WINEP Low P</v>
      </c>
      <c r="W34" s="101">
        <f t="shared" si="2"/>
        <v>0</v>
      </c>
    </row>
    <row r="35" spans="2:23" ht="20.25" customHeight="1" thickBot="1" x14ac:dyDescent="0.4">
      <c r="B35" s="6" t="s">
        <v>158</v>
      </c>
      <c r="C35" s="7" t="s">
        <v>68</v>
      </c>
      <c r="D35" s="7">
        <v>3</v>
      </c>
      <c r="E35" s="218" t="s">
        <v>159</v>
      </c>
      <c r="F35" s="218" t="s">
        <v>160</v>
      </c>
      <c r="G35" s="218" t="s">
        <v>95</v>
      </c>
      <c r="H35" s="219" t="s">
        <v>72</v>
      </c>
      <c r="I35" s="219">
        <v>47573</v>
      </c>
      <c r="J35" s="218" t="s">
        <v>65</v>
      </c>
      <c r="K35" s="208" t="s">
        <v>96</v>
      </c>
      <c r="L35" s="208">
        <v>4.9747690940203171</v>
      </c>
      <c r="M35" s="220" t="s">
        <v>74</v>
      </c>
      <c r="N35" s="220" t="s">
        <v>75</v>
      </c>
      <c r="O35" s="221">
        <f t="shared" si="6"/>
        <v>0</v>
      </c>
      <c r="P35" s="221">
        <f t="shared" si="7"/>
        <v>4.9747690940203171</v>
      </c>
      <c r="Q35" s="221">
        <f t="shared" si="0"/>
        <v>0</v>
      </c>
      <c r="R35" s="221">
        <f t="shared" si="1"/>
        <v>4.9747690940203171</v>
      </c>
      <c r="S35" s="222" t="str">
        <f t="shared" si="5"/>
        <v>Valid</v>
      </c>
      <c r="T35" s="223" t="str" cm="1">
        <f t="array" ref="T35">INDEX(Input_TMS_ADD25!$C$9:$C$24,MATCH(Input_TMS!K35,Input_TMS_ADD25!$B$9:$B$24,0),)</f>
        <v>WINEP Low P</v>
      </c>
      <c r="W35" s="101">
        <f t="shared" si="2"/>
        <v>0</v>
      </c>
    </row>
    <row r="36" spans="2:23" ht="20.25" customHeight="1" thickBot="1" x14ac:dyDescent="0.4">
      <c r="B36" s="6" t="s">
        <v>161</v>
      </c>
      <c r="C36" s="7" t="s">
        <v>68</v>
      </c>
      <c r="D36" s="7">
        <v>3</v>
      </c>
      <c r="E36" s="218" t="s">
        <v>162</v>
      </c>
      <c r="F36" s="218" t="s">
        <v>163</v>
      </c>
      <c r="G36" s="218" t="s">
        <v>95</v>
      </c>
      <c r="H36" s="219" t="s">
        <v>72</v>
      </c>
      <c r="I36" s="219">
        <v>47573</v>
      </c>
      <c r="J36" s="218" t="s">
        <v>65</v>
      </c>
      <c r="K36" s="208" t="s">
        <v>96</v>
      </c>
      <c r="L36" s="208">
        <v>3.5245649219659896</v>
      </c>
      <c r="M36" s="220" t="s">
        <v>74</v>
      </c>
      <c r="N36" s="220" t="s">
        <v>75</v>
      </c>
      <c r="O36" s="221">
        <f t="shared" si="6"/>
        <v>0</v>
      </c>
      <c r="P36" s="221">
        <f t="shared" si="7"/>
        <v>3.5245649219659896</v>
      </c>
      <c r="Q36" s="221">
        <f t="shared" si="0"/>
        <v>0</v>
      </c>
      <c r="R36" s="221">
        <f t="shared" si="1"/>
        <v>3.5245649219659896</v>
      </c>
      <c r="S36" s="222" t="str">
        <f t="shared" si="5"/>
        <v>Valid</v>
      </c>
      <c r="T36" s="223" t="str" cm="1">
        <f t="array" ref="T36">INDEX(Input_TMS_ADD25!$C$9:$C$24,MATCH(Input_TMS!K36,Input_TMS_ADD25!$B$9:$B$24,0),)</f>
        <v>WINEP Low P</v>
      </c>
      <c r="W36" s="101">
        <f t="shared" si="2"/>
        <v>0</v>
      </c>
    </row>
    <row r="37" spans="2:23" ht="20.25" customHeight="1" thickBot="1" x14ac:dyDescent="0.4">
      <c r="B37" s="6" t="s">
        <v>164</v>
      </c>
      <c r="C37" s="7" t="s">
        <v>68</v>
      </c>
      <c r="D37" s="7">
        <v>3</v>
      </c>
      <c r="E37" s="218" t="s">
        <v>165</v>
      </c>
      <c r="F37" s="218" t="s">
        <v>166</v>
      </c>
      <c r="G37" s="218" t="s">
        <v>95</v>
      </c>
      <c r="H37" s="219" t="s">
        <v>72</v>
      </c>
      <c r="I37" s="219">
        <v>47573</v>
      </c>
      <c r="J37" s="218" t="s">
        <v>65</v>
      </c>
      <c r="K37" s="208" t="s">
        <v>96</v>
      </c>
      <c r="L37" s="208">
        <v>5.0178240043693307</v>
      </c>
      <c r="M37" s="220" t="s">
        <v>74</v>
      </c>
      <c r="N37" s="220" t="s">
        <v>75</v>
      </c>
      <c r="O37" s="221">
        <f t="shared" si="6"/>
        <v>0</v>
      </c>
      <c r="P37" s="221">
        <f t="shared" si="7"/>
        <v>5.0178240043693307</v>
      </c>
      <c r="Q37" s="221">
        <f t="shared" si="0"/>
        <v>0</v>
      </c>
      <c r="R37" s="221">
        <f t="shared" si="1"/>
        <v>5.0178240043693307</v>
      </c>
      <c r="S37" s="222" t="str">
        <f t="shared" si="5"/>
        <v>Valid</v>
      </c>
      <c r="T37" s="223" t="str" cm="1">
        <f t="array" ref="T37">INDEX(Input_TMS_ADD25!$C$9:$C$24,MATCH(Input_TMS!K37,Input_TMS_ADD25!$B$9:$B$24,0),)</f>
        <v>WINEP Low P</v>
      </c>
      <c r="W37" s="101">
        <f t="shared" si="2"/>
        <v>0</v>
      </c>
    </row>
    <row r="38" spans="2:23" ht="20.25" customHeight="1" thickBot="1" x14ac:dyDescent="0.4">
      <c r="B38" s="6" t="s">
        <v>167</v>
      </c>
      <c r="C38" s="7" t="s">
        <v>68</v>
      </c>
      <c r="D38" s="7">
        <v>3</v>
      </c>
      <c r="E38" s="218" t="s">
        <v>168</v>
      </c>
      <c r="F38" s="218" t="s">
        <v>169</v>
      </c>
      <c r="G38" s="218" t="s">
        <v>95</v>
      </c>
      <c r="H38" s="219" t="s">
        <v>72</v>
      </c>
      <c r="I38" s="219">
        <v>47573</v>
      </c>
      <c r="J38" s="218" t="s">
        <v>65</v>
      </c>
      <c r="K38" s="208" t="s">
        <v>96</v>
      </c>
      <c r="L38" s="208">
        <v>5.0582407492222892</v>
      </c>
      <c r="M38" s="220" t="s">
        <v>74</v>
      </c>
      <c r="N38" s="220" t="s">
        <v>75</v>
      </c>
      <c r="O38" s="221">
        <f t="shared" si="6"/>
        <v>0</v>
      </c>
      <c r="P38" s="221">
        <f t="shared" si="7"/>
        <v>5.0582407492222892</v>
      </c>
      <c r="Q38" s="221">
        <f t="shared" si="0"/>
        <v>0</v>
      </c>
      <c r="R38" s="221">
        <f t="shared" si="1"/>
        <v>5.0582407492222892</v>
      </c>
      <c r="S38" s="222" t="str">
        <f t="shared" si="5"/>
        <v>Valid</v>
      </c>
      <c r="T38" s="223" t="str" cm="1">
        <f t="array" ref="T38">INDEX(Input_TMS_ADD25!$C$9:$C$24,MATCH(Input_TMS!K38,Input_TMS_ADD25!$B$9:$B$24,0),)</f>
        <v>WINEP Low P</v>
      </c>
      <c r="W38" s="101">
        <f t="shared" si="2"/>
        <v>0</v>
      </c>
    </row>
    <row r="39" spans="2:23" ht="20.25" customHeight="1" thickBot="1" x14ac:dyDescent="0.4">
      <c r="B39" s="6" t="s">
        <v>170</v>
      </c>
      <c r="C39" s="7" t="s">
        <v>68</v>
      </c>
      <c r="D39" s="7">
        <v>3</v>
      </c>
      <c r="E39" s="218" t="s">
        <v>171</v>
      </c>
      <c r="F39" s="218" t="s">
        <v>172</v>
      </c>
      <c r="G39" s="218" t="s">
        <v>95</v>
      </c>
      <c r="H39" s="219" t="s">
        <v>72</v>
      </c>
      <c r="I39" s="219">
        <v>47573</v>
      </c>
      <c r="J39" s="218" t="s">
        <v>65</v>
      </c>
      <c r="K39" s="208" t="s">
        <v>96</v>
      </c>
      <c r="L39" s="208">
        <v>49.432864070081877</v>
      </c>
      <c r="M39" s="220" t="s">
        <v>74</v>
      </c>
      <c r="N39" s="220" t="s">
        <v>75</v>
      </c>
      <c r="O39" s="221">
        <f t="shared" si="6"/>
        <v>0</v>
      </c>
      <c r="P39" s="221">
        <f t="shared" si="7"/>
        <v>49.432864070081877</v>
      </c>
      <c r="Q39" s="221">
        <f t="shared" si="0"/>
        <v>0</v>
      </c>
      <c r="R39" s="221">
        <f t="shared" si="1"/>
        <v>49.432864070081877</v>
      </c>
      <c r="S39" s="222" t="str">
        <f t="shared" si="5"/>
        <v>Valid</v>
      </c>
      <c r="T39" s="223" t="str" cm="1">
        <f t="array" ref="T39">INDEX(Input_TMS_ADD25!$C$9:$C$24,MATCH(Input_TMS!K39,Input_TMS_ADD25!$B$9:$B$24,0),)</f>
        <v>WINEP Low P</v>
      </c>
      <c r="W39" s="101">
        <f t="shared" si="2"/>
        <v>0</v>
      </c>
    </row>
    <row r="40" spans="2:23" ht="20.25" customHeight="1" thickBot="1" x14ac:dyDescent="0.4">
      <c r="B40" s="6" t="s">
        <v>173</v>
      </c>
      <c r="C40" s="7" t="s">
        <v>68</v>
      </c>
      <c r="D40" s="7">
        <v>3</v>
      </c>
      <c r="E40" s="218" t="s">
        <v>174</v>
      </c>
      <c r="F40" s="218" t="s">
        <v>175</v>
      </c>
      <c r="G40" s="218" t="s">
        <v>95</v>
      </c>
      <c r="H40" s="219" t="s">
        <v>72</v>
      </c>
      <c r="I40" s="219">
        <v>47573</v>
      </c>
      <c r="J40" s="218" t="s">
        <v>65</v>
      </c>
      <c r="K40" s="208" t="s">
        <v>96</v>
      </c>
      <c r="L40" s="208">
        <v>5.4023667569657086</v>
      </c>
      <c r="M40" s="220" t="s">
        <v>74</v>
      </c>
      <c r="N40" s="220" t="s">
        <v>75</v>
      </c>
      <c r="O40" s="221">
        <f t="shared" si="6"/>
        <v>0</v>
      </c>
      <c r="P40" s="221">
        <f t="shared" si="7"/>
        <v>5.4023667569657086</v>
      </c>
      <c r="Q40" s="221">
        <f t="shared" si="0"/>
        <v>0</v>
      </c>
      <c r="R40" s="221">
        <f t="shared" si="1"/>
        <v>5.4023667569657086</v>
      </c>
      <c r="S40" s="222" t="str">
        <f t="shared" si="5"/>
        <v>Valid</v>
      </c>
      <c r="T40" s="223" t="str" cm="1">
        <f t="array" ref="T40">INDEX(Input_TMS_ADD25!$C$9:$C$24,MATCH(Input_TMS!K40,Input_TMS_ADD25!$B$9:$B$24,0),)</f>
        <v>WINEP Low P</v>
      </c>
      <c r="W40" s="101">
        <f t="shared" si="2"/>
        <v>0</v>
      </c>
    </row>
    <row r="41" spans="2:23" ht="20.25" customHeight="1" thickBot="1" x14ac:dyDescent="0.4">
      <c r="B41" s="6" t="s">
        <v>176</v>
      </c>
      <c r="C41" s="7" t="s">
        <v>68</v>
      </c>
      <c r="D41" s="7">
        <v>3</v>
      </c>
      <c r="E41" s="218" t="s">
        <v>177</v>
      </c>
      <c r="F41" s="218" t="s">
        <v>178</v>
      </c>
      <c r="G41" s="218" t="s">
        <v>95</v>
      </c>
      <c r="H41" s="219" t="s">
        <v>72</v>
      </c>
      <c r="I41" s="219">
        <v>47573</v>
      </c>
      <c r="J41" s="218" t="s">
        <v>65</v>
      </c>
      <c r="K41" s="208" t="s">
        <v>96</v>
      </c>
      <c r="L41" s="208">
        <v>5.946367854488825</v>
      </c>
      <c r="M41" s="220" t="s">
        <v>74</v>
      </c>
      <c r="N41" s="220" t="s">
        <v>75</v>
      </c>
      <c r="O41" s="221">
        <f t="shared" si="6"/>
        <v>0</v>
      </c>
      <c r="P41" s="221">
        <f t="shared" si="7"/>
        <v>5.946367854488825</v>
      </c>
      <c r="Q41" s="221">
        <f t="shared" ref="Q41:Q72" si="8">IF(J41="CW3",L41,0)</f>
        <v>0</v>
      </c>
      <c r="R41" s="221">
        <f t="shared" ref="R41:R72" si="9">IF(J41="CWW3",L41,0)</f>
        <v>5.946367854488825</v>
      </c>
      <c r="S41" s="222" t="str">
        <f t="shared" ref="S41:S72" si="10">IF(M41=N41,"ERROR","Valid")</f>
        <v>Valid</v>
      </c>
      <c r="T41" s="223" t="str" cm="1">
        <f t="array" ref="T41">INDEX(Input_TMS_ADD25!$C$9:$C$24,MATCH(Input_TMS!K41,Input_TMS_ADD25!$B$9:$B$24,0),)</f>
        <v>WINEP Low P</v>
      </c>
      <c r="W41" s="101">
        <f t="shared" ref="W41:W72" si="11">O41/L41</f>
        <v>0</v>
      </c>
    </row>
    <row r="42" spans="2:23" ht="20.25" customHeight="1" thickBot="1" x14ac:dyDescent="0.4">
      <c r="B42" s="6" t="s">
        <v>179</v>
      </c>
      <c r="C42" s="7" t="s">
        <v>68</v>
      </c>
      <c r="D42" s="7">
        <v>3</v>
      </c>
      <c r="E42" s="218" t="s">
        <v>180</v>
      </c>
      <c r="F42" s="218" t="s">
        <v>181</v>
      </c>
      <c r="G42" s="218" t="s">
        <v>95</v>
      </c>
      <c r="H42" s="219" t="s">
        <v>72</v>
      </c>
      <c r="I42" s="219">
        <v>47573</v>
      </c>
      <c r="J42" s="218" t="s">
        <v>65</v>
      </c>
      <c r="K42" s="208" t="s">
        <v>96</v>
      </c>
      <c r="L42" s="208">
        <v>3.8141857391239862</v>
      </c>
      <c r="M42" s="220" t="s">
        <v>74</v>
      </c>
      <c r="N42" s="220" t="s">
        <v>75</v>
      </c>
      <c r="O42" s="221">
        <f t="shared" si="6"/>
        <v>0</v>
      </c>
      <c r="P42" s="221">
        <f t="shared" si="7"/>
        <v>3.8141857391239862</v>
      </c>
      <c r="Q42" s="221">
        <f t="shared" si="8"/>
        <v>0</v>
      </c>
      <c r="R42" s="221">
        <f t="shared" si="9"/>
        <v>3.8141857391239862</v>
      </c>
      <c r="S42" s="222" t="str">
        <f t="shared" si="10"/>
        <v>Valid</v>
      </c>
      <c r="T42" s="223" t="str" cm="1">
        <f t="array" ref="T42">INDEX(Input_TMS_ADD25!$C$9:$C$24,MATCH(Input_TMS!K42,Input_TMS_ADD25!$B$9:$B$24,0),)</f>
        <v>WINEP Low P</v>
      </c>
      <c r="W42" s="101">
        <f t="shared" si="11"/>
        <v>0</v>
      </c>
    </row>
    <row r="43" spans="2:23" ht="20.25" customHeight="1" thickBot="1" x14ac:dyDescent="0.4">
      <c r="B43" s="6" t="s">
        <v>182</v>
      </c>
      <c r="C43" s="7" t="s">
        <v>68</v>
      </c>
      <c r="D43" s="7">
        <v>3</v>
      </c>
      <c r="E43" s="218" t="s">
        <v>183</v>
      </c>
      <c r="F43" s="218" t="s">
        <v>184</v>
      </c>
      <c r="G43" s="218" t="s">
        <v>95</v>
      </c>
      <c r="H43" s="219" t="s">
        <v>72</v>
      </c>
      <c r="I43" s="219">
        <v>47573</v>
      </c>
      <c r="J43" s="218" t="s">
        <v>65</v>
      </c>
      <c r="K43" s="208" t="s">
        <v>96</v>
      </c>
      <c r="L43" s="208">
        <v>3.9725010983415512</v>
      </c>
      <c r="M43" s="220" t="s">
        <v>74</v>
      </c>
      <c r="N43" s="220" t="s">
        <v>75</v>
      </c>
      <c r="O43" s="221">
        <f t="shared" ref="O43:O74" si="12">IF(M43="Yes",L43,0)</f>
        <v>0</v>
      </c>
      <c r="P43" s="221">
        <f t="shared" ref="P43:P74" si="13">IF(N43="Yes",L43,0)</f>
        <v>3.9725010983415512</v>
      </c>
      <c r="Q43" s="221">
        <f t="shared" si="8"/>
        <v>0</v>
      </c>
      <c r="R43" s="221">
        <f t="shared" si="9"/>
        <v>3.9725010983415512</v>
      </c>
      <c r="S43" s="222" t="str">
        <f t="shared" si="10"/>
        <v>Valid</v>
      </c>
      <c r="T43" s="223" t="str" cm="1">
        <f t="array" ref="T43">INDEX(Input_TMS_ADD25!$C$9:$C$24,MATCH(Input_TMS!K43,Input_TMS_ADD25!$B$9:$B$24,0),)</f>
        <v>WINEP Low P</v>
      </c>
      <c r="W43" s="101">
        <f t="shared" si="11"/>
        <v>0</v>
      </c>
    </row>
    <row r="44" spans="2:23" ht="20.25" customHeight="1" thickBot="1" x14ac:dyDescent="0.4">
      <c r="B44" s="6" t="s">
        <v>185</v>
      </c>
      <c r="C44" s="7" t="s">
        <v>68</v>
      </c>
      <c r="D44" s="7">
        <v>3</v>
      </c>
      <c r="E44" s="218" t="s">
        <v>186</v>
      </c>
      <c r="F44" s="218" t="s">
        <v>187</v>
      </c>
      <c r="G44" s="218" t="s">
        <v>95</v>
      </c>
      <c r="H44" s="219" t="s">
        <v>72</v>
      </c>
      <c r="I44" s="219">
        <v>47573</v>
      </c>
      <c r="J44" s="218" t="s">
        <v>65</v>
      </c>
      <c r="K44" s="208" t="s">
        <v>96</v>
      </c>
      <c r="L44" s="208">
        <v>4.1715861104022345</v>
      </c>
      <c r="M44" s="220" t="s">
        <v>74</v>
      </c>
      <c r="N44" s="220" t="s">
        <v>75</v>
      </c>
      <c r="O44" s="221">
        <f t="shared" si="12"/>
        <v>0</v>
      </c>
      <c r="P44" s="221">
        <f t="shared" si="13"/>
        <v>4.1715861104022345</v>
      </c>
      <c r="Q44" s="221">
        <f t="shared" si="8"/>
        <v>0</v>
      </c>
      <c r="R44" s="221">
        <f t="shared" si="9"/>
        <v>4.1715861104022345</v>
      </c>
      <c r="S44" s="222" t="str">
        <f t="shared" si="10"/>
        <v>Valid</v>
      </c>
      <c r="T44" s="223" t="str" cm="1">
        <f t="array" ref="T44">INDEX(Input_TMS_ADD25!$C$9:$C$24,MATCH(Input_TMS!K44,Input_TMS_ADD25!$B$9:$B$24,0),)</f>
        <v>WINEP Low P</v>
      </c>
      <c r="W44" s="101">
        <f t="shared" si="11"/>
        <v>0</v>
      </c>
    </row>
    <row r="45" spans="2:23" ht="20.25" customHeight="1" thickBot="1" x14ac:dyDescent="0.4">
      <c r="B45" s="6" t="s">
        <v>188</v>
      </c>
      <c r="C45" s="7" t="s">
        <v>68</v>
      </c>
      <c r="D45" s="7">
        <v>3</v>
      </c>
      <c r="E45" s="218" t="s">
        <v>189</v>
      </c>
      <c r="F45" s="218" t="s">
        <v>190</v>
      </c>
      <c r="G45" s="218" t="s">
        <v>95</v>
      </c>
      <c r="H45" s="219" t="s">
        <v>72</v>
      </c>
      <c r="I45" s="219">
        <v>47573</v>
      </c>
      <c r="J45" s="218" t="s">
        <v>65</v>
      </c>
      <c r="K45" s="208" t="s">
        <v>96</v>
      </c>
      <c r="L45" s="208">
        <v>2.2202713070485567</v>
      </c>
      <c r="M45" s="220" t="s">
        <v>74</v>
      </c>
      <c r="N45" s="220" t="s">
        <v>75</v>
      </c>
      <c r="O45" s="221">
        <f t="shared" si="12"/>
        <v>0</v>
      </c>
      <c r="P45" s="221">
        <f t="shared" si="13"/>
        <v>2.2202713070485567</v>
      </c>
      <c r="Q45" s="221">
        <f t="shared" si="8"/>
        <v>0</v>
      </c>
      <c r="R45" s="221">
        <f t="shared" si="9"/>
        <v>2.2202713070485567</v>
      </c>
      <c r="S45" s="222" t="str">
        <f t="shared" si="10"/>
        <v>Valid</v>
      </c>
      <c r="T45" s="223" t="str" cm="1">
        <f t="array" ref="T45">INDEX(Input_TMS_ADD25!$C$9:$C$24,MATCH(Input_TMS!K45,Input_TMS_ADD25!$B$9:$B$24,0),)</f>
        <v>WINEP Low P</v>
      </c>
      <c r="W45" s="101">
        <f t="shared" si="11"/>
        <v>0</v>
      </c>
    </row>
    <row r="46" spans="2:23" ht="20.25" customHeight="1" thickBot="1" x14ac:dyDescent="0.4">
      <c r="B46" s="6" t="s">
        <v>191</v>
      </c>
      <c r="C46" s="7" t="s">
        <v>68</v>
      </c>
      <c r="D46" s="7">
        <v>3</v>
      </c>
      <c r="E46" s="218" t="s">
        <v>192</v>
      </c>
      <c r="F46" s="218" t="s">
        <v>193</v>
      </c>
      <c r="G46" s="218" t="s">
        <v>95</v>
      </c>
      <c r="H46" s="219" t="s">
        <v>72</v>
      </c>
      <c r="I46" s="219">
        <v>47573</v>
      </c>
      <c r="J46" s="218" t="s">
        <v>65</v>
      </c>
      <c r="K46" s="208" t="s">
        <v>96</v>
      </c>
      <c r="L46" s="208">
        <v>4.9816685060840484</v>
      </c>
      <c r="M46" s="220" t="s">
        <v>74</v>
      </c>
      <c r="N46" s="220" t="s">
        <v>75</v>
      </c>
      <c r="O46" s="221">
        <f t="shared" si="12"/>
        <v>0</v>
      </c>
      <c r="P46" s="221">
        <f t="shared" si="13"/>
        <v>4.9816685060840484</v>
      </c>
      <c r="Q46" s="221">
        <f t="shared" si="8"/>
        <v>0</v>
      </c>
      <c r="R46" s="221">
        <f t="shared" si="9"/>
        <v>4.9816685060840484</v>
      </c>
      <c r="S46" s="222" t="str">
        <f t="shared" si="10"/>
        <v>Valid</v>
      </c>
      <c r="T46" s="223" t="str" cm="1">
        <f t="array" ref="T46">INDEX(Input_TMS_ADD25!$C$9:$C$24,MATCH(Input_TMS!K46,Input_TMS_ADD25!$B$9:$B$24,0),)</f>
        <v>WINEP Low P</v>
      </c>
      <c r="W46" s="101">
        <f t="shared" si="11"/>
        <v>0</v>
      </c>
    </row>
    <row r="47" spans="2:23" ht="20.25" customHeight="1" thickBot="1" x14ac:dyDescent="0.4">
      <c r="B47" s="6" t="s">
        <v>194</v>
      </c>
      <c r="C47" s="7" t="s">
        <v>68</v>
      </c>
      <c r="D47" s="7">
        <v>3</v>
      </c>
      <c r="E47" s="218" t="s">
        <v>195</v>
      </c>
      <c r="F47" s="218" t="s">
        <v>196</v>
      </c>
      <c r="G47" s="218" t="s">
        <v>95</v>
      </c>
      <c r="H47" s="219" t="s">
        <v>72</v>
      </c>
      <c r="I47" s="219">
        <v>47573</v>
      </c>
      <c r="J47" s="218" t="s">
        <v>65</v>
      </c>
      <c r="K47" s="208" t="s">
        <v>96</v>
      </c>
      <c r="L47" s="208">
        <v>5.0052751353561922</v>
      </c>
      <c r="M47" s="220" t="s">
        <v>74</v>
      </c>
      <c r="N47" s="220" t="s">
        <v>75</v>
      </c>
      <c r="O47" s="221">
        <f t="shared" si="12"/>
        <v>0</v>
      </c>
      <c r="P47" s="221">
        <f t="shared" si="13"/>
        <v>5.0052751353561922</v>
      </c>
      <c r="Q47" s="221">
        <f t="shared" si="8"/>
        <v>0</v>
      </c>
      <c r="R47" s="221">
        <f t="shared" si="9"/>
        <v>5.0052751353561922</v>
      </c>
      <c r="S47" s="222" t="str">
        <f t="shared" si="10"/>
        <v>Valid</v>
      </c>
      <c r="T47" s="223" t="str" cm="1">
        <f t="array" ref="T47">INDEX(Input_TMS_ADD25!$C$9:$C$24,MATCH(Input_TMS!K47,Input_TMS_ADD25!$B$9:$B$24,0),)</f>
        <v>WINEP Low P</v>
      </c>
      <c r="W47" s="101">
        <f t="shared" si="11"/>
        <v>0</v>
      </c>
    </row>
    <row r="48" spans="2:23" ht="20.25" customHeight="1" thickBot="1" x14ac:dyDescent="0.4">
      <c r="B48" s="6" t="s">
        <v>197</v>
      </c>
      <c r="C48" s="7" t="s">
        <v>68</v>
      </c>
      <c r="D48" s="7">
        <v>3</v>
      </c>
      <c r="E48" s="218" t="s">
        <v>198</v>
      </c>
      <c r="F48" s="218" t="s">
        <v>199</v>
      </c>
      <c r="G48" s="218" t="s">
        <v>95</v>
      </c>
      <c r="H48" s="219" t="s">
        <v>72</v>
      </c>
      <c r="I48" s="219">
        <v>47573</v>
      </c>
      <c r="J48" s="218" t="s">
        <v>65</v>
      </c>
      <c r="K48" s="208" t="s">
        <v>96</v>
      </c>
      <c r="L48" s="208">
        <v>5.2027373755682991</v>
      </c>
      <c r="M48" s="220" t="s">
        <v>74</v>
      </c>
      <c r="N48" s="220" t="s">
        <v>75</v>
      </c>
      <c r="O48" s="221">
        <f t="shared" si="12"/>
        <v>0</v>
      </c>
      <c r="P48" s="221">
        <f t="shared" si="13"/>
        <v>5.2027373755682991</v>
      </c>
      <c r="Q48" s="221">
        <f t="shared" si="8"/>
        <v>0</v>
      </c>
      <c r="R48" s="221">
        <f t="shared" si="9"/>
        <v>5.2027373755682991</v>
      </c>
      <c r="S48" s="222" t="str">
        <f t="shared" si="10"/>
        <v>Valid</v>
      </c>
      <c r="T48" s="223" t="str" cm="1">
        <f t="array" ref="T48">INDEX(Input_TMS_ADD25!$C$9:$C$24,MATCH(Input_TMS!K48,Input_TMS_ADD25!$B$9:$B$24,0),)</f>
        <v>WINEP Low P</v>
      </c>
      <c r="W48" s="101">
        <f t="shared" si="11"/>
        <v>0</v>
      </c>
    </row>
    <row r="49" spans="2:23" ht="20.25" customHeight="1" thickBot="1" x14ac:dyDescent="0.4">
      <c r="B49" s="6" t="s">
        <v>200</v>
      </c>
      <c r="C49" s="7" t="s">
        <v>68</v>
      </c>
      <c r="D49" s="7">
        <v>3</v>
      </c>
      <c r="E49" s="218" t="s">
        <v>201</v>
      </c>
      <c r="F49" s="218" t="s">
        <v>202</v>
      </c>
      <c r="G49" s="218" t="s">
        <v>95</v>
      </c>
      <c r="H49" s="219" t="s">
        <v>72</v>
      </c>
      <c r="I49" s="219">
        <v>47573</v>
      </c>
      <c r="J49" s="218" t="s">
        <v>65</v>
      </c>
      <c r="K49" s="208" t="s">
        <v>96</v>
      </c>
      <c r="L49" s="208">
        <v>4.3613456610161379</v>
      </c>
      <c r="M49" s="220" t="s">
        <v>74</v>
      </c>
      <c r="N49" s="220" t="s">
        <v>75</v>
      </c>
      <c r="O49" s="221">
        <f t="shared" si="12"/>
        <v>0</v>
      </c>
      <c r="P49" s="221">
        <f t="shared" si="13"/>
        <v>4.3613456610161379</v>
      </c>
      <c r="Q49" s="221">
        <f t="shared" si="8"/>
        <v>0</v>
      </c>
      <c r="R49" s="221">
        <f t="shared" si="9"/>
        <v>4.3613456610161379</v>
      </c>
      <c r="S49" s="222" t="str">
        <f t="shared" si="10"/>
        <v>Valid</v>
      </c>
      <c r="T49" s="223" t="str" cm="1">
        <f t="array" ref="T49">INDEX(Input_TMS_ADD25!$C$9:$C$24,MATCH(Input_TMS!K49,Input_TMS_ADD25!$B$9:$B$24,0),)</f>
        <v>WINEP Low P</v>
      </c>
      <c r="W49" s="101">
        <f t="shared" si="11"/>
        <v>0</v>
      </c>
    </row>
    <row r="50" spans="2:23" ht="20.25" customHeight="1" thickBot="1" x14ac:dyDescent="0.4">
      <c r="B50" s="6" t="s">
        <v>203</v>
      </c>
      <c r="C50" s="7" t="s">
        <v>68</v>
      </c>
      <c r="D50" s="7">
        <v>3</v>
      </c>
      <c r="E50" s="218" t="s">
        <v>204</v>
      </c>
      <c r="F50" s="218" t="s">
        <v>205</v>
      </c>
      <c r="G50" s="218" t="s">
        <v>95</v>
      </c>
      <c r="H50" s="219" t="s">
        <v>72</v>
      </c>
      <c r="I50" s="219">
        <v>47573</v>
      </c>
      <c r="J50" s="218" t="s">
        <v>65</v>
      </c>
      <c r="K50" s="208" t="s">
        <v>96</v>
      </c>
      <c r="L50" s="208">
        <v>2.2804659090005379</v>
      </c>
      <c r="M50" s="220" t="s">
        <v>74</v>
      </c>
      <c r="N50" s="220" t="s">
        <v>75</v>
      </c>
      <c r="O50" s="221">
        <f t="shared" si="12"/>
        <v>0</v>
      </c>
      <c r="P50" s="221">
        <f t="shared" si="13"/>
        <v>2.2804659090005379</v>
      </c>
      <c r="Q50" s="221">
        <f t="shared" si="8"/>
        <v>0</v>
      </c>
      <c r="R50" s="221">
        <f t="shared" si="9"/>
        <v>2.2804659090005379</v>
      </c>
      <c r="S50" s="222" t="str">
        <f t="shared" si="10"/>
        <v>Valid</v>
      </c>
      <c r="T50" s="223" t="str" cm="1">
        <f t="array" ref="T50">INDEX(Input_TMS_ADD25!$C$9:$C$24,MATCH(Input_TMS!K50,Input_TMS_ADD25!$B$9:$B$24,0),)</f>
        <v>WINEP Low P</v>
      </c>
      <c r="W50" s="101">
        <f t="shared" si="11"/>
        <v>0</v>
      </c>
    </row>
    <row r="51" spans="2:23" ht="20.25" customHeight="1" thickBot="1" x14ac:dyDescent="0.4">
      <c r="B51" s="6" t="s">
        <v>206</v>
      </c>
      <c r="C51" s="7" t="s">
        <v>68</v>
      </c>
      <c r="D51" s="7">
        <v>3</v>
      </c>
      <c r="E51" s="218" t="s">
        <v>207</v>
      </c>
      <c r="F51" s="218" t="s">
        <v>208</v>
      </c>
      <c r="G51" s="218" t="s">
        <v>95</v>
      </c>
      <c r="H51" s="219" t="s">
        <v>72</v>
      </c>
      <c r="I51" s="219">
        <v>47573</v>
      </c>
      <c r="J51" s="218" t="s">
        <v>65</v>
      </c>
      <c r="K51" s="208" t="s">
        <v>96</v>
      </c>
      <c r="L51" s="208">
        <v>38.991940818107267</v>
      </c>
      <c r="M51" s="220" t="s">
        <v>74</v>
      </c>
      <c r="N51" s="220" t="s">
        <v>75</v>
      </c>
      <c r="O51" s="221">
        <f t="shared" si="12"/>
        <v>0</v>
      </c>
      <c r="P51" s="221">
        <f t="shared" si="13"/>
        <v>38.991940818107267</v>
      </c>
      <c r="Q51" s="221">
        <f t="shared" si="8"/>
        <v>0</v>
      </c>
      <c r="R51" s="221">
        <f t="shared" si="9"/>
        <v>38.991940818107267</v>
      </c>
      <c r="S51" s="222" t="str">
        <f t="shared" si="10"/>
        <v>Valid</v>
      </c>
      <c r="T51" s="223" t="str" cm="1">
        <f t="array" ref="T51">INDEX(Input_TMS_ADD25!$C$9:$C$24,MATCH(Input_TMS!K51,Input_TMS_ADD25!$B$9:$B$24,0),)</f>
        <v>WINEP Low P</v>
      </c>
      <c r="W51" s="101">
        <f t="shared" si="11"/>
        <v>0</v>
      </c>
    </row>
    <row r="52" spans="2:23" ht="20.25" customHeight="1" thickBot="1" x14ac:dyDescent="0.4">
      <c r="B52" s="6" t="s">
        <v>209</v>
      </c>
      <c r="C52" s="7" t="s">
        <v>68</v>
      </c>
      <c r="D52" s="7">
        <v>3</v>
      </c>
      <c r="E52" s="218" t="s">
        <v>210</v>
      </c>
      <c r="F52" s="218" t="s">
        <v>211</v>
      </c>
      <c r="G52" s="218" t="s">
        <v>95</v>
      </c>
      <c r="H52" s="219" t="s">
        <v>72</v>
      </c>
      <c r="I52" s="219">
        <v>47573</v>
      </c>
      <c r="J52" s="218" t="s">
        <v>65</v>
      </c>
      <c r="K52" s="208" t="s">
        <v>96</v>
      </c>
      <c r="L52" s="208">
        <v>4.6279172796078711</v>
      </c>
      <c r="M52" s="220" t="s">
        <v>74</v>
      </c>
      <c r="N52" s="220" t="s">
        <v>75</v>
      </c>
      <c r="O52" s="221">
        <f t="shared" si="12"/>
        <v>0</v>
      </c>
      <c r="P52" s="221">
        <f t="shared" si="13"/>
        <v>4.6279172796078711</v>
      </c>
      <c r="Q52" s="221">
        <f t="shared" si="8"/>
        <v>0</v>
      </c>
      <c r="R52" s="221">
        <f t="shared" si="9"/>
        <v>4.6279172796078711</v>
      </c>
      <c r="S52" s="222" t="str">
        <f t="shared" si="10"/>
        <v>Valid</v>
      </c>
      <c r="T52" s="223" t="str" cm="1">
        <f t="array" ref="T52">INDEX(Input_TMS_ADD25!$C$9:$C$24,MATCH(Input_TMS!K52,Input_TMS_ADD25!$B$9:$B$24,0),)</f>
        <v>WINEP Low P</v>
      </c>
      <c r="W52" s="101">
        <f t="shared" si="11"/>
        <v>0</v>
      </c>
    </row>
    <row r="53" spans="2:23" ht="20.25" customHeight="1" thickBot="1" x14ac:dyDescent="0.4">
      <c r="B53" s="6" t="s">
        <v>212</v>
      </c>
      <c r="C53" s="7" t="s">
        <v>68</v>
      </c>
      <c r="D53" s="7">
        <v>3</v>
      </c>
      <c r="E53" s="218" t="s">
        <v>213</v>
      </c>
      <c r="F53" s="218" t="s">
        <v>214</v>
      </c>
      <c r="G53" s="218" t="s">
        <v>95</v>
      </c>
      <c r="H53" s="219" t="s">
        <v>72</v>
      </c>
      <c r="I53" s="219">
        <v>47573</v>
      </c>
      <c r="J53" s="218" t="s">
        <v>65</v>
      </c>
      <c r="K53" s="208" t="s">
        <v>96</v>
      </c>
      <c r="L53" s="208">
        <v>7.0303622472249998</v>
      </c>
      <c r="M53" s="220" t="s">
        <v>74</v>
      </c>
      <c r="N53" s="220" t="s">
        <v>75</v>
      </c>
      <c r="O53" s="221">
        <f t="shared" si="12"/>
        <v>0</v>
      </c>
      <c r="P53" s="221">
        <f t="shared" si="13"/>
        <v>7.0303622472249998</v>
      </c>
      <c r="Q53" s="221">
        <f t="shared" si="8"/>
        <v>0</v>
      </c>
      <c r="R53" s="221">
        <f t="shared" si="9"/>
        <v>7.0303622472249998</v>
      </c>
      <c r="S53" s="222" t="str">
        <f t="shared" si="10"/>
        <v>Valid</v>
      </c>
      <c r="T53" s="223" t="str" cm="1">
        <f t="array" ref="T53">INDEX(Input_TMS_ADD25!$C$9:$C$24,MATCH(Input_TMS!K53,Input_TMS_ADD25!$B$9:$B$24,0),)</f>
        <v>WINEP Low P</v>
      </c>
      <c r="W53" s="101">
        <f t="shared" si="11"/>
        <v>0</v>
      </c>
    </row>
    <row r="54" spans="2:23" ht="20.25" customHeight="1" thickBot="1" x14ac:dyDescent="0.4">
      <c r="B54" s="6" t="s">
        <v>215</v>
      </c>
      <c r="C54" s="7" t="s">
        <v>68</v>
      </c>
      <c r="D54" s="7">
        <v>3</v>
      </c>
      <c r="E54" s="218" t="s">
        <v>216</v>
      </c>
      <c r="F54" s="218" t="s">
        <v>217</v>
      </c>
      <c r="G54" s="218" t="s">
        <v>95</v>
      </c>
      <c r="H54" s="219" t="s">
        <v>72</v>
      </c>
      <c r="I54" s="219">
        <v>47573</v>
      </c>
      <c r="J54" s="218" t="s">
        <v>65</v>
      </c>
      <c r="K54" s="208" t="s">
        <v>96</v>
      </c>
      <c r="L54" s="208">
        <v>12.909890753016388</v>
      </c>
      <c r="M54" s="220" t="s">
        <v>74</v>
      </c>
      <c r="N54" s="220" t="s">
        <v>75</v>
      </c>
      <c r="O54" s="221">
        <f t="shared" si="12"/>
        <v>0</v>
      </c>
      <c r="P54" s="221">
        <f t="shared" si="13"/>
        <v>12.909890753016388</v>
      </c>
      <c r="Q54" s="221">
        <f t="shared" si="8"/>
        <v>0</v>
      </c>
      <c r="R54" s="221">
        <f t="shared" si="9"/>
        <v>12.909890753016388</v>
      </c>
      <c r="S54" s="222" t="str">
        <f t="shared" si="10"/>
        <v>Valid</v>
      </c>
      <c r="T54" s="223" t="str" cm="1">
        <f t="array" ref="T54">INDEX(Input_TMS_ADD25!$C$9:$C$24,MATCH(Input_TMS!K54,Input_TMS_ADD25!$B$9:$B$24,0),)</f>
        <v>WINEP Low P</v>
      </c>
      <c r="W54" s="101">
        <f t="shared" si="11"/>
        <v>0</v>
      </c>
    </row>
    <row r="55" spans="2:23" ht="20.25" customHeight="1" thickBot="1" x14ac:dyDescent="0.4">
      <c r="B55" s="6" t="s">
        <v>218</v>
      </c>
      <c r="C55" s="7" t="s">
        <v>68</v>
      </c>
      <c r="D55" s="7">
        <v>3</v>
      </c>
      <c r="E55" s="218" t="s">
        <v>219</v>
      </c>
      <c r="F55" s="218" t="s">
        <v>220</v>
      </c>
      <c r="G55" s="218" t="s">
        <v>95</v>
      </c>
      <c r="H55" s="219" t="s">
        <v>221</v>
      </c>
      <c r="I55" s="219">
        <v>47573</v>
      </c>
      <c r="J55" s="218" t="s">
        <v>65</v>
      </c>
      <c r="K55" s="208" t="s">
        <v>96</v>
      </c>
      <c r="L55" s="208">
        <v>64.152649630491396</v>
      </c>
      <c r="M55" s="220" t="s">
        <v>74</v>
      </c>
      <c r="N55" s="220" t="s">
        <v>75</v>
      </c>
      <c r="O55" s="221">
        <f t="shared" si="12"/>
        <v>0</v>
      </c>
      <c r="P55" s="221">
        <f t="shared" si="13"/>
        <v>64.152649630491396</v>
      </c>
      <c r="Q55" s="221">
        <f t="shared" si="8"/>
        <v>0</v>
      </c>
      <c r="R55" s="221">
        <f t="shared" si="9"/>
        <v>64.152649630491396</v>
      </c>
      <c r="S55" s="222" t="str">
        <f t="shared" si="10"/>
        <v>Valid</v>
      </c>
      <c r="T55" s="223" t="str" cm="1">
        <f t="array" ref="T55">INDEX(Input_TMS_ADD25!$C$9:$C$24,MATCH(Input_TMS!K55,Input_TMS_ADD25!$B$9:$B$24,0),)</f>
        <v>WINEP Low P</v>
      </c>
      <c r="W55" s="101">
        <f t="shared" si="11"/>
        <v>0</v>
      </c>
    </row>
    <row r="56" spans="2:23" ht="20.25" customHeight="1" thickBot="1" x14ac:dyDescent="0.4">
      <c r="B56" s="6" t="s">
        <v>222</v>
      </c>
      <c r="C56" s="7" t="s">
        <v>68</v>
      </c>
      <c r="D56" s="7">
        <v>3</v>
      </c>
      <c r="E56" s="218" t="s">
        <v>223</v>
      </c>
      <c r="F56" s="218" t="s">
        <v>224</v>
      </c>
      <c r="G56" s="218" t="s">
        <v>95</v>
      </c>
      <c r="H56" s="219" t="s">
        <v>72</v>
      </c>
      <c r="I56" s="219">
        <v>47573</v>
      </c>
      <c r="J56" s="218" t="s">
        <v>65</v>
      </c>
      <c r="K56" s="208" t="s">
        <v>121</v>
      </c>
      <c r="L56" s="208">
        <v>38.413346622357999</v>
      </c>
      <c r="M56" s="220" t="s">
        <v>74</v>
      </c>
      <c r="N56" s="220" t="s">
        <v>75</v>
      </c>
      <c r="O56" s="221">
        <f t="shared" si="12"/>
        <v>0</v>
      </c>
      <c r="P56" s="221">
        <f t="shared" si="13"/>
        <v>38.413346622357999</v>
      </c>
      <c r="Q56" s="221">
        <f t="shared" si="8"/>
        <v>0</v>
      </c>
      <c r="R56" s="221">
        <f t="shared" si="9"/>
        <v>38.413346622357999</v>
      </c>
      <c r="S56" s="222" t="str">
        <f t="shared" si="10"/>
        <v>Valid</v>
      </c>
      <c r="T56" s="223" t="str" cm="1">
        <f t="array" ref="T56">INDEX(Input_TMS_ADD25!$C$9:$C$24,MATCH(Input_TMS!K56,Input_TMS_ADD25!$B$9:$B$24,0),)</f>
        <v>WINEP Low P</v>
      </c>
      <c r="W56" s="101">
        <f t="shared" si="11"/>
        <v>0</v>
      </c>
    </row>
    <row r="57" spans="2:23" ht="20.25" customHeight="1" thickBot="1" x14ac:dyDescent="0.4">
      <c r="B57" s="6" t="s">
        <v>225</v>
      </c>
      <c r="C57" s="7" t="s">
        <v>68</v>
      </c>
      <c r="D57" s="7">
        <v>3</v>
      </c>
      <c r="E57" s="218" t="s">
        <v>226</v>
      </c>
      <c r="F57" s="218" t="s">
        <v>227</v>
      </c>
      <c r="G57" s="218" t="s">
        <v>95</v>
      </c>
      <c r="H57" s="219" t="s">
        <v>72</v>
      </c>
      <c r="I57" s="219">
        <v>47573</v>
      </c>
      <c r="J57" s="218" t="s">
        <v>65</v>
      </c>
      <c r="K57" s="208" t="s">
        <v>96</v>
      </c>
      <c r="L57" s="208">
        <v>3.5762746243618437</v>
      </c>
      <c r="M57" s="220" t="s">
        <v>74</v>
      </c>
      <c r="N57" s="220" t="s">
        <v>75</v>
      </c>
      <c r="O57" s="221">
        <f t="shared" si="12"/>
        <v>0</v>
      </c>
      <c r="P57" s="221">
        <f t="shared" si="13"/>
        <v>3.5762746243618437</v>
      </c>
      <c r="Q57" s="221">
        <f t="shared" si="8"/>
        <v>0</v>
      </c>
      <c r="R57" s="221">
        <f t="shared" si="9"/>
        <v>3.5762746243618437</v>
      </c>
      <c r="S57" s="222" t="str">
        <f t="shared" si="10"/>
        <v>Valid</v>
      </c>
      <c r="T57" s="223" t="str" cm="1">
        <f t="array" ref="T57">INDEX(Input_TMS_ADD25!$C$9:$C$24,MATCH(Input_TMS!K57,Input_TMS_ADD25!$B$9:$B$24,0),)</f>
        <v>WINEP Low P</v>
      </c>
      <c r="W57" s="101">
        <f t="shared" si="11"/>
        <v>0</v>
      </c>
    </row>
    <row r="58" spans="2:23" ht="20.25" customHeight="1" thickBot="1" x14ac:dyDescent="0.4">
      <c r="B58" s="6" t="s">
        <v>228</v>
      </c>
      <c r="C58" s="7" t="s">
        <v>68</v>
      </c>
      <c r="D58" s="7">
        <v>3</v>
      </c>
      <c r="E58" s="218" t="s">
        <v>229</v>
      </c>
      <c r="F58" s="218" t="s">
        <v>230</v>
      </c>
      <c r="G58" s="218" t="s">
        <v>95</v>
      </c>
      <c r="H58" s="219" t="s">
        <v>72</v>
      </c>
      <c r="I58" s="219">
        <v>47573</v>
      </c>
      <c r="J58" s="218" t="s">
        <v>65</v>
      </c>
      <c r="K58" s="208" t="s">
        <v>96</v>
      </c>
      <c r="L58" s="208">
        <v>38.446279783996864</v>
      </c>
      <c r="M58" s="220" t="s">
        <v>74</v>
      </c>
      <c r="N58" s="220" t="s">
        <v>75</v>
      </c>
      <c r="O58" s="221">
        <f t="shared" si="12"/>
        <v>0</v>
      </c>
      <c r="P58" s="221">
        <f t="shared" si="13"/>
        <v>38.446279783996864</v>
      </c>
      <c r="Q58" s="221">
        <f t="shared" si="8"/>
        <v>0</v>
      </c>
      <c r="R58" s="221">
        <f t="shared" si="9"/>
        <v>38.446279783996864</v>
      </c>
      <c r="S58" s="222" t="str">
        <f t="shared" si="10"/>
        <v>Valid</v>
      </c>
      <c r="T58" s="223" t="str" cm="1">
        <f t="array" ref="T58">INDEX(Input_TMS_ADD25!$C$9:$C$24,MATCH(Input_TMS!K58,Input_TMS_ADD25!$B$9:$B$24,0),)</f>
        <v>WINEP Low P</v>
      </c>
      <c r="W58" s="101">
        <f t="shared" si="11"/>
        <v>0</v>
      </c>
    </row>
    <row r="59" spans="2:23" ht="20.25" customHeight="1" thickBot="1" x14ac:dyDescent="0.4">
      <c r="B59" s="6" t="s">
        <v>231</v>
      </c>
      <c r="C59" s="7" t="s">
        <v>68</v>
      </c>
      <c r="D59" s="7">
        <v>3</v>
      </c>
      <c r="E59" s="218" t="s">
        <v>232</v>
      </c>
      <c r="F59" s="218" t="s">
        <v>233</v>
      </c>
      <c r="G59" s="218" t="s">
        <v>95</v>
      </c>
      <c r="H59" s="219" t="s">
        <v>72</v>
      </c>
      <c r="I59" s="219">
        <v>47573</v>
      </c>
      <c r="J59" s="218" t="s">
        <v>65</v>
      </c>
      <c r="K59" s="208" t="s">
        <v>96</v>
      </c>
      <c r="L59" s="208">
        <v>3.5843460373321756</v>
      </c>
      <c r="M59" s="220" t="s">
        <v>74</v>
      </c>
      <c r="N59" s="220" t="s">
        <v>75</v>
      </c>
      <c r="O59" s="221">
        <f t="shared" si="12"/>
        <v>0</v>
      </c>
      <c r="P59" s="221">
        <f t="shared" si="13"/>
        <v>3.5843460373321756</v>
      </c>
      <c r="Q59" s="221">
        <f t="shared" si="8"/>
        <v>0</v>
      </c>
      <c r="R59" s="221">
        <f t="shared" si="9"/>
        <v>3.5843460373321756</v>
      </c>
      <c r="S59" s="222" t="str">
        <f t="shared" si="10"/>
        <v>Valid</v>
      </c>
      <c r="T59" s="223" t="str" cm="1">
        <f t="array" ref="T59">INDEX(Input_TMS_ADD25!$C$9:$C$24,MATCH(Input_TMS!K59,Input_TMS_ADD25!$B$9:$B$24,0),)</f>
        <v>WINEP Low P</v>
      </c>
      <c r="W59" s="101">
        <f t="shared" si="11"/>
        <v>0</v>
      </c>
    </row>
    <row r="60" spans="2:23" ht="20.25" customHeight="1" thickBot="1" x14ac:dyDescent="0.4">
      <c r="B60" s="6" t="s">
        <v>234</v>
      </c>
      <c r="C60" s="7" t="s">
        <v>68</v>
      </c>
      <c r="D60" s="7">
        <v>3</v>
      </c>
      <c r="E60" s="218" t="s">
        <v>235</v>
      </c>
      <c r="F60" s="218" t="s">
        <v>236</v>
      </c>
      <c r="G60" s="218" t="s">
        <v>95</v>
      </c>
      <c r="H60" s="219" t="s">
        <v>72</v>
      </c>
      <c r="I60" s="219">
        <v>47573</v>
      </c>
      <c r="J60" s="218" t="s">
        <v>65</v>
      </c>
      <c r="K60" s="208" t="s">
        <v>96</v>
      </c>
      <c r="L60" s="208">
        <v>10.618489577305397</v>
      </c>
      <c r="M60" s="220" t="s">
        <v>74</v>
      </c>
      <c r="N60" s="220" t="s">
        <v>75</v>
      </c>
      <c r="O60" s="221">
        <f t="shared" si="12"/>
        <v>0</v>
      </c>
      <c r="P60" s="221">
        <f t="shared" si="13"/>
        <v>10.618489577305397</v>
      </c>
      <c r="Q60" s="221">
        <f t="shared" si="8"/>
        <v>0</v>
      </c>
      <c r="R60" s="221">
        <f t="shared" si="9"/>
        <v>10.618489577305397</v>
      </c>
      <c r="S60" s="222" t="str">
        <f t="shared" si="10"/>
        <v>Valid</v>
      </c>
      <c r="T60" s="223" t="str" cm="1">
        <f t="array" ref="T60">INDEX(Input_TMS_ADD25!$C$9:$C$24,MATCH(Input_TMS!K60,Input_TMS_ADD25!$B$9:$B$24,0),)</f>
        <v>WINEP Low P</v>
      </c>
      <c r="W60" s="101">
        <f t="shared" si="11"/>
        <v>0</v>
      </c>
    </row>
    <row r="61" spans="2:23" ht="20.25" customHeight="1" thickBot="1" x14ac:dyDescent="0.4">
      <c r="B61" s="6" t="s">
        <v>237</v>
      </c>
      <c r="C61" s="7" t="s">
        <v>68</v>
      </c>
      <c r="D61" s="7">
        <v>3</v>
      </c>
      <c r="E61" s="218" t="s">
        <v>238</v>
      </c>
      <c r="F61" s="218" t="s">
        <v>239</v>
      </c>
      <c r="G61" s="218" t="s">
        <v>95</v>
      </c>
      <c r="H61" s="219" t="s">
        <v>72</v>
      </c>
      <c r="I61" s="219">
        <v>47573</v>
      </c>
      <c r="J61" s="218" t="s">
        <v>65</v>
      </c>
      <c r="K61" s="208" t="s">
        <v>96</v>
      </c>
      <c r="L61" s="208">
        <v>12.473565326969084</v>
      </c>
      <c r="M61" s="220" t="s">
        <v>74</v>
      </c>
      <c r="N61" s="220" t="s">
        <v>75</v>
      </c>
      <c r="O61" s="221">
        <f t="shared" si="12"/>
        <v>0</v>
      </c>
      <c r="P61" s="221">
        <f t="shared" si="13"/>
        <v>12.473565326969084</v>
      </c>
      <c r="Q61" s="221">
        <f t="shared" si="8"/>
        <v>0</v>
      </c>
      <c r="R61" s="221">
        <f t="shared" si="9"/>
        <v>12.473565326969084</v>
      </c>
      <c r="S61" s="222" t="str">
        <f t="shared" si="10"/>
        <v>Valid</v>
      </c>
      <c r="T61" s="223" t="str" cm="1">
        <f t="array" ref="T61">INDEX(Input_TMS_ADD25!$C$9:$C$24,MATCH(Input_TMS!K61,Input_TMS_ADD25!$B$9:$B$24,0),)</f>
        <v>WINEP Low P</v>
      </c>
      <c r="W61" s="101">
        <f t="shared" si="11"/>
        <v>0</v>
      </c>
    </row>
    <row r="62" spans="2:23" ht="20.25" customHeight="1" thickBot="1" x14ac:dyDescent="0.4">
      <c r="B62" s="6" t="s">
        <v>240</v>
      </c>
      <c r="C62" s="7" t="s">
        <v>68</v>
      </c>
      <c r="D62" s="7">
        <v>3</v>
      </c>
      <c r="E62" s="218" t="s">
        <v>241</v>
      </c>
      <c r="F62" s="218" t="s">
        <v>242</v>
      </c>
      <c r="G62" s="218" t="s">
        <v>243</v>
      </c>
      <c r="H62" s="219" t="s">
        <v>72</v>
      </c>
      <c r="I62" s="219">
        <v>47573</v>
      </c>
      <c r="J62" s="218" t="s">
        <v>65</v>
      </c>
      <c r="K62" s="208" t="s">
        <v>244</v>
      </c>
      <c r="L62" s="208">
        <v>20.082000000000001</v>
      </c>
      <c r="M62" s="220" t="s">
        <v>74</v>
      </c>
      <c r="N62" s="220" t="s">
        <v>75</v>
      </c>
      <c r="O62" s="221">
        <f t="shared" si="12"/>
        <v>0</v>
      </c>
      <c r="P62" s="221">
        <f t="shared" si="13"/>
        <v>20.082000000000001</v>
      </c>
      <c r="Q62" s="221">
        <f t="shared" si="8"/>
        <v>0</v>
      </c>
      <c r="R62" s="221">
        <f t="shared" si="9"/>
        <v>20.082000000000001</v>
      </c>
      <c r="S62" s="222" t="str">
        <f t="shared" si="10"/>
        <v>Valid</v>
      </c>
      <c r="T62" s="223" t="str" cm="1">
        <f t="array" ref="T62">INDEX(Input_TMS_ADD25!$C$9:$C$24,MATCH(Input_TMS!K62,Input_TMS_ADD25!$B$9:$B$24,0),)</f>
        <v>WINEP Storm Overflows</v>
      </c>
      <c r="W62" s="101">
        <f t="shared" si="11"/>
        <v>0</v>
      </c>
    </row>
    <row r="63" spans="2:23" ht="20.25" customHeight="1" thickBot="1" x14ac:dyDescent="0.4">
      <c r="B63" s="6" t="s">
        <v>245</v>
      </c>
      <c r="C63" s="7" t="s">
        <v>68</v>
      </c>
      <c r="D63" s="7">
        <v>3</v>
      </c>
      <c r="E63" s="218" t="s">
        <v>246</v>
      </c>
      <c r="F63" s="218" t="s">
        <v>247</v>
      </c>
      <c r="G63" s="218" t="s">
        <v>243</v>
      </c>
      <c r="H63" s="219" t="s">
        <v>72</v>
      </c>
      <c r="I63" s="219">
        <v>47573</v>
      </c>
      <c r="J63" s="218" t="s">
        <v>65</v>
      </c>
      <c r="K63" s="208" t="s">
        <v>244</v>
      </c>
      <c r="L63" s="208">
        <v>3.8580000000000001</v>
      </c>
      <c r="M63" s="220" t="s">
        <v>74</v>
      </c>
      <c r="N63" s="220" t="s">
        <v>75</v>
      </c>
      <c r="O63" s="221">
        <f t="shared" si="12"/>
        <v>0</v>
      </c>
      <c r="P63" s="221">
        <f t="shared" si="13"/>
        <v>3.8580000000000001</v>
      </c>
      <c r="Q63" s="221">
        <f t="shared" si="8"/>
        <v>0</v>
      </c>
      <c r="R63" s="221">
        <f t="shared" si="9"/>
        <v>3.8580000000000001</v>
      </c>
      <c r="S63" s="222" t="str">
        <f t="shared" si="10"/>
        <v>Valid</v>
      </c>
      <c r="T63" s="223" t="str" cm="1">
        <f t="array" ref="T63">INDEX(Input_TMS_ADD25!$C$9:$C$24,MATCH(Input_TMS!K63,Input_TMS_ADD25!$B$9:$B$24,0),)</f>
        <v>WINEP Storm Overflows</v>
      </c>
      <c r="W63" s="101">
        <f t="shared" si="11"/>
        <v>0</v>
      </c>
    </row>
    <row r="64" spans="2:23" ht="20.25" customHeight="1" thickBot="1" x14ac:dyDescent="0.4">
      <c r="B64" s="6" t="s">
        <v>248</v>
      </c>
      <c r="C64" s="7" t="s">
        <v>68</v>
      </c>
      <c r="D64" s="7">
        <v>3</v>
      </c>
      <c r="E64" s="218" t="s">
        <v>249</v>
      </c>
      <c r="F64" s="218" t="s">
        <v>250</v>
      </c>
      <c r="G64" s="218" t="s">
        <v>243</v>
      </c>
      <c r="H64" s="219" t="s">
        <v>72</v>
      </c>
      <c r="I64" s="219">
        <v>47573</v>
      </c>
      <c r="J64" s="218" t="s">
        <v>65</v>
      </c>
      <c r="K64" s="208" t="s">
        <v>251</v>
      </c>
      <c r="L64" s="208">
        <v>3.65</v>
      </c>
      <c r="M64" s="220" t="s">
        <v>74</v>
      </c>
      <c r="N64" s="220" t="s">
        <v>75</v>
      </c>
      <c r="O64" s="221">
        <f t="shared" si="12"/>
        <v>0</v>
      </c>
      <c r="P64" s="221">
        <f t="shared" si="13"/>
        <v>3.65</v>
      </c>
      <c r="Q64" s="221">
        <f t="shared" si="8"/>
        <v>0</v>
      </c>
      <c r="R64" s="221">
        <f t="shared" si="9"/>
        <v>3.65</v>
      </c>
      <c r="S64" s="222" t="str">
        <f t="shared" si="10"/>
        <v>Valid</v>
      </c>
      <c r="T64" s="223" t="str" cm="1">
        <f t="array" ref="T64">INDEX(Input_TMS_ADD25!$C$9:$C$24,MATCH(Input_TMS!K64,Input_TMS_ADD25!$B$9:$B$24,0),)</f>
        <v>WINEP Storm Overflows</v>
      </c>
      <c r="W64" s="101">
        <f t="shared" si="11"/>
        <v>0</v>
      </c>
    </row>
    <row r="65" spans="2:23" ht="20.25" customHeight="1" thickBot="1" x14ac:dyDescent="0.4">
      <c r="B65" s="6" t="s">
        <v>248</v>
      </c>
      <c r="C65" s="7" t="s">
        <v>68</v>
      </c>
      <c r="D65" s="7">
        <v>3</v>
      </c>
      <c r="E65" s="218" t="s">
        <v>249</v>
      </c>
      <c r="F65" s="218" t="s">
        <v>250</v>
      </c>
      <c r="G65" s="218" t="s">
        <v>243</v>
      </c>
      <c r="H65" s="219" t="s">
        <v>72</v>
      </c>
      <c r="I65" s="219">
        <v>47573</v>
      </c>
      <c r="J65" s="218" t="s">
        <v>65</v>
      </c>
      <c r="K65" s="208" t="s">
        <v>252</v>
      </c>
      <c r="L65" s="208">
        <v>0.13200000000000001</v>
      </c>
      <c r="M65" s="220" t="s">
        <v>74</v>
      </c>
      <c r="N65" s="220" t="s">
        <v>75</v>
      </c>
      <c r="O65" s="221">
        <f t="shared" si="12"/>
        <v>0</v>
      </c>
      <c r="P65" s="221">
        <f t="shared" si="13"/>
        <v>0.13200000000000001</v>
      </c>
      <c r="Q65" s="221">
        <f t="shared" si="8"/>
        <v>0</v>
      </c>
      <c r="R65" s="221">
        <f t="shared" si="9"/>
        <v>0.13200000000000001</v>
      </c>
      <c r="S65" s="222" t="str">
        <f t="shared" si="10"/>
        <v>Valid</v>
      </c>
      <c r="T65" s="223" t="str" cm="1">
        <f t="array" ref="T65">INDEX(Input_TMS_ADD25!$C$9:$C$24,MATCH(Input_TMS!K65,Input_TMS_ADD25!$B$9:$B$24,0),)</f>
        <v>WINEP Storm Overflows</v>
      </c>
      <c r="W65" s="101">
        <f t="shared" si="11"/>
        <v>0</v>
      </c>
    </row>
    <row r="66" spans="2:23" ht="20.25" customHeight="1" thickBot="1" x14ac:dyDescent="0.4">
      <c r="B66" s="6" t="s">
        <v>248</v>
      </c>
      <c r="C66" s="7" t="s">
        <v>68</v>
      </c>
      <c r="D66" s="7">
        <v>3</v>
      </c>
      <c r="E66" s="218" t="s">
        <v>249</v>
      </c>
      <c r="F66" s="218" t="s">
        <v>250</v>
      </c>
      <c r="G66" s="218" t="s">
        <v>243</v>
      </c>
      <c r="H66" s="219" t="s">
        <v>72</v>
      </c>
      <c r="I66" s="219">
        <v>47573</v>
      </c>
      <c r="J66" s="218" t="s">
        <v>65</v>
      </c>
      <c r="K66" s="208" t="s">
        <v>253</v>
      </c>
      <c r="L66" s="208">
        <v>0.61599999999999999</v>
      </c>
      <c r="M66" s="220" t="s">
        <v>74</v>
      </c>
      <c r="N66" s="220" t="s">
        <v>75</v>
      </c>
      <c r="O66" s="221">
        <f t="shared" si="12"/>
        <v>0</v>
      </c>
      <c r="P66" s="221">
        <f t="shared" si="13"/>
        <v>0.61599999999999999</v>
      </c>
      <c r="Q66" s="221">
        <f t="shared" si="8"/>
        <v>0</v>
      </c>
      <c r="R66" s="221">
        <f t="shared" si="9"/>
        <v>0.61599999999999999</v>
      </c>
      <c r="S66" s="222" t="str">
        <f t="shared" si="10"/>
        <v>Valid</v>
      </c>
      <c r="T66" s="223" t="str" cm="1">
        <f t="array" ref="T66">INDEX(Input_TMS_ADD25!$C$9:$C$24,MATCH(Input_TMS!K66,Input_TMS_ADD25!$B$9:$B$24,0),)</f>
        <v>WINEP Storm Overflows</v>
      </c>
      <c r="W66" s="101">
        <f t="shared" si="11"/>
        <v>0</v>
      </c>
    </row>
    <row r="67" spans="2:23" ht="20.25" customHeight="1" thickBot="1" x14ac:dyDescent="0.4">
      <c r="B67" s="6" t="s">
        <v>254</v>
      </c>
      <c r="C67" s="7" t="s">
        <v>68</v>
      </c>
      <c r="D67" s="7">
        <v>3</v>
      </c>
      <c r="E67" s="218" t="s">
        <v>255</v>
      </c>
      <c r="F67" s="218" t="s">
        <v>256</v>
      </c>
      <c r="G67" s="218" t="s">
        <v>243</v>
      </c>
      <c r="H67" s="219" t="s">
        <v>257</v>
      </c>
      <c r="I67" s="219">
        <v>47573</v>
      </c>
      <c r="J67" s="218" t="s">
        <v>65</v>
      </c>
      <c r="K67" s="208" t="s">
        <v>251</v>
      </c>
      <c r="L67" s="208">
        <v>3.617</v>
      </c>
      <c r="M67" s="220" t="s">
        <v>74</v>
      </c>
      <c r="N67" s="220" t="s">
        <v>75</v>
      </c>
      <c r="O67" s="221">
        <f t="shared" si="12"/>
        <v>0</v>
      </c>
      <c r="P67" s="221">
        <f t="shared" si="13"/>
        <v>3.617</v>
      </c>
      <c r="Q67" s="221">
        <f t="shared" si="8"/>
        <v>0</v>
      </c>
      <c r="R67" s="221">
        <f t="shared" si="9"/>
        <v>3.617</v>
      </c>
      <c r="S67" s="222" t="str">
        <f t="shared" si="10"/>
        <v>Valid</v>
      </c>
      <c r="T67" s="223" t="str" cm="1">
        <f t="array" ref="T67">INDEX(Input_TMS_ADD25!$C$9:$C$24,MATCH(Input_TMS!K67,Input_TMS_ADD25!$B$9:$B$24,0),)</f>
        <v>WINEP Storm Overflows</v>
      </c>
      <c r="W67" s="101">
        <f t="shared" si="11"/>
        <v>0</v>
      </c>
    </row>
    <row r="68" spans="2:23" ht="20.25" customHeight="1" thickBot="1" x14ac:dyDescent="0.4">
      <c r="B68" s="6" t="s">
        <v>254</v>
      </c>
      <c r="C68" s="7" t="s">
        <v>68</v>
      </c>
      <c r="D68" s="7">
        <v>3</v>
      </c>
      <c r="E68" s="218" t="s">
        <v>255</v>
      </c>
      <c r="F68" s="218" t="s">
        <v>256</v>
      </c>
      <c r="G68" s="218" t="s">
        <v>243</v>
      </c>
      <c r="H68" s="219" t="s">
        <v>257</v>
      </c>
      <c r="I68" s="219">
        <v>47573</v>
      </c>
      <c r="J68" s="218" t="s">
        <v>65</v>
      </c>
      <c r="K68" s="208" t="s">
        <v>252</v>
      </c>
      <c r="L68" s="208">
        <v>0.13100000000000001</v>
      </c>
      <c r="M68" s="220" t="s">
        <v>74</v>
      </c>
      <c r="N68" s="220" t="s">
        <v>75</v>
      </c>
      <c r="O68" s="221">
        <f t="shared" si="12"/>
        <v>0</v>
      </c>
      <c r="P68" s="221">
        <f t="shared" si="13"/>
        <v>0.13100000000000001</v>
      </c>
      <c r="Q68" s="221">
        <f t="shared" si="8"/>
        <v>0</v>
      </c>
      <c r="R68" s="221">
        <f t="shared" si="9"/>
        <v>0.13100000000000001</v>
      </c>
      <c r="S68" s="222" t="str">
        <f t="shared" si="10"/>
        <v>Valid</v>
      </c>
      <c r="T68" s="223" t="str" cm="1">
        <f t="array" ref="T68">INDEX(Input_TMS_ADD25!$C$9:$C$24,MATCH(Input_TMS!K68,Input_TMS_ADD25!$B$9:$B$24,0),)</f>
        <v>WINEP Storm Overflows</v>
      </c>
      <c r="W68" s="101">
        <f t="shared" si="11"/>
        <v>0</v>
      </c>
    </row>
    <row r="69" spans="2:23" ht="20.25" customHeight="1" thickBot="1" x14ac:dyDescent="0.4">
      <c r="B69" s="6" t="s">
        <v>254</v>
      </c>
      <c r="C69" s="7" t="s">
        <v>68</v>
      </c>
      <c r="D69" s="7">
        <v>3</v>
      </c>
      <c r="E69" s="218" t="s">
        <v>255</v>
      </c>
      <c r="F69" s="218" t="s">
        <v>256</v>
      </c>
      <c r="G69" s="218" t="s">
        <v>243</v>
      </c>
      <c r="H69" s="219" t="s">
        <v>257</v>
      </c>
      <c r="I69" s="219">
        <v>47573</v>
      </c>
      <c r="J69" s="218" t="s">
        <v>65</v>
      </c>
      <c r="K69" s="208" t="s">
        <v>253</v>
      </c>
      <c r="L69" s="208">
        <v>0.61</v>
      </c>
      <c r="M69" s="220" t="s">
        <v>74</v>
      </c>
      <c r="N69" s="220" t="s">
        <v>75</v>
      </c>
      <c r="O69" s="221">
        <f t="shared" si="12"/>
        <v>0</v>
      </c>
      <c r="P69" s="221">
        <f t="shared" si="13"/>
        <v>0.61</v>
      </c>
      <c r="Q69" s="221">
        <f t="shared" si="8"/>
        <v>0</v>
      </c>
      <c r="R69" s="221">
        <f t="shared" si="9"/>
        <v>0.61</v>
      </c>
      <c r="S69" s="222" t="str">
        <f t="shared" si="10"/>
        <v>Valid</v>
      </c>
      <c r="T69" s="223" t="str" cm="1">
        <f t="array" ref="T69">INDEX(Input_TMS_ADD25!$C$9:$C$24,MATCH(Input_TMS!K69,Input_TMS_ADD25!$B$9:$B$24,0),)</f>
        <v>WINEP Storm Overflows</v>
      </c>
      <c r="W69" s="101">
        <f t="shared" si="11"/>
        <v>0</v>
      </c>
    </row>
    <row r="70" spans="2:23" ht="20.25" customHeight="1" thickBot="1" x14ac:dyDescent="0.4">
      <c r="B70" s="6" t="s">
        <v>258</v>
      </c>
      <c r="C70" s="7" t="s">
        <v>68</v>
      </c>
      <c r="D70" s="7">
        <v>3</v>
      </c>
      <c r="E70" s="218" t="s">
        <v>259</v>
      </c>
      <c r="F70" s="218" t="s">
        <v>260</v>
      </c>
      <c r="G70" s="218" t="s">
        <v>243</v>
      </c>
      <c r="H70" s="219" t="s">
        <v>72</v>
      </c>
      <c r="I70" s="219">
        <v>47573</v>
      </c>
      <c r="J70" s="218" t="s">
        <v>65</v>
      </c>
      <c r="K70" s="208" t="s">
        <v>251</v>
      </c>
      <c r="L70" s="208">
        <v>3.6539999999999999</v>
      </c>
      <c r="M70" s="220" t="s">
        <v>74</v>
      </c>
      <c r="N70" s="220" t="s">
        <v>75</v>
      </c>
      <c r="O70" s="221">
        <f t="shared" si="12"/>
        <v>0</v>
      </c>
      <c r="P70" s="221">
        <f t="shared" si="13"/>
        <v>3.6539999999999999</v>
      </c>
      <c r="Q70" s="221">
        <f t="shared" si="8"/>
        <v>0</v>
      </c>
      <c r="R70" s="221">
        <f t="shared" si="9"/>
        <v>3.6539999999999999</v>
      </c>
      <c r="S70" s="222" t="str">
        <f t="shared" si="10"/>
        <v>Valid</v>
      </c>
      <c r="T70" s="223" t="str" cm="1">
        <f t="array" ref="T70">INDEX(Input_TMS_ADD25!$C$9:$C$24,MATCH(Input_TMS!K70,Input_TMS_ADD25!$B$9:$B$24,0),)</f>
        <v>WINEP Storm Overflows</v>
      </c>
      <c r="W70" s="101">
        <f t="shared" si="11"/>
        <v>0</v>
      </c>
    </row>
    <row r="71" spans="2:23" ht="20.25" customHeight="1" thickBot="1" x14ac:dyDescent="0.4">
      <c r="B71" s="6" t="s">
        <v>258</v>
      </c>
      <c r="C71" s="7" t="s">
        <v>68</v>
      </c>
      <c r="D71" s="7">
        <v>3</v>
      </c>
      <c r="E71" s="218" t="s">
        <v>259</v>
      </c>
      <c r="F71" s="218" t="s">
        <v>260</v>
      </c>
      <c r="G71" s="218" t="s">
        <v>243</v>
      </c>
      <c r="H71" s="219" t="s">
        <v>72</v>
      </c>
      <c r="I71" s="219">
        <v>47573</v>
      </c>
      <c r="J71" s="218" t="s">
        <v>65</v>
      </c>
      <c r="K71" s="208" t="s">
        <v>252</v>
      </c>
      <c r="L71" s="208">
        <v>0.13200000000000001</v>
      </c>
      <c r="M71" s="220" t="s">
        <v>74</v>
      </c>
      <c r="N71" s="220" t="s">
        <v>75</v>
      </c>
      <c r="O71" s="221">
        <f t="shared" si="12"/>
        <v>0</v>
      </c>
      <c r="P71" s="221">
        <f t="shared" si="13"/>
        <v>0.13200000000000001</v>
      </c>
      <c r="Q71" s="221">
        <f t="shared" si="8"/>
        <v>0</v>
      </c>
      <c r="R71" s="221">
        <f t="shared" si="9"/>
        <v>0.13200000000000001</v>
      </c>
      <c r="S71" s="222" t="str">
        <f t="shared" si="10"/>
        <v>Valid</v>
      </c>
      <c r="T71" s="223" t="str" cm="1">
        <f t="array" ref="T71">INDEX(Input_TMS_ADD25!$C$9:$C$24,MATCH(Input_TMS!K71,Input_TMS_ADD25!$B$9:$B$24,0),)</f>
        <v>WINEP Storm Overflows</v>
      </c>
      <c r="W71" s="101">
        <f t="shared" si="11"/>
        <v>0</v>
      </c>
    </row>
    <row r="72" spans="2:23" ht="20.25" customHeight="1" thickBot="1" x14ac:dyDescent="0.4">
      <c r="B72" s="6" t="s">
        <v>258</v>
      </c>
      <c r="C72" s="7" t="s">
        <v>68</v>
      </c>
      <c r="D72" s="7">
        <v>3</v>
      </c>
      <c r="E72" s="218" t="s">
        <v>259</v>
      </c>
      <c r="F72" s="218" t="s">
        <v>260</v>
      </c>
      <c r="G72" s="218" t="s">
        <v>243</v>
      </c>
      <c r="H72" s="219" t="s">
        <v>72</v>
      </c>
      <c r="I72" s="219">
        <v>47573</v>
      </c>
      <c r="J72" s="218" t="s">
        <v>65</v>
      </c>
      <c r="K72" s="208" t="s">
        <v>253</v>
      </c>
      <c r="L72" s="208">
        <v>0.61599999999999999</v>
      </c>
      <c r="M72" s="220" t="s">
        <v>74</v>
      </c>
      <c r="N72" s="220" t="s">
        <v>75</v>
      </c>
      <c r="O72" s="221">
        <f t="shared" si="12"/>
        <v>0</v>
      </c>
      <c r="P72" s="221">
        <f t="shared" si="13"/>
        <v>0.61599999999999999</v>
      </c>
      <c r="Q72" s="221">
        <f t="shared" si="8"/>
        <v>0</v>
      </c>
      <c r="R72" s="221">
        <f t="shared" si="9"/>
        <v>0.61599999999999999</v>
      </c>
      <c r="S72" s="222" t="str">
        <f t="shared" si="10"/>
        <v>Valid</v>
      </c>
      <c r="T72" s="223" t="str" cm="1">
        <f t="array" ref="T72">INDEX(Input_TMS_ADD25!$C$9:$C$24,MATCH(Input_TMS!K72,Input_TMS_ADD25!$B$9:$B$24,0),)</f>
        <v>WINEP Storm Overflows</v>
      </c>
      <c r="W72" s="101">
        <f t="shared" si="11"/>
        <v>0</v>
      </c>
    </row>
    <row r="73" spans="2:23" ht="20.25" customHeight="1" thickBot="1" x14ac:dyDescent="0.4">
      <c r="B73" s="6" t="s">
        <v>261</v>
      </c>
      <c r="C73" s="7" t="s">
        <v>68</v>
      </c>
      <c r="D73" s="7">
        <v>3</v>
      </c>
      <c r="E73" s="218" t="s">
        <v>262</v>
      </c>
      <c r="F73" s="218" t="s">
        <v>263</v>
      </c>
      <c r="G73" s="218" t="s">
        <v>243</v>
      </c>
      <c r="H73" s="219" t="s">
        <v>72</v>
      </c>
      <c r="I73" s="219">
        <v>47573</v>
      </c>
      <c r="J73" s="218" t="s">
        <v>65</v>
      </c>
      <c r="K73" s="208" t="s">
        <v>251</v>
      </c>
      <c r="L73" s="208">
        <v>3.6539999999999999</v>
      </c>
      <c r="M73" s="220" t="s">
        <v>74</v>
      </c>
      <c r="N73" s="220" t="s">
        <v>75</v>
      </c>
      <c r="O73" s="221">
        <f t="shared" si="12"/>
        <v>0</v>
      </c>
      <c r="P73" s="221">
        <f t="shared" si="13"/>
        <v>3.6539999999999999</v>
      </c>
      <c r="Q73" s="221">
        <f t="shared" ref="Q73:Q107" si="14">IF(J73="CW3",L73,0)</f>
        <v>0</v>
      </c>
      <c r="R73" s="221">
        <f t="shared" ref="R73:R107" si="15">IF(J73="CWW3",L73,0)</f>
        <v>3.6539999999999999</v>
      </c>
      <c r="S73" s="222" t="str">
        <f t="shared" ref="S73:S108" si="16">IF(M73=N73,"ERROR","Valid")</f>
        <v>Valid</v>
      </c>
      <c r="T73" s="223" t="str" cm="1">
        <f t="array" ref="T73">INDEX(Input_TMS_ADD25!$C$9:$C$24,MATCH(Input_TMS!K73,Input_TMS_ADD25!$B$9:$B$24,0),)</f>
        <v>WINEP Storm Overflows</v>
      </c>
      <c r="W73" s="101">
        <f t="shared" ref="W73:W107" si="17">O73/L73</f>
        <v>0</v>
      </c>
    </row>
    <row r="74" spans="2:23" ht="20.25" customHeight="1" thickBot="1" x14ac:dyDescent="0.4">
      <c r="B74" s="6" t="s">
        <v>261</v>
      </c>
      <c r="C74" s="7" t="s">
        <v>68</v>
      </c>
      <c r="D74" s="7">
        <v>3</v>
      </c>
      <c r="E74" s="218" t="s">
        <v>262</v>
      </c>
      <c r="F74" s="218" t="s">
        <v>263</v>
      </c>
      <c r="G74" s="218" t="s">
        <v>243</v>
      </c>
      <c r="H74" s="219" t="s">
        <v>72</v>
      </c>
      <c r="I74" s="219">
        <v>47573</v>
      </c>
      <c r="J74" s="218" t="s">
        <v>65</v>
      </c>
      <c r="K74" s="208" t="s">
        <v>252</v>
      </c>
      <c r="L74" s="208">
        <v>0.13200000000000001</v>
      </c>
      <c r="M74" s="220" t="s">
        <v>74</v>
      </c>
      <c r="N74" s="220" t="s">
        <v>75</v>
      </c>
      <c r="O74" s="221">
        <f t="shared" si="12"/>
        <v>0</v>
      </c>
      <c r="P74" s="221">
        <f t="shared" si="13"/>
        <v>0.13200000000000001</v>
      </c>
      <c r="Q74" s="221">
        <f t="shared" si="14"/>
        <v>0</v>
      </c>
      <c r="R74" s="221">
        <f t="shared" si="15"/>
        <v>0.13200000000000001</v>
      </c>
      <c r="S74" s="222" t="str">
        <f t="shared" si="16"/>
        <v>Valid</v>
      </c>
      <c r="T74" s="223" t="str" cm="1">
        <f t="array" ref="T74">INDEX(Input_TMS_ADD25!$C$9:$C$24,MATCH(Input_TMS!K74,Input_TMS_ADD25!$B$9:$B$24,0),)</f>
        <v>WINEP Storm Overflows</v>
      </c>
      <c r="W74" s="101">
        <f t="shared" si="17"/>
        <v>0</v>
      </c>
    </row>
    <row r="75" spans="2:23" ht="20.25" customHeight="1" thickBot="1" x14ac:dyDescent="0.4">
      <c r="B75" s="6" t="s">
        <v>261</v>
      </c>
      <c r="C75" s="7" t="s">
        <v>68</v>
      </c>
      <c r="D75" s="7">
        <v>3</v>
      </c>
      <c r="E75" s="218" t="s">
        <v>262</v>
      </c>
      <c r="F75" s="218" t="s">
        <v>263</v>
      </c>
      <c r="G75" s="218" t="s">
        <v>243</v>
      </c>
      <c r="H75" s="219" t="s">
        <v>72</v>
      </c>
      <c r="I75" s="219">
        <v>47573</v>
      </c>
      <c r="J75" s="218" t="s">
        <v>65</v>
      </c>
      <c r="K75" s="208" t="s">
        <v>253</v>
      </c>
      <c r="L75" s="208">
        <v>0.61599999999999999</v>
      </c>
      <c r="M75" s="220" t="s">
        <v>74</v>
      </c>
      <c r="N75" s="220" t="s">
        <v>75</v>
      </c>
      <c r="O75" s="221">
        <f t="shared" ref="O75:O110" si="18">IF(M75="Yes",L75,0)</f>
        <v>0</v>
      </c>
      <c r="P75" s="221">
        <f t="shared" ref="P75:P110" si="19">IF(N75="Yes",L75,0)</f>
        <v>0.61599999999999999</v>
      </c>
      <c r="Q75" s="221">
        <f t="shared" si="14"/>
        <v>0</v>
      </c>
      <c r="R75" s="221">
        <f t="shared" si="15"/>
        <v>0.61599999999999999</v>
      </c>
      <c r="S75" s="222" t="str">
        <f t="shared" si="16"/>
        <v>Valid</v>
      </c>
      <c r="T75" s="223" t="str" cm="1">
        <f t="array" ref="T75">INDEX(Input_TMS_ADD25!$C$9:$C$24,MATCH(Input_TMS!K75,Input_TMS_ADD25!$B$9:$B$24,0),)</f>
        <v>WINEP Storm Overflows</v>
      </c>
      <c r="W75" s="101">
        <f t="shared" si="17"/>
        <v>0</v>
      </c>
    </row>
    <row r="76" spans="2:23" ht="20.25" customHeight="1" thickBot="1" x14ac:dyDescent="0.4">
      <c r="B76" s="6" t="s">
        <v>264</v>
      </c>
      <c r="C76" s="7" t="s">
        <v>68</v>
      </c>
      <c r="D76" s="7">
        <v>3</v>
      </c>
      <c r="E76" s="218" t="s">
        <v>265</v>
      </c>
      <c r="F76" s="218" t="s">
        <v>266</v>
      </c>
      <c r="G76" s="218" t="s">
        <v>243</v>
      </c>
      <c r="H76" s="219" t="s">
        <v>72</v>
      </c>
      <c r="I76" s="219">
        <v>47573</v>
      </c>
      <c r="J76" s="218" t="s">
        <v>65</v>
      </c>
      <c r="K76" s="208" t="s">
        <v>251</v>
      </c>
      <c r="L76" s="208">
        <v>3.6539999999999999</v>
      </c>
      <c r="M76" s="220" t="s">
        <v>74</v>
      </c>
      <c r="N76" s="220" t="s">
        <v>75</v>
      </c>
      <c r="O76" s="221">
        <f t="shared" si="18"/>
        <v>0</v>
      </c>
      <c r="P76" s="221">
        <f t="shared" si="19"/>
        <v>3.6539999999999999</v>
      </c>
      <c r="Q76" s="221">
        <f t="shared" si="14"/>
        <v>0</v>
      </c>
      <c r="R76" s="221">
        <f t="shared" si="15"/>
        <v>3.6539999999999999</v>
      </c>
      <c r="S76" s="222" t="str">
        <f t="shared" si="16"/>
        <v>Valid</v>
      </c>
      <c r="T76" s="223" t="str" cm="1">
        <f t="array" ref="T76">INDEX(Input_TMS_ADD25!$C$9:$C$24,MATCH(Input_TMS!K76,Input_TMS_ADD25!$B$9:$B$24,0),)</f>
        <v>WINEP Storm Overflows</v>
      </c>
      <c r="W76" s="101">
        <f t="shared" si="17"/>
        <v>0</v>
      </c>
    </row>
    <row r="77" spans="2:23" ht="20.25" customHeight="1" thickBot="1" x14ac:dyDescent="0.4">
      <c r="B77" s="6" t="s">
        <v>264</v>
      </c>
      <c r="C77" s="7" t="s">
        <v>68</v>
      </c>
      <c r="D77" s="7">
        <v>3</v>
      </c>
      <c r="E77" s="218" t="s">
        <v>265</v>
      </c>
      <c r="F77" s="218" t="s">
        <v>266</v>
      </c>
      <c r="G77" s="218" t="s">
        <v>243</v>
      </c>
      <c r="H77" s="219" t="s">
        <v>72</v>
      </c>
      <c r="I77" s="219">
        <v>47573</v>
      </c>
      <c r="J77" s="218" t="s">
        <v>65</v>
      </c>
      <c r="K77" s="208" t="s">
        <v>252</v>
      </c>
      <c r="L77" s="208">
        <v>0.13200000000000001</v>
      </c>
      <c r="M77" s="220" t="s">
        <v>74</v>
      </c>
      <c r="N77" s="220" t="s">
        <v>75</v>
      </c>
      <c r="O77" s="221">
        <f t="shared" si="18"/>
        <v>0</v>
      </c>
      <c r="P77" s="221">
        <f t="shared" si="19"/>
        <v>0.13200000000000001</v>
      </c>
      <c r="Q77" s="221">
        <f t="shared" si="14"/>
        <v>0</v>
      </c>
      <c r="R77" s="221">
        <f t="shared" si="15"/>
        <v>0.13200000000000001</v>
      </c>
      <c r="S77" s="222" t="str">
        <f t="shared" si="16"/>
        <v>Valid</v>
      </c>
      <c r="T77" s="223" t="str" cm="1">
        <f t="array" ref="T77">INDEX(Input_TMS_ADD25!$C$9:$C$24,MATCH(Input_TMS!K77,Input_TMS_ADD25!$B$9:$B$24,0),)</f>
        <v>WINEP Storm Overflows</v>
      </c>
      <c r="W77" s="101">
        <f t="shared" si="17"/>
        <v>0</v>
      </c>
    </row>
    <row r="78" spans="2:23" ht="20.25" customHeight="1" thickBot="1" x14ac:dyDescent="0.4">
      <c r="B78" s="6" t="s">
        <v>264</v>
      </c>
      <c r="C78" s="7" t="s">
        <v>68</v>
      </c>
      <c r="D78" s="7">
        <v>3</v>
      </c>
      <c r="E78" s="218" t="s">
        <v>265</v>
      </c>
      <c r="F78" s="218" t="s">
        <v>266</v>
      </c>
      <c r="G78" s="218" t="s">
        <v>243</v>
      </c>
      <c r="H78" s="219" t="s">
        <v>72</v>
      </c>
      <c r="I78" s="219">
        <v>47573</v>
      </c>
      <c r="J78" s="218" t="s">
        <v>65</v>
      </c>
      <c r="K78" s="208" t="s">
        <v>253</v>
      </c>
      <c r="L78" s="208">
        <v>0.61599999999999999</v>
      </c>
      <c r="M78" s="220" t="s">
        <v>74</v>
      </c>
      <c r="N78" s="220" t="s">
        <v>75</v>
      </c>
      <c r="O78" s="221">
        <f t="shared" si="18"/>
        <v>0</v>
      </c>
      <c r="P78" s="221">
        <f t="shared" si="19"/>
        <v>0.61599999999999999</v>
      </c>
      <c r="Q78" s="221">
        <f t="shared" si="14"/>
        <v>0</v>
      </c>
      <c r="R78" s="221">
        <f t="shared" si="15"/>
        <v>0.61599999999999999</v>
      </c>
      <c r="S78" s="222" t="str">
        <f t="shared" si="16"/>
        <v>Valid</v>
      </c>
      <c r="T78" s="223" t="str" cm="1">
        <f t="array" ref="T78">INDEX(Input_TMS_ADD25!$C$9:$C$24,MATCH(Input_TMS!K78,Input_TMS_ADD25!$B$9:$B$24,0),)</f>
        <v>WINEP Storm Overflows</v>
      </c>
      <c r="W78" s="101">
        <f t="shared" si="17"/>
        <v>0</v>
      </c>
    </row>
    <row r="79" spans="2:23" ht="20.25" customHeight="1" thickBot="1" x14ac:dyDescent="0.4">
      <c r="B79" s="6" t="s">
        <v>267</v>
      </c>
      <c r="C79" s="7" t="s">
        <v>68</v>
      </c>
      <c r="D79" s="7">
        <v>3</v>
      </c>
      <c r="E79" s="218" t="s">
        <v>268</v>
      </c>
      <c r="F79" s="218" t="s">
        <v>269</v>
      </c>
      <c r="G79" s="218" t="s">
        <v>243</v>
      </c>
      <c r="H79" s="219" t="s">
        <v>72</v>
      </c>
      <c r="I79" s="219">
        <v>47573</v>
      </c>
      <c r="J79" s="218" t="s">
        <v>65</v>
      </c>
      <c r="K79" s="208" t="s">
        <v>251</v>
      </c>
      <c r="L79" s="208">
        <v>3.621</v>
      </c>
      <c r="M79" s="220" t="s">
        <v>74</v>
      </c>
      <c r="N79" s="220" t="s">
        <v>75</v>
      </c>
      <c r="O79" s="221">
        <f t="shared" si="18"/>
        <v>0</v>
      </c>
      <c r="P79" s="221">
        <f t="shared" si="19"/>
        <v>3.621</v>
      </c>
      <c r="Q79" s="221">
        <f t="shared" si="14"/>
        <v>0</v>
      </c>
      <c r="R79" s="221">
        <f t="shared" si="15"/>
        <v>3.621</v>
      </c>
      <c r="S79" s="222" t="str">
        <f t="shared" si="16"/>
        <v>Valid</v>
      </c>
      <c r="T79" s="223" t="str" cm="1">
        <f t="array" ref="T79">INDEX(Input_TMS_ADD25!$C$9:$C$24,MATCH(Input_TMS!K79,Input_TMS_ADD25!$B$9:$B$24,0),)</f>
        <v>WINEP Storm Overflows</v>
      </c>
      <c r="W79" s="101">
        <f t="shared" si="17"/>
        <v>0</v>
      </c>
    </row>
    <row r="80" spans="2:23" ht="20.25" customHeight="1" thickBot="1" x14ac:dyDescent="0.4">
      <c r="B80" s="6" t="s">
        <v>267</v>
      </c>
      <c r="C80" s="7" t="s">
        <v>68</v>
      </c>
      <c r="D80" s="7">
        <v>3</v>
      </c>
      <c r="E80" s="218" t="s">
        <v>268</v>
      </c>
      <c r="F80" s="218" t="s">
        <v>269</v>
      </c>
      <c r="G80" s="218" t="s">
        <v>243</v>
      </c>
      <c r="H80" s="219" t="s">
        <v>72</v>
      </c>
      <c r="I80" s="219">
        <v>47573</v>
      </c>
      <c r="J80" s="218" t="s">
        <v>65</v>
      </c>
      <c r="K80" s="208" t="s">
        <v>253</v>
      </c>
      <c r="L80" s="208">
        <v>0.54100000000000004</v>
      </c>
      <c r="M80" s="220" t="s">
        <v>74</v>
      </c>
      <c r="N80" s="220" t="s">
        <v>75</v>
      </c>
      <c r="O80" s="221">
        <f t="shared" si="18"/>
        <v>0</v>
      </c>
      <c r="P80" s="221">
        <f t="shared" si="19"/>
        <v>0.54100000000000004</v>
      </c>
      <c r="Q80" s="221">
        <f t="shared" si="14"/>
        <v>0</v>
      </c>
      <c r="R80" s="221">
        <f t="shared" si="15"/>
        <v>0.54100000000000004</v>
      </c>
      <c r="S80" s="222" t="str">
        <f t="shared" si="16"/>
        <v>Valid</v>
      </c>
      <c r="T80" s="223" t="str" cm="1">
        <f t="array" ref="T80">INDEX(Input_TMS_ADD25!$C$9:$C$24,MATCH(Input_TMS!K80,Input_TMS_ADD25!$B$9:$B$24,0),)</f>
        <v>WINEP Storm Overflows</v>
      </c>
      <c r="W80" s="101">
        <f t="shared" si="17"/>
        <v>0</v>
      </c>
    </row>
    <row r="81" spans="2:23" ht="20.25" customHeight="1" thickBot="1" x14ac:dyDescent="0.4">
      <c r="B81" s="6" t="s">
        <v>270</v>
      </c>
      <c r="C81" s="7" t="s">
        <v>68</v>
      </c>
      <c r="D81" s="7">
        <v>3</v>
      </c>
      <c r="E81" s="218" t="s">
        <v>271</v>
      </c>
      <c r="F81" s="218" t="s">
        <v>272</v>
      </c>
      <c r="G81" s="218" t="s">
        <v>243</v>
      </c>
      <c r="H81" s="219" t="s">
        <v>257</v>
      </c>
      <c r="I81" s="219">
        <v>47573</v>
      </c>
      <c r="J81" s="218" t="s">
        <v>65</v>
      </c>
      <c r="K81" s="208" t="s">
        <v>251</v>
      </c>
      <c r="L81" s="208">
        <v>3.617</v>
      </c>
      <c r="M81" s="220" t="s">
        <v>74</v>
      </c>
      <c r="N81" s="220" t="s">
        <v>75</v>
      </c>
      <c r="O81" s="221">
        <f t="shared" si="18"/>
        <v>0</v>
      </c>
      <c r="P81" s="221">
        <f t="shared" si="19"/>
        <v>3.617</v>
      </c>
      <c r="Q81" s="221">
        <f t="shared" si="14"/>
        <v>0</v>
      </c>
      <c r="R81" s="221">
        <f t="shared" si="15"/>
        <v>3.617</v>
      </c>
      <c r="S81" s="222" t="str">
        <f t="shared" si="16"/>
        <v>Valid</v>
      </c>
      <c r="T81" s="223" t="str" cm="1">
        <f t="array" ref="T81">INDEX(Input_TMS_ADD25!$C$9:$C$24,MATCH(Input_TMS!K81,Input_TMS_ADD25!$B$9:$B$24,0),)</f>
        <v>WINEP Storm Overflows</v>
      </c>
      <c r="W81" s="101">
        <f t="shared" si="17"/>
        <v>0</v>
      </c>
    </row>
    <row r="82" spans="2:23" ht="20.25" customHeight="1" thickBot="1" x14ac:dyDescent="0.4">
      <c r="B82" s="6" t="s">
        <v>270</v>
      </c>
      <c r="C82" s="7" t="s">
        <v>68</v>
      </c>
      <c r="D82" s="7">
        <v>3</v>
      </c>
      <c r="E82" s="218" t="s">
        <v>271</v>
      </c>
      <c r="F82" s="218" t="s">
        <v>272</v>
      </c>
      <c r="G82" s="218" t="s">
        <v>243</v>
      </c>
      <c r="H82" s="219" t="s">
        <v>257</v>
      </c>
      <c r="I82" s="219">
        <v>47573</v>
      </c>
      <c r="J82" s="218" t="s">
        <v>65</v>
      </c>
      <c r="K82" s="208" t="s">
        <v>252</v>
      </c>
      <c r="L82" s="208">
        <v>0.13100000000000001</v>
      </c>
      <c r="M82" s="220" t="s">
        <v>74</v>
      </c>
      <c r="N82" s="220" t="s">
        <v>75</v>
      </c>
      <c r="O82" s="221">
        <f t="shared" si="18"/>
        <v>0</v>
      </c>
      <c r="P82" s="221">
        <f t="shared" si="19"/>
        <v>0.13100000000000001</v>
      </c>
      <c r="Q82" s="221">
        <f t="shared" si="14"/>
        <v>0</v>
      </c>
      <c r="R82" s="221">
        <f t="shared" si="15"/>
        <v>0.13100000000000001</v>
      </c>
      <c r="S82" s="222" t="str">
        <f t="shared" si="16"/>
        <v>Valid</v>
      </c>
      <c r="T82" s="223" t="str" cm="1">
        <f t="array" ref="T82">INDEX(Input_TMS_ADD25!$C$9:$C$24,MATCH(Input_TMS!K82,Input_TMS_ADD25!$B$9:$B$24,0),)</f>
        <v>WINEP Storm Overflows</v>
      </c>
      <c r="W82" s="101">
        <f t="shared" si="17"/>
        <v>0</v>
      </c>
    </row>
    <row r="83" spans="2:23" ht="20.25" customHeight="1" thickBot="1" x14ac:dyDescent="0.4">
      <c r="B83" s="6" t="s">
        <v>270</v>
      </c>
      <c r="C83" s="7" t="s">
        <v>68</v>
      </c>
      <c r="D83" s="7">
        <v>3</v>
      </c>
      <c r="E83" s="218" t="s">
        <v>271</v>
      </c>
      <c r="F83" s="218" t="s">
        <v>272</v>
      </c>
      <c r="G83" s="218" t="s">
        <v>243</v>
      </c>
      <c r="H83" s="219" t="s">
        <v>257</v>
      </c>
      <c r="I83" s="219">
        <v>47573</v>
      </c>
      <c r="J83" s="218" t="s">
        <v>65</v>
      </c>
      <c r="K83" s="208" t="s">
        <v>253</v>
      </c>
      <c r="L83" s="208">
        <v>0.61</v>
      </c>
      <c r="M83" s="220" t="s">
        <v>74</v>
      </c>
      <c r="N83" s="220" t="s">
        <v>75</v>
      </c>
      <c r="O83" s="221">
        <f t="shared" si="18"/>
        <v>0</v>
      </c>
      <c r="P83" s="221">
        <f t="shared" si="19"/>
        <v>0.61</v>
      </c>
      <c r="Q83" s="221">
        <f t="shared" si="14"/>
        <v>0</v>
      </c>
      <c r="R83" s="221">
        <f t="shared" si="15"/>
        <v>0.61</v>
      </c>
      <c r="S83" s="222" t="str">
        <f t="shared" si="16"/>
        <v>Valid</v>
      </c>
      <c r="T83" s="223" t="str" cm="1">
        <f t="array" ref="T83">INDEX(Input_TMS_ADD25!$C$9:$C$24,MATCH(Input_TMS!K83,Input_TMS_ADD25!$B$9:$B$24,0),)</f>
        <v>WINEP Storm Overflows</v>
      </c>
      <c r="W83" s="101">
        <f t="shared" si="17"/>
        <v>0</v>
      </c>
    </row>
    <row r="84" spans="2:23" ht="20.25" customHeight="1" thickBot="1" x14ac:dyDescent="0.4">
      <c r="B84" s="6" t="s">
        <v>273</v>
      </c>
      <c r="C84" s="7" t="s">
        <v>68</v>
      </c>
      <c r="D84" s="7">
        <v>3</v>
      </c>
      <c r="E84" s="218" t="s">
        <v>274</v>
      </c>
      <c r="F84" s="218" t="s">
        <v>275</v>
      </c>
      <c r="G84" s="218" t="s">
        <v>243</v>
      </c>
      <c r="H84" s="219" t="s">
        <v>72</v>
      </c>
      <c r="I84" s="219">
        <v>47573</v>
      </c>
      <c r="J84" s="218" t="s">
        <v>65</v>
      </c>
      <c r="K84" s="208" t="s">
        <v>251</v>
      </c>
      <c r="L84" s="208">
        <v>3.6539999999999999</v>
      </c>
      <c r="M84" s="220" t="s">
        <v>74</v>
      </c>
      <c r="N84" s="220" t="s">
        <v>75</v>
      </c>
      <c r="O84" s="221">
        <f t="shared" si="18"/>
        <v>0</v>
      </c>
      <c r="P84" s="221">
        <f t="shared" si="19"/>
        <v>3.6539999999999999</v>
      </c>
      <c r="Q84" s="221">
        <f t="shared" si="14"/>
        <v>0</v>
      </c>
      <c r="R84" s="221">
        <f t="shared" si="15"/>
        <v>3.6539999999999999</v>
      </c>
      <c r="S84" s="222" t="str">
        <f t="shared" si="16"/>
        <v>Valid</v>
      </c>
      <c r="T84" s="223" t="str" cm="1">
        <f t="array" ref="T84">INDEX(Input_TMS_ADD25!$C$9:$C$24,MATCH(Input_TMS!K84,Input_TMS_ADD25!$B$9:$B$24,0),)</f>
        <v>WINEP Storm Overflows</v>
      </c>
      <c r="W84" s="101">
        <f t="shared" si="17"/>
        <v>0</v>
      </c>
    </row>
    <row r="85" spans="2:23" ht="20.25" customHeight="1" thickBot="1" x14ac:dyDescent="0.4">
      <c r="B85" s="6" t="s">
        <v>273</v>
      </c>
      <c r="C85" s="7" t="s">
        <v>68</v>
      </c>
      <c r="D85" s="7">
        <v>3</v>
      </c>
      <c r="E85" s="218" t="s">
        <v>274</v>
      </c>
      <c r="F85" s="218" t="s">
        <v>275</v>
      </c>
      <c r="G85" s="218" t="s">
        <v>243</v>
      </c>
      <c r="H85" s="219" t="s">
        <v>72</v>
      </c>
      <c r="I85" s="219">
        <v>47573</v>
      </c>
      <c r="J85" s="218" t="s">
        <v>65</v>
      </c>
      <c r="K85" s="208" t="s">
        <v>252</v>
      </c>
      <c r="L85" s="208">
        <v>0.13200000000000001</v>
      </c>
      <c r="M85" s="220" t="s">
        <v>74</v>
      </c>
      <c r="N85" s="220" t="s">
        <v>75</v>
      </c>
      <c r="O85" s="221">
        <f t="shared" si="18"/>
        <v>0</v>
      </c>
      <c r="P85" s="221">
        <f t="shared" si="19"/>
        <v>0.13200000000000001</v>
      </c>
      <c r="Q85" s="221">
        <f t="shared" si="14"/>
        <v>0</v>
      </c>
      <c r="R85" s="221">
        <f t="shared" si="15"/>
        <v>0.13200000000000001</v>
      </c>
      <c r="S85" s="222" t="str">
        <f t="shared" si="16"/>
        <v>Valid</v>
      </c>
      <c r="T85" s="223" t="str" cm="1">
        <f t="array" ref="T85">INDEX(Input_TMS_ADD25!$C$9:$C$24,MATCH(Input_TMS!K85,Input_TMS_ADD25!$B$9:$B$24,0),)</f>
        <v>WINEP Storm Overflows</v>
      </c>
      <c r="W85" s="101">
        <f t="shared" si="17"/>
        <v>0</v>
      </c>
    </row>
    <row r="86" spans="2:23" ht="20.25" customHeight="1" thickBot="1" x14ac:dyDescent="0.4">
      <c r="B86" s="6" t="s">
        <v>273</v>
      </c>
      <c r="C86" s="7" t="s">
        <v>68</v>
      </c>
      <c r="D86" s="7">
        <v>3</v>
      </c>
      <c r="E86" s="218" t="s">
        <v>274</v>
      </c>
      <c r="F86" s="218" t="s">
        <v>275</v>
      </c>
      <c r="G86" s="218" t="s">
        <v>243</v>
      </c>
      <c r="H86" s="219" t="s">
        <v>72</v>
      </c>
      <c r="I86" s="219">
        <v>47573</v>
      </c>
      <c r="J86" s="218" t="s">
        <v>65</v>
      </c>
      <c r="K86" s="208" t="s">
        <v>253</v>
      </c>
      <c r="L86" s="208">
        <v>0.61599999999999999</v>
      </c>
      <c r="M86" s="220" t="s">
        <v>74</v>
      </c>
      <c r="N86" s="220" t="s">
        <v>75</v>
      </c>
      <c r="O86" s="221">
        <f t="shared" si="18"/>
        <v>0</v>
      </c>
      <c r="P86" s="221">
        <f t="shared" si="19"/>
        <v>0.61599999999999999</v>
      </c>
      <c r="Q86" s="221">
        <f t="shared" si="14"/>
        <v>0</v>
      </c>
      <c r="R86" s="221">
        <f t="shared" si="15"/>
        <v>0.61599999999999999</v>
      </c>
      <c r="S86" s="222" t="str">
        <f t="shared" si="16"/>
        <v>Valid</v>
      </c>
      <c r="T86" s="223" t="str" cm="1">
        <f t="array" ref="T86">INDEX(Input_TMS_ADD25!$C$9:$C$24,MATCH(Input_TMS!K86,Input_TMS_ADD25!$B$9:$B$24,0),)</f>
        <v>WINEP Storm Overflows</v>
      </c>
      <c r="W86" s="101">
        <f t="shared" si="17"/>
        <v>0</v>
      </c>
    </row>
    <row r="87" spans="2:23" ht="20.25" customHeight="1" thickBot="1" x14ac:dyDescent="0.4">
      <c r="B87" s="6" t="s">
        <v>276</v>
      </c>
      <c r="C87" s="7" t="s">
        <v>68</v>
      </c>
      <c r="D87" s="7">
        <v>3</v>
      </c>
      <c r="E87" s="218" t="s">
        <v>277</v>
      </c>
      <c r="F87" s="218" t="s">
        <v>278</v>
      </c>
      <c r="G87" s="218" t="s">
        <v>243</v>
      </c>
      <c r="H87" s="219" t="s">
        <v>72</v>
      </c>
      <c r="I87" s="219">
        <v>47573</v>
      </c>
      <c r="J87" s="218" t="s">
        <v>65</v>
      </c>
      <c r="K87" s="208" t="s">
        <v>251</v>
      </c>
      <c r="L87" s="208">
        <v>3.6539999999999999</v>
      </c>
      <c r="M87" s="220" t="s">
        <v>74</v>
      </c>
      <c r="N87" s="220" t="s">
        <v>75</v>
      </c>
      <c r="O87" s="221">
        <f t="shared" si="18"/>
        <v>0</v>
      </c>
      <c r="P87" s="221">
        <f t="shared" si="19"/>
        <v>3.6539999999999999</v>
      </c>
      <c r="Q87" s="221">
        <f t="shared" si="14"/>
        <v>0</v>
      </c>
      <c r="R87" s="221">
        <f t="shared" si="15"/>
        <v>3.6539999999999999</v>
      </c>
      <c r="S87" s="222" t="str">
        <f t="shared" si="16"/>
        <v>Valid</v>
      </c>
      <c r="T87" s="223" t="str" cm="1">
        <f t="array" ref="T87">INDEX(Input_TMS_ADD25!$C$9:$C$24,MATCH(Input_TMS!K87,Input_TMS_ADD25!$B$9:$B$24,0),)</f>
        <v>WINEP Storm Overflows</v>
      </c>
      <c r="W87" s="101">
        <f t="shared" si="17"/>
        <v>0</v>
      </c>
    </row>
    <row r="88" spans="2:23" ht="20.25" customHeight="1" thickBot="1" x14ac:dyDescent="0.4">
      <c r="B88" s="6" t="s">
        <v>276</v>
      </c>
      <c r="C88" s="7" t="s">
        <v>68</v>
      </c>
      <c r="D88" s="7">
        <v>3</v>
      </c>
      <c r="E88" s="218" t="s">
        <v>277</v>
      </c>
      <c r="F88" s="218" t="s">
        <v>278</v>
      </c>
      <c r="G88" s="218" t="s">
        <v>243</v>
      </c>
      <c r="H88" s="219" t="s">
        <v>72</v>
      </c>
      <c r="I88" s="219">
        <v>47573</v>
      </c>
      <c r="J88" s="218" t="s">
        <v>65</v>
      </c>
      <c r="K88" s="208" t="s">
        <v>252</v>
      </c>
      <c r="L88" s="208">
        <v>0.13200000000000001</v>
      </c>
      <c r="M88" s="220" t="s">
        <v>74</v>
      </c>
      <c r="N88" s="220" t="s">
        <v>75</v>
      </c>
      <c r="O88" s="221">
        <f t="shared" si="18"/>
        <v>0</v>
      </c>
      <c r="P88" s="221">
        <f t="shared" si="19"/>
        <v>0.13200000000000001</v>
      </c>
      <c r="Q88" s="221">
        <f t="shared" si="14"/>
        <v>0</v>
      </c>
      <c r="R88" s="221">
        <f t="shared" si="15"/>
        <v>0.13200000000000001</v>
      </c>
      <c r="S88" s="222" t="str">
        <f t="shared" si="16"/>
        <v>Valid</v>
      </c>
      <c r="T88" s="223" t="str" cm="1">
        <f t="array" ref="T88">INDEX(Input_TMS_ADD25!$C$9:$C$24,MATCH(Input_TMS!K88,Input_TMS_ADD25!$B$9:$B$24,0),)</f>
        <v>WINEP Storm Overflows</v>
      </c>
      <c r="W88" s="101">
        <f t="shared" si="17"/>
        <v>0</v>
      </c>
    </row>
    <row r="89" spans="2:23" ht="20.25" customHeight="1" thickBot="1" x14ac:dyDescent="0.4">
      <c r="B89" s="6" t="s">
        <v>276</v>
      </c>
      <c r="C89" s="7" t="s">
        <v>68</v>
      </c>
      <c r="D89" s="7">
        <v>3</v>
      </c>
      <c r="E89" s="218" t="s">
        <v>277</v>
      </c>
      <c r="F89" s="218" t="s">
        <v>278</v>
      </c>
      <c r="G89" s="218" t="s">
        <v>243</v>
      </c>
      <c r="H89" s="219" t="s">
        <v>72</v>
      </c>
      <c r="I89" s="219">
        <v>47573</v>
      </c>
      <c r="J89" s="218" t="s">
        <v>65</v>
      </c>
      <c r="K89" s="208" t="s">
        <v>253</v>
      </c>
      <c r="L89" s="208">
        <v>0.61599999999999999</v>
      </c>
      <c r="M89" s="220" t="s">
        <v>74</v>
      </c>
      <c r="N89" s="220" t="s">
        <v>75</v>
      </c>
      <c r="O89" s="221">
        <f t="shared" si="18"/>
        <v>0</v>
      </c>
      <c r="P89" s="221">
        <f t="shared" si="19"/>
        <v>0.61599999999999999</v>
      </c>
      <c r="Q89" s="221">
        <f t="shared" si="14"/>
        <v>0</v>
      </c>
      <c r="R89" s="221">
        <f t="shared" si="15"/>
        <v>0.61599999999999999</v>
      </c>
      <c r="S89" s="222" t="str">
        <f t="shared" si="16"/>
        <v>Valid</v>
      </c>
      <c r="T89" s="223" t="str" cm="1">
        <f t="array" ref="T89">INDEX(Input_TMS_ADD25!$C$9:$C$24,MATCH(Input_TMS!K89,Input_TMS_ADD25!$B$9:$B$24,0),)</f>
        <v>WINEP Storm Overflows</v>
      </c>
      <c r="W89" s="101">
        <f t="shared" si="17"/>
        <v>0</v>
      </c>
    </row>
    <row r="90" spans="2:23" ht="20.25" customHeight="1" thickBot="1" x14ac:dyDescent="0.4">
      <c r="B90" s="6" t="s">
        <v>279</v>
      </c>
      <c r="C90" s="7" t="s">
        <v>68</v>
      </c>
      <c r="D90" s="7">
        <v>3</v>
      </c>
      <c r="E90" s="218" t="s">
        <v>280</v>
      </c>
      <c r="F90" s="218" t="s">
        <v>281</v>
      </c>
      <c r="G90" s="218" t="s">
        <v>243</v>
      </c>
      <c r="H90" s="219" t="s">
        <v>72</v>
      </c>
      <c r="I90" s="219">
        <v>47573</v>
      </c>
      <c r="J90" s="218" t="s">
        <v>65</v>
      </c>
      <c r="K90" s="208" t="s">
        <v>251</v>
      </c>
      <c r="L90" s="208">
        <v>3.65</v>
      </c>
      <c r="M90" s="220" t="s">
        <v>74</v>
      </c>
      <c r="N90" s="220" t="s">
        <v>75</v>
      </c>
      <c r="O90" s="221">
        <f t="shared" si="18"/>
        <v>0</v>
      </c>
      <c r="P90" s="221">
        <f t="shared" si="19"/>
        <v>3.65</v>
      </c>
      <c r="Q90" s="221">
        <f t="shared" si="14"/>
        <v>0</v>
      </c>
      <c r="R90" s="221">
        <f t="shared" si="15"/>
        <v>3.65</v>
      </c>
      <c r="S90" s="222" t="str">
        <f t="shared" si="16"/>
        <v>Valid</v>
      </c>
      <c r="T90" s="223" t="str" cm="1">
        <f t="array" ref="T90">INDEX(Input_TMS_ADD25!$C$9:$C$24,MATCH(Input_TMS!K90,Input_TMS_ADD25!$B$9:$B$24,0),)</f>
        <v>WINEP Storm Overflows</v>
      </c>
      <c r="W90" s="101">
        <f t="shared" si="17"/>
        <v>0</v>
      </c>
    </row>
    <row r="91" spans="2:23" ht="20.25" customHeight="1" thickBot="1" x14ac:dyDescent="0.4">
      <c r="B91" s="6" t="s">
        <v>279</v>
      </c>
      <c r="C91" s="7" t="s">
        <v>68</v>
      </c>
      <c r="D91" s="7">
        <v>3</v>
      </c>
      <c r="E91" s="218" t="s">
        <v>280</v>
      </c>
      <c r="F91" s="218" t="s">
        <v>281</v>
      </c>
      <c r="G91" s="218" t="s">
        <v>243</v>
      </c>
      <c r="H91" s="219" t="s">
        <v>72</v>
      </c>
      <c r="I91" s="219">
        <v>47573</v>
      </c>
      <c r="J91" s="218" t="s">
        <v>65</v>
      </c>
      <c r="K91" s="208" t="s">
        <v>252</v>
      </c>
      <c r="L91" s="208">
        <v>0.13200000000000001</v>
      </c>
      <c r="M91" s="220" t="s">
        <v>74</v>
      </c>
      <c r="N91" s="220" t="s">
        <v>75</v>
      </c>
      <c r="O91" s="221">
        <f t="shared" si="18"/>
        <v>0</v>
      </c>
      <c r="P91" s="221">
        <f t="shared" si="19"/>
        <v>0.13200000000000001</v>
      </c>
      <c r="Q91" s="221">
        <f t="shared" si="14"/>
        <v>0</v>
      </c>
      <c r="R91" s="221">
        <f t="shared" si="15"/>
        <v>0.13200000000000001</v>
      </c>
      <c r="S91" s="222" t="str">
        <f t="shared" si="16"/>
        <v>Valid</v>
      </c>
      <c r="T91" s="223" t="str" cm="1">
        <f t="array" ref="T91">INDEX(Input_TMS_ADD25!$C$9:$C$24,MATCH(Input_TMS!K91,Input_TMS_ADD25!$B$9:$B$24,0),)</f>
        <v>WINEP Storm Overflows</v>
      </c>
      <c r="W91" s="101">
        <f t="shared" si="17"/>
        <v>0</v>
      </c>
    </row>
    <row r="92" spans="2:23" ht="20.25" customHeight="1" thickBot="1" x14ac:dyDescent="0.4">
      <c r="B92" s="6" t="s">
        <v>279</v>
      </c>
      <c r="C92" s="7" t="s">
        <v>68</v>
      </c>
      <c r="D92" s="7">
        <v>3</v>
      </c>
      <c r="E92" s="218" t="s">
        <v>280</v>
      </c>
      <c r="F92" s="218" t="s">
        <v>281</v>
      </c>
      <c r="G92" s="218" t="s">
        <v>243</v>
      </c>
      <c r="H92" s="219" t="s">
        <v>72</v>
      </c>
      <c r="I92" s="219">
        <v>47573</v>
      </c>
      <c r="J92" s="218" t="s">
        <v>65</v>
      </c>
      <c r="K92" s="208" t="s">
        <v>253</v>
      </c>
      <c r="L92" s="208">
        <v>0.61599999999999999</v>
      </c>
      <c r="M92" s="220" t="s">
        <v>74</v>
      </c>
      <c r="N92" s="220" t="s">
        <v>75</v>
      </c>
      <c r="O92" s="221">
        <f t="shared" si="18"/>
        <v>0</v>
      </c>
      <c r="P92" s="221">
        <f t="shared" si="19"/>
        <v>0.61599999999999999</v>
      </c>
      <c r="Q92" s="221">
        <f t="shared" si="14"/>
        <v>0</v>
      </c>
      <c r="R92" s="221">
        <f t="shared" si="15"/>
        <v>0.61599999999999999</v>
      </c>
      <c r="S92" s="222" t="str">
        <f t="shared" si="16"/>
        <v>Valid</v>
      </c>
      <c r="T92" s="223" t="str" cm="1">
        <f t="array" ref="T92">INDEX(Input_TMS_ADD25!$C$9:$C$24,MATCH(Input_TMS!K92,Input_TMS_ADD25!$B$9:$B$24,0),)</f>
        <v>WINEP Storm Overflows</v>
      </c>
      <c r="W92" s="101">
        <f t="shared" si="17"/>
        <v>0</v>
      </c>
    </row>
    <row r="93" spans="2:23" ht="20.25" customHeight="1" thickBot="1" x14ac:dyDescent="0.4">
      <c r="B93" s="6" t="s">
        <v>282</v>
      </c>
      <c r="C93" s="7" t="s">
        <v>68</v>
      </c>
      <c r="D93" s="7">
        <v>3</v>
      </c>
      <c r="E93" s="218" t="s">
        <v>283</v>
      </c>
      <c r="F93" s="218" t="s">
        <v>284</v>
      </c>
      <c r="G93" s="218" t="s">
        <v>243</v>
      </c>
      <c r="H93" s="219" t="s">
        <v>257</v>
      </c>
      <c r="I93" s="219">
        <v>47573</v>
      </c>
      <c r="J93" s="218" t="s">
        <v>65</v>
      </c>
      <c r="K93" s="208" t="s">
        <v>251</v>
      </c>
      <c r="L93" s="208">
        <v>3.617</v>
      </c>
      <c r="M93" s="220" t="s">
        <v>74</v>
      </c>
      <c r="N93" s="220" t="s">
        <v>75</v>
      </c>
      <c r="O93" s="221">
        <f t="shared" si="18"/>
        <v>0</v>
      </c>
      <c r="P93" s="221">
        <f t="shared" si="19"/>
        <v>3.617</v>
      </c>
      <c r="Q93" s="221">
        <f t="shared" si="14"/>
        <v>0</v>
      </c>
      <c r="R93" s="221">
        <f t="shared" si="15"/>
        <v>3.617</v>
      </c>
      <c r="S93" s="222" t="str">
        <f t="shared" si="16"/>
        <v>Valid</v>
      </c>
      <c r="T93" s="223" t="str" cm="1">
        <f t="array" ref="T93">INDEX(Input_TMS_ADD25!$C$9:$C$24,MATCH(Input_TMS!K93,Input_TMS_ADD25!$B$9:$B$24,0),)</f>
        <v>WINEP Storm Overflows</v>
      </c>
      <c r="W93" s="101">
        <f t="shared" si="17"/>
        <v>0</v>
      </c>
    </row>
    <row r="94" spans="2:23" ht="20.25" customHeight="1" thickBot="1" x14ac:dyDescent="0.4">
      <c r="B94" s="6" t="s">
        <v>282</v>
      </c>
      <c r="C94" s="7" t="s">
        <v>68</v>
      </c>
      <c r="D94" s="7">
        <v>3</v>
      </c>
      <c r="E94" s="218" t="s">
        <v>283</v>
      </c>
      <c r="F94" s="218" t="s">
        <v>284</v>
      </c>
      <c r="G94" s="218" t="s">
        <v>243</v>
      </c>
      <c r="H94" s="219" t="s">
        <v>257</v>
      </c>
      <c r="I94" s="219">
        <v>47573</v>
      </c>
      <c r="J94" s="218" t="s">
        <v>65</v>
      </c>
      <c r="K94" s="208" t="s">
        <v>252</v>
      </c>
      <c r="L94" s="208">
        <v>0.13100000000000001</v>
      </c>
      <c r="M94" s="220" t="s">
        <v>74</v>
      </c>
      <c r="N94" s="220" t="s">
        <v>75</v>
      </c>
      <c r="O94" s="221">
        <f t="shared" si="18"/>
        <v>0</v>
      </c>
      <c r="P94" s="221">
        <f t="shared" si="19"/>
        <v>0.13100000000000001</v>
      </c>
      <c r="Q94" s="221">
        <f t="shared" si="14"/>
        <v>0</v>
      </c>
      <c r="R94" s="221">
        <f t="shared" si="15"/>
        <v>0.13100000000000001</v>
      </c>
      <c r="S94" s="222" t="str">
        <f t="shared" si="16"/>
        <v>Valid</v>
      </c>
      <c r="T94" s="223" t="str" cm="1">
        <f t="array" ref="T94">INDEX(Input_TMS_ADD25!$C$9:$C$24,MATCH(Input_TMS!K94,Input_TMS_ADD25!$B$9:$B$24,0),)</f>
        <v>WINEP Storm Overflows</v>
      </c>
      <c r="W94" s="101">
        <f t="shared" si="17"/>
        <v>0</v>
      </c>
    </row>
    <row r="95" spans="2:23" ht="20.25" customHeight="1" thickBot="1" x14ac:dyDescent="0.4">
      <c r="B95" s="6" t="s">
        <v>282</v>
      </c>
      <c r="C95" s="7" t="s">
        <v>68</v>
      </c>
      <c r="D95" s="7">
        <v>3</v>
      </c>
      <c r="E95" s="218" t="s">
        <v>283</v>
      </c>
      <c r="F95" s="218" t="s">
        <v>284</v>
      </c>
      <c r="G95" s="218" t="s">
        <v>243</v>
      </c>
      <c r="H95" s="219" t="s">
        <v>257</v>
      </c>
      <c r="I95" s="219">
        <v>47573</v>
      </c>
      <c r="J95" s="218" t="s">
        <v>65</v>
      </c>
      <c r="K95" s="208" t="s">
        <v>253</v>
      </c>
      <c r="L95" s="208">
        <v>0.61</v>
      </c>
      <c r="M95" s="220" t="s">
        <v>74</v>
      </c>
      <c r="N95" s="220" t="s">
        <v>75</v>
      </c>
      <c r="O95" s="221">
        <f t="shared" si="18"/>
        <v>0</v>
      </c>
      <c r="P95" s="221">
        <f t="shared" si="19"/>
        <v>0.61</v>
      </c>
      <c r="Q95" s="221">
        <f t="shared" si="14"/>
        <v>0</v>
      </c>
      <c r="R95" s="221">
        <f t="shared" si="15"/>
        <v>0.61</v>
      </c>
      <c r="S95" s="222" t="str">
        <f t="shared" si="16"/>
        <v>Valid</v>
      </c>
      <c r="T95" s="223" t="str" cm="1">
        <f t="array" ref="T95">INDEX(Input_TMS_ADD25!$C$9:$C$24,MATCH(Input_TMS!K95,Input_TMS_ADD25!$B$9:$B$24,0),)</f>
        <v>WINEP Storm Overflows</v>
      </c>
      <c r="W95" s="101">
        <f t="shared" si="17"/>
        <v>0</v>
      </c>
    </row>
    <row r="96" spans="2:23" ht="20.25" customHeight="1" thickBot="1" x14ac:dyDescent="0.4">
      <c r="B96" s="6" t="s">
        <v>285</v>
      </c>
      <c r="C96" s="7" t="s">
        <v>68</v>
      </c>
      <c r="D96" s="7">
        <v>3</v>
      </c>
      <c r="E96" s="218" t="s">
        <v>286</v>
      </c>
      <c r="F96" s="218" t="s">
        <v>287</v>
      </c>
      <c r="G96" s="218" t="s">
        <v>243</v>
      </c>
      <c r="H96" s="219" t="s">
        <v>72</v>
      </c>
      <c r="I96" s="219">
        <v>47573</v>
      </c>
      <c r="J96" s="218" t="s">
        <v>65</v>
      </c>
      <c r="K96" s="208" t="s">
        <v>244</v>
      </c>
      <c r="L96" s="208">
        <v>3.5579999999999998</v>
      </c>
      <c r="M96" s="220" t="s">
        <v>74</v>
      </c>
      <c r="N96" s="220" t="s">
        <v>75</v>
      </c>
      <c r="O96" s="221">
        <f t="shared" si="18"/>
        <v>0</v>
      </c>
      <c r="P96" s="221">
        <f t="shared" si="19"/>
        <v>3.5579999999999998</v>
      </c>
      <c r="Q96" s="221">
        <f t="shared" si="14"/>
        <v>0</v>
      </c>
      <c r="R96" s="221">
        <f t="shared" si="15"/>
        <v>3.5579999999999998</v>
      </c>
      <c r="S96" s="222" t="str">
        <f t="shared" si="16"/>
        <v>Valid</v>
      </c>
      <c r="T96" s="223" t="str" cm="1">
        <f t="array" ref="T96">INDEX(Input_TMS_ADD25!$C$9:$C$24,MATCH(Input_TMS!K96,Input_TMS_ADD25!$B$9:$B$24,0),)</f>
        <v>WINEP Storm Overflows</v>
      </c>
      <c r="W96" s="101">
        <f t="shared" si="17"/>
        <v>0</v>
      </c>
    </row>
    <row r="97" spans="2:23" ht="20.25" customHeight="1" thickBot="1" x14ac:dyDescent="0.4">
      <c r="B97" s="6" t="s">
        <v>285</v>
      </c>
      <c r="C97" s="7" t="s">
        <v>68</v>
      </c>
      <c r="D97" s="7">
        <v>3</v>
      </c>
      <c r="E97" s="218" t="s">
        <v>286</v>
      </c>
      <c r="F97" s="218" t="s">
        <v>287</v>
      </c>
      <c r="G97" s="218" t="s">
        <v>243</v>
      </c>
      <c r="H97" s="219" t="s">
        <v>72</v>
      </c>
      <c r="I97" s="219">
        <v>47573</v>
      </c>
      <c r="J97" s="218" t="s">
        <v>65</v>
      </c>
      <c r="K97" s="208" t="s">
        <v>253</v>
      </c>
      <c r="L97" s="208">
        <v>0.57899999999999996</v>
      </c>
      <c r="M97" s="220" t="s">
        <v>74</v>
      </c>
      <c r="N97" s="220" t="s">
        <v>75</v>
      </c>
      <c r="O97" s="221">
        <f t="shared" si="18"/>
        <v>0</v>
      </c>
      <c r="P97" s="221">
        <f t="shared" si="19"/>
        <v>0.57899999999999996</v>
      </c>
      <c r="Q97" s="221">
        <f t="shared" si="14"/>
        <v>0</v>
      </c>
      <c r="R97" s="221">
        <f t="shared" si="15"/>
        <v>0.57899999999999996</v>
      </c>
      <c r="S97" s="222" t="str">
        <f t="shared" si="16"/>
        <v>Valid</v>
      </c>
      <c r="T97" s="223" t="str" cm="1">
        <f t="array" ref="T97">INDEX(Input_TMS_ADD25!$C$9:$C$24,MATCH(Input_TMS!K97,Input_TMS_ADD25!$B$9:$B$24,0),)</f>
        <v>WINEP Storm Overflows</v>
      </c>
      <c r="W97" s="101">
        <f t="shared" si="17"/>
        <v>0</v>
      </c>
    </row>
    <row r="98" spans="2:23" ht="20.25" customHeight="1" thickBot="1" x14ac:dyDescent="0.4">
      <c r="B98" s="6" t="s">
        <v>288</v>
      </c>
      <c r="C98" s="7" t="s">
        <v>68</v>
      </c>
      <c r="D98" s="7">
        <v>3</v>
      </c>
      <c r="E98" s="218" t="s">
        <v>289</v>
      </c>
      <c r="F98" s="218" t="s">
        <v>290</v>
      </c>
      <c r="G98" s="218" t="s">
        <v>243</v>
      </c>
      <c r="H98" s="219" t="s">
        <v>72</v>
      </c>
      <c r="I98" s="219">
        <v>47573</v>
      </c>
      <c r="J98" s="218" t="s">
        <v>65</v>
      </c>
      <c r="K98" s="208" t="s">
        <v>291</v>
      </c>
      <c r="L98" s="208">
        <v>2.0259999999999998</v>
      </c>
      <c r="M98" s="220" t="s">
        <v>74</v>
      </c>
      <c r="N98" s="220" t="s">
        <v>75</v>
      </c>
      <c r="O98" s="221">
        <f t="shared" si="18"/>
        <v>0</v>
      </c>
      <c r="P98" s="221">
        <f t="shared" si="19"/>
        <v>2.0259999999999998</v>
      </c>
      <c r="Q98" s="221">
        <f t="shared" si="14"/>
        <v>0</v>
      </c>
      <c r="R98" s="221">
        <f t="shared" si="15"/>
        <v>2.0259999999999998</v>
      </c>
      <c r="S98" s="222" t="str">
        <f t="shared" si="16"/>
        <v>Valid</v>
      </c>
      <c r="T98" s="223" t="str" cm="1">
        <f t="array" ref="T98">INDEX(Input_TMS_ADD25!$C$9:$C$24,MATCH(Input_TMS!K98,Input_TMS_ADD25!$B$9:$B$24,0),)</f>
        <v>WINEP Storm Overflows</v>
      </c>
      <c r="W98" s="101">
        <f t="shared" si="17"/>
        <v>0</v>
      </c>
    </row>
    <row r="99" spans="2:23" ht="20.25" customHeight="1" thickBot="1" x14ac:dyDescent="0.4">
      <c r="B99" s="6" t="s">
        <v>288</v>
      </c>
      <c r="C99" s="7" t="s">
        <v>68</v>
      </c>
      <c r="D99" s="7">
        <v>3</v>
      </c>
      <c r="E99" s="218" t="s">
        <v>289</v>
      </c>
      <c r="F99" s="218" t="s">
        <v>290</v>
      </c>
      <c r="G99" s="218" t="s">
        <v>243</v>
      </c>
      <c r="H99" s="219" t="s">
        <v>72</v>
      </c>
      <c r="I99" s="219">
        <v>47573</v>
      </c>
      <c r="J99" s="218" t="s">
        <v>65</v>
      </c>
      <c r="K99" s="208" t="s">
        <v>292</v>
      </c>
      <c r="L99" s="208">
        <v>1.736</v>
      </c>
      <c r="M99" s="220" t="s">
        <v>74</v>
      </c>
      <c r="N99" s="220" t="s">
        <v>75</v>
      </c>
      <c r="O99" s="221">
        <f t="shared" si="18"/>
        <v>0</v>
      </c>
      <c r="P99" s="221">
        <f t="shared" si="19"/>
        <v>1.736</v>
      </c>
      <c r="Q99" s="221">
        <f t="shared" si="14"/>
        <v>0</v>
      </c>
      <c r="R99" s="221">
        <f t="shared" si="15"/>
        <v>1.736</v>
      </c>
      <c r="S99" s="222" t="str">
        <f t="shared" si="16"/>
        <v>Valid</v>
      </c>
      <c r="T99" s="223" t="str" cm="1">
        <f t="array" ref="T99">INDEX(Input_TMS_ADD25!$C$9:$C$24,MATCH(Input_TMS!K99,Input_TMS_ADD25!$B$9:$B$24,0),)</f>
        <v>WINEP Storm Overflows</v>
      </c>
      <c r="W99" s="101">
        <f t="shared" si="17"/>
        <v>0</v>
      </c>
    </row>
    <row r="100" spans="2:23" ht="20.25" customHeight="1" thickBot="1" x14ac:dyDescent="0.4">
      <c r="B100" s="6" t="s">
        <v>288</v>
      </c>
      <c r="C100" s="7" t="s">
        <v>68</v>
      </c>
      <c r="D100" s="7">
        <v>3</v>
      </c>
      <c r="E100" s="218" t="s">
        <v>289</v>
      </c>
      <c r="F100" s="218" t="s">
        <v>290</v>
      </c>
      <c r="G100" s="218" t="s">
        <v>243</v>
      </c>
      <c r="H100" s="219" t="s">
        <v>72</v>
      </c>
      <c r="I100" s="219">
        <v>47573</v>
      </c>
      <c r="J100" s="218" t="s">
        <v>65</v>
      </c>
      <c r="K100" s="208" t="s">
        <v>293</v>
      </c>
      <c r="L100" s="208">
        <v>10.128</v>
      </c>
      <c r="M100" s="220" t="s">
        <v>74</v>
      </c>
      <c r="N100" s="220" t="s">
        <v>75</v>
      </c>
      <c r="O100" s="221">
        <f t="shared" si="18"/>
        <v>0</v>
      </c>
      <c r="P100" s="221">
        <f t="shared" si="19"/>
        <v>10.128</v>
      </c>
      <c r="Q100" s="221">
        <f t="shared" si="14"/>
        <v>0</v>
      </c>
      <c r="R100" s="221">
        <f t="shared" si="15"/>
        <v>10.128</v>
      </c>
      <c r="S100" s="222" t="str">
        <f t="shared" si="16"/>
        <v>Valid</v>
      </c>
      <c r="T100" s="223" t="str" cm="1">
        <f t="array" ref="T100">INDEX(Input_TMS_ADD25!$C$9:$C$24,MATCH(Input_TMS!K100,Input_TMS_ADD25!$B$9:$B$24,0),)</f>
        <v>WINEP Storm Overflows</v>
      </c>
      <c r="W100" s="101">
        <f t="shared" si="17"/>
        <v>0</v>
      </c>
    </row>
    <row r="101" spans="2:23" ht="20.25" customHeight="1" thickBot="1" x14ac:dyDescent="0.4">
      <c r="B101" s="6" t="s">
        <v>288</v>
      </c>
      <c r="C101" s="7" t="s">
        <v>68</v>
      </c>
      <c r="D101" s="7">
        <v>3</v>
      </c>
      <c r="E101" s="218" t="s">
        <v>289</v>
      </c>
      <c r="F101" s="218" t="s">
        <v>290</v>
      </c>
      <c r="G101" s="218" t="s">
        <v>243</v>
      </c>
      <c r="H101" s="219" t="s">
        <v>72</v>
      </c>
      <c r="I101" s="219">
        <v>47573</v>
      </c>
      <c r="J101" s="218" t="s">
        <v>65</v>
      </c>
      <c r="K101" s="208" t="s">
        <v>253</v>
      </c>
      <c r="L101" s="208">
        <v>0.57899999999999996</v>
      </c>
      <c r="M101" s="220" t="s">
        <v>74</v>
      </c>
      <c r="N101" s="220" t="s">
        <v>75</v>
      </c>
      <c r="O101" s="221">
        <f t="shared" si="18"/>
        <v>0</v>
      </c>
      <c r="P101" s="221">
        <f t="shared" si="19"/>
        <v>0.57899999999999996</v>
      </c>
      <c r="Q101" s="221">
        <f t="shared" si="14"/>
        <v>0</v>
      </c>
      <c r="R101" s="221">
        <f t="shared" si="15"/>
        <v>0.57899999999999996</v>
      </c>
      <c r="S101" s="222" t="str">
        <f t="shared" si="16"/>
        <v>Valid</v>
      </c>
      <c r="T101" s="223" t="str" cm="1">
        <f t="array" ref="T101">INDEX(Input_TMS_ADD25!$C$9:$C$24,MATCH(Input_TMS!K101,Input_TMS_ADD25!$B$9:$B$24,0),)</f>
        <v>WINEP Storm Overflows</v>
      </c>
      <c r="W101" s="101">
        <f t="shared" si="17"/>
        <v>0</v>
      </c>
    </row>
    <row r="102" spans="2:23" ht="20.25" customHeight="1" thickBot="1" x14ac:dyDescent="0.4">
      <c r="B102" s="6" t="s">
        <v>294</v>
      </c>
      <c r="C102" s="7" t="s">
        <v>68</v>
      </c>
      <c r="D102" s="7">
        <v>3</v>
      </c>
      <c r="E102" s="218" t="s">
        <v>295</v>
      </c>
      <c r="F102" s="218" t="s">
        <v>296</v>
      </c>
      <c r="G102" s="218" t="s">
        <v>243</v>
      </c>
      <c r="H102" s="219" t="s">
        <v>297</v>
      </c>
      <c r="I102" s="219">
        <v>47573</v>
      </c>
      <c r="J102" s="218" t="s">
        <v>65</v>
      </c>
      <c r="K102" s="208" t="s">
        <v>244</v>
      </c>
      <c r="L102" s="208">
        <v>1.206</v>
      </c>
      <c r="M102" s="220" t="s">
        <v>74</v>
      </c>
      <c r="N102" s="220" t="s">
        <v>75</v>
      </c>
      <c r="O102" s="221">
        <f t="shared" si="18"/>
        <v>0</v>
      </c>
      <c r="P102" s="221">
        <f t="shared" si="19"/>
        <v>1.206</v>
      </c>
      <c r="Q102" s="221">
        <f t="shared" si="14"/>
        <v>0</v>
      </c>
      <c r="R102" s="221">
        <f t="shared" si="15"/>
        <v>1.206</v>
      </c>
      <c r="S102" s="222" t="str">
        <f t="shared" si="16"/>
        <v>Valid</v>
      </c>
      <c r="T102" s="223" t="str" cm="1">
        <f t="array" ref="T102">INDEX(Input_TMS_ADD25!$C$9:$C$24,MATCH(Input_TMS!K102,Input_TMS_ADD25!$B$9:$B$24,0),)</f>
        <v>WINEP Storm Overflows</v>
      </c>
      <c r="W102" s="101">
        <f t="shared" si="17"/>
        <v>0</v>
      </c>
    </row>
    <row r="103" spans="2:23" ht="20.25" customHeight="1" thickBot="1" x14ac:dyDescent="0.4">
      <c r="B103" s="6" t="s">
        <v>294</v>
      </c>
      <c r="C103" s="7" t="s">
        <v>68</v>
      </c>
      <c r="D103" s="7">
        <v>3</v>
      </c>
      <c r="E103" s="218" t="s">
        <v>295</v>
      </c>
      <c r="F103" s="218" t="s">
        <v>296</v>
      </c>
      <c r="G103" s="218" t="s">
        <v>243</v>
      </c>
      <c r="H103" s="219" t="s">
        <v>297</v>
      </c>
      <c r="I103" s="219">
        <v>47573</v>
      </c>
      <c r="J103" s="218" t="s">
        <v>65</v>
      </c>
      <c r="K103" s="208" t="s">
        <v>291</v>
      </c>
      <c r="L103" s="208">
        <v>0.55200000000000005</v>
      </c>
      <c r="M103" s="220" t="s">
        <v>74</v>
      </c>
      <c r="N103" s="220" t="s">
        <v>75</v>
      </c>
      <c r="O103" s="221">
        <f t="shared" si="18"/>
        <v>0</v>
      </c>
      <c r="P103" s="221">
        <f t="shared" si="19"/>
        <v>0.55200000000000005</v>
      </c>
      <c r="Q103" s="221">
        <f t="shared" si="14"/>
        <v>0</v>
      </c>
      <c r="R103" s="221">
        <f t="shared" si="15"/>
        <v>0.55200000000000005</v>
      </c>
      <c r="S103" s="222" t="str">
        <f t="shared" si="16"/>
        <v>Valid</v>
      </c>
      <c r="T103" s="223" t="str" cm="1">
        <f t="array" ref="T103">INDEX(Input_TMS_ADD25!$C$9:$C$24,MATCH(Input_TMS!K103,Input_TMS_ADD25!$B$9:$B$24,0),)</f>
        <v>WINEP Storm Overflows</v>
      </c>
      <c r="W103" s="101">
        <f t="shared" si="17"/>
        <v>0</v>
      </c>
    </row>
    <row r="104" spans="2:23" ht="20.25" customHeight="1" thickBot="1" x14ac:dyDescent="0.4">
      <c r="B104" s="6" t="s">
        <v>294</v>
      </c>
      <c r="C104" s="7" t="s">
        <v>68</v>
      </c>
      <c r="D104" s="7">
        <v>3</v>
      </c>
      <c r="E104" s="218" t="s">
        <v>295</v>
      </c>
      <c r="F104" s="218" t="s">
        <v>296</v>
      </c>
      <c r="G104" s="218" t="s">
        <v>243</v>
      </c>
      <c r="H104" s="219" t="s">
        <v>297</v>
      </c>
      <c r="I104" s="219">
        <v>47573</v>
      </c>
      <c r="J104" s="218" t="s">
        <v>65</v>
      </c>
      <c r="K104" s="208" t="s">
        <v>292</v>
      </c>
      <c r="L104" s="208">
        <v>0.502</v>
      </c>
      <c r="M104" s="220" t="s">
        <v>74</v>
      </c>
      <c r="N104" s="220" t="s">
        <v>75</v>
      </c>
      <c r="O104" s="221">
        <f t="shared" si="18"/>
        <v>0</v>
      </c>
      <c r="P104" s="221">
        <f t="shared" si="19"/>
        <v>0.502</v>
      </c>
      <c r="Q104" s="221">
        <f t="shared" si="14"/>
        <v>0</v>
      </c>
      <c r="R104" s="221">
        <f t="shared" si="15"/>
        <v>0.502</v>
      </c>
      <c r="S104" s="222" t="str">
        <f t="shared" si="16"/>
        <v>Valid</v>
      </c>
      <c r="T104" s="223" t="str" cm="1">
        <f t="array" ref="T104">INDEX(Input_TMS_ADD25!$C$9:$C$24,MATCH(Input_TMS!K104,Input_TMS_ADD25!$B$9:$B$24,0),)</f>
        <v>WINEP Storm Overflows</v>
      </c>
      <c r="W104" s="101">
        <f t="shared" si="17"/>
        <v>0</v>
      </c>
    </row>
    <row r="105" spans="2:23" ht="20.25" customHeight="1" thickBot="1" x14ac:dyDescent="0.4">
      <c r="B105" s="6" t="s">
        <v>294</v>
      </c>
      <c r="C105" s="7" t="s">
        <v>68</v>
      </c>
      <c r="D105" s="7">
        <v>3</v>
      </c>
      <c r="E105" s="218" t="s">
        <v>295</v>
      </c>
      <c r="F105" s="218" t="s">
        <v>296</v>
      </c>
      <c r="G105" s="218" t="s">
        <v>243</v>
      </c>
      <c r="H105" s="219" t="s">
        <v>297</v>
      </c>
      <c r="I105" s="219">
        <v>47573</v>
      </c>
      <c r="J105" s="218" t="s">
        <v>65</v>
      </c>
      <c r="K105" s="208" t="s">
        <v>293</v>
      </c>
      <c r="L105" s="208">
        <v>2.766</v>
      </c>
      <c r="M105" s="220" t="s">
        <v>74</v>
      </c>
      <c r="N105" s="220" t="s">
        <v>75</v>
      </c>
      <c r="O105" s="221">
        <f t="shared" si="18"/>
        <v>0</v>
      </c>
      <c r="P105" s="221">
        <f t="shared" si="19"/>
        <v>2.766</v>
      </c>
      <c r="Q105" s="221">
        <f t="shared" si="14"/>
        <v>0</v>
      </c>
      <c r="R105" s="221">
        <f t="shared" si="15"/>
        <v>2.766</v>
      </c>
      <c r="S105" s="222" t="str">
        <f t="shared" si="16"/>
        <v>Valid</v>
      </c>
      <c r="T105" s="223" t="str" cm="1">
        <f t="array" ref="T105">INDEX(Input_TMS_ADD25!$C$9:$C$24,MATCH(Input_TMS!K105,Input_TMS_ADD25!$B$9:$B$24,0),)</f>
        <v>WINEP Storm Overflows</v>
      </c>
      <c r="W105" s="101">
        <f t="shared" si="17"/>
        <v>0</v>
      </c>
    </row>
    <row r="106" spans="2:23" ht="20.25" customHeight="1" thickBot="1" x14ac:dyDescent="0.4">
      <c r="B106" s="6" t="s">
        <v>298</v>
      </c>
      <c r="C106" s="7" t="s">
        <v>68</v>
      </c>
      <c r="D106" s="7">
        <v>3</v>
      </c>
      <c r="E106" s="218" t="s">
        <v>299</v>
      </c>
      <c r="F106" s="218" t="s">
        <v>300</v>
      </c>
      <c r="G106" s="218" t="s">
        <v>243</v>
      </c>
      <c r="H106" s="219" t="s">
        <v>297</v>
      </c>
      <c r="I106" s="219">
        <v>47573</v>
      </c>
      <c r="J106" s="218" t="s">
        <v>65</v>
      </c>
      <c r="K106" s="208" t="s">
        <v>244</v>
      </c>
      <c r="L106" s="208">
        <v>2.5999999999999996</v>
      </c>
      <c r="M106" s="220" t="s">
        <v>74</v>
      </c>
      <c r="N106" s="220" t="s">
        <v>75</v>
      </c>
      <c r="O106" s="221">
        <f t="shared" si="18"/>
        <v>0</v>
      </c>
      <c r="P106" s="221">
        <f t="shared" si="19"/>
        <v>2.5999999999999996</v>
      </c>
      <c r="Q106" s="221">
        <f t="shared" si="14"/>
        <v>0</v>
      </c>
      <c r="R106" s="221">
        <f t="shared" si="15"/>
        <v>2.5999999999999996</v>
      </c>
      <c r="S106" s="222" t="str">
        <f t="shared" si="16"/>
        <v>Valid</v>
      </c>
      <c r="T106" s="223" t="str" cm="1">
        <f t="array" ref="T106">INDEX(Input_TMS_ADD25!$C$9:$C$24,MATCH(Input_TMS!K106,Input_TMS_ADD25!$B$9:$B$24,0),)</f>
        <v>WINEP Storm Overflows</v>
      </c>
      <c r="W106" s="101">
        <f t="shared" si="17"/>
        <v>0</v>
      </c>
    </row>
    <row r="107" spans="2:23" ht="20.25" customHeight="1" thickBot="1" x14ac:dyDescent="0.4">
      <c r="B107" s="6" t="s">
        <v>298</v>
      </c>
      <c r="C107" s="7" t="s">
        <v>68</v>
      </c>
      <c r="D107" s="7">
        <v>3</v>
      </c>
      <c r="E107" s="218" t="s">
        <v>299</v>
      </c>
      <c r="F107" s="218" t="s">
        <v>300</v>
      </c>
      <c r="G107" s="218" t="s">
        <v>243</v>
      </c>
      <c r="H107" s="219" t="s">
        <v>297</v>
      </c>
      <c r="I107" s="219">
        <v>47573</v>
      </c>
      <c r="J107" s="218" t="s">
        <v>65</v>
      </c>
      <c r="K107" s="208" t="s">
        <v>291</v>
      </c>
      <c r="L107" s="208">
        <v>0.73099999999999998</v>
      </c>
      <c r="M107" s="220" t="s">
        <v>74</v>
      </c>
      <c r="N107" s="220" t="s">
        <v>75</v>
      </c>
      <c r="O107" s="221">
        <f t="shared" si="18"/>
        <v>0</v>
      </c>
      <c r="P107" s="221">
        <f t="shared" si="19"/>
        <v>0.73099999999999998</v>
      </c>
      <c r="Q107" s="221">
        <f t="shared" si="14"/>
        <v>0</v>
      </c>
      <c r="R107" s="221">
        <f t="shared" si="15"/>
        <v>0.73099999999999998</v>
      </c>
      <c r="S107" s="222" t="str">
        <f t="shared" si="16"/>
        <v>Valid</v>
      </c>
      <c r="T107" s="223" t="str" cm="1">
        <f t="array" ref="T107">INDEX(Input_TMS_ADD25!$C$9:$C$24,MATCH(Input_TMS!K107,Input_TMS_ADD25!$B$9:$B$24,0),)</f>
        <v>WINEP Storm Overflows</v>
      </c>
      <c r="W107" s="101">
        <f t="shared" si="17"/>
        <v>0</v>
      </c>
    </row>
    <row r="108" spans="2:23" ht="20.25" customHeight="1" thickBot="1" x14ac:dyDescent="0.4">
      <c r="B108" s="6" t="s">
        <v>298</v>
      </c>
      <c r="C108" s="7" t="s">
        <v>68</v>
      </c>
      <c r="D108" s="7">
        <v>3</v>
      </c>
      <c r="E108" s="218" t="s">
        <v>299</v>
      </c>
      <c r="F108" s="218" t="s">
        <v>300</v>
      </c>
      <c r="G108" s="218" t="s">
        <v>243</v>
      </c>
      <c r="H108" s="219" t="s">
        <v>297</v>
      </c>
      <c r="I108" s="219">
        <v>47573</v>
      </c>
      <c r="J108" s="218" t="s">
        <v>65</v>
      </c>
      <c r="K108" s="208" t="s">
        <v>292</v>
      </c>
      <c r="L108" s="208">
        <v>0.64900000000000002</v>
      </c>
      <c r="M108" s="220" t="s">
        <v>74</v>
      </c>
      <c r="N108" s="220" t="s">
        <v>75</v>
      </c>
      <c r="O108" s="221">
        <f t="shared" si="18"/>
        <v>0</v>
      </c>
      <c r="P108" s="221">
        <f t="shared" si="19"/>
        <v>0.64900000000000002</v>
      </c>
      <c r="Q108" s="221">
        <f t="shared" ref="Q108:Q140" si="20">IF(J108="CW3",L108,0)</f>
        <v>0</v>
      </c>
      <c r="R108" s="221">
        <f t="shared" ref="R108:R140" si="21">IF(J108="CWW3",L108,0)</f>
        <v>0.64900000000000002</v>
      </c>
      <c r="S108" s="222" t="str">
        <f t="shared" si="16"/>
        <v>Valid</v>
      </c>
      <c r="T108" s="223" t="str" cm="1">
        <f t="array" ref="T108">INDEX(Input_TMS_ADD25!$C$9:$C$24,MATCH(Input_TMS!K108,Input_TMS_ADD25!$B$9:$B$24,0),)</f>
        <v>WINEP Storm Overflows</v>
      </c>
      <c r="W108" s="101">
        <f t="shared" ref="W108:W140" si="22">O108/L108</f>
        <v>0</v>
      </c>
    </row>
    <row r="109" spans="2:23" ht="20.25" customHeight="1" thickBot="1" x14ac:dyDescent="0.4">
      <c r="B109" s="6" t="s">
        <v>298</v>
      </c>
      <c r="C109" s="7" t="s">
        <v>68</v>
      </c>
      <c r="D109" s="7">
        <v>3</v>
      </c>
      <c r="E109" s="218" t="s">
        <v>299</v>
      </c>
      <c r="F109" s="218" t="s">
        <v>300</v>
      </c>
      <c r="G109" s="218" t="s">
        <v>243</v>
      </c>
      <c r="H109" s="219" t="s">
        <v>297</v>
      </c>
      <c r="I109" s="219">
        <v>47573</v>
      </c>
      <c r="J109" s="218" t="s">
        <v>65</v>
      </c>
      <c r="K109" s="208" t="s">
        <v>293</v>
      </c>
      <c r="L109" s="208">
        <v>3.5739999999999998</v>
      </c>
      <c r="M109" s="220" t="s">
        <v>74</v>
      </c>
      <c r="N109" s="220" t="s">
        <v>75</v>
      </c>
      <c r="O109" s="221">
        <f t="shared" si="18"/>
        <v>0</v>
      </c>
      <c r="P109" s="221">
        <f t="shared" si="19"/>
        <v>3.5739999999999998</v>
      </c>
      <c r="Q109" s="221">
        <f t="shared" si="20"/>
        <v>0</v>
      </c>
      <c r="R109" s="221">
        <f t="shared" si="21"/>
        <v>3.5739999999999998</v>
      </c>
      <c r="S109" s="222" t="str">
        <f t="shared" ref="S109:S141" si="23">IF(M109=N109,"ERROR","Valid")</f>
        <v>Valid</v>
      </c>
      <c r="T109" s="223" t="str" cm="1">
        <f t="array" ref="T109">INDEX(Input_TMS_ADD25!$C$9:$C$24,MATCH(Input_TMS!K109,Input_TMS_ADD25!$B$9:$B$24,0),)</f>
        <v>WINEP Storm Overflows</v>
      </c>
      <c r="W109" s="101">
        <f t="shared" si="22"/>
        <v>0</v>
      </c>
    </row>
    <row r="110" spans="2:23" ht="20.25" customHeight="1" thickBot="1" x14ac:dyDescent="0.4">
      <c r="B110" s="6" t="s">
        <v>298</v>
      </c>
      <c r="C110" s="7" t="s">
        <v>68</v>
      </c>
      <c r="D110" s="7">
        <v>3</v>
      </c>
      <c r="E110" s="218" t="s">
        <v>299</v>
      </c>
      <c r="F110" s="218" t="s">
        <v>300</v>
      </c>
      <c r="G110" s="218" t="s">
        <v>243</v>
      </c>
      <c r="H110" s="219" t="s">
        <v>297</v>
      </c>
      <c r="I110" s="219">
        <v>47573</v>
      </c>
      <c r="J110" s="218" t="s">
        <v>65</v>
      </c>
      <c r="K110" s="208" t="s">
        <v>253</v>
      </c>
      <c r="L110" s="208">
        <v>0.56900000000000006</v>
      </c>
      <c r="M110" s="220" t="s">
        <v>74</v>
      </c>
      <c r="N110" s="220" t="s">
        <v>75</v>
      </c>
      <c r="O110" s="221">
        <f t="shared" si="18"/>
        <v>0</v>
      </c>
      <c r="P110" s="221">
        <f t="shared" si="19"/>
        <v>0.56900000000000006</v>
      </c>
      <c r="Q110" s="221">
        <f t="shared" si="20"/>
        <v>0</v>
      </c>
      <c r="R110" s="221">
        <f t="shared" si="21"/>
        <v>0.56900000000000006</v>
      </c>
      <c r="S110" s="222" t="str">
        <f t="shared" si="23"/>
        <v>Valid</v>
      </c>
      <c r="T110" s="223" t="str" cm="1">
        <f t="array" ref="T110">INDEX(Input_TMS_ADD25!$C$9:$C$24,MATCH(Input_TMS!K110,Input_TMS_ADD25!$B$9:$B$24,0),)</f>
        <v>WINEP Storm Overflows</v>
      </c>
      <c r="W110" s="101">
        <f t="shared" si="22"/>
        <v>0</v>
      </c>
    </row>
    <row r="111" spans="2:23" ht="20.25" customHeight="1" thickBot="1" x14ac:dyDescent="0.4">
      <c r="B111" s="6" t="s">
        <v>301</v>
      </c>
      <c r="C111" s="7" t="s">
        <v>68</v>
      </c>
      <c r="D111" s="7">
        <v>3</v>
      </c>
      <c r="E111" s="218" t="s">
        <v>302</v>
      </c>
      <c r="F111" s="218" t="s">
        <v>303</v>
      </c>
      <c r="G111" s="218" t="s">
        <v>243</v>
      </c>
      <c r="H111" s="219" t="s">
        <v>297</v>
      </c>
      <c r="I111" s="219">
        <v>47573</v>
      </c>
      <c r="J111" s="218" t="s">
        <v>65</v>
      </c>
      <c r="K111" s="208" t="s">
        <v>244</v>
      </c>
      <c r="L111" s="208">
        <v>2.2110000000000003</v>
      </c>
      <c r="M111" s="220" t="s">
        <v>74</v>
      </c>
      <c r="N111" s="220" t="s">
        <v>75</v>
      </c>
      <c r="O111" s="221">
        <f t="shared" ref="O111:O144" si="24">IF(M111="Yes",L111,0)</f>
        <v>0</v>
      </c>
      <c r="P111" s="221">
        <f t="shared" ref="P111:P144" si="25">IF(N111="Yes",L111,0)</f>
        <v>2.2110000000000003</v>
      </c>
      <c r="Q111" s="221">
        <f t="shared" si="20"/>
        <v>0</v>
      </c>
      <c r="R111" s="221">
        <f t="shared" si="21"/>
        <v>2.2110000000000003</v>
      </c>
      <c r="S111" s="222" t="str">
        <f t="shared" si="23"/>
        <v>Valid</v>
      </c>
      <c r="T111" s="223" t="str" cm="1">
        <f t="array" ref="T111">INDEX(Input_TMS_ADD25!$C$9:$C$24,MATCH(Input_TMS!K111,Input_TMS_ADD25!$B$9:$B$24,0),)</f>
        <v>WINEP Storm Overflows</v>
      </c>
      <c r="W111" s="101">
        <f t="shared" si="22"/>
        <v>0</v>
      </c>
    </row>
    <row r="112" spans="2:23" ht="20.25" customHeight="1" thickBot="1" x14ac:dyDescent="0.4">
      <c r="B112" s="6" t="s">
        <v>301</v>
      </c>
      <c r="C112" s="7" t="s">
        <v>68</v>
      </c>
      <c r="D112" s="7">
        <v>3</v>
      </c>
      <c r="E112" s="218" t="s">
        <v>302</v>
      </c>
      <c r="F112" s="218" t="s">
        <v>303</v>
      </c>
      <c r="G112" s="218" t="s">
        <v>243</v>
      </c>
      <c r="H112" s="219" t="s">
        <v>297</v>
      </c>
      <c r="I112" s="219">
        <v>47573</v>
      </c>
      <c r="J112" s="218" t="s">
        <v>65</v>
      </c>
      <c r="K112" s="208" t="s">
        <v>291</v>
      </c>
      <c r="L112" s="208">
        <v>2.04</v>
      </c>
      <c r="M112" s="220" t="s">
        <v>74</v>
      </c>
      <c r="N112" s="220" t="s">
        <v>75</v>
      </c>
      <c r="O112" s="221">
        <f t="shared" si="24"/>
        <v>0</v>
      </c>
      <c r="P112" s="221">
        <f t="shared" si="25"/>
        <v>2.04</v>
      </c>
      <c r="Q112" s="221">
        <f t="shared" si="20"/>
        <v>0</v>
      </c>
      <c r="R112" s="221">
        <f t="shared" si="21"/>
        <v>2.04</v>
      </c>
      <c r="S112" s="222" t="str">
        <f t="shared" si="23"/>
        <v>Valid</v>
      </c>
      <c r="T112" s="223" t="str" cm="1">
        <f t="array" ref="T112">INDEX(Input_TMS_ADD25!$C$9:$C$24,MATCH(Input_TMS!K112,Input_TMS_ADD25!$B$9:$B$24,0),)</f>
        <v>WINEP Storm Overflows</v>
      </c>
      <c r="W112" s="101">
        <f t="shared" si="22"/>
        <v>0</v>
      </c>
    </row>
    <row r="113" spans="2:23" ht="20.25" customHeight="1" thickBot="1" x14ac:dyDescent="0.4">
      <c r="B113" s="6" t="s">
        <v>301</v>
      </c>
      <c r="C113" s="7" t="s">
        <v>68</v>
      </c>
      <c r="D113" s="7">
        <v>3</v>
      </c>
      <c r="E113" s="218" t="s">
        <v>302</v>
      </c>
      <c r="F113" s="218" t="s">
        <v>303</v>
      </c>
      <c r="G113" s="218" t="s">
        <v>243</v>
      </c>
      <c r="H113" s="219" t="s">
        <v>297</v>
      </c>
      <c r="I113" s="219">
        <v>47573</v>
      </c>
      <c r="J113" s="218" t="s">
        <v>65</v>
      </c>
      <c r="K113" s="208" t="s">
        <v>292</v>
      </c>
      <c r="L113" s="208">
        <v>1.87</v>
      </c>
      <c r="M113" s="220" t="s">
        <v>74</v>
      </c>
      <c r="N113" s="220" t="s">
        <v>75</v>
      </c>
      <c r="O113" s="221">
        <f t="shared" si="24"/>
        <v>0</v>
      </c>
      <c r="P113" s="221">
        <f t="shared" si="25"/>
        <v>1.87</v>
      </c>
      <c r="Q113" s="221">
        <f t="shared" si="20"/>
        <v>0</v>
      </c>
      <c r="R113" s="221">
        <f t="shared" si="21"/>
        <v>1.87</v>
      </c>
      <c r="S113" s="222" t="str">
        <f t="shared" si="23"/>
        <v>Valid</v>
      </c>
      <c r="T113" s="223" t="str" cm="1">
        <f t="array" ref="T113">INDEX(Input_TMS_ADD25!$C$9:$C$24,MATCH(Input_TMS!K113,Input_TMS_ADD25!$B$9:$B$24,0),)</f>
        <v>WINEP Storm Overflows</v>
      </c>
      <c r="W113" s="101">
        <f t="shared" si="22"/>
        <v>0</v>
      </c>
    </row>
    <row r="114" spans="2:23" ht="20.25" customHeight="1" thickBot="1" x14ac:dyDescent="0.4">
      <c r="B114" s="6" t="s">
        <v>301</v>
      </c>
      <c r="C114" s="7" t="s">
        <v>68</v>
      </c>
      <c r="D114" s="7">
        <v>3</v>
      </c>
      <c r="E114" s="218" t="s">
        <v>302</v>
      </c>
      <c r="F114" s="218" t="s">
        <v>303</v>
      </c>
      <c r="G114" s="218" t="s">
        <v>243</v>
      </c>
      <c r="H114" s="219" t="s">
        <v>297</v>
      </c>
      <c r="I114" s="219">
        <v>47573</v>
      </c>
      <c r="J114" s="218" t="s">
        <v>65</v>
      </c>
      <c r="K114" s="208" t="s">
        <v>293</v>
      </c>
      <c r="L114" s="208">
        <v>10.373999999999999</v>
      </c>
      <c r="M114" s="220" t="s">
        <v>74</v>
      </c>
      <c r="N114" s="220" t="s">
        <v>75</v>
      </c>
      <c r="O114" s="221">
        <f t="shared" si="24"/>
        <v>0</v>
      </c>
      <c r="P114" s="221">
        <f t="shared" si="25"/>
        <v>10.373999999999999</v>
      </c>
      <c r="Q114" s="221">
        <f t="shared" si="20"/>
        <v>0</v>
      </c>
      <c r="R114" s="221">
        <f t="shared" si="21"/>
        <v>10.373999999999999</v>
      </c>
      <c r="S114" s="222" t="str">
        <f t="shared" si="23"/>
        <v>Valid</v>
      </c>
      <c r="T114" s="223" t="str" cm="1">
        <f t="array" ref="T114">INDEX(Input_TMS_ADD25!$C$9:$C$24,MATCH(Input_TMS!K114,Input_TMS_ADD25!$B$9:$B$24,0),)</f>
        <v>WINEP Storm Overflows</v>
      </c>
      <c r="W114" s="101">
        <f t="shared" si="22"/>
        <v>0</v>
      </c>
    </row>
    <row r="115" spans="2:23" ht="20.25" customHeight="1" thickBot="1" x14ac:dyDescent="0.4">
      <c r="B115" s="6" t="s">
        <v>301</v>
      </c>
      <c r="C115" s="7" t="s">
        <v>68</v>
      </c>
      <c r="D115" s="7">
        <v>3</v>
      </c>
      <c r="E115" s="218" t="s">
        <v>302</v>
      </c>
      <c r="F115" s="218" t="s">
        <v>303</v>
      </c>
      <c r="G115" s="218" t="s">
        <v>243</v>
      </c>
      <c r="H115" s="219" t="s">
        <v>297</v>
      </c>
      <c r="I115" s="219">
        <v>47573</v>
      </c>
      <c r="J115" s="218" t="s">
        <v>65</v>
      </c>
      <c r="K115" s="208" t="s">
        <v>253</v>
      </c>
      <c r="L115" s="208">
        <v>0.51100000000000001</v>
      </c>
      <c r="M115" s="220" t="s">
        <v>74</v>
      </c>
      <c r="N115" s="220" t="s">
        <v>75</v>
      </c>
      <c r="O115" s="221">
        <f t="shared" si="24"/>
        <v>0</v>
      </c>
      <c r="P115" s="221">
        <f t="shared" si="25"/>
        <v>0.51100000000000001</v>
      </c>
      <c r="Q115" s="221">
        <f t="shared" si="20"/>
        <v>0</v>
      </c>
      <c r="R115" s="221">
        <f t="shared" si="21"/>
        <v>0.51100000000000001</v>
      </c>
      <c r="S115" s="222" t="str">
        <f t="shared" si="23"/>
        <v>Valid</v>
      </c>
      <c r="T115" s="223" t="str" cm="1">
        <f t="array" ref="T115">INDEX(Input_TMS_ADD25!$C$9:$C$24,MATCH(Input_TMS!K115,Input_TMS_ADD25!$B$9:$B$24,0),)</f>
        <v>WINEP Storm Overflows</v>
      </c>
      <c r="W115" s="101">
        <f t="shared" si="22"/>
        <v>0</v>
      </c>
    </row>
    <row r="116" spans="2:23" ht="20.25" customHeight="1" thickBot="1" x14ac:dyDescent="0.4">
      <c r="B116" s="6" t="s">
        <v>304</v>
      </c>
      <c r="C116" s="7" t="s">
        <v>68</v>
      </c>
      <c r="D116" s="7">
        <v>3</v>
      </c>
      <c r="E116" s="218" t="s">
        <v>305</v>
      </c>
      <c r="F116" s="218" t="s">
        <v>306</v>
      </c>
      <c r="G116" s="218" t="s">
        <v>243</v>
      </c>
      <c r="H116" s="219" t="s">
        <v>72</v>
      </c>
      <c r="I116" s="219">
        <v>47573</v>
      </c>
      <c r="J116" s="218" t="s">
        <v>65</v>
      </c>
      <c r="K116" s="208" t="s">
        <v>244</v>
      </c>
      <c r="L116" s="208">
        <v>0.62</v>
      </c>
      <c r="M116" s="220" t="s">
        <v>74</v>
      </c>
      <c r="N116" s="220" t="s">
        <v>75</v>
      </c>
      <c r="O116" s="221">
        <f t="shared" si="24"/>
        <v>0</v>
      </c>
      <c r="P116" s="221">
        <f t="shared" si="25"/>
        <v>0.62</v>
      </c>
      <c r="Q116" s="221">
        <f t="shared" si="20"/>
        <v>0</v>
      </c>
      <c r="R116" s="221">
        <f t="shared" si="21"/>
        <v>0.62</v>
      </c>
      <c r="S116" s="222" t="str">
        <f t="shared" si="23"/>
        <v>Valid</v>
      </c>
      <c r="T116" s="223" t="str" cm="1">
        <f t="array" ref="T116">INDEX(Input_TMS_ADD25!$C$9:$C$24,MATCH(Input_TMS!K116,Input_TMS_ADD25!$B$9:$B$24,0),)</f>
        <v>WINEP Storm Overflows</v>
      </c>
      <c r="W116" s="101">
        <f t="shared" si="22"/>
        <v>0</v>
      </c>
    </row>
    <row r="117" spans="2:23" ht="20.25" customHeight="1" thickBot="1" x14ac:dyDescent="0.4">
      <c r="B117" s="6" t="s">
        <v>304</v>
      </c>
      <c r="C117" s="7" t="s">
        <v>68</v>
      </c>
      <c r="D117" s="7">
        <v>3</v>
      </c>
      <c r="E117" s="218" t="s">
        <v>305</v>
      </c>
      <c r="F117" s="218" t="s">
        <v>306</v>
      </c>
      <c r="G117" s="218" t="s">
        <v>243</v>
      </c>
      <c r="H117" s="219" t="s">
        <v>72</v>
      </c>
      <c r="I117" s="219">
        <v>47573</v>
      </c>
      <c r="J117" s="218" t="s">
        <v>65</v>
      </c>
      <c r="K117" s="208" t="s">
        <v>291</v>
      </c>
      <c r="L117" s="208">
        <v>0.32500000000000001</v>
      </c>
      <c r="M117" s="220" t="s">
        <v>74</v>
      </c>
      <c r="N117" s="220" t="s">
        <v>75</v>
      </c>
      <c r="O117" s="221">
        <f t="shared" si="24"/>
        <v>0</v>
      </c>
      <c r="P117" s="221">
        <f t="shared" si="25"/>
        <v>0.32500000000000001</v>
      </c>
      <c r="Q117" s="221">
        <f t="shared" si="20"/>
        <v>0</v>
      </c>
      <c r="R117" s="221">
        <f t="shared" si="21"/>
        <v>0.32500000000000001</v>
      </c>
      <c r="S117" s="222" t="str">
        <f t="shared" si="23"/>
        <v>Valid</v>
      </c>
      <c r="T117" s="223" t="str" cm="1">
        <f t="array" ref="T117">INDEX(Input_TMS_ADD25!$C$9:$C$24,MATCH(Input_TMS!K117,Input_TMS_ADD25!$B$9:$B$24,0),)</f>
        <v>WINEP Storm Overflows</v>
      </c>
      <c r="W117" s="101">
        <f t="shared" si="22"/>
        <v>0</v>
      </c>
    </row>
    <row r="118" spans="2:23" ht="20.25" customHeight="1" thickBot="1" x14ac:dyDescent="0.4">
      <c r="B118" s="6" t="s">
        <v>304</v>
      </c>
      <c r="C118" s="7" t="s">
        <v>68</v>
      </c>
      <c r="D118" s="7">
        <v>3</v>
      </c>
      <c r="E118" s="218" t="s">
        <v>305</v>
      </c>
      <c r="F118" s="218" t="s">
        <v>306</v>
      </c>
      <c r="G118" s="218" t="s">
        <v>243</v>
      </c>
      <c r="H118" s="219" t="s">
        <v>72</v>
      </c>
      <c r="I118" s="219">
        <v>47573</v>
      </c>
      <c r="J118" s="218" t="s">
        <v>65</v>
      </c>
      <c r="K118" s="208" t="s">
        <v>292</v>
      </c>
      <c r="L118" s="208">
        <v>0.29499999999999998</v>
      </c>
      <c r="M118" s="220" t="s">
        <v>74</v>
      </c>
      <c r="N118" s="220" t="s">
        <v>75</v>
      </c>
      <c r="O118" s="221">
        <f t="shared" si="24"/>
        <v>0</v>
      </c>
      <c r="P118" s="221">
        <f t="shared" si="25"/>
        <v>0.29499999999999998</v>
      </c>
      <c r="Q118" s="221">
        <f t="shared" si="20"/>
        <v>0</v>
      </c>
      <c r="R118" s="221">
        <f t="shared" si="21"/>
        <v>0.29499999999999998</v>
      </c>
      <c r="S118" s="222" t="str">
        <f t="shared" si="23"/>
        <v>Valid</v>
      </c>
      <c r="T118" s="223" t="str" cm="1">
        <f t="array" ref="T118">INDEX(Input_TMS_ADD25!$C$9:$C$24,MATCH(Input_TMS!K118,Input_TMS_ADD25!$B$9:$B$24,0),)</f>
        <v>WINEP Storm Overflows</v>
      </c>
      <c r="W118" s="101">
        <f t="shared" si="22"/>
        <v>0</v>
      </c>
    </row>
    <row r="119" spans="2:23" ht="20.25" customHeight="1" thickBot="1" x14ac:dyDescent="0.4">
      <c r="B119" s="6" t="s">
        <v>304</v>
      </c>
      <c r="C119" s="7" t="s">
        <v>68</v>
      </c>
      <c r="D119" s="7">
        <v>3</v>
      </c>
      <c r="E119" s="218" t="s">
        <v>305</v>
      </c>
      <c r="F119" s="218" t="s">
        <v>306</v>
      </c>
      <c r="G119" s="218" t="s">
        <v>243</v>
      </c>
      <c r="H119" s="219" t="s">
        <v>72</v>
      </c>
      <c r="I119" s="219">
        <v>47573</v>
      </c>
      <c r="J119" s="218" t="s">
        <v>65</v>
      </c>
      <c r="K119" s="208" t="s">
        <v>293</v>
      </c>
      <c r="L119" s="208">
        <v>1.7130000000000001</v>
      </c>
      <c r="M119" s="220" t="s">
        <v>74</v>
      </c>
      <c r="N119" s="220" t="s">
        <v>75</v>
      </c>
      <c r="O119" s="221">
        <f t="shared" si="24"/>
        <v>0</v>
      </c>
      <c r="P119" s="221">
        <f t="shared" si="25"/>
        <v>1.7130000000000001</v>
      </c>
      <c r="Q119" s="221">
        <f t="shared" si="20"/>
        <v>0</v>
      </c>
      <c r="R119" s="221">
        <f t="shared" si="21"/>
        <v>1.7130000000000001</v>
      </c>
      <c r="S119" s="222" t="str">
        <f t="shared" si="23"/>
        <v>Valid</v>
      </c>
      <c r="T119" s="223" t="str" cm="1">
        <f t="array" ref="T119">INDEX(Input_TMS_ADD25!$C$9:$C$24,MATCH(Input_TMS!K119,Input_TMS_ADD25!$B$9:$B$24,0),)</f>
        <v>WINEP Storm Overflows</v>
      </c>
      <c r="W119" s="101">
        <f t="shared" si="22"/>
        <v>0</v>
      </c>
    </row>
    <row r="120" spans="2:23" ht="20.25" customHeight="1" thickBot="1" x14ac:dyDescent="0.4">
      <c r="B120" s="6" t="s">
        <v>307</v>
      </c>
      <c r="C120" s="7" t="s">
        <v>68</v>
      </c>
      <c r="D120" s="7">
        <v>3</v>
      </c>
      <c r="E120" s="218" t="s">
        <v>308</v>
      </c>
      <c r="F120" s="218" t="s">
        <v>309</v>
      </c>
      <c r="G120" s="218" t="s">
        <v>243</v>
      </c>
      <c r="H120" s="219" t="s">
        <v>72</v>
      </c>
      <c r="I120" s="219">
        <v>47573</v>
      </c>
      <c r="J120" s="218" t="s">
        <v>65</v>
      </c>
      <c r="K120" s="208" t="s">
        <v>244</v>
      </c>
      <c r="L120" s="208">
        <v>1.7529999999999999</v>
      </c>
      <c r="M120" s="220" t="s">
        <v>74</v>
      </c>
      <c r="N120" s="220" t="s">
        <v>75</v>
      </c>
      <c r="O120" s="221">
        <f t="shared" si="24"/>
        <v>0</v>
      </c>
      <c r="P120" s="221">
        <f t="shared" si="25"/>
        <v>1.7529999999999999</v>
      </c>
      <c r="Q120" s="221">
        <f t="shared" si="20"/>
        <v>0</v>
      </c>
      <c r="R120" s="221">
        <f t="shared" si="21"/>
        <v>1.7529999999999999</v>
      </c>
      <c r="S120" s="222" t="str">
        <f t="shared" si="23"/>
        <v>Valid</v>
      </c>
      <c r="T120" s="223" t="str" cm="1">
        <f t="array" ref="T120">INDEX(Input_TMS_ADD25!$C$9:$C$24,MATCH(Input_TMS!K120,Input_TMS_ADD25!$B$9:$B$24,0),)</f>
        <v>WINEP Storm Overflows</v>
      </c>
      <c r="W120" s="101">
        <f t="shared" si="22"/>
        <v>0</v>
      </c>
    </row>
    <row r="121" spans="2:23" ht="20.25" customHeight="1" thickBot="1" x14ac:dyDescent="0.4">
      <c r="B121" s="6" t="s">
        <v>307</v>
      </c>
      <c r="C121" s="7" t="s">
        <v>68</v>
      </c>
      <c r="D121" s="7">
        <v>3</v>
      </c>
      <c r="E121" s="218" t="s">
        <v>308</v>
      </c>
      <c r="F121" s="218" t="s">
        <v>309</v>
      </c>
      <c r="G121" s="218" t="s">
        <v>243</v>
      </c>
      <c r="H121" s="219" t="s">
        <v>72</v>
      </c>
      <c r="I121" s="219">
        <v>47573</v>
      </c>
      <c r="J121" s="218" t="s">
        <v>65</v>
      </c>
      <c r="K121" s="208" t="s">
        <v>253</v>
      </c>
      <c r="L121" s="208">
        <v>0.58399999999999996</v>
      </c>
      <c r="M121" s="220" t="s">
        <v>74</v>
      </c>
      <c r="N121" s="220" t="s">
        <v>75</v>
      </c>
      <c r="O121" s="221">
        <f t="shared" si="24"/>
        <v>0</v>
      </c>
      <c r="P121" s="221">
        <f t="shared" si="25"/>
        <v>0.58399999999999996</v>
      </c>
      <c r="Q121" s="221">
        <f t="shared" si="20"/>
        <v>0</v>
      </c>
      <c r="R121" s="221">
        <f t="shared" si="21"/>
        <v>0.58399999999999996</v>
      </c>
      <c r="S121" s="222" t="str">
        <f t="shared" si="23"/>
        <v>Valid</v>
      </c>
      <c r="T121" s="223" t="str" cm="1">
        <f t="array" ref="T121">INDEX(Input_TMS_ADD25!$C$9:$C$24,MATCH(Input_TMS!K121,Input_TMS_ADD25!$B$9:$B$24,0),)</f>
        <v>WINEP Storm Overflows</v>
      </c>
      <c r="W121" s="101">
        <f t="shared" si="22"/>
        <v>0</v>
      </c>
    </row>
    <row r="122" spans="2:23" ht="20.25" customHeight="1" thickBot="1" x14ac:dyDescent="0.4">
      <c r="B122" s="6" t="s">
        <v>310</v>
      </c>
      <c r="C122" s="7" t="s">
        <v>68</v>
      </c>
      <c r="D122" s="7">
        <v>3</v>
      </c>
      <c r="E122" s="218" t="s">
        <v>311</v>
      </c>
      <c r="F122" s="218" t="s">
        <v>312</v>
      </c>
      <c r="G122" s="218" t="s">
        <v>243</v>
      </c>
      <c r="H122" s="219" t="s">
        <v>72</v>
      </c>
      <c r="I122" s="219">
        <v>47573</v>
      </c>
      <c r="J122" s="218" t="s">
        <v>65</v>
      </c>
      <c r="K122" s="208" t="s">
        <v>244</v>
      </c>
      <c r="L122" s="208">
        <v>3.2109999999999999</v>
      </c>
      <c r="M122" s="220" t="s">
        <v>74</v>
      </c>
      <c r="N122" s="220" t="s">
        <v>75</v>
      </c>
      <c r="O122" s="221">
        <f t="shared" si="24"/>
        <v>0</v>
      </c>
      <c r="P122" s="221">
        <f t="shared" si="25"/>
        <v>3.2109999999999999</v>
      </c>
      <c r="Q122" s="221">
        <f t="shared" si="20"/>
        <v>0</v>
      </c>
      <c r="R122" s="221">
        <f t="shared" si="21"/>
        <v>3.2109999999999999</v>
      </c>
      <c r="S122" s="222" t="str">
        <f t="shared" si="23"/>
        <v>Valid</v>
      </c>
      <c r="T122" s="223" t="str" cm="1">
        <f t="array" ref="T122">INDEX(Input_TMS_ADD25!$C$9:$C$24,MATCH(Input_TMS!K122,Input_TMS_ADD25!$B$9:$B$24,0),)</f>
        <v>WINEP Storm Overflows</v>
      </c>
      <c r="W122" s="101">
        <f t="shared" si="22"/>
        <v>0</v>
      </c>
    </row>
    <row r="123" spans="2:23" ht="20.25" customHeight="1" thickBot="1" x14ac:dyDescent="0.4">
      <c r="B123" s="6" t="s">
        <v>310</v>
      </c>
      <c r="C123" s="7" t="s">
        <v>68</v>
      </c>
      <c r="D123" s="7">
        <v>3</v>
      </c>
      <c r="E123" s="218" t="s">
        <v>311</v>
      </c>
      <c r="F123" s="218" t="s">
        <v>312</v>
      </c>
      <c r="G123" s="218" t="s">
        <v>243</v>
      </c>
      <c r="H123" s="219" t="s">
        <v>72</v>
      </c>
      <c r="I123" s="219">
        <v>47573</v>
      </c>
      <c r="J123" s="218" t="s">
        <v>65</v>
      </c>
      <c r="K123" s="208" t="s">
        <v>291</v>
      </c>
      <c r="L123" s="208">
        <v>0.39300000000000002</v>
      </c>
      <c r="M123" s="220" t="s">
        <v>74</v>
      </c>
      <c r="N123" s="220" t="s">
        <v>75</v>
      </c>
      <c r="O123" s="221">
        <f t="shared" si="24"/>
        <v>0</v>
      </c>
      <c r="P123" s="221">
        <f t="shared" si="25"/>
        <v>0.39300000000000002</v>
      </c>
      <c r="Q123" s="221">
        <f t="shared" si="20"/>
        <v>0</v>
      </c>
      <c r="R123" s="221">
        <f t="shared" si="21"/>
        <v>0.39300000000000002</v>
      </c>
      <c r="S123" s="222" t="str">
        <f t="shared" si="23"/>
        <v>Valid</v>
      </c>
      <c r="T123" s="223" t="str" cm="1">
        <f t="array" ref="T123">INDEX(Input_TMS_ADD25!$C$9:$C$24,MATCH(Input_TMS!K123,Input_TMS_ADD25!$B$9:$B$24,0),)</f>
        <v>WINEP Storm Overflows</v>
      </c>
      <c r="W123" s="101">
        <f t="shared" si="22"/>
        <v>0</v>
      </c>
    </row>
    <row r="124" spans="2:23" ht="20.25" customHeight="1" thickBot="1" x14ac:dyDescent="0.4">
      <c r="B124" s="6" t="s">
        <v>310</v>
      </c>
      <c r="C124" s="7" t="s">
        <v>68</v>
      </c>
      <c r="D124" s="7">
        <v>3</v>
      </c>
      <c r="E124" s="218" t="s">
        <v>311</v>
      </c>
      <c r="F124" s="218" t="s">
        <v>312</v>
      </c>
      <c r="G124" s="218" t="s">
        <v>243</v>
      </c>
      <c r="H124" s="219" t="s">
        <v>72</v>
      </c>
      <c r="I124" s="219">
        <v>47573</v>
      </c>
      <c r="J124" s="218" t="s">
        <v>65</v>
      </c>
      <c r="K124" s="208" t="s">
        <v>292</v>
      </c>
      <c r="L124" s="208">
        <v>0.32800000000000001</v>
      </c>
      <c r="M124" s="220" t="s">
        <v>74</v>
      </c>
      <c r="N124" s="220" t="s">
        <v>75</v>
      </c>
      <c r="O124" s="221">
        <f t="shared" si="24"/>
        <v>0</v>
      </c>
      <c r="P124" s="221">
        <f t="shared" si="25"/>
        <v>0.32800000000000001</v>
      </c>
      <c r="Q124" s="221">
        <f t="shared" si="20"/>
        <v>0</v>
      </c>
      <c r="R124" s="221">
        <f t="shared" si="21"/>
        <v>0.32800000000000001</v>
      </c>
      <c r="S124" s="222" t="str">
        <f t="shared" si="23"/>
        <v>Valid</v>
      </c>
      <c r="T124" s="223" t="str" cm="1">
        <f t="array" ref="T124">INDEX(Input_TMS_ADD25!$C$9:$C$24,MATCH(Input_TMS!K124,Input_TMS_ADD25!$B$9:$B$24,0),)</f>
        <v>WINEP Storm Overflows</v>
      </c>
      <c r="W124" s="101">
        <f t="shared" si="22"/>
        <v>0</v>
      </c>
    </row>
    <row r="125" spans="2:23" ht="20.25" customHeight="1" thickBot="1" x14ac:dyDescent="0.4">
      <c r="B125" s="6" t="s">
        <v>310</v>
      </c>
      <c r="C125" s="7" t="s">
        <v>68</v>
      </c>
      <c r="D125" s="7">
        <v>3</v>
      </c>
      <c r="E125" s="218" t="s">
        <v>311</v>
      </c>
      <c r="F125" s="218" t="s">
        <v>312</v>
      </c>
      <c r="G125" s="218" t="s">
        <v>243</v>
      </c>
      <c r="H125" s="219" t="s">
        <v>72</v>
      </c>
      <c r="I125" s="219">
        <v>47573</v>
      </c>
      <c r="J125" s="218" t="s">
        <v>65</v>
      </c>
      <c r="K125" s="208" t="s">
        <v>293</v>
      </c>
      <c r="L125" s="208">
        <v>2.0310000000000001</v>
      </c>
      <c r="M125" s="220" t="s">
        <v>74</v>
      </c>
      <c r="N125" s="220" t="s">
        <v>75</v>
      </c>
      <c r="O125" s="221">
        <f t="shared" si="24"/>
        <v>0</v>
      </c>
      <c r="P125" s="221">
        <f t="shared" si="25"/>
        <v>2.0310000000000001</v>
      </c>
      <c r="Q125" s="221">
        <f t="shared" si="20"/>
        <v>0</v>
      </c>
      <c r="R125" s="221">
        <f t="shared" si="21"/>
        <v>2.0310000000000001</v>
      </c>
      <c r="S125" s="222" t="str">
        <f t="shared" si="23"/>
        <v>Valid</v>
      </c>
      <c r="T125" s="223" t="str" cm="1">
        <f t="array" ref="T125">INDEX(Input_TMS_ADD25!$C$9:$C$24,MATCH(Input_TMS!K125,Input_TMS_ADD25!$B$9:$B$24,0),)</f>
        <v>WINEP Storm Overflows</v>
      </c>
      <c r="W125" s="101">
        <f t="shared" si="22"/>
        <v>0</v>
      </c>
    </row>
    <row r="126" spans="2:23" ht="20.25" customHeight="1" thickBot="1" x14ac:dyDescent="0.4">
      <c r="B126" s="6" t="s">
        <v>310</v>
      </c>
      <c r="C126" s="7" t="s">
        <v>68</v>
      </c>
      <c r="D126" s="7">
        <v>3</v>
      </c>
      <c r="E126" s="218" t="s">
        <v>311</v>
      </c>
      <c r="F126" s="218" t="s">
        <v>312</v>
      </c>
      <c r="G126" s="218" t="s">
        <v>243</v>
      </c>
      <c r="H126" s="219" t="s">
        <v>72</v>
      </c>
      <c r="I126" s="219">
        <v>47573</v>
      </c>
      <c r="J126" s="218" t="s">
        <v>65</v>
      </c>
      <c r="K126" s="208" t="s">
        <v>253</v>
      </c>
      <c r="L126" s="208">
        <v>0.59</v>
      </c>
      <c r="M126" s="220" t="s">
        <v>74</v>
      </c>
      <c r="N126" s="220" t="s">
        <v>75</v>
      </c>
      <c r="O126" s="221">
        <f t="shared" si="24"/>
        <v>0</v>
      </c>
      <c r="P126" s="221">
        <f t="shared" si="25"/>
        <v>0.59</v>
      </c>
      <c r="Q126" s="221">
        <f t="shared" si="20"/>
        <v>0</v>
      </c>
      <c r="R126" s="221">
        <f t="shared" si="21"/>
        <v>0.59</v>
      </c>
      <c r="S126" s="222" t="str">
        <f t="shared" si="23"/>
        <v>Valid</v>
      </c>
      <c r="T126" s="223" t="str" cm="1">
        <f t="array" ref="T126">INDEX(Input_TMS_ADD25!$C$9:$C$24,MATCH(Input_TMS!K126,Input_TMS_ADD25!$B$9:$B$24,0),)</f>
        <v>WINEP Storm Overflows</v>
      </c>
      <c r="W126" s="101">
        <f t="shared" si="22"/>
        <v>0</v>
      </c>
    </row>
    <row r="127" spans="2:23" ht="20.25" customHeight="1" thickBot="1" x14ac:dyDescent="0.4">
      <c r="B127" s="6" t="s">
        <v>313</v>
      </c>
      <c r="C127" s="7" t="s">
        <v>68</v>
      </c>
      <c r="D127" s="7">
        <v>3</v>
      </c>
      <c r="E127" s="218" t="s">
        <v>314</v>
      </c>
      <c r="F127" s="218" t="s">
        <v>315</v>
      </c>
      <c r="G127" s="218" t="s">
        <v>243</v>
      </c>
      <c r="H127" s="219" t="s">
        <v>72</v>
      </c>
      <c r="I127" s="219">
        <v>47573</v>
      </c>
      <c r="J127" s="218" t="s">
        <v>65</v>
      </c>
      <c r="K127" s="208" t="s">
        <v>244</v>
      </c>
      <c r="L127" s="208">
        <v>0.63800000000000001</v>
      </c>
      <c r="M127" s="220" t="s">
        <v>74</v>
      </c>
      <c r="N127" s="220" t="s">
        <v>75</v>
      </c>
      <c r="O127" s="221">
        <f t="shared" si="24"/>
        <v>0</v>
      </c>
      <c r="P127" s="221">
        <f t="shared" si="25"/>
        <v>0.63800000000000001</v>
      </c>
      <c r="Q127" s="221">
        <f t="shared" si="20"/>
        <v>0</v>
      </c>
      <c r="R127" s="221">
        <f t="shared" si="21"/>
        <v>0.63800000000000001</v>
      </c>
      <c r="S127" s="222" t="str">
        <f t="shared" si="23"/>
        <v>Valid</v>
      </c>
      <c r="T127" s="223" t="str" cm="1">
        <f t="array" ref="T127">INDEX(Input_TMS_ADD25!$C$9:$C$24,MATCH(Input_TMS!K127,Input_TMS_ADD25!$B$9:$B$24,0),)</f>
        <v>WINEP Storm Overflows</v>
      </c>
      <c r="W127" s="101">
        <f t="shared" si="22"/>
        <v>0</v>
      </c>
    </row>
    <row r="128" spans="2:23" ht="20.25" customHeight="1" thickBot="1" x14ac:dyDescent="0.4">
      <c r="B128" s="6" t="s">
        <v>313</v>
      </c>
      <c r="C128" s="7" t="s">
        <v>68</v>
      </c>
      <c r="D128" s="7">
        <v>3</v>
      </c>
      <c r="E128" s="218" t="s">
        <v>314</v>
      </c>
      <c r="F128" s="218" t="s">
        <v>315</v>
      </c>
      <c r="G128" s="218" t="s">
        <v>243</v>
      </c>
      <c r="H128" s="219" t="s">
        <v>72</v>
      </c>
      <c r="I128" s="219">
        <v>47573</v>
      </c>
      <c r="J128" s="218" t="s">
        <v>65</v>
      </c>
      <c r="K128" s="208" t="s">
        <v>291</v>
      </c>
      <c r="L128" s="208">
        <v>7.0000000000000007E-2</v>
      </c>
      <c r="M128" s="220" t="s">
        <v>74</v>
      </c>
      <c r="N128" s="220" t="s">
        <v>75</v>
      </c>
      <c r="O128" s="221">
        <f t="shared" si="24"/>
        <v>0</v>
      </c>
      <c r="P128" s="221">
        <f t="shared" si="25"/>
        <v>7.0000000000000007E-2</v>
      </c>
      <c r="Q128" s="221">
        <f t="shared" si="20"/>
        <v>0</v>
      </c>
      <c r="R128" s="221">
        <f t="shared" si="21"/>
        <v>7.0000000000000007E-2</v>
      </c>
      <c r="S128" s="222" t="str">
        <f t="shared" si="23"/>
        <v>Valid</v>
      </c>
      <c r="T128" s="223" t="str" cm="1">
        <f t="array" ref="T128">INDEX(Input_TMS_ADD25!$C$9:$C$24,MATCH(Input_TMS!K128,Input_TMS_ADD25!$B$9:$B$24,0),)</f>
        <v>WINEP Storm Overflows</v>
      </c>
      <c r="W128" s="101">
        <f t="shared" si="22"/>
        <v>0</v>
      </c>
    </row>
    <row r="129" spans="2:23" ht="20.25" customHeight="1" thickBot="1" x14ac:dyDescent="0.4">
      <c r="B129" s="6" t="s">
        <v>313</v>
      </c>
      <c r="C129" s="7" t="s">
        <v>68</v>
      </c>
      <c r="D129" s="7">
        <v>3</v>
      </c>
      <c r="E129" s="218" t="s">
        <v>314</v>
      </c>
      <c r="F129" s="218" t="s">
        <v>315</v>
      </c>
      <c r="G129" s="218" t="s">
        <v>243</v>
      </c>
      <c r="H129" s="219" t="s">
        <v>72</v>
      </c>
      <c r="I129" s="219">
        <v>47573</v>
      </c>
      <c r="J129" s="218" t="s">
        <v>65</v>
      </c>
      <c r="K129" s="208" t="s">
        <v>292</v>
      </c>
      <c r="L129" s="208">
        <v>5.8000000000000003E-2</v>
      </c>
      <c r="M129" s="220" t="s">
        <v>74</v>
      </c>
      <c r="N129" s="220" t="s">
        <v>75</v>
      </c>
      <c r="O129" s="221">
        <f t="shared" si="24"/>
        <v>0</v>
      </c>
      <c r="P129" s="221">
        <f t="shared" si="25"/>
        <v>5.8000000000000003E-2</v>
      </c>
      <c r="Q129" s="221">
        <f t="shared" si="20"/>
        <v>0</v>
      </c>
      <c r="R129" s="221">
        <f t="shared" si="21"/>
        <v>5.8000000000000003E-2</v>
      </c>
      <c r="S129" s="222" t="str">
        <f t="shared" si="23"/>
        <v>Valid</v>
      </c>
      <c r="T129" s="223" t="str" cm="1">
        <f t="array" ref="T129">INDEX(Input_TMS_ADD25!$C$9:$C$24,MATCH(Input_TMS!K129,Input_TMS_ADD25!$B$9:$B$24,0),)</f>
        <v>WINEP Storm Overflows</v>
      </c>
      <c r="W129" s="101">
        <f t="shared" si="22"/>
        <v>0</v>
      </c>
    </row>
    <row r="130" spans="2:23" ht="20.25" customHeight="1" thickBot="1" x14ac:dyDescent="0.4">
      <c r="B130" s="6" t="s">
        <v>313</v>
      </c>
      <c r="C130" s="7" t="s">
        <v>68</v>
      </c>
      <c r="D130" s="7">
        <v>3</v>
      </c>
      <c r="E130" s="218" t="s">
        <v>314</v>
      </c>
      <c r="F130" s="218" t="s">
        <v>315</v>
      </c>
      <c r="G130" s="218" t="s">
        <v>243</v>
      </c>
      <c r="H130" s="219" t="s">
        <v>72</v>
      </c>
      <c r="I130" s="219">
        <v>47573</v>
      </c>
      <c r="J130" s="218" t="s">
        <v>65</v>
      </c>
      <c r="K130" s="208" t="s">
        <v>293</v>
      </c>
      <c r="L130" s="208">
        <v>0.39500000000000002</v>
      </c>
      <c r="M130" s="220" t="s">
        <v>74</v>
      </c>
      <c r="N130" s="220" t="s">
        <v>75</v>
      </c>
      <c r="O130" s="221">
        <f t="shared" si="24"/>
        <v>0</v>
      </c>
      <c r="P130" s="221">
        <f t="shared" si="25"/>
        <v>0.39500000000000002</v>
      </c>
      <c r="Q130" s="221">
        <f t="shared" si="20"/>
        <v>0</v>
      </c>
      <c r="R130" s="221">
        <f t="shared" si="21"/>
        <v>0.39500000000000002</v>
      </c>
      <c r="S130" s="222" t="str">
        <f t="shared" si="23"/>
        <v>Valid</v>
      </c>
      <c r="T130" s="223" t="str" cm="1">
        <f t="array" ref="T130">INDEX(Input_TMS_ADD25!$C$9:$C$24,MATCH(Input_TMS!K130,Input_TMS_ADD25!$B$9:$B$24,0),)</f>
        <v>WINEP Storm Overflows</v>
      </c>
      <c r="W130" s="101">
        <f t="shared" si="22"/>
        <v>0</v>
      </c>
    </row>
    <row r="131" spans="2:23" ht="20.25" customHeight="1" thickBot="1" x14ac:dyDescent="0.4">
      <c r="B131" s="6" t="s">
        <v>316</v>
      </c>
      <c r="C131" s="7" t="s">
        <v>68</v>
      </c>
      <c r="D131" s="7">
        <v>3</v>
      </c>
      <c r="E131" s="218" t="s">
        <v>317</v>
      </c>
      <c r="F131" s="218" t="s">
        <v>318</v>
      </c>
      <c r="G131" s="218" t="s">
        <v>243</v>
      </c>
      <c r="H131" s="219" t="s">
        <v>72</v>
      </c>
      <c r="I131" s="219">
        <v>47573</v>
      </c>
      <c r="J131" s="218" t="s">
        <v>65</v>
      </c>
      <c r="K131" s="208" t="s">
        <v>244</v>
      </c>
      <c r="L131" s="208">
        <v>0.70899999999999996</v>
      </c>
      <c r="M131" s="220" t="s">
        <v>74</v>
      </c>
      <c r="N131" s="220" t="s">
        <v>75</v>
      </c>
      <c r="O131" s="221">
        <f t="shared" si="24"/>
        <v>0</v>
      </c>
      <c r="P131" s="221">
        <f t="shared" si="25"/>
        <v>0.70899999999999996</v>
      </c>
      <c r="Q131" s="221">
        <f t="shared" si="20"/>
        <v>0</v>
      </c>
      <c r="R131" s="221">
        <f t="shared" si="21"/>
        <v>0.70899999999999996</v>
      </c>
      <c r="S131" s="222" t="str">
        <f t="shared" si="23"/>
        <v>Valid</v>
      </c>
      <c r="T131" s="223" t="str" cm="1">
        <f t="array" ref="T131">INDEX(Input_TMS_ADD25!$C$9:$C$24,MATCH(Input_TMS!K131,Input_TMS_ADD25!$B$9:$B$24,0),)</f>
        <v>WINEP Storm Overflows</v>
      </c>
      <c r="W131" s="101">
        <f t="shared" si="22"/>
        <v>0</v>
      </c>
    </row>
    <row r="132" spans="2:23" ht="20.25" customHeight="1" thickBot="1" x14ac:dyDescent="0.4">
      <c r="B132" s="6" t="s">
        <v>316</v>
      </c>
      <c r="C132" s="7" t="s">
        <v>68</v>
      </c>
      <c r="D132" s="7">
        <v>3</v>
      </c>
      <c r="E132" s="218" t="s">
        <v>317</v>
      </c>
      <c r="F132" s="218" t="s">
        <v>318</v>
      </c>
      <c r="G132" s="218" t="s">
        <v>243</v>
      </c>
      <c r="H132" s="219" t="s">
        <v>72</v>
      </c>
      <c r="I132" s="219">
        <v>47573</v>
      </c>
      <c r="J132" s="218" t="s">
        <v>65</v>
      </c>
      <c r="K132" s="208" t="s">
        <v>319</v>
      </c>
      <c r="L132" s="208">
        <v>10.635999999999999</v>
      </c>
      <c r="M132" s="220" t="s">
        <v>74</v>
      </c>
      <c r="N132" s="220" t="s">
        <v>75</v>
      </c>
      <c r="O132" s="221">
        <f t="shared" si="24"/>
        <v>0</v>
      </c>
      <c r="P132" s="221">
        <f t="shared" si="25"/>
        <v>10.635999999999999</v>
      </c>
      <c r="Q132" s="221">
        <f t="shared" si="20"/>
        <v>0</v>
      </c>
      <c r="R132" s="221">
        <f t="shared" si="21"/>
        <v>10.635999999999999</v>
      </c>
      <c r="S132" s="222" t="str">
        <f t="shared" si="23"/>
        <v>Valid</v>
      </c>
      <c r="T132" s="223" t="str" cm="1">
        <f t="array" ref="T132">INDEX(Input_TMS_ADD25!$C$9:$C$24,MATCH(Input_TMS!K132,Input_TMS_ADD25!$B$9:$B$24,0),)</f>
        <v>WINEP Storm Overflows</v>
      </c>
      <c r="W132" s="101">
        <f t="shared" si="22"/>
        <v>0</v>
      </c>
    </row>
    <row r="133" spans="2:23" ht="20.25" customHeight="1" thickBot="1" x14ac:dyDescent="0.4">
      <c r="B133" s="6" t="s">
        <v>316</v>
      </c>
      <c r="C133" s="7" t="s">
        <v>68</v>
      </c>
      <c r="D133" s="7">
        <v>3</v>
      </c>
      <c r="E133" s="218" t="s">
        <v>317</v>
      </c>
      <c r="F133" s="218" t="s">
        <v>318</v>
      </c>
      <c r="G133" s="218" t="s">
        <v>243</v>
      </c>
      <c r="H133" s="219" t="s">
        <v>72</v>
      </c>
      <c r="I133" s="219">
        <v>47573</v>
      </c>
      <c r="J133" s="218" t="s">
        <v>65</v>
      </c>
      <c r="K133" s="208" t="s">
        <v>291</v>
      </c>
      <c r="L133" s="208">
        <v>1.56</v>
      </c>
      <c r="M133" s="220" t="s">
        <v>74</v>
      </c>
      <c r="N133" s="220" t="s">
        <v>75</v>
      </c>
      <c r="O133" s="221">
        <f t="shared" si="24"/>
        <v>0</v>
      </c>
      <c r="P133" s="221">
        <f t="shared" si="25"/>
        <v>1.56</v>
      </c>
      <c r="Q133" s="221">
        <f t="shared" si="20"/>
        <v>0</v>
      </c>
      <c r="R133" s="221">
        <f t="shared" si="21"/>
        <v>1.56</v>
      </c>
      <c r="S133" s="222" t="str">
        <f t="shared" si="23"/>
        <v>Valid</v>
      </c>
      <c r="T133" s="223" t="str" cm="1">
        <f t="array" ref="T133">INDEX(Input_TMS_ADD25!$C$9:$C$24,MATCH(Input_TMS!K133,Input_TMS_ADD25!$B$9:$B$24,0),)</f>
        <v>WINEP Storm Overflows</v>
      </c>
      <c r="W133" s="101">
        <f t="shared" si="22"/>
        <v>0</v>
      </c>
    </row>
    <row r="134" spans="2:23" ht="20.25" customHeight="1" thickBot="1" x14ac:dyDescent="0.4">
      <c r="B134" s="6" t="s">
        <v>316</v>
      </c>
      <c r="C134" s="7" t="s">
        <v>68</v>
      </c>
      <c r="D134" s="7">
        <v>3</v>
      </c>
      <c r="E134" s="218" t="s">
        <v>317</v>
      </c>
      <c r="F134" s="218" t="s">
        <v>318</v>
      </c>
      <c r="G134" s="218" t="s">
        <v>243</v>
      </c>
      <c r="H134" s="219" t="s">
        <v>72</v>
      </c>
      <c r="I134" s="219">
        <v>47573</v>
      </c>
      <c r="J134" s="218" t="s">
        <v>65</v>
      </c>
      <c r="K134" s="208" t="s">
        <v>292</v>
      </c>
      <c r="L134" s="208">
        <v>1.276</v>
      </c>
      <c r="M134" s="220" t="s">
        <v>74</v>
      </c>
      <c r="N134" s="220" t="s">
        <v>75</v>
      </c>
      <c r="O134" s="221">
        <f t="shared" si="24"/>
        <v>0</v>
      </c>
      <c r="P134" s="221">
        <f t="shared" si="25"/>
        <v>1.276</v>
      </c>
      <c r="Q134" s="221">
        <f t="shared" si="20"/>
        <v>0</v>
      </c>
      <c r="R134" s="221">
        <f t="shared" si="21"/>
        <v>1.276</v>
      </c>
      <c r="S134" s="222" t="str">
        <f t="shared" si="23"/>
        <v>Valid</v>
      </c>
      <c r="T134" s="223" t="str" cm="1">
        <f t="array" ref="T134">INDEX(Input_TMS_ADD25!$C$9:$C$24,MATCH(Input_TMS!K134,Input_TMS_ADD25!$B$9:$B$24,0),)</f>
        <v>WINEP Storm Overflows</v>
      </c>
      <c r="W134" s="101">
        <f t="shared" si="22"/>
        <v>0</v>
      </c>
    </row>
    <row r="135" spans="2:23" ht="20.25" customHeight="1" thickBot="1" x14ac:dyDescent="0.4">
      <c r="B135" s="6" t="s">
        <v>320</v>
      </c>
      <c r="C135" s="7" t="s">
        <v>68</v>
      </c>
      <c r="D135" s="7">
        <v>3</v>
      </c>
      <c r="E135" s="218" t="s">
        <v>321</v>
      </c>
      <c r="F135" s="218" t="s">
        <v>322</v>
      </c>
      <c r="G135" s="218" t="s">
        <v>243</v>
      </c>
      <c r="H135" s="219" t="s">
        <v>72</v>
      </c>
      <c r="I135" s="219">
        <v>47573</v>
      </c>
      <c r="J135" s="218" t="s">
        <v>65</v>
      </c>
      <c r="K135" s="208" t="s">
        <v>323</v>
      </c>
      <c r="L135" s="208">
        <v>4.9610000000000003</v>
      </c>
      <c r="M135" s="220" t="s">
        <v>74</v>
      </c>
      <c r="N135" s="220" t="s">
        <v>75</v>
      </c>
      <c r="O135" s="221">
        <f t="shared" si="24"/>
        <v>0</v>
      </c>
      <c r="P135" s="221">
        <f t="shared" si="25"/>
        <v>4.9610000000000003</v>
      </c>
      <c r="Q135" s="221">
        <f t="shared" si="20"/>
        <v>0</v>
      </c>
      <c r="R135" s="221">
        <f t="shared" si="21"/>
        <v>4.9610000000000003</v>
      </c>
      <c r="S135" s="222" t="str">
        <f t="shared" si="23"/>
        <v>Valid</v>
      </c>
      <c r="T135" s="223" t="str" cm="1">
        <f t="array" ref="T135">INDEX(Input_TMS_ADD25!$C$9:$C$24,MATCH(Input_TMS!K135,Input_TMS_ADD25!$B$9:$B$24,0),)</f>
        <v>WINEP Storm Overflows</v>
      </c>
      <c r="W135" s="101">
        <f t="shared" si="22"/>
        <v>0</v>
      </c>
    </row>
    <row r="136" spans="2:23" ht="20.25" customHeight="1" thickBot="1" x14ac:dyDescent="0.4">
      <c r="B136" s="6" t="s">
        <v>320</v>
      </c>
      <c r="C136" s="7" t="s">
        <v>68</v>
      </c>
      <c r="D136" s="7">
        <v>3</v>
      </c>
      <c r="E136" s="218" t="s">
        <v>321</v>
      </c>
      <c r="F136" s="218" t="s">
        <v>322</v>
      </c>
      <c r="G136" s="218" t="s">
        <v>243</v>
      </c>
      <c r="H136" s="219" t="s">
        <v>72</v>
      </c>
      <c r="I136" s="219">
        <v>47573</v>
      </c>
      <c r="J136" s="218" t="s">
        <v>65</v>
      </c>
      <c r="K136" s="208" t="s">
        <v>244</v>
      </c>
      <c r="L136" s="208">
        <v>1.526</v>
      </c>
      <c r="M136" s="220" t="s">
        <v>74</v>
      </c>
      <c r="N136" s="220" t="s">
        <v>75</v>
      </c>
      <c r="O136" s="221">
        <f t="shared" si="24"/>
        <v>0</v>
      </c>
      <c r="P136" s="221">
        <f t="shared" si="25"/>
        <v>1.526</v>
      </c>
      <c r="Q136" s="221">
        <f t="shared" si="20"/>
        <v>0</v>
      </c>
      <c r="R136" s="221">
        <f t="shared" si="21"/>
        <v>1.526</v>
      </c>
      <c r="S136" s="222" t="str">
        <f t="shared" si="23"/>
        <v>Valid</v>
      </c>
      <c r="T136" s="223" t="str" cm="1">
        <f t="array" ref="T136">INDEX(Input_TMS_ADD25!$C$9:$C$24,MATCH(Input_TMS!K136,Input_TMS_ADD25!$B$9:$B$24,0),)</f>
        <v>WINEP Storm Overflows</v>
      </c>
      <c r="W136" s="101">
        <f t="shared" si="22"/>
        <v>0</v>
      </c>
    </row>
    <row r="137" spans="2:23" ht="20.25" customHeight="1" thickBot="1" x14ac:dyDescent="0.4">
      <c r="B137" s="6" t="s">
        <v>320</v>
      </c>
      <c r="C137" s="7" t="s">
        <v>68</v>
      </c>
      <c r="D137" s="7">
        <v>3</v>
      </c>
      <c r="E137" s="218" t="s">
        <v>321</v>
      </c>
      <c r="F137" s="218" t="s">
        <v>322</v>
      </c>
      <c r="G137" s="218" t="s">
        <v>243</v>
      </c>
      <c r="H137" s="219" t="s">
        <v>72</v>
      </c>
      <c r="I137" s="219">
        <v>47573</v>
      </c>
      <c r="J137" s="218" t="s">
        <v>65</v>
      </c>
      <c r="K137" s="208" t="s">
        <v>291</v>
      </c>
      <c r="L137" s="208">
        <v>6.6779999999999999</v>
      </c>
      <c r="M137" s="220" t="s">
        <v>74</v>
      </c>
      <c r="N137" s="220" t="s">
        <v>75</v>
      </c>
      <c r="O137" s="221">
        <f t="shared" si="24"/>
        <v>0</v>
      </c>
      <c r="P137" s="221">
        <f t="shared" si="25"/>
        <v>6.6779999999999999</v>
      </c>
      <c r="Q137" s="221">
        <f t="shared" si="20"/>
        <v>0</v>
      </c>
      <c r="R137" s="221">
        <f t="shared" si="21"/>
        <v>6.6779999999999999</v>
      </c>
      <c r="S137" s="222" t="str">
        <f t="shared" si="23"/>
        <v>Valid</v>
      </c>
      <c r="T137" s="223" t="str" cm="1">
        <f t="array" ref="T137">INDEX(Input_TMS_ADD25!$C$9:$C$24,MATCH(Input_TMS!K137,Input_TMS_ADD25!$B$9:$B$24,0),)</f>
        <v>WINEP Storm Overflows</v>
      </c>
      <c r="W137" s="101">
        <f t="shared" si="22"/>
        <v>0</v>
      </c>
    </row>
    <row r="138" spans="2:23" ht="20.25" customHeight="1" thickBot="1" x14ac:dyDescent="0.4">
      <c r="B138" s="6" t="s">
        <v>320</v>
      </c>
      <c r="C138" s="7" t="s">
        <v>68</v>
      </c>
      <c r="D138" s="7">
        <v>3</v>
      </c>
      <c r="E138" s="218" t="s">
        <v>321</v>
      </c>
      <c r="F138" s="218" t="s">
        <v>322</v>
      </c>
      <c r="G138" s="218" t="s">
        <v>243</v>
      </c>
      <c r="H138" s="219" t="s">
        <v>72</v>
      </c>
      <c r="I138" s="219">
        <v>47573</v>
      </c>
      <c r="J138" s="218" t="s">
        <v>65</v>
      </c>
      <c r="K138" s="208" t="s">
        <v>292</v>
      </c>
      <c r="L138" s="208">
        <v>5.915</v>
      </c>
      <c r="M138" s="220" t="s">
        <v>74</v>
      </c>
      <c r="N138" s="220" t="s">
        <v>75</v>
      </c>
      <c r="O138" s="221">
        <f t="shared" si="24"/>
        <v>0</v>
      </c>
      <c r="P138" s="221">
        <f t="shared" si="25"/>
        <v>5.915</v>
      </c>
      <c r="Q138" s="221">
        <f t="shared" si="20"/>
        <v>0</v>
      </c>
      <c r="R138" s="221">
        <f t="shared" si="21"/>
        <v>5.915</v>
      </c>
      <c r="S138" s="222" t="str">
        <f t="shared" si="23"/>
        <v>Valid</v>
      </c>
      <c r="T138" s="223" t="str" cm="1">
        <f t="array" ref="T138">INDEX(Input_TMS_ADD25!$C$9:$C$24,MATCH(Input_TMS!K138,Input_TMS_ADD25!$B$9:$B$24,0),)</f>
        <v>WINEP Storm Overflows</v>
      </c>
      <c r="W138" s="101">
        <f t="shared" si="22"/>
        <v>0</v>
      </c>
    </row>
    <row r="139" spans="2:23" ht="20.25" customHeight="1" thickBot="1" x14ac:dyDescent="0.4">
      <c r="B139" s="6" t="s">
        <v>324</v>
      </c>
      <c r="C139" s="7" t="s">
        <v>68</v>
      </c>
      <c r="D139" s="7">
        <v>3</v>
      </c>
      <c r="E139" s="218" t="s">
        <v>325</v>
      </c>
      <c r="F139" s="218" t="s">
        <v>326</v>
      </c>
      <c r="G139" s="218" t="s">
        <v>243</v>
      </c>
      <c r="H139" s="219" t="s">
        <v>72</v>
      </c>
      <c r="I139" s="219">
        <v>47573</v>
      </c>
      <c r="J139" s="218" t="s">
        <v>65</v>
      </c>
      <c r="K139" s="208" t="s">
        <v>323</v>
      </c>
      <c r="L139" s="208">
        <v>2.427</v>
      </c>
      <c r="M139" s="220" t="s">
        <v>74</v>
      </c>
      <c r="N139" s="220" t="s">
        <v>75</v>
      </c>
      <c r="O139" s="221">
        <f t="shared" si="24"/>
        <v>0</v>
      </c>
      <c r="P139" s="221">
        <f t="shared" si="25"/>
        <v>2.427</v>
      </c>
      <c r="Q139" s="221">
        <f t="shared" si="20"/>
        <v>0</v>
      </c>
      <c r="R139" s="221">
        <f t="shared" si="21"/>
        <v>2.427</v>
      </c>
      <c r="S139" s="222" t="str">
        <f t="shared" si="23"/>
        <v>Valid</v>
      </c>
      <c r="T139" s="223" t="str" cm="1">
        <f t="array" ref="T139">INDEX(Input_TMS_ADD25!$C$9:$C$24,MATCH(Input_TMS!K139,Input_TMS_ADD25!$B$9:$B$24,0),)</f>
        <v>WINEP Storm Overflows</v>
      </c>
      <c r="W139" s="101">
        <f t="shared" si="22"/>
        <v>0</v>
      </c>
    </row>
    <row r="140" spans="2:23" ht="20.25" customHeight="1" thickBot="1" x14ac:dyDescent="0.4">
      <c r="B140" s="6" t="s">
        <v>324</v>
      </c>
      <c r="C140" s="7" t="s">
        <v>68</v>
      </c>
      <c r="D140" s="7">
        <v>3</v>
      </c>
      <c r="E140" s="218" t="s">
        <v>325</v>
      </c>
      <c r="F140" s="218" t="s">
        <v>326</v>
      </c>
      <c r="G140" s="218" t="s">
        <v>243</v>
      </c>
      <c r="H140" s="219" t="s">
        <v>72</v>
      </c>
      <c r="I140" s="219">
        <v>47573</v>
      </c>
      <c r="J140" s="218" t="s">
        <v>65</v>
      </c>
      <c r="K140" s="208" t="s">
        <v>291</v>
      </c>
      <c r="L140" s="208">
        <v>0.69299999999999995</v>
      </c>
      <c r="M140" s="220" t="s">
        <v>74</v>
      </c>
      <c r="N140" s="220" t="s">
        <v>75</v>
      </c>
      <c r="O140" s="221">
        <f t="shared" si="24"/>
        <v>0</v>
      </c>
      <c r="P140" s="221">
        <f t="shared" si="25"/>
        <v>0.69299999999999995</v>
      </c>
      <c r="Q140" s="221">
        <f t="shared" si="20"/>
        <v>0</v>
      </c>
      <c r="R140" s="221">
        <f t="shared" si="21"/>
        <v>0.69299999999999995</v>
      </c>
      <c r="S140" s="222" t="str">
        <f t="shared" si="23"/>
        <v>Valid</v>
      </c>
      <c r="T140" s="223" t="str" cm="1">
        <f t="array" ref="T140">INDEX(Input_TMS_ADD25!$C$9:$C$24,MATCH(Input_TMS!K140,Input_TMS_ADD25!$B$9:$B$24,0),)</f>
        <v>WINEP Storm Overflows</v>
      </c>
      <c r="W140" s="101">
        <f t="shared" si="22"/>
        <v>0</v>
      </c>
    </row>
    <row r="141" spans="2:23" ht="20.25" customHeight="1" thickBot="1" x14ac:dyDescent="0.4">
      <c r="B141" s="6" t="s">
        <v>324</v>
      </c>
      <c r="C141" s="7" t="s">
        <v>68</v>
      </c>
      <c r="D141" s="7">
        <v>3</v>
      </c>
      <c r="E141" s="218" t="s">
        <v>325</v>
      </c>
      <c r="F141" s="218" t="s">
        <v>326</v>
      </c>
      <c r="G141" s="218" t="s">
        <v>243</v>
      </c>
      <c r="H141" s="219" t="s">
        <v>72</v>
      </c>
      <c r="I141" s="219">
        <v>47573</v>
      </c>
      <c r="J141" s="218" t="s">
        <v>65</v>
      </c>
      <c r="K141" s="208" t="s">
        <v>292</v>
      </c>
      <c r="L141" s="208">
        <v>0.60699999999999998</v>
      </c>
      <c r="M141" s="220" t="s">
        <v>74</v>
      </c>
      <c r="N141" s="220" t="s">
        <v>75</v>
      </c>
      <c r="O141" s="221">
        <f t="shared" si="24"/>
        <v>0</v>
      </c>
      <c r="P141" s="221">
        <f t="shared" si="25"/>
        <v>0.60699999999999998</v>
      </c>
      <c r="Q141" s="221">
        <f t="shared" ref="Q141:Q197" si="26">IF(J141="CW3",L141,0)</f>
        <v>0</v>
      </c>
      <c r="R141" s="221">
        <f t="shared" ref="R141:R197" si="27">IF(J141="CWW3",L141,0)</f>
        <v>0.60699999999999998</v>
      </c>
      <c r="S141" s="222" t="str">
        <f t="shared" si="23"/>
        <v>Valid</v>
      </c>
      <c r="T141" s="223" t="str" cm="1">
        <f t="array" ref="T141">INDEX(Input_TMS_ADD25!$C$9:$C$24,MATCH(Input_TMS!K141,Input_TMS_ADD25!$B$9:$B$24,0),)</f>
        <v>WINEP Storm Overflows</v>
      </c>
      <c r="W141" s="101">
        <f t="shared" ref="W141:W197" si="28">O141/L141</f>
        <v>0</v>
      </c>
    </row>
    <row r="142" spans="2:23" ht="20.25" customHeight="1" thickBot="1" x14ac:dyDescent="0.4">
      <c r="B142" s="6" t="s">
        <v>324</v>
      </c>
      <c r="C142" s="7" t="s">
        <v>68</v>
      </c>
      <c r="D142" s="7">
        <v>3</v>
      </c>
      <c r="E142" s="218" t="s">
        <v>325</v>
      </c>
      <c r="F142" s="218" t="s">
        <v>326</v>
      </c>
      <c r="G142" s="218" t="s">
        <v>243</v>
      </c>
      <c r="H142" s="219" t="s">
        <v>72</v>
      </c>
      <c r="I142" s="219">
        <v>47573</v>
      </c>
      <c r="J142" s="218" t="s">
        <v>65</v>
      </c>
      <c r="K142" s="208" t="s">
        <v>253</v>
      </c>
      <c r="L142" s="208">
        <v>0.60699999999999998</v>
      </c>
      <c r="M142" s="220" t="s">
        <v>74</v>
      </c>
      <c r="N142" s="220" t="s">
        <v>75</v>
      </c>
      <c r="O142" s="221">
        <f t="shared" si="24"/>
        <v>0</v>
      </c>
      <c r="P142" s="221">
        <f t="shared" si="25"/>
        <v>0.60699999999999998</v>
      </c>
      <c r="Q142" s="221">
        <f t="shared" si="26"/>
        <v>0</v>
      </c>
      <c r="R142" s="221">
        <f t="shared" si="27"/>
        <v>0.60699999999999998</v>
      </c>
      <c r="S142" s="222" t="str">
        <f t="shared" ref="S142:S198" si="29">IF(M142=N142,"ERROR","Valid")</f>
        <v>Valid</v>
      </c>
      <c r="T142" s="223" t="str" cm="1">
        <f t="array" ref="T142">INDEX(Input_TMS_ADD25!$C$9:$C$24,MATCH(Input_TMS!K142,Input_TMS_ADD25!$B$9:$B$24,0),)</f>
        <v>WINEP Storm Overflows</v>
      </c>
      <c r="W142" s="101">
        <f t="shared" si="28"/>
        <v>0</v>
      </c>
    </row>
    <row r="143" spans="2:23" ht="20.25" customHeight="1" thickBot="1" x14ac:dyDescent="0.4">
      <c r="B143" s="6" t="s">
        <v>327</v>
      </c>
      <c r="C143" s="7" t="s">
        <v>68</v>
      </c>
      <c r="D143" s="7">
        <v>3</v>
      </c>
      <c r="E143" s="218" t="s">
        <v>328</v>
      </c>
      <c r="F143" s="218" t="s">
        <v>329</v>
      </c>
      <c r="G143" s="218" t="s">
        <v>243</v>
      </c>
      <c r="H143" s="219" t="s">
        <v>72</v>
      </c>
      <c r="I143" s="219">
        <v>47573</v>
      </c>
      <c r="J143" s="218" t="s">
        <v>65</v>
      </c>
      <c r="K143" s="208" t="s">
        <v>319</v>
      </c>
      <c r="L143" s="208">
        <v>16.753</v>
      </c>
      <c r="M143" s="220" t="s">
        <v>74</v>
      </c>
      <c r="N143" s="220" t="s">
        <v>75</v>
      </c>
      <c r="O143" s="221">
        <f t="shared" si="24"/>
        <v>0</v>
      </c>
      <c r="P143" s="221">
        <f t="shared" si="25"/>
        <v>16.753</v>
      </c>
      <c r="Q143" s="221">
        <f t="shared" si="26"/>
        <v>0</v>
      </c>
      <c r="R143" s="221">
        <f t="shared" si="27"/>
        <v>16.753</v>
      </c>
      <c r="S143" s="222" t="str">
        <f t="shared" si="29"/>
        <v>Valid</v>
      </c>
      <c r="T143" s="223" t="str" cm="1">
        <f t="array" ref="T143">INDEX(Input_TMS_ADD25!$C$9:$C$24,MATCH(Input_TMS!K143,Input_TMS_ADD25!$B$9:$B$24,0),)</f>
        <v>WINEP Storm Overflows</v>
      </c>
      <c r="W143" s="101">
        <f t="shared" si="28"/>
        <v>0</v>
      </c>
    </row>
    <row r="144" spans="2:23" ht="20.25" customHeight="1" thickBot="1" x14ac:dyDescent="0.4">
      <c r="B144" s="6" t="s">
        <v>327</v>
      </c>
      <c r="C144" s="7" t="s">
        <v>68</v>
      </c>
      <c r="D144" s="7">
        <v>3</v>
      </c>
      <c r="E144" s="218" t="s">
        <v>328</v>
      </c>
      <c r="F144" s="218" t="s">
        <v>329</v>
      </c>
      <c r="G144" s="218" t="s">
        <v>243</v>
      </c>
      <c r="H144" s="219" t="s">
        <v>72</v>
      </c>
      <c r="I144" s="219">
        <v>47573</v>
      </c>
      <c r="J144" s="218" t="s">
        <v>65</v>
      </c>
      <c r="K144" s="208" t="s">
        <v>291</v>
      </c>
      <c r="L144" s="208">
        <v>2.0680000000000001</v>
      </c>
      <c r="M144" s="220" t="s">
        <v>74</v>
      </c>
      <c r="N144" s="220" t="s">
        <v>75</v>
      </c>
      <c r="O144" s="221">
        <f t="shared" si="24"/>
        <v>0</v>
      </c>
      <c r="P144" s="221">
        <f t="shared" si="25"/>
        <v>2.0680000000000001</v>
      </c>
      <c r="Q144" s="221">
        <f t="shared" si="26"/>
        <v>0</v>
      </c>
      <c r="R144" s="221">
        <f t="shared" si="27"/>
        <v>2.0680000000000001</v>
      </c>
      <c r="S144" s="222" t="str">
        <f t="shared" si="29"/>
        <v>Valid</v>
      </c>
      <c r="T144" s="223" t="str" cm="1">
        <f t="array" ref="T144">INDEX(Input_TMS_ADD25!$C$9:$C$24,MATCH(Input_TMS!K144,Input_TMS_ADD25!$B$9:$B$24,0),)</f>
        <v>WINEP Storm Overflows</v>
      </c>
      <c r="W144" s="101">
        <f t="shared" si="28"/>
        <v>0</v>
      </c>
    </row>
    <row r="145" spans="2:23" ht="20.25" customHeight="1" thickBot="1" x14ac:dyDescent="0.4">
      <c r="B145" s="6" t="s">
        <v>327</v>
      </c>
      <c r="C145" s="7" t="s">
        <v>68</v>
      </c>
      <c r="D145" s="7">
        <v>3</v>
      </c>
      <c r="E145" s="218" t="s">
        <v>328</v>
      </c>
      <c r="F145" s="218" t="s">
        <v>329</v>
      </c>
      <c r="G145" s="218" t="s">
        <v>243</v>
      </c>
      <c r="H145" s="219" t="s">
        <v>72</v>
      </c>
      <c r="I145" s="219">
        <v>47573</v>
      </c>
      <c r="J145" s="218" t="s">
        <v>65</v>
      </c>
      <c r="K145" s="208" t="s">
        <v>292</v>
      </c>
      <c r="L145" s="208">
        <v>1.861</v>
      </c>
      <c r="M145" s="220" t="s">
        <v>74</v>
      </c>
      <c r="N145" s="220" t="s">
        <v>75</v>
      </c>
      <c r="O145" s="221">
        <f t="shared" ref="O145:O201" si="30">IF(M145="Yes",L145,0)</f>
        <v>0</v>
      </c>
      <c r="P145" s="221">
        <f t="shared" ref="P145:P201" si="31">IF(N145="Yes",L145,0)</f>
        <v>1.861</v>
      </c>
      <c r="Q145" s="221">
        <f t="shared" si="26"/>
        <v>0</v>
      </c>
      <c r="R145" s="221">
        <f t="shared" si="27"/>
        <v>1.861</v>
      </c>
      <c r="S145" s="222" t="str">
        <f t="shared" si="29"/>
        <v>Valid</v>
      </c>
      <c r="T145" s="223" t="str" cm="1">
        <f t="array" ref="T145">INDEX(Input_TMS_ADD25!$C$9:$C$24,MATCH(Input_TMS!K145,Input_TMS_ADD25!$B$9:$B$24,0),)</f>
        <v>WINEP Storm Overflows</v>
      </c>
      <c r="W145" s="101">
        <f t="shared" si="28"/>
        <v>0</v>
      </c>
    </row>
    <row r="146" spans="2:23" ht="20.25" customHeight="1" thickBot="1" x14ac:dyDescent="0.4">
      <c r="B146" s="6" t="s">
        <v>330</v>
      </c>
      <c r="C146" s="7" t="s">
        <v>68</v>
      </c>
      <c r="D146" s="7">
        <v>3</v>
      </c>
      <c r="E146" s="218" t="s">
        <v>331</v>
      </c>
      <c r="F146" s="218" t="s">
        <v>332</v>
      </c>
      <c r="G146" s="218" t="s">
        <v>243</v>
      </c>
      <c r="H146" s="219" t="s">
        <v>72</v>
      </c>
      <c r="I146" s="219">
        <v>47573</v>
      </c>
      <c r="J146" s="218" t="s">
        <v>65</v>
      </c>
      <c r="K146" s="208" t="s">
        <v>244</v>
      </c>
      <c r="L146" s="208">
        <v>0.623</v>
      </c>
      <c r="M146" s="220" t="s">
        <v>74</v>
      </c>
      <c r="N146" s="220" t="s">
        <v>75</v>
      </c>
      <c r="O146" s="221">
        <f t="shared" si="30"/>
        <v>0</v>
      </c>
      <c r="P146" s="221">
        <f t="shared" si="31"/>
        <v>0.623</v>
      </c>
      <c r="Q146" s="221">
        <f t="shared" si="26"/>
        <v>0</v>
      </c>
      <c r="R146" s="221">
        <f t="shared" si="27"/>
        <v>0.623</v>
      </c>
      <c r="S146" s="222" t="str">
        <f t="shared" si="29"/>
        <v>Valid</v>
      </c>
      <c r="T146" s="223" t="str" cm="1">
        <f t="array" ref="T146">INDEX(Input_TMS_ADD25!$C$9:$C$24,MATCH(Input_TMS!K146,Input_TMS_ADD25!$B$9:$B$24,0),)</f>
        <v>WINEP Storm Overflows</v>
      </c>
      <c r="W146" s="101">
        <f t="shared" si="28"/>
        <v>0</v>
      </c>
    </row>
    <row r="147" spans="2:23" ht="20.25" customHeight="1" thickBot="1" x14ac:dyDescent="0.4">
      <c r="B147" s="6" t="s">
        <v>330</v>
      </c>
      <c r="C147" s="7" t="s">
        <v>68</v>
      </c>
      <c r="D147" s="7">
        <v>3</v>
      </c>
      <c r="E147" s="218" t="s">
        <v>331</v>
      </c>
      <c r="F147" s="218" t="s">
        <v>332</v>
      </c>
      <c r="G147" s="218" t="s">
        <v>243</v>
      </c>
      <c r="H147" s="219" t="s">
        <v>72</v>
      </c>
      <c r="I147" s="219">
        <v>47573</v>
      </c>
      <c r="J147" s="218" t="s">
        <v>65</v>
      </c>
      <c r="K147" s="208" t="s">
        <v>291</v>
      </c>
      <c r="L147" s="208">
        <v>0.106</v>
      </c>
      <c r="M147" s="220" t="s">
        <v>74</v>
      </c>
      <c r="N147" s="220" t="s">
        <v>75</v>
      </c>
      <c r="O147" s="221">
        <f t="shared" si="30"/>
        <v>0</v>
      </c>
      <c r="P147" s="221">
        <f t="shared" si="31"/>
        <v>0.106</v>
      </c>
      <c r="Q147" s="221">
        <f t="shared" si="26"/>
        <v>0</v>
      </c>
      <c r="R147" s="221">
        <f t="shared" si="27"/>
        <v>0.106</v>
      </c>
      <c r="S147" s="222" t="str">
        <f t="shared" si="29"/>
        <v>Valid</v>
      </c>
      <c r="T147" s="223" t="str" cm="1">
        <f t="array" ref="T147">INDEX(Input_TMS_ADD25!$C$9:$C$24,MATCH(Input_TMS!K147,Input_TMS_ADD25!$B$9:$B$24,0),)</f>
        <v>WINEP Storm Overflows</v>
      </c>
      <c r="W147" s="101">
        <f t="shared" si="28"/>
        <v>0</v>
      </c>
    </row>
    <row r="148" spans="2:23" ht="20.25" customHeight="1" thickBot="1" x14ac:dyDescent="0.4">
      <c r="B148" s="6" t="s">
        <v>330</v>
      </c>
      <c r="C148" s="7" t="s">
        <v>68</v>
      </c>
      <c r="D148" s="7">
        <v>3</v>
      </c>
      <c r="E148" s="218" t="s">
        <v>331</v>
      </c>
      <c r="F148" s="218" t="s">
        <v>332</v>
      </c>
      <c r="G148" s="218" t="s">
        <v>243</v>
      </c>
      <c r="H148" s="219" t="s">
        <v>72</v>
      </c>
      <c r="I148" s="219">
        <v>47573</v>
      </c>
      <c r="J148" s="218" t="s">
        <v>65</v>
      </c>
      <c r="K148" s="208" t="s">
        <v>292</v>
      </c>
      <c r="L148" s="208">
        <v>9.2999999999999999E-2</v>
      </c>
      <c r="M148" s="220" t="s">
        <v>74</v>
      </c>
      <c r="N148" s="220" t="s">
        <v>75</v>
      </c>
      <c r="O148" s="221">
        <f t="shared" si="30"/>
        <v>0</v>
      </c>
      <c r="P148" s="221">
        <f t="shared" si="31"/>
        <v>9.2999999999999999E-2</v>
      </c>
      <c r="Q148" s="221">
        <f t="shared" si="26"/>
        <v>0</v>
      </c>
      <c r="R148" s="221">
        <f t="shared" si="27"/>
        <v>9.2999999999999999E-2</v>
      </c>
      <c r="S148" s="222" t="str">
        <f t="shared" si="29"/>
        <v>Valid</v>
      </c>
      <c r="T148" s="223" t="str" cm="1">
        <f t="array" ref="T148">INDEX(Input_TMS_ADD25!$C$9:$C$24,MATCH(Input_TMS!K148,Input_TMS_ADD25!$B$9:$B$24,0),)</f>
        <v>WINEP Storm Overflows</v>
      </c>
      <c r="W148" s="101">
        <f t="shared" si="28"/>
        <v>0</v>
      </c>
    </row>
    <row r="149" spans="2:23" ht="20.25" customHeight="1" thickBot="1" x14ac:dyDescent="0.4">
      <c r="B149" s="6" t="s">
        <v>330</v>
      </c>
      <c r="C149" s="7" t="s">
        <v>68</v>
      </c>
      <c r="D149" s="7">
        <v>3</v>
      </c>
      <c r="E149" s="218" t="s">
        <v>331</v>
      </c>
      <c r="F149" s="218" t="s">
        <v>332</v>
      </c>
      <c r="G149" s="218" t="s">
        <v>243</v>
      </c>
      <c r="H149" s="219" t="s">
        <v>72</v>
      </c>
      <c r="I149" s="219">
        <v>47573</v>
      </c>
      <c r="J149" s="218" t="s">
        <v>65</v>
      </c>
      <c r="K149" s="208" t="s">
        <v>293</v>
      </c>
      <c r="L149" s="208">
        <v>0.504</v>
      </c>
      <c r="M149" s="220" t="s">
        <v>74</v>
      </c>
      <c r="N149" s="220" t="s">
        <v>75</v>
      </c>
      <c r="O149" s="221">
        <f t="shared" si="30"/>
        <v>0</v>
      </c>
      <c r="P149" s="221">
        <f t="shared" si="31"/>
        <v>0.504</v>
      </c>
      <c r="Q149" s="221">
        <f t="shared" si="26"/>
        <v>0</v>
      </c>
      <c r="R149" s="221">
        <f t="shared" si="27"/>
        <v>0.504</v>
      </c>
      <c r="S149" s="222" t="str">
        <f t="shared" si="29"/>
        <v>Valid</v>
      </c>
      <c r="T149" s="223" t="str" cm="1">
        <f t="array" ref="T149">INDEX(Input_TMS_ADD25!$C$9:$C$24,MATCH(Input_TMS!K149,Input_TMS_ADD25!$B$9:$B$24,0),)</f>
        <v>WINEP Storm Overflows</v>
      </c>
      <c r="W149" s="101">
        <f t="shared" si="28"/>
        <v>0</v>
      </c>
    </row>
    <row r="150" spans="2:23" ht="20.25" customHeight="1" thickBot="1" x14ac:dyDescent="0.4">
      <c r="B150" s="6" t="s">
        <v>333</v>
      </c>
      <c r="C150" s="7" t="s">
        <v>68</v>
      </c>
      <c r="D150" s="7">
        <v>3</v>
      </c>
      <c r="E150" s="218" t="s">
        <v>334</v>
      </c>
      <c r="F150" s="218" t="s">
        <v>335</v>
      </c>
      <c r="G150" s="218" t="s">
        <v>243</v>
      </c>
      <c r="H150" s="219" t="s">
        <v>72</v>
      </c>
      <c r="I150" s="219">
        <v>47573</v>
      </c>
      <c r="J150" s="218" t="s">
        <v>65</v>
      </c>
      <c r="K150" s="208" t="s">
        <v>244</v>
      </c>
      <c r="L150" s="208">
        <v>0.91900000000000004</v>
      </c>
      <c r="M150" s="220" t="s">
        <v>74</v>
      </c>
      <c r="N150" s="220" t="s">
        <v>75</v>
      </c>
      <c r="O150" s="221">
        <f t="shared" si="30"/>
        <v>0</v>
      </c>
      <c r="P150" s="221">
        <f t="shared" si="31"/>
        <v>0.91900000000000004</v>
      </c>
      <c r="Q150" s="221">
        <f t="shared" si="26"/>
        <v>0</v>
      </c>
      <c r="R150" s="221">
        <f t="shared" si="27"/>
        <v>0.91900000000000004</v>
      </c>
      <c r="S150" s="222" t="str">
        <f t="shared" si="29"/>
        <v>Valid</v>
      </c>
      <c r="T150" s="223" t="str" cm="1">
        <f t="array" ref="T150">INDEX(Input_TMS_ADD25!$C$9:$C$24,MATCH(Input_TMS!K150,Input_TMS_ADD25!$B$9:$B$24,0),)</f>
        <v>WINEP Storm Overflows</v>
      </c>
      <c r="W150" s="101">
        <f t="shared" si="28"/>
        <v>0</v>
      </c>
    </row>
    <row r="151" spans="2:23" ht="20.25" customHeight="1" thickBot="1" x14ac:dyDescent="0.4">
      <c r="B151" s="6" t="s">
        <v>333</v>
      </c>
      <c r="C151" s="7" t="s">
        <v>68</v>
      </c>
      <c r="D151" s="7">
        <v>3</v>
      </c>
      <c r="E151" s="218" t="s">
        <v>334</v>
      </c>
      <c r="F151" s="218" t="s">
        <v>335</v>
      </c>
      <c r="G151" s="218" t="s">
        <v>243</v>
      </c>
      <c r="H151" s="219" t="s">
        <v>72</v>
      </c>
      <c r="I151" s="219">
        <v>47573</v>
      </c>
      <c r="J151" s="218" t="s">
        <v>65</v>
      </c>
      <c r="K151" s="208" t="s">
        <v>291</v>
      </c>
      <c r="L151" s="208">
        <v>0.64900000000000002</v>
      </c>
      <c r="M151" s="220" t="s">
        <v>74</v>
      </c>
      <c r="N151" s="220" t="s">
        <v>75</v>
      </c>
      <c r="O151" s="221">
        <f t="shared" si="30"/>
        <v>0</v>
      </c>
      <c r="P151" s="221">
        <f t="shared" si="31"/>
        <v>0.64900000000000002</v>
      </c>
      <c r="Q151" s="221">
        <f t="shared" si="26"/>
        <v>0</v>
      </c>
      <c r="R151" s="221">
        <f t="shared" si="27"/>
        <v>0.64900000000000002</v>
      </c>
      <c r="S151" s="222" t="str">
        <f t="shared" si="29"/>
        <v>Valid</v>
      </c>
      <c r="T151" s="223" t="str" cm="1">
        <f t="array" ref="T151">INDEX(Input_TMS_ADD25!$C$9:$C$24,MATCH(Input_TMS!K151,Input_TMS_ADD25!$B$9:$B$24,0),)</f>
        <v>WINEP Storm Overflows</v>
      </c>
      <c r="W151" s="101">
        <f t="shared" si="28"/>
        <v>0</v>
      </c>
    </row>
    <row r="152" spans="2:23" ht="20.25" customHeight="1" thickBot="1" x14ac:dyDescent="0.4">
      <c r="B152" s="6" t="s">
        <v>333</v>
      </c>
      <c r="C152" s="7" t="s">
        <v>68</v>
      </c>
      <c r="D152" s="7">
        <v>3</v>
      </c>
      <c r="E152" s="218" t="s">
        <v>334</v>
      </c>
      <c r="F152" s="218" t="s">
        <v>335</v>
      </c>
      <c r="G152" s="218" t="s">
        <v>243</v>
      </c>
      <c r="H152" s="219" t="s">
        <v>72</v>
      </c>
      <c r="I152" s="219">
        <v>47573</v>
      </c>
      <c r="J152" s="218" t="s">
        <v>65</v>
      </c>
      <c r="K152" s="208" t="s">
        <v>292</v>
      </c>
      <c r="L152" s="208">
        <v>0.59399999999999997</v>
      </c>
      <c r="M152" s="220" t="s">
        <v>74</v>
      </c>
      <c r="N152" s="220" t="s">
        <v>75</v>
      </c>
      <c r="O152" s="221">
        <f t="shared" si="30"/>
        <v>0</v>
      </c>
      <c r="P152" s="221">
        <f t="shared" si="31"/>
        <v>0.59399999999999997</v>
      </c>
      <c r="Q152" s="221">
        <f t="shared" si="26"/>
        <v>0</v>
      </c>
      <c r="R152" s="221">
        <f t="shared" si="27"/>
        <v>0.59399999999999997</v>
      </c>
      <c r="S152" s="222" t="str">
        <f t="shared" si="29"/>
        <v>Valid</v>
      </c>
      <c r="T152" s="223" t="str" cm="1">
        <f t="array" ref="T152">INDEX(Input_TMS_ADD25!$C$9:$C$24,MATCH(Input_TMS!K152,Input_TMS_ADD25!$B$9:$B$24,0),)</f>
        <v>WINEP Storm Overflows</v>
      </c>
      <c r="W152" s="101">
        <f t="shared" si="28"/>
        <v>0</v>
      </c>
    </row>
    <row r="153" spans="2:23" ht="20.25" customHeight="1" thickBot="1" x14ac:dyDescent="0.4">
      <c r="B153" s="6" t="s">
        <v>333</v>
      </c>
      <c r="C153" s="7" t="s">
        <v>68</v>
      </c>
      <c r="D153" s="7">
        <v>3</v>
      </c>
      <c r="E153" s="218" t="s">
        <v>334</v>
      </c>
      <c r="F153" s="218" t="s">
        <v>335</v>
      </c>
      <c r="G153" s="218" t="s">
        <v>243</v>
      </c>
      <c r="H153" s="219" t="s">
        <v>72</v>
      </c>
      <c r="I153" s="219">
        <v>47573</v>
      </c>
      <c r="J153" s="218" t="s">
        <v>65</v>
      </c>
      <c r="K153" s="208" t="s">
        <v>293</v>
      </c>
      <c r="L153" s="208">
        <v>3.2429999999999999</v>
      </c>
      <c r="M153" s="220" t="s">
        <v>74</v>
      </c>
      <c r="N153" s="220" t="s">
        <v>75</v>
      </c>
      <c r="O153" s="221">
        <f t="shared" si="30"/>
        <v>0</v>
      </c>
      <c r="P153" s="221">
        <f t="shared" si="31"/>
        <v>3.2429999999999999</v>
      </c>
      <c r="Q153" s="221">
        <f t="shared" si="26"/>
        <v>0</v>
      </c>
      <c r="R153" s="221">
        <f t="shared" si="27"/>
        <v>3.2429999999999999</v>
      </c>
      <c r="S153" s="222" t="str">
        <f t="shared" si="29"/>
        <v>Valid</v>
      </c>
      <c r="T153" s="223" t="str" cm="1">
        <f t="array" ref="T153">INDEX(Input_TMS_ADD25!$C$9:$C$24,MATCH(Input_TMS!K153,Input_TMS_ADD25!$B$9:$B$24,0),)</f>
        <v>WINEP Storm Overflows</v>
      </c>
      <c r="W153" s="101">
        <f t="shared" si="28"/>
        <v>0</v>
      </c>
    </row>
    <row r="154" spans="2:23" ht="20.25" customHeight="1" thickBot="1" x14ac:dyDescent="0.4">
      <c r="B154" s="6" t="s">
        <v>336</v>
      </c>
      <c r="C154" s="7" t="s">
        <v>68</v>
      </c>
      <c r="D154" s="7">
        <v>3</v>
      </c>
      <c r="E154" s="218" t="s">
        <v>337</v>
      </c>
      <c r="F154" s="218" t="s">
        <v>338</v>
      </c>
      <c r="G154" s="218" t="s">
        <v>243</v>
      </c>
      <c r="H154" s="219" t="s">
        <v>72</v>
      </c>
      <c r="I154" s="219">
        <v>47573</v>
      </c>
      <c r="J154" s="218" t="s">
        <v>65</v>
      </c>
      <c r="K154" s="208" t="s">
        <v>323</v>
      </c>
      <c r="L154" s="208">
        <v>4.7679999999999998</v>
      </c>
      <c r="M154" s="220" t="s">
        <v>74</v>
      </c>
      <c r="N154" s="220" t="s">
        <v>75</v>
      </c>
      <c r="O154" s="221">
        <f t="shared" si="30"/>
        <v>0</v>
      </c>
      <c r="P154" s="221">
        <f t="shared" si="31"/>
        <v>4.7679999999999998</v>
      </c>
      <c r="Q154" s="221">
        <f t="shared" si="26"/>
        <v>0</v>
      </c>
      <c r="R154" s="221">
        <f t="shared" si="27"/>
        <v>4.7679999999999998</v>
      </c>
      <c r="S154" s="222" t="str">
        <f t="shared" si="29"/>
        <v>Valid</v>
      </c>
      <c r="T154" s="223" t="str" cm="1">
        <f t="array" ref="T154">INDEX(Input_TMS_ADD25!$C$9:$C$24,MATCH(Input_TMS!K154,Input_TMS_ADD25!$B$9:$B$24,0),)</f>
        <v>WINEP Storm Overflows</v>
      </c>
      <c r="W154" s="101">
        <f t="shared" si="28"/>
        <v>0</v>
      </c>
    </row>
    <row r="155" spans="2:23" ht="20.25" customHeight="1" thickBot="1" x14ac:dyDescent="0.4">
      <c r="B155" s="6" t="s">
        <v>336</v>
      </c>
      <c r="C155" s="7" t="s">
        <v>68</v>
      </c>
      <c r="D155" s="7">
        <v>3</v>
      </c>
      <c r="E155" s="218" t="s">
        <v>337</v>
      </c>
      <c r="F155" s="218" t="s">
        <v>338</v>
      </c>
      <c r="G155" s="218" t="s">
        <v>243</v>
      </c>
      <c r="H155" s="219" t="s">
        <v>72</v>
      </c>
      <c r="I155" s="219">
        <v>47573</v>
      </c>
      <c r="J155" s="218" t="s">
        <v>65</v>
      </c>
      <c r="K155" s="208" t="s">
        <v>291</v>
      </c>
      <c r="L155" s="208">
        <v>2.9940000000000002</v>
      </c>
      <c r="M155" s="220" t="s">
        <v>74</v>
      </c>
      <c r="N155" s="220" t="s">
        <v>75</v>
      </c>
      <c r="O155" s="221">
        <f t="shared" si="30"/>
        <v>0</v>
      </c>
      <c r="P155" s="221">
        <f t="shared" si="31"/>
        <v>2.9940000000000002</v>
      </c>
      <c r="Q155" s="221">
        <f t="shared" si="26"/>
        <v>0</v>
      </c>
      <c r="R155" s="221">
        <f t="shared" si="27"/>
        <v>2.9940000000000002</v>
      </c>
      <c r="S155" s="222" t="str">
        <f t="shared" si="29"/>
        <v>Valid</v>
      </c>
      <c r="T155" s="223" t="str" cm="1">
        <f t="array" ref="T155">INDEX(Input_TMS_ADD25!$C$9:$C$24,MATCH(Input_TMS!K155,Input_TMS_ADD25!$B$9:$B$24,0),)</f>
        <v>WINEP Storm Overflows</v>
      </c>
      <c r="W155" s="101">
        <f t="shared" si="28"/>
        <v>0</v>
      </c>
    </row>
    <row r="156" spans="2:23" ht="20.25" customHeight="1" thickBot="1" x14ac:dyDescent="0.4">
      <c r="B156" s="6" t="s">
        <v>336</v>
      </c>
      <c r="C156" s="7" t="s">
        <v>68</v>
      </c>
      <c r="D156" s="7">
        <v>3</v>
      </c>
      <c r="E156" s="218" t="s">
        <v>337</v>
      </c>
      <c r="F156" s="218" t="s">
        <v>338</v>
      </c>
      <c r="G156" s="218" t="s">
        <v>243</v>
      </c>
      <c r="H156" s="219" t="s">
        <v>72</v>
      </c>
      <c r="I156" s="219">
        <v>47573</v>
      </c>
      <c r="J156" s="218" t="s">
        <v>65</v>
      </c>
      <c r="K156" s="208" t="s">
        <v>292</v>
      </c>
      <c r="L156" s="208">
        <v>2.661</v>
      </c>
      <c r="M156" s="220" t="s">
        <v>74</v>
      </c>
      <c r="N156" s="220" t="s">
        <v>75</v>
      </c>
      <c r="O156" s="221">
        <f t="shared" si="30"/>
        <v>0</v>
      </c>
      <c r="P156" s="221">
        <f t="shared" si="31"/>
        <v>2.661</v>
      </c>
      <c r="Q156" s="221">
        <f t="shared" si="26"/>
        <v>0</v>
      </c>
      <c r="R156" s="221">
        <f t="shared" si="27"/>
        <v>2.661</v>
      </c>
      <c r="S156" s="222" t="str">
        <f t="shared" si="29"/>
        <v>Valid</v>
      </c>
      <c r="T156" s="223" t="str" cm="1">
        <f t="array" ref="T156">INDEX(Input_TMS_ADD25!$C$9:$C$24,MATCH(Input_TMS!K156,Input_TMS_ADD25!$B$9:$B$24,0),)</f>
        <v>WINEP Storm Overflows</v>
      </c>
      <c r="W156" s="101">
        <f t="shared" si="28"/>
        <v>0</v>
      </c>
    </row>
    <row r="157" spans="2:23" ht="20.25" customHeight="1" thickBot="1" x14ac:dyDescent="0.4">
      <c r="B157" s="6" t="s">
        <v>336</v>
      </c>
      <c r="C157" s="7" t="s">
        <v>68</v>
      </c>
      <c r="D157" s="7">
        <v>3</v>
      </c>
      <c r="E157" s="218" t="s">
        <v>337</v>
      </c>
      <c r="F157" s="218" t="s">
        <v>338</v>
      </c>
      <c r="G157" s="218" t="s">
        <v>243</v>
      </c>
      <c r="H157" s="219" t="s">
        <v>72</v>
      </c>
      <c r="I157" s="219">
        <v>47573</v>
      </c>
      <c r="J157" s="218" t="s">
        <v>65</v>
      </c>
      <c r="K157" s="208" t="s">
        <v>253</v>
      </c>
      <c r="L157" s="208">
        <v>0.66500000000000004</v>
      </c>
      <c r="M157" s="220" t="s">
        <v>74</v>
      </c>
      <c r="N157" s="220" t="s">
        <v>75</v>
      </c>
      <c r="O157" s="221">
        <f t="shared" si="30"/>
        <v>0</v>
      </c>
      <c r="P157" s="221">
        <f t="shared" si="31"/>
        <v>0.66500000000000004</v>
      </c>
      <c r="Q157" s="221">
        <f t="shared" si="26"/>
        <v>0</v>
      </c>
      <c r="R157" s="221">
        <f t="shared" si="27"/>
        <v>0.66500000000000004</v>
      </c>
      <c r="S157" s="222" t="str">
        <f t="shared" si="29"/>
        <v>Valid</v>
      </c>
      <c r="T157" s="223" t="str" cm="1">
        <f t="array" ref="T157">INDEX(Input_TMS_ADD25!$C$9:$C$24,MATCH(Input_TMS!K157,Input_TMS_ADD25!$B$9:$B$24,0),)</f>
        <v>WINEP Storm Overflows</v>
      </c>
      <c r="W157" s="101">
        <f t="shared" si="28"/>
        <v>0</v>
      </c>
    </row>
    <row r="158" spans="2:23" ht="20.25" customHeight="1" thickBot="1" x14ac:dyDescent="0.4">
      <c r="B158" s="6" t="s">
        <v>339</v>
      </c>
      <c r="C158" s="7" t="s">
        <v>68</v>
      </c>
      <c r="D158" s="7">
        <v>3</v>
      </c>
      <c r="E158" s="218" t="s">
        <v>340</v>
      </c>
      <c r="F158" s="218" t="s">
        <v>341</v>
      </c>
      <c r="G158" s="218" t="s">
        <v>243</v>
      </c>
      <c r="H158" s="219" t="s">
        <v>72</v>
      </c>
      <c r="I158" s="219">
        <v>47573</v>
      </c>
      <c r="J158" s="218" t="s">
        <v>65</v>
      </c>
      <c r="K158" s="208" t="s">
        <v>323</v>
      </c>
      <c r="L158" s="208">
        <v>5.3710000000000004</v>
      </c>
      <c r="M158" s="220" t="s">
        <v>74</v>
      </c>
      <c r="N158" s="220" t="s">
        <v>75</v>
      </c>
      <c r="O158" s="221">
        <f t="shared" si="30"/>
        <v>0</v>
      </c>
      <c r="P158" s="221">
        <f t="shared" si="31"/>
        <v>5.3710000000000004</v>
      </c>
      <c r="Q158" s="221">
        <f t="shared" si="26"/>
        <v>0</v>
      </c>
      <c r="R158" s="221">
        <f t="shared" si="27"/>
        <v>5.3710000000000004</v>
      </c>
      <c r="S158" s="222" t="str">
        <f t="shared" si="29"/>
        <v>Valid</v>
      </c>
      <c r="T158" s="223" t="str" cm="1">
        <f t="array" ref="T158">INDEX(Input_TMS_ADD25!$C$9:$C$24,MATCH(Input_TMS!K158,Input_TMS_ADD25!$B$9:$B$24,0),)</f>
        <v>WINEP Storm Overflows</v>
      </c>
      <c r="W158" s="101">
        <f t="shared" si="28"/>
        <v>0</v>
      </c>
    </row>
    <row r="159" spans="2:23" ht="20.25" customHeight="1" thickBot="1" x14ac:dyDescent="0.4">
      <c r="B159" s="6" t="s">
        <v>339</v>
      </c>
      <c r="C159" s="7" t="s">
        <v>68</v>
      </c>
      <c r="D159" s="7">
        <v>3</v>
      </c>
      <c r="E159" s="218" t="s">
        <v>340</v>
      </c>
      <c r="F159" s="218" t="s">
        <v>341</v>
      </c>
      <c r="G159" s="218" t="s">
        <v>243</v>
      </c>
      <c r="H159" s="219" t="s">
        <v>72</v>
      </c>
      <c r="I159" s="219">
        <v>47573</v>
      </c>
      <c r="J159" s="218" t="s">
        <v>65</v>
      </c>
      <c r="K159" s="208" t="s">
        <v>244</v>
      </c>
      <c r="L159" s="208">
        <v>1.9530000000000001</v>
      </c>
      <c r="M159" s="220" t="s">
        <v>74</v>
      </c>
      <c r="N159" s="220" t="s">
        <v>75</v>
      </c>
      <c r="O159" s="221">
        <f t="shared" si="30"/>
        <v>0</v>
      </c>
      <c r="P159" s="221">
        <f t="shared" si="31"/>
        <v>1.9530000000000001</v>
      </c>
      <c r="Q159" s="221">
        <f t="shared" si="26"/>
        <v>0</v>
      </c>
      <c r="R159" s="221">
        <f t="shared" si="27"/>
        <v>1.9530000000000001</v>
      </c>
      <c r="S159" s="222" t="str">
        <f t="shared" si="29"/>
        <v>Valid</v>
      </c>
      <c r="T159" s="223" t="str" cm="1">
        <f t="array" ref="T159">INDEX(Input_TMS_ADD25!$C$9:$C$24,MATCH(Input_TMS!K159,Input_TMS_ADD25!$B$9:$B$24,0),)</f>
        <v>WINEP Storm Overflows</v>
      </c>
      <c r="W159" s="101">
        <f t="shared" si="28"/>
        <v>0</v>
      </c>
    </row>
    <row r="160" spans="2:23" ht="20.25" customHeight="1" thickBot="1" x14ac:dyDescent="0.4">
      <c r="B160" s="6" t="s">
        <v>339</v>
      </c>
      <c r="C160" s="7" t="s">
        <v>68</v>
      </c>
      <c r="D160" s="7">
        <v>3</v>
      </c>
      <c r="E160" s="218" t="s">
        <v>340</v>
      </c>
      <c r="F160" s="218" t="s">
        <v>341</v>
      </c>
      <c r="G160" s="218" t="s">
        <v>243</v>
      </c>
      <c r="H160" s="219" t="s">
        <v>72</v>
      </c>
      <c r="I160" s="219">
        <v>47573</v>
      </c>
      <c r="J160" s="218" t="s">
        <v>65</v>
      </c>
      <c r="K160" s="208" t="s">
        <v>291</v>
      </c>
      <c r="L160" s="208">
        <v>4.3940000000000001</v>
      </c>
      <c r="M160" s="220" t="s">
        <v>74</v>
      </c>
      <c r="N160" s="220" t="s">
        <v>75</v>
      </c>
      <c r="O160" s="221">
        <f t="shared" si="30"/>
        <v>0</v>
      </c>
      <c r="P160" s="221">
        <f t="shared" si="31"/>
        <v>4.3940000000000001</v>
      </c>
      <c r="Q160" s="221">
        <f t="shared" si="26"/>
        <v>0</v>
      </c>
      <c r="R160" s="221">
        <f t="shared" si="27"/>
        <v>4.3940000000000001</v>
      </c>
      <c r="S160" s="222" t="str">
        <f t="shared" si="29"/>
        <v>Valid</v>
      </c>
      <c r="T160" s="223" t="str" cm="1">
        <f t="array" ref="T160">INDEX(Input_TMS_ADD25!$C$9:$C$24,MATCH(Input_TMS!K160,Input_TMS_ADD25!$B$9:$B$24,0),)</f>
        <v>WINEP Storm Overflows</v>
      </c>
      <c r="W160" s="101">
        <f t="shared" si="28"/>
        <v>0</v>
      </c>
    </row>
    <row r="161" spans="2:23" ht="20.25" customHeight="1" thickBot="1" x14ac:dyDescent="0.4">
      <c r="B161" s="6" t="s">
        <v>339</v>
      </c>
      <c r="C161" s="7" t="s">
        <v>68</v>
      </c>
      <c r="D161" s="7">
        <v>3</v>
      </c>
      <c r="E161" s="218" t="s">
        <v>340</v>
      </c>
      <c r="F161" s="218" t="s">
        <v>341</v>
      </c>
      <c r="G161" s="218" t="s">
        <v>243</v>
      </c>
      <c r="H161" s="219" t="s">
        <v>72</v>
      </c>
      <c r="I161" s="219">
        <v>47573</v>
      </c>
      <c r="J161" s="218" t="s">
        <v>65</v>
      </c>
      <c r="K161" s="208" t="s">
        <v>292</v>
      </c>
      <c r="L161" s="208">
        <v>3.9060000000000001</v>
      </c>
      <c r="M161" s="220" t="s">
        <v>74</v>
      </c>
      <c r="N161" s="220" t="s">
        <v>75</v>
      </c>
      <c r="O161" s="221">
        <f t="shared" si="30"/>
        <v>0</v>
      </c>
      <c r="P161" s="221">
        <f t="shared" si="31"/>
        <v>3.9060000000000001</v>
      </c>
      <c r="Q161" s="221">
        <f t="shared" si="26"/>
        <v>0</v>
      </c>
      <c r="R161" s="221">
        <f t="shared" si="27"/>
        <v>3.9060000000000001</v>
      </c>
      <c r="S161" s="222" t="str">
        <f t="shared" si="29"/>
        <v>Valid</v>
      </c>
      <c r="T161" s="223" t="str" cm="1">
        <f t="array" ref="T161">INDEX(Input_TMS_ADD25!$C$9:$C$24,MATCH(Input_TMS!K161,Input_TMS_ADD25!$B$9:$B$24,0),)</f>
        <v>WINEP Storm Overflows</v>
      </c>
      <c r="W161" s="101">
        <f t="shared" si="28"/>
        <v>0</v>
      </c>
    </row>
    <row r="162" spans="2:23" ht="20.25" customHeight="1" thickBot="1" x14ac:dyDescent="0.4">
      <c r="B162" s="6" t="s">
        <v>339</v>
      </c>
      <c r="C162" s="7" t="s">
        <v>68</v>
      </c>
      <c r="D162" s="7">
        <v>3</v>
      </c>
      <c r="E162" s="218" t="s">
        <v>340</v>
      </c>
      <c r="F162" s="218" t="s">
        <v>341</v>
      </c>
      <c r="G162" s="218" t="s">
        <v>243</v>
      </c>
      <c r="H162" s="219" t="s">
        <v>72</v>
      </c>
      <c r="I162" s="219">
        <v>47573</v>
      </c>
      <c r="J162" s="218" t="s">
        <v>65</v>
      </c>
      <c r="K162" s="208" t="s">
        <v>253</v>
      </c>
      <c r="L162" s="208">
        <v>0.65100000000000002</v>
      </c>
      <c r="M162" s="220" t="s">
        <v>74</v>
      </c>
      <c r="N162" s="220" t="s">
        <v>75</v>
      </c>
      <c r="O162" s="221">
        <f t="shared" si="30"/>
        <v>0</v>
      </c>
      <c r="P162" s="221">
        <f t="shared" si="31"/>
        <v>0.65100000000000002</v>
      </c>
      <c r="Q162" s="221">
        <f t="shared" si="26"/>
        <v>0</v>
      </c>
      <c r="R162" s="221">
        <f t="shared" si="27"/>
        <v>0.65100000000000002</v>
      </c>
      <c r="S162" s="222" t="str">
        <f t="shared" si="29"/>
        <v>Valid</v>
      </c>
      <c r="T162" s="223" t="str" cm="1">
        <f t="array" ref="T162">INDEX(Input_TMS_ADD25!$C$9:$C$24,MATCH(Input_TMS!K162,Input_TMS_ADD25!$B$9:$B$24,0),)</f>
        <v>WINEP Storm Overflows</v>
      </c>
      <c r="W162" s="101">
        <f t="shared" si="28"/>
        <v>0</v>
      </c>
    </row>
    <row r="163" spans="2:23" ht="20.25" customHeight="1" thickBot="1" x14ac:dyDescent="0.4">
      <c r="B163" s="6" t="s">
        <v>342</v>
      </c>
      <c r="C163" s="7" t="s">
        <v>68</v>
      </c>
      <c r="D163" s="7">
        <v>3</v>
      </c>
      <c r="E163" s="218" t="s">
        <v>343</v>
      </c>
      <c r="F163" s="218" t="s">
        <v>344</v>
      </c>
      <c r="G163" s="218" t="s">
        <v>243</v>
      </c>
      <c r="H163" s="219" t="s">
        <v>72</v>
      </c>
      <c r="I163" s="219">
        <v>47573</v>
      </c>
      <c r="J163" s="218" t="s">
        <v>65</v>
      </c>
      <c r="K163" s="208" t="s">
        <v>291</v>
      </c>
      <c r="L163" s="208">
        <v>0.374</v>
      </c>
      <c r="M163" s="220" t="s">
        <v>74</v>
      </c>
      <c r="N163" s="220" t="s">
        <v>75</v>
      </c>
      <c r="O163" s="221">
        <f t="shared" si="30"/>
        <v>0</v>
      </c>
      <c r="P163" s="221">
        <f t="shared" si="31"/>
        <v>0.374</v>
      </c>
      <c r="Q163" s="221">
        <f t="shared" si="26"/>
        <v>0</v>
      </c>
      <c r="R163" s="221">
        <f t="shared" si="27"/>
        <v>0.374</v>
      </c>
      <c r="S163" s="222" t="str">
        <f t="shared" si="29"/>
        <v>Valid</v>
      </c>
      <c r="T163" s="223" t="str" cm="1">
        <f t="array" ref="T163">INDEX(Input_TMS_ADD25!$C$9:$C$24,MATCH(Input_TMS!K163,Input_TMS_ADD25!$B$9:$B$24,0),)</f>
        <v>WINEP Storm Overflows</v>
      </c>
      <c r="W163" s="101">
        <f t="shared" si="28"/>
        <v>0</v>
      </c>
    </row>
    <row r="164" spans="2:23" ht="20.25" customHeight="1" thickBot="1" x14ac:dyDescent="0.4">
      <c r="B164" s="6" t="s">
        <v>342</v>
      </c>
      <c r="C164" s="7" t="s">
        <v>68</v>
      </c>
      <c r="D164" s="7">
        <v>3</v>
      </c>
      <c r="E164" s="218" t="s">
        <v>343</v>
      </c>
      <c r="F164" s="218" t="s">
        <v>344</v>
      </c>
      <c r="G164" s="218" t="s">
        <v>243</v>
      </c>
      <c r="H164" s="219" t="s">
        <v>72</v>
      </c>
      <c r="I164" s="219">
        <v>47573</v>
      </c>
      <c r="J164" s="218" t="s">
        <v>65</v>
      </c>
      <c r="K164" s="208" t="s">
        <v>292</v>
      </c>
      <c r="L164" s="208">
        <v>0.32400000000000001</v>
      </c>
      <c r="M164" s="220" t="s">
        <v>74</v>
      </c>
      <c r="N164" s="220" t="s">
        <v>75</v>
      </c>
      <c r="O164" s="221">
        <f t="shared" si="30"/>
        <v>0</v>
      </c>
      <c r="P164" s="221">
        <f t="shared" si="31"/>
        <v>0.32400000000000001</v>
      </c>
      <c r="Q164" s="221">
        <f t="shared" si="26"/>
        <v>0</v>
      </c>
      <c r="R164" s="221">
        <f t="shared" si="27"/>
        <v>0.32400000000000001</v>
      </c>
      <c r="S164" s="222" t="str">
        <f t="shared" si="29"/>
        <v>Valid</v>
      </c>
      <c r="T164" s="223" t="str" cm="1">
        <f t="array" ref="T164">INDEX(Input_TMS_ADD25!$C$9:$C$24,MATCH(Input_TMS!K164,Input_TMS_ADD25!$B$9:$B$24,0),)</f>
        <v>WINEP Storm Overflows</v>
      </c>
      <c r="W164" s="101">
        <f t="shared" si="28"/>
        <v>0</v>
      </c>
    </row>
    <row r="165" spans="2:23" ht="20.25" customHeight="1" thickBot="1" x14ac:dyDescent="0.4">
      <c r="B165" s="6" t="s">
        <v>342</v>
      </c>
      <c r="C165" s="7" t="s">
        <v>68</v>
      </c>
      <c r="D165" s="7">
        <v>3</v>
      </c>
      <c r="E165" s="218" t="s">
        <v>343</v>
      </c>
      <c r="F165" s="218" t="s">
        <v>344</v>
      </c>
      <c r="G165" s="218" t="s">
        <v>243</v>
      </c>
      <c r="H165" s="219" t="s">
        <v>72</v>
      </c>
      <c r="I165" s="219">
        <v>47573</v>
      </c>
      <c r="J165" s="218" t="s">
        <v>65</v>
      </c>
      <c r="K165" s="208" t="s">
        <v>293</v>
      </c>
      <c r="L165" s="208">
        <v>1.796</v>
      </c>
      <c r="M165" s="220" t="s">
        <v>74</v>
      </c>
      <c r="N165" s="220" t="s">
        <v>75</v>
      </c>
      <c r="O165" s="221">
        <f t="shared" si="30"/>
        <v>0</v>
      </c>
      <c r="P165" s="221">
        <f t="shared" si="31"/>
        <v>1.796</v>
      </c>
      <c r="Q165" s="221">
        <f t="shared" si="26"/>
        <v>0</v>
      </c>
      <c r="R165" s="221">
        <f t="shared" si="27"/>
        <v>1.796</v>
      </c>
      <c r="S165" s="222" t="str">
        <f t="shared" si="29"/>
        <v>Valid</v>
      </c>
      <c r="T165" s="223" t="str" cm="1">
        <f t="array" ref="T165">INDEX(Input_TMS_ADD25!$C$9:$C$24,MATCH(Input_TMS!K165,Input_TMS_ADD25!$B$9:$B$24,0),)</f>
        <v>WINEP Storm Overflows</v>
      </c>
      <c r="W165" s="101">
        <f t="shared" si="28"/>
        <v>0</v>
      </c>
    </row>
    <row r="166" spans="2:23" ht="20.25" customHeight="1" thickBot="1" x14ac:dyDescent="0.4">
      <c r="B166" s="6" t="s">
        <v>345</v>
      </c>
      <c r="C166" s="7" t="s">
        <v>68</v>
      </c>
      <c r="D166" s="7">
        <v>3</v>
      </c>
      <c r="E166" s="218" t="s">
        <v>346</v>
      </c>
      <c r="F166" s="218" t="s">
        <v>347</v>
      </c>
      <c r="G166" s="218" t="s">
        <v>243</v>
      </c>
      <c r="H166" s="219" t="s">
        <v>72</v>
      </c>
      <c r="I166" s="219">
        <v>47573</v>
      </c>
      <c r="J166" s="218" t="s">
        <v>65</v>
      </c>
      <c r="K166" s="208" t="s">
        <v>323</v>
      </c>
      <c r="L166" s="208">
        <v>12.321999999999999</v>
      </c>
      <c r="M166" s="220" t="s">
        <v>74</v>
      </c>
      <c r="N166" s="220" t="s">
        <v>75</v>
      </c>
      <c r="O166" s="221">
        <f t="shared" si="30"/>
        <v>0</v>
      </c>
      <c r="P166" s="221">
        <f t="shared" si="31"/>
        <v>12.321999999999999</v>
      </c>
      <c r="Q166" s="221">
        <f t="shared" si="26"/>
        <v>0</v>
      </c>
      <c r="R166" s="221">
        <f t="shared" si="27"/>
        <v>12.321999999999999</v>
      </c>
      <c r="S166" s="222" t="str">
        <f t="shared" si="29"/>
        <v>Valid</v>
      </c>
      <c r="T166" s="223" t="str" cm="1">
        <f t="array" ref="T166">INDEX(Input_TMS_ADD25!$C$9:$C$24,MATCH(Input_TMS!K166,Input_TMS_ADD25!$B$9:$B$24,0),)</f>
        <v>WINEP Storm Overflows</v>
      </c>
      <c r="W166" s="101">
        <f t="shared" si="28"/>
        <v>0</v>
      </c>
    </row>
    <row r="167" spans="2:23" ht="20.25" customHeight="1" thickBot="1" x14ac:dyDescent="0.4">
      <c r="B167" s="6" t="s">
        <v>345</v>
      </c>
      <c r="C167" s="7" t="s">
        <v>68</v>
      </c>
      <c r="D167" s="7">
        <v>3</v>
      </c>
      <c r="E167" s="218" t="s">
        <v>346</v>
      </c>
      <c r="F167" s="218" t="s">
        <v>347</v>
      </c>
      <c r="G167" s="218" t="s">
        <v>243</v>
      </c>
      <c r="H167" s="219" t="s">
        <v>72</v>
      </c>
      <c r="I167" s="219">
        <v>47573</v>
      </c>
      <c r="J167" s="218" t="s">
        <v>65</v>
      </c>
      <c r="K167" s="208" t="s">
        <v>244</v>
      </c>
      <c r="L167" s="208">
        <v>1.875</v>
      </c>
      <c r="M167" s="220" t="s">
        <v>74</v>
      </c>
      <c r="N167" s="220" t="s">
        <v>75</v>
      </c>
      <c r="O167" s="221">
        <f t="shared" si="30"/>
        <v>0</v>
      </c>
      <c r="P167" s="221">
        <f t="shared" si="31"/>
        <v>1.875</v>
      </c>
      <c r="Q167" s="221">
        <f t="shared" si="26"/>
        <v>0</v>
      </c>
      <c r="R167" s="221">
        <f t="shared" si="27"/>
        <v>1.875</v>
      </c>
      <c r="S167" s="222" t="str">
        <f t="shared" si="29"/>
        <v>Valid</v>
      </c>
      <c r="T167" s="223" t="str" cm="1">
        <f t="array" ref="T167">INDEX(Input_TMS_ADD25!$C$9:$C$24,MATCH(Input_TMS!K167,Input_TMS_ADD25!$B$9:$B$24,0),)</f>
        <v>WINEP Storm Overflows</v>
      </c>
      <c r="W167" s="101">
        <f t="shared" si="28"/>
        <v>0</v>
      </c>
    </row>
    <row r="168" spans="2:23" ht="20.25" customHeight="1" thickBot="1" x14ac:dyDescent="0.4">
      <c r="B168" s="6" t="s">
        <v>345</v>
      </c>
      <c r="C168" s="7" t="s">
        <v>68</v>
      </c>
      <c r="D168" s="7">
        <v>3</v>
      </c>
      <c r="E168" s="218" t="s">
        <v>346</v>
      </c>
      <c r="F168" s="218" t="s">
        <v>347</v>
      </c>
      <c r="G168" s="218" t="s">
        <v>243</v>
      </c>
      <c r="H168" s="219" t="s">
        <v>72</v>
      </c>
      <c r="I168" s="219">
        <v>47573</v>
      </c>
      <c r="J168" s="218" t="s">
        <v>65</v>
      </c>
      <c r="K168" s="208" t="s">
        <v>291</v>
      </c>
      <c r="L168" s="208">
        <v>6.6970000000000001</v>
      </c>
      <c r="M168" s="220" t="s">
        <v>74</v>
      </c>
      <c r="N168" s="220" t="s">
        <v>75</v>
      </c>
      <c r="O168" s="221">
        <f t="shared" si="30"/>
        <v>0</v>
      </c>
      <c r="P168" s="221">
        <f t="shared" si="31"/>
        <v>6.6970000000000001</v>
      </c>
      <c r="Q168" s="221">
        <f t="shared" si="26"/>
        <v>0</v>
      </c>
      <c r="R168" s="221">
        <f t="shared" si="27"/>
        <v>6.6970000000000001</v>
      </c>
      <c r="S168" s="222" t="str">
        <f t="shared" si="29"/>
        <v>Valid</v>
      </c>
      <c r="T168" s="223" t="str" cm="1">
        <f t="array" ref="T168">INDEX(Input_TMS_ADD25!$C$9:$C$24,MATCH(Input_TMS!K168,Input_TMS_ADD25!$B$9:$B$24,0),)</f>
        <v>WINEP Storm Overflows</v>
      </c>
      <c r="W168" s="101">
        <f t="shared" si="28"/>
        <v>0</v>
      </c>
    </row>
    <row r="169" spans="2:23" ht="20.25" customHeight="1" thickBot="1" x14ac:dyDescent="0.4">
      <c r="B169" s="6" t="s">
        <v>345</v>
      </c>
      <c r="C169" s="7" t="s">
        <v>68</v>
      </c>
      <c r="D169" s="7">
        <v>3</v>
      </c>
      <c r="E169" s="218" t="s">
        <v>346</v>
      </c>
      <c r="F169" s="218" t="s">
        <v>347</v>
      </c>
      <c r="G169" s="218" t="s">
        <v>243</v>
      </c>
      <c r="H169" s="219" t="s">
        <v>72</v>
      </c>
      <c r="I169" s="219">
        <v>47573</v>
      </c>
      <c r="J169" s="218" t="s">
        <v>65</v>
      </c>
      <c r="K169" s="208" t="s">
        <v>292</v>
      </c>
      <c r="L169" s="208">
        <v>5.8929999999999998</v>
      </c>
      <c r="M169" s="220" t="s">
        <v>74</v>
      </c>
      <c r="N169" s="220" t="s">
        <v>75</v>
      </c>
      <c r="O169" s="221">
        <f t="shared" si="30"/>
        <v>0</v>
      </c>
      <c r="P169" s="221">
        <f t="shared" si="31"/>
        <v>5.8929999999999998</v>
      </c>
      <c r="Q169" s="221">
        <f t="shared" si="26"/>
        <v>0</v>
      </c>
      <c r="R169" s="221">
        <f t="shared" si="27"/>
        <v>5.8929999999999998</v>
      </c>
      <c r="S169" s="222" t="str">
        <f t="shared" si="29"/>
        <v>Valid</v>
      </c>
      <c r="T169" s="223" t="str" cm="1">
        <f t="array" ref="T169">INDEX(Input_TMS_ADD25!$C$9:$C$24,MATCH(Input_TMS!K169,Input_TMS_ADD25!$B$9:$B$24,0),)</f>
        <v>WINEP Storm Overflows</v>
      </c>
      <c r="W169" s="101">
        <f t="shared" si="28"/>
        <v>0</v>
      </c>
    </row>
    <row r="170" spans="2:23" ht="20.25" customHeight="1" thickBot="1" x14ac:dyDescent="0.4">
      <c r="B170" s="6" t="s">
        <v>348</v>
      </c>
      <c r="C170" s="7" t="s">
        <v>68</v>
      </c>
      <c r="D170" s="7">
        <v>3</v>
      </c>
      <c r="E170" s="218" t="s">
        <v>349</v>
      </c>
      <c r="F170" s="218" t="s">
        <v>350</v>
      </c>
      <c r="G170" s="218" t="s">
        <v>243</v>
      </c>
      <c r="H170" s="219" t="s">
        <v>72</v>
      </c>
      <c r="I170" s="219">
        <v>47573</v>
      </c>
      <c r="J170" s="218" t="s">
        <v>65</v>
      </c>
      <c r="K170" s="208" t="s">
        <v>244</v>
      </c>
      <c r="L170" s="208">
        <v>0.84</v>
      </c>
      <c r="M170" s="220" t="s">
        <v>74</v>
      </c>
      <c r="N170" s="220" t="s">
        <v>75</v>
      </c>
      <c r="O170" s="221">
        <f t="shared" si="30"/>
        <v>0</v>
      </c>
      <c r="P170" s="221">
        <f t="shared" si="31"/>
        <v>0.84</v>
      </c>
      <c r="Q170" s="221">
        <f t="shared" si="26"/>
        <v>0</v>
      </c>
      <c r="R170" s="221">
        <f t="shared" si="27"/>
        <v>0.84</v>
      </c>
      <c r="S170" s="222" t="str">
        <f t="shared" si="29"/>
        <v>Valid</v>
      </c>
      <c r="T170" s="223" t="str" cm="1">
        <f t="array" ref="T170">INDEX(Input_TMS_ADD25!$C$9:$C$24,MATCH(Input_TMS!K170,Input_TMS_ADD25!$B$9:$B$24,0),)</f>
        <v>WINEP Storm Overflows</v>
      </c>
      <c r="W170" s="101">
        <f t="shared" si="28"/>
        <v>0</v>
      </c>
    </row>
    <row r="171" spans="2:23" ht="20.25" customHeight="1" thickBot="1" x14ac:dyDescent="0.4">
      <c r="B171" s="6" t="s">
        <v>348</v>
      </c>
      <c r="C171" s="7" t="s">
        <v>68</v>
      </c>
      <c r="D171" s="7">
        <v>3</v>
      </c>
      <c r="E171" s="218" t="s">
        <v>349</v>
      </c>
      <c r="F171" s="218" t="s">
        <v>350</v>
      </c>
      <c r="G171" s="218" t="s">
        <v>243</v>
      </c>
      <c r="H171" s="219" t="s">
        <v>72</v>
      </c>
      <c r="I171" s="219">
        <v>47573</v>
      </c>
      <c r="J171" s="218" t="s">
        <v>65</v>
      </c>
      <c r="K171" s="208" t="s">
        <v>319</v>
      </c>
      <c r="L171" s="208">
        <v>9.5220000000000002</v>
      </c>
      <c r="M171" s="220" t="s">
        <v>74</v>
      </c>
      <c r="N171" s="220" t="s">
        <v>75</v>
      </c>
      <c r="O171" s="221">
        <f t="shared" si="30"/>
        <v>0</v>
      </c>
      <c r="P171" s="221">
        <f t="shared" si="31"/>
        <v>9.5220000000000002</v>
      </c>
      <c r="Q171" s="221">
        <f t="shared" si="26"/>
        <v>0</v>
      </c>
      <c r="R171" s="221">
        <f t="shared" si="27"/>
        <v>9.5220000000000002</v>
      </c>
      <c r="S171" s="222" t="str">
        <f t="shared" si="29"/>
        <v>Valid</v>
      </c>
      <c r="T171" s="223" t="str" cm="1">
        <f t="array" ref="T171">INDEX(Input_TMS_ADD25!$C$9:$C$24,MATCH(Input_TMS!K171,Input_TMS_ADD25!$B$9:$B$24,0),)</f>
        <v>WINEP Storm Overflows</v>
      </c>
      <c r="W171" s="101">
        <f t="shared" si="28"/>
        <v>0</v>
      </c>
    </row>
    <row r="172" spans="2:23" ht="20.25" customHeight="1" thickBot="1" x14ac:dyDescent="0.4">
      <c r="B172" s="6" t="s">
        <v>348</v>
      </c>
      <c r="C172" s="7" t="s">
        <v>68</v>
      </c>
      <c r="D172" s="7">
        <v>3</v>
      </c>
      <c r="E172" s="218" t="s">
        <v>349</v>
      </c>
      <c r="F172" s="218" t="s">
        <v>350</v>
      </c>
      <c r="G172" s="218" t="s">
        <v>243</v>
      </c>
      <c r="H172" s="219" t="s">
        <v>72</v>
      </c>
      <c r="I172" s="219">
        <v>47573</v>
      </c>
      <c r="J172" s="218" t="s">
        <v>65</v>
      </c>
      <c r="K172" s="208" t="s">
        <v>291</v>
      </c>
      <c r="L172" s="208">
        <v>1.96</v>
      </c>
      <c r="M172" s="220" t="s">
        <v>74</v>
      </c>
      <c r="N172" s="220" t="s">
        <v>75</v>
      </c>
      <c r="O172" s="221">
        <f t="shared" si="30"/>
        <v>0</v>
      </c>
      <c r="P172" s="221">
        <f t="shared" si="31"/>
        <v>1.96</v>
      </c>
      <c r="Q172" s="221">
        <f t="shared" si="26"/>
        <v>0</v>
      </c>
      <c r="R172" s="221">
        <f t="shared" si="27"/>
        <v>1.96</v>
      </c>
      <c r="S172" s="222" t="str">
        <f t="shared" si="29"/>
        <v>Valid</v>
      </c>
      <c r="T172" s="223" t="str" cm="1">
        <f t="array" ref="T172">INDEX(Input_TMS_ADD25!$C$9:$C$24,MATCH(Input_TMS!K172,Input_TMS_ADD25!$B$9:$B$24,0),)</f>
        <v>WINEP Storm Overflows</v>
      </c>
      <c r="W172" s="101">
        <f t="shared" si="28"/>
        <v>0</v>
      </c>
    </row>
    <row r="173" spans="2:23" ht="20.25" customHeight="1" thickBot="1" x14ac:dyDescent="0.4">
      <c r="B173" s="6" t="s">
        <v>348</v>
      </c>
      <c r="C173" s="7" t="s">
        <v>68</v>
      </c>
      <c r="D173" s="7">
        <v>3</v>
      </c>
      <c r="E173" s="218" t="s">
        <v>349</v>
      </c>
      <c r="F173" s="218" t="s">
        <v>350</v>
      </c>
      <c r="G173" s="218" t="s">
        <v>243</v>
      </c>
      <c r="H173" s="219" t="s">
        <v>72</v>
      </c>
      <c r="I173" s="219">
        <v>47573</v>
      </c>
      <c r="J173" s="218" t="s">
        <v>65</v>
      </c>
      <c r="K173" s="208" t="s">
        <v>292</v>
      </c>
      <c r="L173" s="208">
        <v>1.68</v>
      </c>
      <c r="M173" s="220" t="s">
        <v>74</v>
      </c>
      <c r="N173" s="220" t="s">
        <v>75</v>
      </c>
      <c r="O173" s="221">
        <f t="shared" si="30"/>
        <v>0</v>
      </c>
      <c r="P173" s="221">
        <f t="shared" si="31"/>
        <v>1.68</v>
      </c>
      <c r="Q173" s="221">
        <f t="shared" si="26"/>
        <v>0</v>
      </c>
      <c r="R173" s="221">
        <f t="shared" si="27"/>
        <v>1.68</v>
      </c>
      <c r="S173" s="222" t="str">
        <f t="shared" si="29"/>
        <v>Valid</v>
      </c>
      <c r="T173" s="223" t="str" cm="1">
        <f t="array" ref="T173">INDEX(Input_TMS_ADD25!$C$9:$C$24,MATCH(Input_TMS!K173,Input_TMS_ADD25!$B$9:$B$24,0),)</f>
        <v>WINEP Storm Overflows</v>
      </c>
      <c r="W173" s="101">
        <f t="shared" si="28"/>
        <v>0</v>
      </c>
    </row>
    <row r="174" spans="2:23" ht="20.25" customHeight="1" thickBot="1" x14ac:dyDescent="0.4">
      <c r="B174" s="6" t="s">
        <v>351</v>
      </c>
      <c r="C174" s="7" t="s">
        <v>68</v>
      </c>
      <c r="D174" s="7">
        <v>3</v>
      </c>
      <c r="E174" s="218" t="s">
        <v>352</v>
      </c>
      <c r="F174" s="218" t="s">
        <v>353</v>
      </c>
      <c r="G174" s="218" t="s">
        <v>243</v>
      </c>
      <c r="H174" s="219" t="s">
        <v>72</v>
      </c>
      <c r="I174" s="219">
        <v>47573</v>
      </c>
      <c r="J174" s="218" t="s">
        <v>65</v>
      </c>
      <c r="K174" s="208" t="s">
        <v>244</v>
      </c>
      <c r="L174" s="208">
        <v>1.117</v>
      </c>
      <c r="M174" s="220" t="s">
        <v>74</v>
      </c>
      <c r="N174" s="220" t="s">
        <v>75</v>
      </c>
      <c r="O174" s="221">
        <f t="shared" si="30"/>
        <v>0</v>
      </c>
      <c r="P174" s="221">
        <f t="shared" si="31"/>
        <v>1.117</v>
      </c>
      <c r="Q174" s="221">
        <f t="shared" si="26"/>
        <v>0</v>
      </c>
      <c r="R174" s="221">
        <f t="shared" si="27"/>
        <v>1.117</v>
      </c>
      <c r="S174" s="222" t="str">
        <f t="shared" si="29"/>
        <v>Valid</v>
      </c>
      <c r="T174" s="223" t="str" cm="1">
        <f t="array" ref="T174">INDEX(Input_TMS_ADD25!$C$9:$C$24,MATCH(Input_TMS!K174,Input_TMS_ADD25!$B$9:$B$24,0),)</f>
        <v>WINEP Storm Overflows</v>
      </c>
      <c r="W174" s="101">
        <f t="shared" si="28"/>
        <v>0</v>
      </c>
    </row>
    <row r="175" spans="2:23" ht="20.25" customHeight="1" thickBot="1" x14ac:dyDescent="0.4">
      <c r="B175" s="6" t="s">
        <v>351</v>
      </c>
      <c r="C175" s="7" t="s">
        <v>68</v>
      </c>
      <c r="D175" s="7">
        <v>3</v>
      </c>
      <c r="E175" s="218" t="s">
        <v>352</v>
      </c>
      <c r="F175" s="218" t="s">
        <v>353</v>
      </c>
      <c r="G175" s="218" t="s">
        <v>243</v>
      </c>
      <c r="H175" s="219" t="s">
        <v>72</v>
      </c>
      <c r="I175" s="219">
        <v>47573</v>
      </c>
      <c r="J175" s="218" t="s">
        <v>65</v>
      </c>
      <c r="K175" s="208" t="s">
        <v>291</v>
      </c>
      <c r="L175" s="208">
        <v>0.68200000000000005</v>
      </c>
      <c r="M175" s="220" t="s">
        <v>74</v>
      </c>
      <c r="N175" s="220" t="s">
        <v>75</v>
      </c>
      <c r="O175" s="221">
        <f t="shared" si="30"/>
        <v>0</v>
      </c>
      <c r="P175" s="221">
        <f t="shared" si="31"/>
        <v>0.68200000000000005</v>
      </c>
      <c r="Q175" s="221">
        <f t="shared" si="26"/>
        <v>0</v>
      </c>
      <c r="R175" s="221">
        <f t="shared" si="27"/>
        <v>0.68200000000000005</v>
      </c>
      <c r="S175" s="222" t="str">
        <f t="shared" si="29"/>
        <v>Valid</v>
      </c>
      <c r="T175" s="223" t="str" cm="1">
        <f t="array" ref="T175">INDEX(Input_TMS_ADD25!$C$9:$C$24,MATCH(Input_TMS!K175,Input_TMS_ADD25!$B$9:$B$24,0),)</f>
        <v>WINEP Storm Overflows</v>
      </c>
      <c r="W175" s="101">
        <f t="shared" si="28"/>
        <v>0</v>
      </c>
    </row>
    <row r="176" spans="2:23" ht="20.25" customHeight="1" thickBot="1" x14ac:dyDescent="0.4">
      <c r="B176" s="6" t="s">
        <v>351</v>
      </c>
      <c r="C176" s="7" t="s">
        <v>68</v>
      </c>
      <c r="D176" s="7">
        <v>3</v>
      </c>
      <c r="E176" s="218" t="s">
        <v>352</v>
      </c>
      <c r="F176" s="218" t="s">
        <v>353</v>
      </c>
      <c r="G176" s="218" t="s">
        <v>243</v>
      </c>
      <c r="H176" s="219" t="s">
        <v>72</v>
      </c>
      <c r="I176" s="219">
        <v>47573</v>
      </c>
      <c r="J176" s="218" t="s">
        <v>65</v>
      </c>
      <c r="K176" s="208" t="s">
        <v>292</v>
      </c>
      <c r="L176" s="208">
        <v>0.55800000000000005</v>
      </c>
      <c r="M176" s="220" t="s">
        <v>74</v>
      </c>
      <c r="N176" s="220" t="s">
        <v>75</v>
      </c>
      <c r="O176" s="221">
        <f t="shared" si="30"/>
        <v>0</v>
      </c>
      <c r="P176" s="221">
        <f t="shared" si="31"/>
        <v>0.55800000000000005</v>
      </c>
      <c r="Q176" s="221">
        <f t="shared" si="26"/>
        <v>0</v>
      </c>
      <c r="R176" s="221">
        <f t="shared" si="27"/>
        <v>0.55800000000000005</v>
      </c>
      <c r="S176" s="222" t="str">
        <f t="shared" si="29"/>
        <v>Valid</v>
      </c>
      <c r="T176" s="223" t="str" cm="1">
        <f t="array" ref="T176">INDEX(Input_TMS_ADD25!$C$9:$C$24,MATCH(Input_TMS!K176,Input_TMS_ADD25!$B$9:$B$24,0),)</f>
        <v>WINEP Storm Overflows</v>
      </c>
      <c r="W176" s="101">
        <f t="shared" si="28"/>
        <v>0</v>
      </c>
    </row>
    <row r="177" spans="2:23" ht="20.25" customHeight="1" thickBot="1" x14ac:dyDescent="0.4">
      <c r="B177" s="6" t="s">
        <v>351</v>
      </c>
      <c r="C177" s="7" t="s">
        <v>68</v>
      </c>
      <c r="D177" s="7">
        <v>3</v>
      </c>
      <c r="E177" s="218" t="s">
        <v>352</v>
      </c>
      <c r="F177" s="218" t="s">
        <v>353</v>
      </c>
      <c r="G177" s="218" t="s">
        <v>243</v>
      </c>
      <c r="H177" s="219" t="s">
        <v>72</v>
      </c>
      <c r="I177" s="219">
        <v>47573</v>
      </c>
      <c r="J177" s="218" t="s">
        <v>65</v>
      </c>
      <c r="K177" s="208" t="s">
        <v>293</v>
      </c>
      <c r="L177" s="208">
        <v>3.2879999999999998</v>
      </c>
      <c r="M177" s="220" t="s">
        <v>74</v>
      </c>
      <c r="N177" s="220" t="s">
        <v>75</v>
      </c>
      <c r="O177" s="221">
        <f t="shared" si="30"/>
        <v>0</v>
      </c>
      <c r="P177" s="221">
        <f t="shared" si="31"/>
        <v>3.2879999999999998</v>
      </c>
      <c r="Q177" s="221">
        <f t="shared" si="26"/>
        <v>0</v>
      </c>
      <c r="R177" s="221">
        <f t="shared" si="27"/>
        <v>3.2879999999999998</v>
      </c>
      <c r="S177" s="222" t="str">
        <f t="shared" si="29"/>
        <v>Valid</v>
      </c>
      <c r="T177" s="223" t="str" cm="1">
        <f t="array" ref="T177">INDEX(Input_TMS_ADD25!$C$9:$C$24,MATCH(Input_TMS!K177,Input_TMS_ADD25!$B$9:$B$24,0),)</f>
        <v>WINEP Storm Overflows</v>
      </c>
      <c r="W177" s="101">
        <f t="shared" si="28"/>
        <v>0</v>
      </c>
    </row>
    <row r="178" spans="2:23" ht="20.25" customHeight="1" thickBot="1" x14ac:dyDescent="0.4">
      <c r="B178" s="6" t="s">
        <v>351</v>
      </c>
      <c r="C178" s="7" t="s">
        <v>68</v>
      </c>
      <c r="D178" s="7">
        <v>3</v>
      </c>
      <c r="E178" s="218" t="s">
        <v>352</v>
      </c>
      <c r="F178" s="218" t="s">
        <v>353</v>
      </c>
      <c r="G178" s="218" t="s">
        <v>243</v>
      </c>
      <c r="H178" s="219" t="s">
        <v>72</v>
      </c>
      <c r="I178" s="219">
        <v>47573</v>
      </c>
      <c r="J178" s="218" t="s">
        <v>65</v>
      </c>
      <c r="K178" s="208" t="s">
        <v>253</v>
      </c>
      <c r="L178" s="208">
        <v>0.55800000000000005</v>
      </c>
      <c r="M178" s="220" t="s">
        <v>74</v>
      </c>
      <c r="N178" s="220" t="s">
        <v>75</v>
      </c>
      <c r="O178" s="221">
        <f t="shared" si="30"/>
        <v>0</v>
      </c>
      <c r="P178" s="221">
        <f t="shared" si="31"/>
        <v>0.55800000000000005</v>
      </c>
      <c r="Q178" s="221">
        <f t="shared" si="26"/>
        <v>0</v>
      </c>
      <c r="R178" s="221">
        <f t="shared" si="27"/>
        <v>0.55800000000000005</v>
      </c>
      <c r="S178" s="222" t="str">
        <f t="shared" si="29"/>
        <v>Valid</v>
      </c>
      <c r="T178" s="223" t="str" cm="1">
        <f t="array" ref="T178">INDEX(Input_TMS_ADD25!$C$9:$C$24,MATCH(Input_TMS!K178,Input_TMS_ADD25!$B$9:$B$24,0),)</f>
        <v>WINEP Storm Overflows</v>
      </c>
      <c r="W178" s="101">
        <f t="shared" si="28"/>
        <v>0</v>
      </c>
    </row>
    <row r="179" spans="2:23" ht="20.25" customHeight="1" thickBot="1" x14ac:dyDescent="0.4">
      <c r="B179" s="6" t="s">
        <v>354</v>
      </c>
      <c r="C179" s="7" t="s">
        <v>68</v>
      </c>
      <c r="D179" s="7">
        <v>3</v>
      </c>
      <c r="E179" s="218" t="s">
        <v>355</v>
      </c>
      <c r="F179" s="218" t="s">
        <v>356</v>
      </c>
      <c r="G179" s="218" t="s">
        <v>243</v>
      </c>
      <c r="H179" s="219" t="s">
        <v>72</v>
      </c>
      <c r="I179" s="219">
        <v>47573</v>
      </c>
      <c r="J179" s="218" t="s">
        <v>65</v>
      </c>
      <c r="K179" s="208" t="s">
        <v>251</v>
      </c>
      <c r="L179" s="208">
        <v>3.669</v>
      </c>
      <c r="M179" s="220" t="s">
        <v>74</v>
      </c>
      <c r="N179" s="220" t="s">
        <v>75</v>
      </c>
      <c r="O179" s="221">
        <f t="shared" si="30"/>
        <v>0</v>
      </c>
      <c r="P179" s="221">
        <f t="shared" si="31"/>
        <v>3.669</v>
      </c>
      <c r="Q179" s="221">
        <f t="shared" si="26"/>
        <v>0</v>
      </c>
      <c r="R179" s="221">
        <f t="shared" si="27"/>
        <v>3.669</v>
      </c>
      <c r="S179" s="222" t="str">
        <f t="shared" si="29"/>
        <v>Valid</v>
      </c>
      <c r="T179" s="223" t="str" cm="1">
        <f t="array" ref="T179">INDEX(Input_TMS_ADD25!$C$9:$C$24,MATCH(Input_TMS!K179,Input_TMS_ADD25!$B$9:$B$24,0),)</f>
        <v>WINEP Storm Overflows</v>
      </c>
      <c r="W179" s="101">
        <f t="shared" si="28"/>
        <v>0</v>
      </c>
    </row>
    <row r="180" spans="2:23" ht="20.25" customHeight="1" thickBot="1" x14ac:dyDescent="0.4">
      <c r="B180" s="6" t="s">
        <v>354</v>
      </c>
      <c r="C180" s="7" t="s">
        <v>68</v>
      </c>
      <c r="D180" s="7">
        <v>3</v>
      </c>
      <c r="E180" s="218" t="s">
        <v>355</v>
      </c>
      <c r="F180" s="218" t="s">
        <v>356</v>
      </c>
      <c r="G180" s="218" t="s">
        <v>243</v>
      </c>
      <c r="H180" s="219" t="s">
        <v>72</v>
      </c>
      <c r="I180" s="219">
        <v>47573</v>
      </c>
      <c r="J180" s="218" t="s">
        <v>65</v>
      </c>
      <c r="K180" s="208" t="s">
        <v>252</v>
      </c>
      <c r="L180" s="208">
        <v>0.13300000000000001</v>
      </c>
      <c r="M180" s="220" t="s">
        <v>74</v>
      </c>
      <c r="N180" s="220" t="s">
        <v>75</v>
      </c>
      <c r="O180" s="221">
        <f t="shared" si="30"/>
        <v>0</v>
      </c>
      <c r="P180" s="221">
        <f t="shared" si="31"/>
        <v>0.13300000000000001</v>
      </c>
      <c r="Q180" s="221">
        <f t="shared" si="26"/>
        <v>0</v>
      </c>
      <c r="R180" s="221">
        <f t="shared" si="27"/>
        <v>0.13300000000000001</v>
      </c>
      <c r="S180" s="222" t="str">
        <f t="shared" si="29"/>
        <v>Valid</v>
      </c>
      <c r="T180" s="223" t="str" cm="1">
        <f t="array" ref="T180">INDEX(Input_TMS_ADD25!$C$9:$C$24,MATCH(Input_TMS!K180,Input_TMS_ADD25!$B$9:$B$24,0),)</f>
        <v>WINEP Storm Overflows</v>
      </c>
      <c r="W180" s="101">
        <f t="shared" si="28"/>
        <v>0</v>
      </c>
    </row>
    <row r="181" spans="2:23" ht="20.25" customHeight="1" thickBot="1" x14ac:dyDescent="0.4">
      <c r="B181" s="6" t="s">
        <v>354</v>
      </c>
      <c r="C181" s="7" t="s">
        <v>68</v>
      </c>
      <c r="D181" s="7">
        <v>3</v>
      </c>
      <c r="E181" s="218" t="s">
        <v>355</v>
      </c>
      <c r="F181" s="218" t="s">
        <v>356</v>
      </c>
      <c r="G181" s="218" t="s">
        <v>243</v>
      </c>
      <c r="H181" s="219" t="s">
        <v>72</v>
      </c>
      <c r="I181" s="219">
        <v>47573</v>
      </c>
      <c r="J181" s="218" t="s">
        <v>65</v>
      </c>
      <c r="K181" s="208" t="s">
        <v>253</v>
      </c>
      <c r="L181" s="208">
        <v>0.61899999999999999</v>
      </c>
      <c r="M181" s="220" t="s">
        <v>74</v>
      </c>
      <c r="N181" s="220" t="s">
        <v>75</v>
      </c>
      <c r="O181" s="221">
        <f t="shared" si="30"/>
        <v>0</v>
      </c>
      <c r="P181" s="221">
        <f t="shared" si="31"/>
        <v>0.61899999999999999</v>
      </c>
      <c r="Q181" s="221">
        <f t="shared" si="26"/>
        <v>0</v>
      </c>
      <c r="R181" s="221">
        <f t="shared" si="27"/>
        <v>0.61899999999999999</v>
      </c>
      <c r="S181" s="222" t="str">
        <f t="shared" si="29"/>
        <v>Valid</v>
      </c>
      <c r="T181" s="223" t="str" cm="1">
        <f t="array" ref="T181">INDEX(Input_TMS_ADD25!$C$9:$C$24,MATCH(Input_TMS!K181,Input_TMS_ADD25!$B$9:$B$24,0),)</f>
        <v>WINEP Storm Overflows</v>
      </c>
      <c r="W181" s="101">
        <f t="shared" si="28"/>
        <v>0</v>
      </c>
    </row>
    <row r="182" spans="2:23" ht="20.25" customHeight="1" thickBot="1" x14ac:dyDescent="0.4">
      <c r="B182" s="6" t="s">
        <v>357</v>
      </c>
      <c r="C182" s="7" t="s">
        <v>68</v>
      </c>
      <c r="D182" s="7">
        <v>3</v>
      </c>
      <c r="E182" s="218" t="s">
        <v>358</v>
      </c>
      <c r="F182" s="218" t="s">
        <v>359</v>
      </c>
      <c r="G182" s="218" t="s">
        <v>243</v>
      </c>
      <c r="H182" s="219" t="s">
        <v>72</v>
      </c>
      <c r="I182" s="219">
        <v>47573</v>
      </c>
      <c r="J182" s="218" t="s">
        <v>65</v>
      </c>
      <c r="K182" s="208" t="s">
        <v>251</v>
      </c>
      <c r="L182" s="208">
        <v>3.669</v>
      </c>
      <c r="M182" s="220" t="s">
        <v>74</v>
      </c>
      <c r="N182" s="220" t="s">
        <v>75</v>
      </c>
      <c r="O182" s="221">
        <f t="shared" si="30"/>
        <v>0</v>
      </c>
      <c r="P182" s="221">
        <f t="shared" si="31"/>
        <v>3.669</v>
      </c>
      <c r="Q182" s="221">
        <f t="shared" si="26"/>
        <v>0</v>
      </c>
      <c r="R182" s="221">
        <f t="shared" si="27"/>
        <v>3.669</v>
      </c>
      <c r="S182" s="222" t="str">
        <f t="shared" si="29"/>
        <v>Valid</v>
      </c>
      <c r="T182" s="223" t="str" cm="1">
        <f t="array" ref="T182">INDEX(Input_TMS_ADD25!$C$9:$C$24,MATCH(Input_TMS!K182,Input_TMS_ADD25!$B$9:$B$24,0),)</f>
        <v>WINEP Storm Overflows</v>
      </c>
      <c r="W182" s="101">
        <f t="shared" si="28"/>
        <v>0</v>
      </c>
    </row>
    <row r="183" spans="2:23" ht="20.25" customHeight="1" thickBot="1" x14ac:dyDescent="0.4">
      <c r="B183" s="6" t="s">
        <v>357</v>
      </c>
      <c r="C183" s="7" t="s">
        <v>68</v>
      </c>
      <c r="D183" s="7">
        <v>3</v>
      </c>
      <c r="E183" s="218" t="s">
        <v>358</v>
      </c>
      <c r="F183" s="218" t="s">
        <v>359</v>
      </c>
      <c r="G183" s="218" t="s">
        <v>243</v>
      </c>
      <c r="H183" s="219" t="s">
        <v>72</v>
      </c>
      <c r="I183" s="219">
        <v>47573</v>
      </c>
      <c r="J183" s="218" t="s">
        <v>65</v>
      </c>
      <c r="K183" s="208" t="s">
        <v>252</v>
      </c>
      <c r="L183" s="208">
        <v>0.13300000000000001</v>
      </c>
      <c r="M183" s="220" t="s">
        <v>74</v>
      </c>
      <c r="N183" s="220" t="s">
        <v>75</v>
      </c>
      <c r="O183" s="221">
        <f t="shared" si="30"/>
        <v>0</v>
      </c>
      <c r="P183" s="221">
        <f t="shared" si="31"/>
        <v>0.13300000000000001</v>
      </c>
      <c r="Q183" s="221">
        <f t="shared" si="26"/>
        <v>0</v>
      </c>
      <c r="R183" s="221">
        <f t="shared" si="27"/>
        <v>0.13300000000000001</v>
      </c>
      <c r="S183" s="222" t="str">
        <f t="shared" si="29"/>
        <v>Valid</v>
      </c>
      <c r="T183" s="223" t="str" cm="1">
        <f t="array" ref="T183">INDEX(Input_TMS_ADD25!$C$9:$C$24,MATCH(Input_TMS!K183,Input_TMS_ADD25!$B$9:$B$24,0),)</f>
        <v>WINEP Storm Overflows</v>
      </c>
      <c r="W183" s="101">
        <f t="shared" si="28"/>
        <v>0</v>
      </c>
    </row>
    <row r="184" spans="2:23" ht="20.25" customHeight="1" thickBot="1" x14ac:dyDescent="0.4">
      <c r="B184" s="6" t="s">
        <v>357</v>
      </c>
      <c r="C184" s="7" t="s">
        <v>68</v>
      </c>
      <c r="D184" s="7">
        <v>3</v>
      </c>
      <c r="E184" s="218" t="s">
        <v>358</v>
      </c>
      <c r="F184" s="218" t="s">
        <v>359</v>
      </c>
      <c r="G184" s="218" t="s">
        <v>243</v>
      </c>
      <c r="H184" s="219" t="s">
        <v>72</v>
      </c>
      <c r="I184" s="219">
        <v>47573</v>
      </c>
      <c r="J184" s="218" t="s">
        <v>65</v>
      </c>
      <c r="K184" s="208" t="s">
        <v>253</v>
      </c>
      <c r="L184" s="208">
        <v>0.61899999999999999</v>
      </c>
      <c r="M184" s="220" t="s">
        <v>74</v>
      </c>
      <c r="N184" s="220" t="s">
        <v>75</v>
      </c>
      <c r="O184" s="221">
        <f t="shared" si="30"/>
        <v>0</v>
      </c>
      <c r="P184" s="221">
        <f t="shared" si="31"/>
        <v>0.61899999999999999</v>
      </c>
      <c r="Q184" s="221">
        <f t="shared" si="26"/>
        <v>0</v>
      </c>
      <c r="R184" s="221">
        <f t="shared" si="27"/>
        <v>0.61899999999999999</v>
      </c>
      <c r="S184" s="222" t="str">
        <f t="shared" si="29"/>
        <v>Valid</v>
      </c>
      <c r="T184" s="223" t="str" cm="1">
        <f t="array" ref="T184">INDEX(Input_TMS_ADD25!$C$9:$C$24,MATCH(Input_TMS!K184,Input_TMS_ADD25!$B$9:$B$24,0),)</f>
        <v>WINEP Storm Overflows</v>
      </c>
      <c r="W184" s="101">
        <f t="shared" si="28"/>
        <v>0</v>
      </c>
    </row>
    <row r="185" spans="2:23" ht="20.25" customHeight="1" thickBot="1" x14ac:dyDescent="0.4">
      <c r="B185" s="6" t="s">
        <v>360</v>
      </c>
      <c r="C185" s="7" t="s">
        <v>68</v>
      </c>
      <c r="D185" s="7">
        <v>3</v>
      </c>
      <c r="E185" s="218" t="s">
        <v>361</v>
      </c>
      <c r="F185" s="218" t="s">
        <v>362</v>
      </c>
      <c r="G185" s="218" t="s">
        <v>243</v>
      </c>
      <c r="H185" s="219" t="s">
        <v>72</v>
      </c>
      <c r="I185" s="219">
        <v>47573</v>
      </c>
      <c r="J185" s="218" t="s">
        <v>65</v>
      </c>
      <c r="K185" s="208" t="s">
        <v>251</v>
      </c>
      <c r="L185" s="208">
        <v>3.669</v>
      </c>
      <c r="M185" s="220" t="s">
        <v>74</v>
      </c>
      <c r="N185" s="220" t="s">
        <v>75</v>
      </c>
      <c r="O185" s="221">
        <f t="shared" si="30"/>
        <v>0</v>
      </c>
      <c r="P185" s="221">
        <f t="shared" si="31"/>
        <v>3.669</v>
      </c>
      <c r="Q185" s="221">
        <f t="shared" si="26"/>
        <v>0</v>
      </c>
      <c r="R185" s="221">
        <f t="shared" si="27"/>
        <v>3.669</v>
      </c>
      <c r="S185" s="222" t="str">
        <f t="shared" si="29"/>
        <v>Valid</v>
      </c>
      <c r="T185" s="223" t="str" cm="1">
        <f t="array" ref="T185">INDEX(Input_TMS_ADD25!$C$9:$C$24,MATCH(Input_TMS!K185,Input_TMS_ADD25!$B$9:$B$24,0),)</f>
        <v>WINEP Storm Overflows</v>
      </c>
      <c r="W185" s="101">
        <f t="shared" si="28"/>
        <v>0</v>
      </c>
    </row>
    <row r="186" spans="2:23" ht="20.25" customHeight="1" thickBot="1" x14ac:dyDescent="0.4">
      <c r="B186" s="6" t="s">
        <v>360</v>
      </c>
      <c r="C186" s="7" t="s">
        <v>68</v>
      </c>
      <c r="D186" s="7">
        <v>3</v>
      </c>
      <c r="E186" s="218" t="s">
        <v>361</v>
      </c>
      <c r="F186" s="218" t="s">
        <v>362</v>
      </c>
      <c r="G186" s="218" t="s">
        <v>243</v>
      </c>
      <c r="H186" s="219" t="s">
        <v>72</v>
      </c>
      <c r="I186" s="219">
        <v>47573</v>
      </c>
      <c r="J186" s="218" t="s">
        <v>65</v>
      </c>
      <c r="K186" s="208" t="s">
        <v>252</v>
      </c>
      <c r="L186" s="208">
        <v>0.13300000000000001</v>
      </c>
      <c r="M186" s="220" t="s">
        <v>74</v>
      </c>
      <c r="N186" s="220" t="s">
        <v>75</v>
      </c>
      <c r="O186" s="221">
        <f t="shared" si="30"/>
        <v>0</v>
      </c>
      <c r="P186" s="221">
        <f t="shared" si="31"/>
        <v>0.13300000000000001</v>
      </c>
      <c r="Q186" s="221">
        <f t="shared" si="26"/>
        <v>0</v>
      </c>
      <c r="R186" s="221">
        <f t="shared" si="27"/>
        <v>0.13300000000000001</v>
      </c>
      <c r="S186" s="222" t="str">
        <f t="shared" si="29"/>
        <v>Valid</v>
      </c>
      <c r="T186" s="223" t="str" cm="1">
        <f t="array" ref="T186">INDEX(Input_TMS_ADD25!$C$9:$C$24,MATCH(Input_TMS!K186,Input_TMS_ADD25!$B$9:$B$24,0),)</f>
        <v>WINEP Storm Overflows</v>
      </c>
      <c r="W186" s="101">
        <f t="shared" si="28"/>
        <v>0</v>
      </c>
    </row>
    <row r="187" spans="2:23" ht="20.25" customHeight="1" thickBot="1" x14ac:dyDescent="0.4">
      <c r="B187" s="6" t="s">
        <v>360</v>
      </c>
      <c r="C187" s="7" t="s">
        <v>68</v>
      </c>
      <c r="D187" s="7">
        <v>3</v>
      </c>
      <c r="E187" s="218" t="s">
        <v>361</v>
      </c>
      <c r="F187" s="218" t="s">
        <v>362</v>
      </c>
      <c r="G187" s="218" t="s">
        <v>243</v>
      </c>
      <c r="H187" s="219" t="s">
        <v>72</v>
      </c>
      <c r="I187" s="219">
        <v>47573</v>
      </c>
      <c r="J187" s="218" t="s">
        <v>65</v>
      </c>
      <c r="K187" s="208" t="s">
        <v>253</v>
      </c>
      <c r="L187" s="208">
        <v>0.61899999999999999</v>
      </c>
      <c r="M187" s="220" t="s">
        <v>74</v>
      </c>
      <c r="N187" s="220" t="s">
        <v>75</v>
      </c>
      <c r="O187" s="221">
        <f t="shared" si="30"/>
        <v>0</v>
      </c>
      <c r="P187" s="221">
        <f t="shared" si="31"/>
        <v>0.61899999999999999</v>
      </c>
      <c r="Q187" s="221">
        <f t="shared" si="26"/>
        <v>0</v>
      </c>
      <c r="R187" s="221">
        <f t="shared" si="27"/>
        <v>0.61899999999999999</v>
      </c>
      <c r="S187" s="222" t="str">
        <f t="shared" si="29"/>
        <v>Valid</v>
      </c>
      <c r="T187" s="223" t="str" cm="1">
        <f t="array" ref="T187">INDEX(Input_TMS_ADD25!$C$9:$C$24,MATCH(Input_TMS!K187,Input_TMS_ADD25!$B$9:$B$24,0),)</f>
        <v>WINEP Storm Overflows</v>
      </c>
      <c r="W187" s="101">
        <f t="shared" si="28"/>
        <v>0</v>
      </c>
    </row>
    <row r="188" spans="2:23" ht="20.25" customHeight="1" thickBot="1" x14ac:dyDescent="0.4">
      <c r="B188" s="6" t="s">
        <v>363</v>
      </c>
      <c r="C188" s="7" t="s">
        <v>68</v>
      </c>
      <c r="D188" s="7">
        <v>3</v>
      </c>
      <c r="E188" s="218" t="s">
        <v>364</v>
      </c>
      <c r="F188" s="218" t="s">
        <v>365</v>
      </c>
      <c r="G188" s="218" t="s">
        <v>243</v>
      </c>
      <c r="H188" s="219" t="s">
        <v>72</v>
      </c>
      <c r="I188" s="219">
        <v>47573</v>
      </c>
      <c r="J188" s="218" t="s">
        <v>65</v>
      </c>
      <c r="K188" s="208" t="s">
        <v>251</v>
      </c>
      <c r="L188" s="208">
        <v>3.669</v>
      </c>
      <c r="M188" s="220" t="s">
        <v>74</v>
      </c>
      <c r="N188" s="220" t="s">
        <v>75</v>
      </c>
      <c r="O188" s="221">
        <f t="shared" si="30"/>
        <v>0</v>
      </c>
      <c r="P188" s="221">
        <f t="shared" si="31"/>
        <v>3.669</v>
      </c>
      <c r="Q188" s="221">
        <f t="shared" si="26"/>
        <v>0</v>
      </c>
      <c r="R188" s="221">
        <f t="shared" si="27"/>
        <v>3.669</v>
      </c>
      <c r="S188" s="222" t="str">
        <f t="shared" si="29"/>
        <v>Valid</v>
      </c>
      <c r="T188" s="223" t="str" cm="1">
        <f t="array" ref="T188">INDEX(Input_TMS_ADD25!$C$9:$C$24,MATCH(Input_TMS!K188,Input_TMS_ADD25!$B$9:$B$24,0),)</f>
        <v>WINEP Storm Overflows</v>
      </c>
      <c r="W188" s="101">
        <f t="shared" si="28"/>
        <v>0</v>
      </c>
    </row>
    <row r="189" spans="2:23" ht="20.25" customHeight="1" thickBot="1" x14ac:dyDescent="0.4">
      <c r="B189" s="6" t="s">
        <v>363</v>
      </c>
      <c r="C189" s="7" t="s">
        <v>68</v>
      </c>
      <c r="D189" s="7">
        <v>3</v>
      </c>
      <c r="E189" s="218" t="s">
        <v>364</v>
      </c>
      <c r="F189" s="218" t="s">
        <v>365</v>
      </c>
      <c r="G189" s="218" t="s">
        <v>243</v>
      </c>
      <c r="H189" s="219" t="s">
        <v>72</v>
      </c>
      <c r="I189" s="219">
        <v>47573</v>
      </c>
      <c r="J189" s="218" t="s">
        <v>65</v>
      </c>
      <c r="K189" s="208" t="s">
        <v>252</v>
      </c>
      <c r="L189" s="208">
        <v>0.13300000000000001</v>
      </c>
      <c r="M189" s="220" t="s">
        <v>74</v>
      </c>
      <c r="N189" s="220" t="s">
        <v>75</v>
      </c>
      <c r="O189" s="221">
        <f t="shared" si="30"/>
        <v>0</v>
      </c>
      <c r="P189" s="221">
        <f t="shared" si="31"/>
        <v>0.13300000000000001</v>
      </c>
      <c r="Q189" s="221">
        <f t="shared" si="26"/>
        <v>0</v>
      </c>
      <c r="R189" s="221">
        <f t="shared" si="27"/>
        <v>0.13300000000000001</v>
      </c>
      <c r="S189" s="222" t="str">
        <f t="shared" si="29"/>
        <v>Valid</v>
      </c>
      <c r="T189" s="223" t="str" cm="1">
        <f t="array" ref="T189">INDEX(Input_TMS_ADD25!$C$9:$C$24,MATCH(Input_TMS!K189,Input_TMS_ADD25!$B$9:$B$24,0),)</f>
        <v>WINEP Storm Overflows</v>
      </c>
      <c r="W189" s="101">
        <f t="shared" si="28"/>
        <v>0</v>
      </c>
    </row>
    <row r="190" spans="2:23" ht="20.25" customHeight="1" thickBot="1" x14ac:dyDescent="0.4">
      <c r="B190" s="6" t="s">
        <v>363</v>
      </c>
      <c r="C190" s="7" t="s">
        <v>68</v>
      </c>
      <c r="D190" s="7">
        <v>3</v>
      </c>
      <c r="E190" s="218" t="s">
        <v>364</v>
      </c>
      <c r="F190" s="218" t="s">
        <v>365</v>
      </c>
      <c r="G190" s="218" t="s">
        <v>243</v>
      </c>
      <c r="H190" s="219" t="s">
        <v>72</v>
      </c>
      <c r="I190" s="219">
        <v>47573</v>
      </c>
      <c r="J190" s="218" t="s">
        <v>65</v>
      </c>
      <c r="K190" s="208" t="s">
        <v>253</v>
      </c>
      <c r="L190" s="208">
        <v>0.61899999999999999</v>
      </c>
      <c r="M190" s="220" t="s">
        <v>74</v>
      </c>
      <c r="N190" s="220" t="s">
        <v>75</v>
      </c>
      <c r="O190" s="221">
        <f t="shared" si="30"/>
        <v>0</v>
      </c>
      <c r="P190" s="221">
        <f t="shared" si="31"/>
        <v>0.61899999999999999</v>
      </c>
      <c r="Q190" s="221">
        <f t="shared" si="26"/>
        <v>0</v>
      </c>
      <c r="R190" s="221">
        <f t="shared" si="27"/>
        <v>0.61899999999999999</v>
      </c>
      <c r="S190" s="222" t="str">
        <f t="shared" si="29"/>
        <v>Valid</v>
      </c>
      <c r="T190" s="223" t="str" cm="1">
        <f t="array" ref="T190">INDEX(Input_TMS_ADD25!$C$9:$C$24,MATCH(Input_TMS!K190,Input_TMS_ADD25!$B$9:$B$24,0),)</f>
        <v>WINEP Storm Overflows</v>
      </c>
      <c r="W190" s="101">
        <f t="shared" si="28"/>
        <v>0</v>
      </c>
    </row>
    <row r="191" spans="2:23" ht="20.25" customHeight="1" thickBot="1" x14ac:dyDescent="0.4">
      <c r="B191" s="6" t="s">
        <v>366</v>
      </c>
      <c r="C191" s="7" t="s">
        <v>68</v>
      </c>
      <c r="D191" s="7">
        <v>3</v>
      </c>
      <c r="E191" s="218" t="s">
        <v>367</v>
      </c>
      <c r="F191" s="218" t="s">
        <v>368</v>
      </c>
      <c r="G191" s="218" t="s">
        <v>243</v>
      </c>
      <c r="H191" s="219" t="s">
        <v>297</v>
      </c>
      <c r="I191" s="219">
        <v>47573</v>
      </c>
      <c r="J191" s="218" t="s">
        <v>65</v>
      </c>
      <c r="K191" s="208" t="s">
        <v>291</v>
      </c>
      <c r="L191" s="208">
        <v>0.14799999999999999</v>
      </c>
      <c r="M191" s="220" t="s">
        <v>74</v>
      </c>
      <c r="N191" s="220" t="s">
        <v>75</v>
      </c>
      <c r="O191" s="221">
        <f t="shared" si="30"/>
        <v>0</v>
      </c>
      <c r="P191" s="221">
        <f t="shared" si="31"/>
        <v>0.14799999999999999</v>
      </c>
      <c r="Q191" s="221">
        <f t="shared" si="26"/>
        <v>0</v>
      </c>
      <c r="R191" s="221">
        <f t="shared" si="27"/>
        <v>0.14799999999999999</v>
      </c>
      <c r="S191" s="222" t="str">
        <f t="shared" si="29"/>
        <v>Valid</v>
      </c>
      <c r="T191" s="223" t="str" cm="1">
        <f t="array" ref="T191">INDEX(Input_TMS_ADD25!$C$9:$C$24,MATCH(Input_TMS!K191,Input_TMS_ADD25!$B$9:$B$24,0),)</f>
        <v>WINEP Storm Overflows</v>
      </c>
      <c r="W191" s="101">
        <f t="shared" si="28"/>
        <v>0</v>
      </c>
    </row>
    <row r="192" spans="2:23" ht="20.25" customHeight="1" thickBot="1" x14ac:dyDescent="0.4">
      <c r="B192" s="6" t="s">
        <v>366</v>
      </c>
      <c r="C192" s="7" t="s">
        <v>68</v>
      </c>
      <c r="D192" s="7">
        <v>3</v>
      </c>
      <c r="E192" s="218" t="s">
        <v>367</v>
      </c>
      <c r="F192" s="218" t="s">
        <v>368</v>
      </c>
      <c r="G192" s="218" t="s">
        <v>243</v>
      </c>
      <c r="H192" s="219" t="s">
        <v>297</v>
      </c>
      <c r="I192" s="219">
        <v>47573</v>
      </c>
      <c r="J192" s="218" t="s">
        <v>65</v>
      </c>
      <c r="K192" s="208" t="s">
        <v>292</v>
      </c>
      <c r="L192" s="208">
        <v>0.129</v>
      </c>
      <c r="M192" s="220" t="s">
        <v>74</v>
      </c>
      <c r="N192" s="220" t="s">
        <v>75</v>
      </c>
      <c r="O192" s="221">
        <f t="shared" si="30"/>
        <v>0</v>
      </c>
      <c r="P192" s="221">
        <f t="shared" si="31"/>
        <v>0.129</v>
      </c>
      <c r="Q192" s="221">
        <f t="shared" si="26"/>
        <v>0</v>
      </c>
      <c r="R192" s="221">
        <f t="shared" si="27"/>
        <v>0.129</v>
      </c>
      <c r="S192" s="222" t="str">
        <f t="shared" si="29"/>
        <v>Valid</v>
      </c>
      <c r="T192" s="223" t="str" cm="1">
        <f t="array" ref="T192">INDEX(Input_TMS_ADD25!$C$9:$C$24,MATCH(Input_TMS!K192,Input_TMS_ADD25!$B$9:$B$24,0),)</f>
        <v>WINEP Storm Overflows</v>
      </c>
      <c r="W192" s="101">
        <f t="shared" si="28"/>
        <v>0</v>
      </c>
    </row>
    <row r="193" spans="2:23" ht="20.25" customHeight="1" thickBot="1" x14ac:dyDescent="0.4">
      <c r="B193" s="6" t="s">
        <v>366</v>
      </c>
      <c r="C193" s="7" t="s">
        <v>68</v>
      </c>
      <c r="D193" s="7">
        <v>3</v>
      </c>
      <c r="E193" s="218" t="s">
        <v>367</v>
      </c>
      <c r="F193" s="218" t="s">
        <v>368</v>
      </c>
      <c r="G193" s="218" t="s">
        <v>243</v>
      </c>
      <c r="H193" s="219" t="s">
        <v>297</v>
      </c>
      <c r="I193" s="219">
        <v>47573</v>
      </c>
      <c r="J193" s="218" t="s">
        <v>65</v>
      </c>
      <c r="K193" s="208" t="s">
        <v>293</v>
      </c>
      <c r="L193" s="208">
        <v>0.71099999999999997</v>
      </c>
      <c r="M193" s="220" t="s">
        <v>74</v>
      </c>
      <c r="N193" s="220" t="s">
        <v>75</v>
      </c>
      <c r="O193" s="221">
        <f t="shared" si="30"/>
        <v>0</v>
      </c>
      <c r="P193" s="221">
        <f t="shared" si="31"/>
        <v>0.71099999999999997</v>
      </c>
      <c r="Q193" s="221">
        <f t="shared" si="26"/>
        <v>0</v>
      </c>
      <c r="R193" s="221">
        <f t="shared" si="27"/>
        <v>0.71099999999999997</v>
      </c>
      <c r="S193" s="222" t="str">
        <f t="shared" si="29"/>
        <v>Valid</v>
      </c>
      <c r="T193" s="223" t="str" cm="1">
        <f t="array" ref="T193">INDEX(Input_TMS_ADD25!$C$9:$C$24,MATCH(Input_TMS!K193,Input_TMS_ADD25!$B$9:$B$24,0),)</f>
        <v>WINEP Storm Overflows</v>
      </c>
      <c r="W193" s="101">
        <f t="shared" si="28"/>
        <v>0</v>
      </c>
    </row>
    <row r="194" spans="2:23" ht="20.25" customHeight="1" thickBot="1" x14ac:dyDescent="0.4">
      <c r="B194" s="6" t="s">
        <v>369</v>
      </c>
      <c r="C194" s="7" t="s">
        <v>68</v>
      </c>
      <c r="D194" s="7">
        <v>3</v>
      </c>
      <c r="E194" s="218" t="s">
        <v>370</v>
      </c>
      <c r="F194" s="218" t="s">
        <v>371</v>
      </c>
      <c r="G194" s="218" t="s">
        <v>243</v>
      </c>
      <c r="H194" s="219" t="s">
        <v>72</v>
      </c>
      <c r="I194" s="219">
        <v>47573</v>
      </c>
      <c r="J194" s="218" t="s">
        <v>65</v>
      </c>
      <c r="K194" s="208" t="s">
        <v>251</v>
      </c>
      <c r="L194" s="208">
        <v>3.669</v>
      </c>
      <c r="M194" s="220" t="s">
        <v>74</v>
      </c>
      <c r="N194" s="220" t="s">
        <v>75</v>
      </c>
      <c r="O194" s="221">
        <f t="shared" si="30"/>
        <v>0</v>
      </c>
      <c r="P194" s="221">
        <f t="shared" si="31"/>
        <v>3.669</v>
      </c>
      <c r="Q194" s="221">
        <f t="shared" si="26"/>
        <v>0</v>
      </c>
      <c r="R194" s="221">
        <f t="shared" si="27"/>
        <v>3.669</v>
      </c>
      <c r="S194" s="222" t="str">
        <f t="shared" si="29"/>
        <v>Valid</v>
      </c>
      <c r="T194" s="223" t="str" cm="1">
        <f t="array" ref="T194">INDEX(Input_TMS_ADD25!$C$9:$C$24,MATCH(Input_TMS!K194,Input_TMS_ADD25!$B$9:$B$24,0),)</f>
        <v>WINEP Storm Overflows</v>
      </c>
      <c r="W194" s="101">
        <f t="shared" si="28"/>
        <v>0</v>
      </c>
    </row>
    <row r="195" spans="2:23" ht="20.25" customHeight="1" thickBot="1" x14ac:dyDescent="0.4">
      <c r="B195" s="6" t="s">
        <v>369</v>
      </c>
      <c r="C195" s="7" t="s">
        <v>68</v>
      </c>
      <c r="D195" s="7">
        <v>3</v>
      </c>
      <c r="E195" s="218" t="s">
        <v>370</v>
      </c>
      <c r="F195" s="218" t="s">
        <v>371</v>
      </c>
      <c r="G195" s="218" t="s">
        <v>243</v>
      </c>
      <c r="H195" s="219" t="s">
        <v>72</v>
      </c>
      <c r="I195" s="219">
        <v>47573</v>
      </c>
      <c r="J195" s="218" t="s">
        <v>65</v>
      </c>
      <c r="K195" s="208" t="s">
        <v>252</v>
      </c>
      <c r="L195" s="208">
        <v>0.13300000000000001</v>
      </c>
      <c r="M195" s="220" t="s">
        <v>74</v>
      </c>
      <c r="N195" s="220" t="s">
        <v>75</v>
      </c>
      <c r="O195" s="221">
        <f t="shared" si="30"/>
        <v>0</v>
      </c>
      <c r="P195" s="221">
        <f t="shared" si="31"/>
        <v>0.13300000000000001</v>
      </c>
      <c r="Q195" s="221">
        <f t="shared" si="26"/>
        <v>0</v>
      </c>
      <c r="R195" s="221">
        <f t="shared" si="27"/>
        <v>0.13300000000000001</v>
      </c>
      <c r="S195" s="222" t="str">
        <f t="shared" si="29"/>
        <v>Valid</v>
      </c>
      <c r="T195" s="223" t="str" cm="1">
        <f t="array" ref="T195">INDEX(Input_TMS_ADD25!$C$9:$C$24,MATCH(Input_TMS!K195,Input_TMS_ADD25!$B$9:$B$24,0),)</f>
        <v>WINEP Storm Overflows</v>
      </c>
      <c r="W195" s="101">
        <f t="shared" si="28"/>
        <v>0</v>
      </c>
    </row>
    <row r="196" spans="2:23" ht="20.25" customHeight="1" thickBot="1" x14ac:dyDescent="0.4">
      <c r="B196" s="6" t="s">
        <v>369</v>
      </c>
      <c r="C196" s="7" t="s">
        <v>68</v>
      </c>
      <c r="D196" s="7">
        <v>3</v>
      </c>
      <c r="E196" s="218" t="s">
        <v>370</v>
      </c>
      <c r="F196" s="218" t="s">
        <v>371</v>
      </c>
      <c r="G196" s="218" t="s">
        <v>243</v>
      </c>
      <c r="H196" s="219" t="s">
        <v>72</v>
      </c>
      <c r="I196" s="219">
        <v>47573</v>
      </c>
      <c r="J196" s="218" t="s">
        <v>65</v>
      </c>
      <c r="K196" s="208" t="s">
        <v>253</v>
      </c>
      <c r="L196" s="208">
        <v>0.61899999999999999</v>
      </c>
      <c r="M196" s="220" t="s">
        <v>74</v>
      </c>
      <c r="N196" s="220" t="s">
        <v>75</v>
      </c>
      <c r="O196" s="221">
        <f t="shared" si="30"/>
        <v>0</v>
      </c>
      <c r="P196" s="221">
        <f t="shared" si="31"/>
        <v>0.61899999999999999</v>
      </c>
      <c r="Q196" s="221">
        <f t="shared" si="26"/>
        <v>0</v>
      </c>
      <c r="R196" s="221">
        <f t="shared" si="27"/>
        <v>0.61899999999999999</v>
      </c>
      <c r="S196" s="222" t="str">
        <f t="shared" si="29"/>
        <v>Valid</v>
      </c>
      <c r="T196" s="223" t="str" cm="1">
        <f t="array" ref="T196">INDEX(Input_TMS_ADD25!$C$9:$C$24,MATCH(Input_TMS!K196,Input_TMS_ADD25!$B$9:$B$24,0),)</f>
        <v>WINEP Storm Overflows</v>
      </c>
      <c r="W196" s="101">
        <f t="shared" si="28"/>
        <v>0</v>
      </c>
    </row>
    <row r="197" spans="2:23" ht="20.25" customHeight="1" thickBot="1" x14ac:dyDescent="0.4">
      <c r="B197" s="6" t="s">
        <v>372</v>
      </c>
      <c r="C197" s="7" t="s">
        <v>68</v>
      </c>
      <c r="D197" s="7">
        <v>3</v>
      </c>
      <c r="E197" s="218" t="s">
        <v>373</v>
      </c>
      <c r="F197" s="218" t="s">
        <v>374</v>
      </c>
      <c r="G197" s="218" t="s">
        <v>243</v>
      </c>
      <c r="H197" s="219" t="s">
        <v>72</v>
      </c>
      <c r="I197" s="219">
        <v>47573</v>
      </c>
      <c r="J197" s="218" t="s">
        <v>65</v>
      </c>
      <c r="K197" s="208" t="s">
        <v>251</v>
      </c>
      <c r="L197" s="208">
        <v>3.669</v>
      </c>
      <c r="M197" s="220" t="s">
        <v>74</v>
      </c>
      <c r="N197" s="220" t="s">
        <v>75</v>
      </c>
      <c r="O197" s="221">
        <f t="shared" si="30"/>
        <v>0</v>
      </c>
      <c r="P197" s="221">
        <f t="shared" si="31"/>
        <v>3.669</v>
      </c>
      <c r="Q197" s="221">
        <f t="shared" si="26"/>
        <v>0</v>
      </c>
      <c r="R197" s="221">
        <f t="shared" si="27"/>
        <v>3.669</v>
      </c>
      <c r="S197" s="222" t="str">
        <f t="shared" si="29"/>
        <v>Valid</v>
      </c>
      <c r="T197" s="223" t="str" cm="1">
        <f t="array" ref="T197">INDEX(Input_TMS_ADD25!$C$9:$C$24,MATCH(Input_TMS!K197,Input_TMS_ADD25!$B$9:$B$24,0),)</f>
        <v>WINEP Storm Overflows</v>
      </c>
      <c r="W197" s="101">
        <f t="shared" si="28"/>
        <v>0</v>
      </c>
    </row>
    <row r="198" spans="2:23" ht="20.25" customHeight="1" thickBot="1" x14ac:dyDescent="0.4">
      <c r="B198" s="6" t="s">
        <v>372</v>
      </c>
      <c r="C198" s="7" t="s">
        <v>68</v>
      </c>
      <c r="D198" s="7">
        <v>3</v>
      </c>
      <c r="E198" s="218" t="s">
        <v>373</v>
      </c>
      <c r="F198" s="218" t="s">
        <v>374</v>
      </c>
      <c r="G198" s="218" t="s">
        <v>243</v>
      </c>
      <c r="H198" s="219" t="s">
        <v>72</v>
      </c>
      <c r="I198" s="219">
        <v>47573</v>
      </c>
      <c r="J198" s="218" t="s">
        <v>65</v>
      </c>
      <c r="K198" s="208" t="s">
        <v>252</v>
      </c>
      <c r="L198" s="208">
        <v>0.13300000000000001</v>
      </c>
      <c r="M198" s="220" t="s">
        <v>74</v>
      </c>
      <c r="N198" s="220" t="s">
        <v>75</v>
      </c>
      <c r="O198" s="221">
        <f t="shared" si="30"/>
        <v>0</v>
      </c>
      <c r="P198" s="221">
        <f t="shared" si="31"/>
        <v>0.13300000000000001</v>
      </c>
      <c r="Q198" s="221">
        <f t="shared" ref="Q198:Q239" si="32">IF(J198="CW3",L198,0)</f>
        <v>0</v>
      </c>
      <c r="R198" s="221">
        <f t="shared" ref="R198:R239" si="33">IF(J198="CWW3",L198,0)</f>
        <v>0.13300000000000001</v>
      </c>
      <c r="S198" s="222" t="str">
        <f t="shared" si="29"/>
        <v>Valid</v>
      </c>
      <c r="T198" s="223" t="str" cm="1">
        <f t="array" ref="T198">INDEX(Input_TMS_ADD25!$C$9:$C$24,MATCH(Input_TMS!K198,Input_TMS_ADD25!$B$9:$B$24,0),)</f>
        <v>WINEP Storm Overflows</v>
      </c>
      <c r="W198" s="101">
        <f t="shared" ref="W198:W239" si="34">O198/L198</f>
        <v>0</v>
      </c>
    </row>
    <row r="199" spans="2:23" ht="20.25" customHeight="1" thickBot="1" x14ac:dyDescent="0.4">
      <c r="B199" s="6" t="s">
        <v>372</v>
      </c>
      <c r="C199" s="7" t="s">
        <v>68</v>
      </c>
      <c r="D199" s="7">
        <v>3</v>
      </c>
      <c r="E199" s="218" t="s">
        <v>373</v>
      </c>
      <c r="F199" s="218" t="s">
        <v>374</v>
      </c>
      <c r="G199" s="218" t="s">
        <v>243</v>
      </c>
      <c r="H199" s="219" t="s">
        <v>72</v>
      </c>
      <c r="I199" s="219">
        <v>47573</v>
      </c>
      <c r="J199" s="218" t="s">
        <v>65</v>
      </c>
      <c r="K199" s="208" t="s">
        <v>253</v>
      </c>
      <c r="L199" s="208">
        <v>0.61899999999999999</v>
      </c>
      <c r="M199" s="220" t="s">
        <v>74</v>
      </c>
      <c r="N199" s="220" t="s">
        <v>75</v>
      </c>
      <c r="O199" s="221">
        <f t="shared" si="30"/>
        <v>0</v>
      </c>
      <c r="P199" s="221">
        <f t="shared" si="31"/>
        <v>0.61899999999999999</v>
      </c>
      <c r="Q199" s="221">
        <f t="shared" si="32"/>
        <v>0</v>
      </c>
      <c r="R199" s="221">
        <f t="shared" si="33"/>
        <v>0.61899999999999999</v>
      </c>
      <c r="S199" s="222" t="str">
        <f t="shared" ref="S199:S240" si="35">IF(M199=N199,"ERROR","Valid")</f>
        <v>Valid</v>
      </c>
      <c r="T199" s="223" t="str" cm="1">
        <f t="array" ref="T199">INDEX(Input_TMS_ADD25!$C$9:$C$24,MATCH(Input_TMS!K199,Input_TMS_ADD25!$B$9:$B$24,0),)</f>
        <v>WINEP Storm Overflows</v>
      </c>
      <c r="W199" s="101">
        <f t="shared" si="34"/>
        <v>0</v>
      </c>
    </row>
    <row r="200" spans="2:23" ht="20.25" customHeight="1" thickBot="1" x14ac:dyDescent="0.4">
      <c r="B200" s="6" t="s">
        <v>375</v>
      </c>
      <c r="C200" s="7" t="s">
        <v>68</v>
      </c>
      <c r="D200" s="7">
        <v>3</v>
      </c>
      <c r="E200" s="218" t="s">
        <v>376</v>
      </c>
      <c r="F200" s="218" t="s">
        <v>377</v>
      </c>
      <c r="G200" s="218" t="s">
        <v>243</v>
      </c>
      <c r="H200" s="219" t="s">
        <v>72</v>
      </c>
      <c r="I200" s="219">
        <v>47573</v>
      </c>
      <c r="J200" s="218" t="s">
        <v>65</v>
      </c>
      <c r="K200" s="208" t="s">
        <v>251</v>
      </c>
      <c r="L200" s="208">
        <v>3.669</v>
      </c>
      <c r="M200" s="220" t="s">
        <v>74</v>
      </c>
      <c r="N200" s="220" t="s">
        <v>75</v>
      </c>
      <c r="O200" s="221">
        <f t="shared" si="30"/>
        <v>0</v>
      </c>
      <c r="P200" s="221">
        <f t="shared" si="31"/>
        <v>3.669</v>
      </c>
      <c r="Q200" s="221">
        <f t="shared" si="32"/>
        <v>0</v>
      </c>
      <c r="R200" s="221">
        <f t="shared" si="33"/>
        <v>3.669</v>
      </c>
      <c r="S200" s="222" t="str">
        <f t="shared" si="35"/>
        <v>Valid</v>
      </c>
      <c r="T200" s="223" t="str" cm="1">
        <f t="array" ref="T200">INDEX(Input_TMS_ADD25!$C$9:$C$24,MATCH(Input_TMS!K200,Input_TMS_ADD25!$B$9:$B$24,0),)</f>
        <v>WINEP Storm Overflows</v>
      </c>
      <c r="W200" s="101">
        <f t="shared" si="34"/>
        <v>0</v>
      </c>
    </row>
    <row r="201" spans="2:23" ht="20.25" customHeight="1" thickBot="1" x14ac:dyDescent="0.4">
      <c r="B201" s="6" t="s">
        <v>375</v>
      </c>
      <c r="C201" s="7" t="s">
        <v>68</v>
      </c>
      <c r="D201" s="7">
        <v>3</v>
      </c>
      <c r="E201" s="218" t="s">
        <v>376</v>
      </c>
      <c r="F201" s="218" t="s">
        <v>377</v>
      </c>
      <c r="G201" s="218" t="s">
        <v>243</v>
      </c>
      <c r="H201" s="219" t="s">
        <v>72</v>
      </c>
      <c r="I201" s="219">
        <v>47573</v>
      </c>
      <c r="J201" s="218" t="s">
        <v>65</v>
      </c>
      <c r="K201" s="208" t="s">
        <v>252</v>
      </c>
      <c r="L201" s="208">
        <v>0.13300000000000001</v>
      </c>
      <c r="M201" s="220" t="s">
        <v>74</v>
      </c>
      <c r="N201" s="220" t="s">
        <v>75</v>
      </c>
      <c r="O201" s="221">
        <f t="shared" si="30"/>
        <v>0</v>
      </c>
      <c r="P201" s="221">
        <f t="shared" si="31"/>
        <v>0.13300000000000001</v>
      </c>
      <c r="Q201" s="221">
        <f t="shared" si="32"/>
        <v>0</v>
      </c>
      <c r="R201" s="221">
        <f t="shared" si="33"/>
        <v>0.13300000000000001</v>
      </c>
      <c r="S201" s="222" t="str">
        <f t="shared" si="35"/>
        <v>Valid</v>
      </c>
      <c r="T201" s="223" t="str" cm="1">
        <f t="array" ref="T201">INDEX(Input_TMS_ADD25!$C$9:$C$24,MATCH(Input_TMS!K201,Input_TMS_ADD25!$B$9:$B$24,0),)</f>
        <v>WINEP Storm Overflows</v>
      </c>
      <c r="W201" s="101">
        <f t="shared" si="34"/>
        <v>0</v>
      </c>
    </row>
    <row r="202" spans="2:23" ht="20.25" customHeight="1" thickBot="1" x14ac:dyDescent="0.4">
      <c r="B202" s="6" t="s">
        <v>375</v>
      </c>
      <c r="C202" s="7" t="s">
        <v>68</v>
      </c>
      <c r="D202" s="7">
        <v>3</v>
      </c>
      <c r="E202" s="218" t="s">
        <v>376</v>
      </c>
      <c r="F202" s="218" t="s">
        <v>377</v>
      </c>
      <c r="G202" s="218" t="s">
        <v>243</v>
      </c>
      <c r="H202" s="219" t="s">
        <v>72</v>
      </c>
      <c r="I202" s="219">
        <v>47573</v>
      </c>
      <c r="J202" s="218" t="s">
        <v>65</v>
      </c>
      <c r="K202" s="208" t="s">
        <v>253</v>
      </c>
      <c r="L202" s="208">
        <v>0.61899999999999999</v>
      </c>
      <c r="M202" s="220" t="s">
        <v>74</v>
      </c>
      <c r="N202" s="220" t="s">
        <v>75</v>
      </c>
      <c r="O202" s="221">
        <f t="shared" ref="O202:O243" si="36">IF(M202="Yes",L202,0)</f>
        <v>0</v>
      </c>
      <c r="P202" s="221">
        <f t="shared" ref="P202:P243" si="37">IF(N202="Yes",L202,0)</f>
        <v>0.61899999999999999</v>
      </c>
      <c r="Q202" s="221">
        <f t="shared" si="32"/>
        <v>0</v>
      </c>
      <c r="R202" s="221">
        <f t="shared" si="33"/>
        <v>0.61899999999999999</v>
      </c>
      <c r="S202" s="222" t="str">
        <f t="shared" si="35"/>
        <v>Valid</v>
      </c>
      <c r="T202" s="223" t="str" cm="1">
        <f t="array" ref="T202">INDEX(Input_TMS_ADD25!$C$9:$C$24,MATCH(Input_TMS!K202,Input_TMS_ADD25!$B$9:$B$24,0),)</f>
        <v>WINEP Storm Overflows</v>
      </c>
      <c r="W202" s="101">
        <f t="shared" si="34"/>
        <v>0</v>
      </c>
    </row>
    <row r="203" spans="2:23" ht="20.25" customHeight="1" thickBot="1" x14ac:dyDescent="0.4">
      <c r="B203" s="6" t="s">
        <v>378</v>
      </c>
      <c r="C203" s="7" t="s">
        <v>68</v>
      </c>
      <c r="D203" s="7">
        <v>3</v>
      </c>
      <c r="E203" s="218" t="s">
        <v>379</v>
      </c>
      <c r="F203" s="218" t="s">
        <v>380</v>
      </c>
      <c r="G203" s="218" t="s">
        <v>243</v>
      </c>
      <c r="H203" s="219" t="s">
        <v>72</v>
      </c>
      <c r="I203" s="219">
        <v>47573</v>
      </c>
      <c r="J203" s="218" t="s">
        <v>65</v>
      </c>
      <c r="K203" s="208" t="s">
        <v>251</v>
      </c>
      <c r="L203" s="208">
        <v>3.669</v>
      </c>
      <c r="M203" s="220" t="s">
        <v>74</v>
      </c>
      <c r="N203" s="220" t="s">
        <v>75</v>
      </c>
      <c r="O203" s="221">
        <f t="shared" si="36"/>
        <v>0</v>
      </c>
      <c r="P203" s="221">
        <f t="shared" si="37"/>
        <v>3.669</v>
      </c>
      <c r="Q203" s="221">
        <f t="shared" si="32"/>
        <v>0</v>
      </c>
      <c r="R203" s="221">
        <f t="shared" si="33"/>
        <v>3.669</v>
      </c>
      <c r="S203" s="222" t="str">
        <f t="shared" si="35"/>
        <v>Valid</v>
      </c>
      <c r="T203" s="223" t="str" cm="1">
        <f t="array" ref="T203">INDEX(Input_TMS_ADD25!$C$9:$C$24,MATCH(Input_TMS!K203,Input_TMS_ADD25!$B$9:$B$24,0),)</f>
        <v>WINEP Storm Overflows</v>
      </c>
      <c r="W203" s="101">
        <f t="shared" si="34"/>
        <v>0</v>
      </c>
    </row>
    <row r="204" spans="2:23" ht="20.25" customHeight="1" thickBot="1" x14ac:dyDescent="0.4">
      <c r="B204" s="6" t="s">
        <v>378</v>
      </c>
      <c r="C204" s="7" t="s">
        <v>68</v>
      </c>
      <c r="D204" s="7">
        <v>3</v>
      </c>
      <c r="E204" s="218" t="s">
        <v>379</v>
      </c>
      <c r="F204" s="218" t="s">
        <v>380</v>
      </c>
      <c r="G204" s="218" t="s">
        <v>243</v>
      </c>
      <c r="H204" s="219" t="s">
        <v>72</v>
      </c>
      <c r="I204" s="219">
        <v>47573</v>
      </c>
      <c r="J204" s="218" t="s">
        <v>65</v>
      </c>
      <c r="K204" s="208" t="s">
        <v>252</v>
      </c>
      <c r="L204" s="208">
        <v>0.13300000000000001</v>
      </c>
      <c r="M204" s="220" t="s">
        <v>74</v>
      </c>
      <c r="N204" s="220" t="s">
        <v>75</v>
      </c>
      <c r="O204" s="221">
        <f t="shared" si="36"/>
        <v>0</v>
      </c>
      <c r="P204" s="221">
        <f t="shared" si="37"/>
        <v>0.13300000000000001</v>
      </c>
      <c r="Q204" s="221">
        <f t="shared" si="32"/>
        <v>0</v>
      </c>
      <c r="R204" s="221">
        <f t="shared" si="33"/>
        <v>0.13300000000000001</v>
      </c>
      <c r="S204" s="222" t="str">
        <f t="shared" si="35"/>
        <v>Valid</v>
      </c>
      <c r="T204" s="223" t="str" cm="1">
        <f t="array" ref="T204">INDEX(Input_TMS_ADD25!$C$9:$C$24,MATCH(Input_TMS!K204,Input_TMS_ADD25!$B$9:$B$24,0),)</f>
        <v>WINEP Storm Overflows</v>
      </c>
      <c r="W204" s="101">
        <f t="shared" si="34"/>
        <v>0</v>
      </c>
    </row>
    <row r="205" spans="2:23" ht="20.25" customHeight="1" thickBot="1" x14ac:dyDescent="0.4">
      <c r="B205" s="6" t="s">
        <v>378</v>
      </c>
      <c r="C205" s="7" t="s">
        <v>68</v>
      </c>
      <c r="D205" s="7">
        <v>3</v>
      </c>
      <c r="E205" s="218" t="s">
        <v>379</v>
      </c>
      <c r="F205" s="218" t="s">
        <v>380</v>
      </c>
      <c r="G205" s="218" t="s">
        <v>243</v>
      </c>
      <c r="H205" s="219" t="s">
        <v>72</v>
      </c>
      <c r="I205" s="219">
        <v>47573</v>
      </c>
      <c r="J205" s="218" t="s">
        <v>65</v>
      </c>
      <c r="K205" s="208" t="s">
        <v>253</v>
      </c>
      <c r="L205" s="208">
        <v>0.61899999999999999</v>
      </c>
      <c r="M205" s="220" t="s">
        <v>74</v>
      </c>
      <c r="N205" s="220" t="s">
        <v>75</v>
      </c>
      <c r="O205" s="221">
        <f t="shared" si="36"/>
        <v>0</v>
      </c>
      <c r="P205" s="221">
        <f t="shared" si="37"/>
        <v>0.61899999999999999</v>
      </c>
      <c r="Q205" s="221">
        <f t="shared" si="32"/>
        <v>0</v>
      </c>
      <c r="R205" s="221">
        <f t="shared" si="33"/>
        <v>0.61899999999999999</v>
      </c>
      <c r="S205" s="222" t="str">
        <f t="shared" si="35"/>
        <v>Valid</v>
      </c>
      <c r="T205" s="223" t="str" cm="1">
        <f t="array" ref="T205">INDEX(Input_TMS_ADD25!$C$9:$C$24,MATCH(Input_TMS!K205,Input_TMS_ADD25!$B$9:$B$24,0),)</f>
        <v>WINEP Storm Overflows</v>
      </c>
      <c r="W205" s="101">
        <f t="shared" si="34"/>
        <v>0</v>
      </c>
    </row>
    <row r="206" spans="2:23" ht="20.25" customHeight="1" thickBot="1" x14ac:dyDescent="0.4">
      <c r="B206" s="6" t="s">
        <v>381</v>
      </c>
      <c r="C206" s="7" t="s">
        <v>68</v>
      </c>
      <c r="D206" s="7">
        <v>3</v>
      </c>
      <c r="E206" s="218" t="s">
        <v>382</v>
      </c>
      <c r="F206" s="218" t="s">
        <v>383</v>
      </c>
      <c r="G206" s="218" t="s">
        <v>243</v>
      </c>
      <c r="H206" s="219" t="s">
        <v>72</v>
      </c>
      <c r="I206" s="219">
        <v>47573</v>
      </c>
      <c r="J206" s="218" t="s">
        <v>65</v>
      </c>
      <c r="K206" s="208" t="s">
        <v>251</v>
      </c>
      <c r="L206" s="208">
        <v>3.6539999999999999</v>
      </c>
      <c r="M206" s="220" t="s">
        <v>74</v>
      </c>
      <c r="N206" s="220" t="s">
        <v>75</v>
      </c>
      <c r="O206" s="221">
        <f t="shared" si="36"/>
        <v>0</v>
      </c>
      <c r="P206" s="221">
        <f t="shared" si="37"/>
        <v>3.6539999999999999</v>
      </c>
      <c r="Q206" s="221">
        <f t="shared" si="32"/>
        <v>0</v>
      </c>
      <c r="R206" s="221">
        <f t="shared" si="33"/>
        <v>3.6539999999999999</v>
      </c>
      <c r="S206" s="222" t="str">
        <f t="shared" si="35"/>
        <v>Valid</v>
      </c>
      <c r="T206" s="223" t="str" cm="1">
        <f t="array" ref="T206">INDEX(Input_TMS_ADD25!$C$9:$C$24,MATCH(Input_TMS!K206,Input_TMS_ADD25!$B$9:$B$24,0),)</f>
        <v>WINEP Storm Overflows</v>
      </c>
      <c r="W206" s="101">
        <f t="shared" si="34"/>
        <v>0</v>
      </c>
    </row>
    <row r="207" spans="2:23" ht="20.25" customHeight="1" thickBot="1" x14ac:dyDescent="0.4">
      <c r="B207" s="6" t="s">
        <v>381</v>
      </c>
      <c r="C207" s="7" t="s">
        <v>68</v>
      </c>
      <c r="D207" s="7">
        <v>3</v>
      </c>
      <c r="E207" s="218" t="s">
        <v>382</v>
      </c>
      <c r="F207" s="218" t="s">
        <v>383</v>
      </c>
      <c r="G207" s="218" t="s">
        <v>243</v>
      </c>
      <c r="H207" s="219" t="s">
        <v>72</v>
      </c>
      <c r="I207" s="219">
        <v>47573</v>
      </c>
      <c r="J207" s="218" t="s">
        <v>65</v>
      </c>
      <c r="K207" s="208" t="s">
        <v>252</v>
      </c>
      <c r="L207" s="208">
        <v>0.13200000000000001</v>
      </c>
      <c r="M207" s="220" t="s">
        <v>74</v>
      </c>
      <c r="N207" s="220" t="s">
        <v>75</v>
      </c>
      <c r="O207" s="221">
        <f t="shared" si="36"/>
        <v>0</v>
      </c>
      <c r="P207" s="221">
        <f t="shared" si="37"/>
        <v>0.13200000000000001</v>
      </c>
      <c r="Q207" s="221">
        <f t="shared" si="32"/>
        <v>0</v>
      </c>
      <c r="R207" s="221">
        <f t="shared" si="33"/>
        <v>0.13200000000000001</v>
      </c>
      <c r="S207" s="222" t="str">
        <f t="shared" si="35"/>
        <v>Valid</v>
      </c>
      <c r="T207" s="223" t="str" cm="1">
        <f t="array" ref="T207">INDEX(Input_TMS_ADD25!$C$9:$C$24,MATCH(Input_TMS!K207,Input_TMS_ADD25!$B$9:$B$24,0),)</f>
        <v>WINEP Storm Overflows</v>
      </c>
      <c r="W207" s="101">
        <f t="shared" si="34"/>
        <v>0</v>
      </c>
    </row>
    <row r="208" spans="2:23" ht="20.25" customHeight="1" thickBot="1" x14ac:dyDescent="0.4">
      <c r="B208" s="6" t="s">
        <v>381</v>
      </c>
      <c r="C208" s="7" t="s">
        <v>68</v>
      </c>
      <c r="D208" s="7">
        <v>3</v>
      </c>
      <c r="E208" s="218" t="s">
        <v>382</v>
      </c>
      <c r="F208" s="218" t="s">
        <v>383</v>
      </c>
      <c r="G208" s="218" t="s">
        <v>243</v>
      </c>
      <c r="H208" s="219" t="s">
        <v>72</v>
      </c>
      <c r="I208" s="219">
        <v>47573</v>
      </c>
      <c r="J208" s="218" t="s">
        <v>65</v>
      </c>
      <c r="K208" s="208" t="s">
        <v>253</v>
      </c>
      <c r="L208" s="208">
        <v>0.61599999999999999</v>
      </c>
      <c r="M208" s="220" t="s">
        <v>74</v>
      </c>
      <c r="N208" s="220" t="s">
        <v>75</v>
      </c>
      <c r="O208" s="221">
        <f t="shared" si="36"/>
        <v>0</v>
      </c>
      <c r="P208" s="221">
        <f t="shared" si="37"/>
        <v>0.61599999999999999</v>
      </c>
      <c r="Q208" s="221">
        <f t="shared" si="32"/>
        <v>0</v>
      </c>
      <c r="R208" s="221">
        <f t="shared" si="33"/>
        <v>0.61599999999999999</v>
      </c>
      <c r="S208" s="222" t="str">
        <f t="shared" si="35"/>
        <v>Valid</v>
      </c>
      <c r="T208" s="223" t="str" cm="1">
        <f t="array" ref="T208">INDEX(Input_TMS_ADD25!$C$9:$C$24,MATCH(Input_TMS!K208,Input_TMS_ADD25!$B$9:$B$24,0),)</f>
        <v>WINEP Storm Overflows</v>
      </c>
      <c r="W208" s="101">
        <f t="shared" si="34"/>
        <v>0</v>
      </c>
    </row>
    <row r="209" spans="2:23" ht="20.25" customHeight="1" thickBot="1" x14ac:dyDescent="0.4">
      <c r="B209" s="6" t="s">
        <v>384</v>
      </c>
      <c r="C209" s="7" t="s">
        <v>68</v>
      </c>
      <c r="D209" s="7">
        <v>3</v>
      </c>
      <c r="E209" s="218" t="s">
        <v>385</v>
      </c>
      <c r="F209" s="218" t="s">
        <v>386</v>
      </c>
      <c r="G209" s="218" t="s">
        <v>243</v>
      </c>
      <c r="H209" s="219" t="s">
        <v>72</v>
      </c>
      <c r="I209" s="219">
        <v>47573</v>
      </c>
      <c r="J209" s="218" t="s">
        <v>65</v>
      </c>
      <c r="K209" s="208" t="s">
        <v>291</v>
      </c>
      <c r="L209" s="208">
        <v>0.16200000000000001</v>
      </c>
      <c r="M209" s="220" t="s">
        <v>74</v>
      </c>
      <c r="N209" s="220" t="s">
        <v>75</v>
      </c>
      <c r="O209" s="221">
        <f t="shared" si="36"/>
        <v>0</v>
      </c>
      <c r="P209" s="221">
        <f t="shared" si="37"/>
        <v>0.16200000000000001</v>
      </c>
      <c r="Q209" s="221">
        <f t="shared" si="32"/>
        <v>0</v>
      </c>
      <c r="R209" s="221">
        <f t="shared" si="33"/>
        <v>0.16200000000000001</v>
      </c>
      <c r="S209" s="222" t="str">
        <f t="shared" si="35"/>
        <v>Valid</v>
      </c>
      <c r="T209" s="223" t="str" cm="1">
        <f t="array" ref="T209">INDEX(Input_TMS_ADD25!$C$9:$C$24,MATCH(Input_TMS!K209,Input_TMS_ADD25!$B$9:$B$24,0),)</f>
        <v>WINEP Storm Overflows</v>
      </c>
      <c r="W209" s="101">
        <f t="shared" si="34"/>
        <v>0</v>
      </c>
    </row>
    <row r="210" spans="2:23" ht="20.25" customHeight="1" thickBot="1" x14ac:dyDescent="0.4">
      <c r="B210" s="6" t="s">
        <v>384</v>
      </c>
      <c r="C210" s="7" t="s">
        <v>68</v>
      </c>
      <c r="D210" s="7">
        <v>3</v>
      </c>
      <c r="E210" s="218" t="s">
        <v>385</v>
      </c>
      <c r="F210" s="218" t="s">
        <v>386</v>
      </c>
      <c r="G210" s="218" t="s">
        <v>243</v>
      </c>
      <c r="H210" s="219" t="s">
        <v>72</v>
      </c>
      <c r="I210" s="219">
        <v>47573</v>
      </c>
      <c r="J210" s="218" t="s">
        <v>65</v>
      </c>
      <c r="K210" s="208" t="s">
        <v>292</v>
      </c>
      <c r="L210" s="208">
        <v>0.13900000000000001</v>
      </c>
      <c r="M210" s="220" t="s">
        <v>74</v>
      </c>
      <c r="N210" s="220" t="s">
        <v>75</v>
      </c>
      <c r="O210" s="221">
        <f t="shared" si="36"/>
        <v>0</v>
      </c>
      <c r="P210" s="221">
        <f t="shared" si="37"/>
        <v>0.13900000000000001</v>
      </c>
      <c r="Q210" s="221">
        <f t="shared" si="32"/>
        <v>0</v>
      </c>
      <c r="R210" s="221">
        <f t="shared" si="33"/>
        <v>0.13900000000000001</v>
      </c>
      <c r="S210" s="222" t="str">
        <f t="shared" si="35"/>
        <v>Valid</v>
      </c>
      <c r="T210" s="223" t="str" cm="1">
        <f t="array" ref="T210">INDEX(Input_TMS_ADD25!$C$9:$C$24,MATCH(Input_TMS!K210,Input_TMS_ADD25!$B$9:$B$24,0),)</f>
        <v>WINEP Storm Overflows</v>
      </c>
      <c r="W210" s="101">
        <f t="shared" si="34"/>
        <v>0</v>
      </c>
    </row>
    <row r="211" spans="2:23" ht="20.25" customHeight="1" thickBot="1" x14ac:dyDescent="0.4">
      <c r="B211" s="6" t="s">
        <v>384</v>
      </c>
      <c r="C211" s="7" t="s">
        <v>68</v>
      </c>
      <c r="D211" s="7">
        <v>3</v>
      </c>
      <c r="E211" s="218" t="s">
        <v>385</v>
      </c>
      <c r="F211" s="218" t="s">
        <v>386</v>
      </c>
      <c r="G211" s="218" t="s">
        <v>243</v>
      </c>
      <c r="H211" s="219" t="s">
        <v>72</v>
      </c>
      <c r="I211" s="219">
        <v>47573</v>
      </c>
      <c r="J211" s="218" t="s">
        <v>65</v>
      </c>
      <c r="K211" s="208" t="s">
        <v>293</v>
      </c>
      <c r="L211" s="208">
        <v>0.85699999999999998</v>
      </c>
      <c r="M211" s="220" t="s">
        <v>74</v>
      </c>
      <c r="N211" s="220" t="s">
        <v>75</v>
      </c>
      <c r="O211" s="221">
        <f t="shared" si="36"/>
        <v>0</v>
      </c>
      <c r="P211" s="221">
        <f t="shared" si="37"/>
        <v>0.85699999999999998</v>
      </c>
      <c r="Q211" s="221">
        <f t="shared" si="32"/>
        <v>0</v>
      </c>
      <c r="R211" s="221">
        <f t="shared" si="33"/>
        <v>0.85699999999999998</v>
      </c>
      <c r="S211" s="222" t="str">
        <f t="shared" si="35"/>
        <v>Valid</v>
      </c>
      <c r="T211" s="223" t="str" cm="1">
        <f t="array" ref="T211">INDEX(Input_TMS_ADD25!$C$9:$C$24,MATCH(Input_TMS!K211,Input_TMS_ADD25!$B$9:$B$24,0),)</f>
        <v>WINEP Storm Overflows</v>
      </c>
      <c r="W211" s="101">
        <f t="shared" si="34"/>
        <v>0</v>
      </c>
    </row>
    <row r="212" spans="2:23" ht="20.25" customHeight="1" thickBot="1" x14ac:dyDescent="0.4">
      <c r="B212" s="6" t="s">
        <v>387</v>
      </c>
      <c r="C212" s="7" t="s">
        <v>68</v>
      </c>
      <c r="D212" s="7">
        <v>3</v>
      </c>
      <c r="E212" s="218" t="s">
        <v>388</v>
      </c>
      <c r="F212" s="218" t="s">
        <v>389</v>
      </c>
      <c r="G212" s="218" t="s">
        <v>243</v>
      </c>
      <c r="H212" s="219" t="s">
        <v>72</v>
      </c>
      <c r="I212" s="219">
        <v>47573</v>
      </c>
      <c r="J212" s="218" t="s">
        <v>65</v>
      </c>
      <c r="K212" s="208" t="s">
        <v>251</v>
      </c>
      <c r="L212" s="208">
        <v>3.621</v>
      </c>
      <c r="M212" s="220" t="s">
        <v>74</v>
      </c>
      <c r="N212" s="220" t="s">
        <v>75</v>
      </c>
      <c r="O212" s="221">
        <f t="shared" si="36"/>
        <v>0</v>
      </c>
      <c r="P212" s="221">
        <f t="shared" si="37"/>
        <v>3.621</v>
      </c>
      <c r="Q212" s="221">
        <f t="shared" si="32"/>
        <v>0</v>
      </c>
      <c r="R212" s="221">
        <f t="shared" si="33"/>
        <v>3.621</v>
      </c>
      <c r="S212" s="222" t="str">
        <f t="shared" si="35"/>
        <v>Valid</v>
      </c>
      <c r="T212" s="223" t="str" cm="1">
        <f t="array" ref="T212">INDEX(Input_TMS_ADD25!$C$9:$C$24,MATCH(Input_TMS!K212,Input_TMS_ADD25!$B$9:$B$24,0),)</f>
        <v>WINEP Storm Overflows</v>
      </c>
      <c r="W212" s="101">
        <f t="shared" si="34"/>
        <v>0</v>
      </c>
    </row>
    <row r="213" spans="2:23" ht="20.25" customHeight="1" thickBot="1" x14ac:dyDescent="0.4">
      <c r="B213" s="6" t="s">
        <v>387</v>
      </c>
      <c r="C213" s="7" t="s">
        <v>68</v>
      </c>
      <c r="D213" s="7">
        <v>3</v>
      </c>
      <c r="E213" s="218" t="s">
        <v>388</v>
      </c>
      <c r="F213" s="218" t="s">
        <v>389</v>
      </c>
      <c r="G213" s="218" t="s">
        <v>243</v>
      </c>
      <c r="H213" s="219" t="s">
        <v>72</v>
      </c>
      <c r="I213" s="219">
        <v>47573</v>
      </c>
      <c r="J213" s="218" t="s">
        <v>65</v>
      </c>
      <c r="K213" s="208" t="s">
        <v>253</v>
      </c>
      <c r="L213" s="208">
        <v>0.54100000000000004</v>
      </c>
      <c r="M213" s="220" t="s">
        <v>74</v>
      </c>
      <c r="N213" s="220" t="s">
        <v>75</v>
      </c>
      <c r="O213" s="221">
        <f t="shared" si="36"/>
        <v>0</v>
      </c>
      <c r="P213" s="221">
        <f t="shared" si="37"/>
        <v>0.54100000000000004</v>
      </c>
      <c r="Q213" s="221">
        <f t="shared" si="32"/>
        <v>0</v>
      </c>
      <c r="R213" s="221">
        <f t="shared" si="33"/>
        <v>0.54100000000000004</v>
      </c>
      <c r="S213" s="222" t="str">
        <f t="shared" si="35"/>
        <v>Valid</v>
      </c>
      <c r="T213" s="223" t="str" cm="1">
        <f t="array" ref="T213">INDEX(Input_TMS_ADD25!$C$9:$C$24,MATCH(Input_TMS!K213,Input_TMS_ADD25!$B$9:$B$24,0),)</f>
        <v>WINEP Storm Overflows</v>
      </c>
      <c r="W213" s="101">
        <f t="shared" si="34"/>
        <v>0</v>
      </c>
    </row>
    <row r="214" spans="2:23" ht="20.25" customHeight="1" thickBot="1" x14ac:dyDescent="0.4">
      <c r="B214" s="6" t="s">
        <v>390</v>
      </c>
      <c r="C214" s="7" t="s">
        <v>68</v>
      </c>
      <c r="D214" s="7">
        <v>3</v>
      </c>
      <c r="E214" s="218" t="s">
        <v>391</v>
      </c>
      <c r="F214" s="218" t="s">
        <v>392</v>
      </c>
      <c r="G214" s="218" t="s">
        <v>243</v>
      </c>
      <c r="H214" s="219" t="s">
        <v>72</v>
      </c>
      <c r="I214" s="219">
        <v>47573</v>
      </c>
      <c r="J214" s="218" t="s">
        <v>65</v>
      </c>
      <c r="K214" s="208" t="s">
        <v>251</v>
      </c>
      <c r="L214" s="208">
        <v>3.6309999999999998</v>
      </c>
      <c r="M214" s="220" t="s">
        <v>74</v>
      </c>
      <c r="N214" s="220" t="s">
        <v>75</v>
      </c>
      <c r="O214" s="221">
        <f t="shared" si="36"/>
        <v>0</v>
      </c>
      <c r="P214" s="221">
        <f t="shared" si="37"/>
        <v>3.6309999999999998</v>
      </c>
      <c r="Q214" s="221">
        <f t="shared" si="32"/>
        <v>0</v>
      </c>
      <c r="R214" s="221">
        <f t="shared" si="33"/>
        <v>3.6309999999999998</v>
      </c>
      <c r="S214" s="222" t="str">
        <f t="shared" si="35"/>
        <v>Valid</v>
      </c>
      <c r="T214" s="223" t="str" cm="1">
        <f t="array" ref="T214">INDEX(Input_TMS_ADD25!$C$9:$C$24,MATCH(Input_TMS!K214,Input_TMS_ADD25!$B$9:$B$24,0),)</f>
        <v>WINEP Storm Overflows</v>
      </c>
      <c r="W214" s="101">
        <f t="shared" si="34"/>
        <v>0</v>
      </c>
    </row>
    <row r="215" spans="2:23" ht="20.25" customHeight="1" thickBot="1" x14ac:dyDescent="0.4">
      <c r="B215" s="6" t="s">
        <v>390</v>
      </c>
      <c r="C215" s="7" t="s">
        <v>68</v>
      </c>
      <c r="D215" s="7">
        <v>3</v>
      </c>
      <c r="E215" s="218" t="s">
        <v>391</v>
      </c>
      <c r="F215" s="218" t="s">
        <v>392</v>
      </c>
      <c r="G215" s="218" t="s">
        <v>243</v>
      </c>
      <c r="H215" s="219" t="s">
        <v>72</v>
      </c>
      <c r="I215" s="219">
        <v>47573</v>
      </c>
      <c r="J215" s="218" t="s">
        <v>65</v>
      </c>
      <c r="K215" s="208" t="s">
        <v>252</v>
      </c>
      <c r="L215" s="208">
        <v>0.151</v>
      </c>
      <c r="M215" s="220" t="s">
        <v>74</v>
      </c>
      <c r="N215" s="220" t="s">
        <v>75</v>
      </c>
      <c r="O215" s="221">
        <f t="shared" si="36"/>
        <v>0</v>
      </c>
      <c r="P215" s="221">
        <f t="shared" si="37"/>
        <v>0.151</v>
      </c>
      <c r="Q215" s="221">
        <f t="shared" si="32"/>
        <v>0</v>
      </c>
      <c r="R215" s="221">
        <f t="shared" si="33"/>
        <v>0.151</v>
      </c>
      <c r="S215" s="222" t="str">
        <f t="shared" si="35"/>
        <v>Valid</v>
      </c>
      <c r="T215" s="223" t="str" cm="1">
        <f t="array" ref="T215">INDEX(Input_TMS_ADD25!$C$9:$C$24,MATCH(Input_TMS!K215,Input_TMS_ADD25!$B$9:$B$24,0),)</f>
        <v>WINEP Storm Overflows</v>
      </c>
      <c r="W215" s="101">
        <f t="shared" si="34"/>
        <v>0</v>
      </c>
    </row>
    <row r="216" spans="2:23" ht="20.25" customHeight="1" thickBot="1" x14ac:dyDescent="0.4">
      <c r="B216" s="6" t="s">
        <v>393</v>
      </c>
      <c r="C216" s="7" t="s">
        <v>68</v>
      </c>
      <c r="D216" s="7">
        <v>3</v>
      </c>
      <c r="E216" s="218" t="s">
        <v>394</v>
      </c>
      <c r="F216" s="218" t="s">
        <v>395</v>
      </c>
      <c r="G216" s="218" t="s">
        <v>243</v>
      </c>
      <c r="H216" s="219" t="s">
        <v>72</v>
      </c>
      <c r="I216" s="219">
        <v>47573</v>
      </c>
      <c r="J216" s="218" t="s">
        <v>65</v>
      </c>
      <c r="K216" s="208" t="s">
        <v>251</v>
      </c>
      <c r="L216" s="208">
        <v>3.621</v>
      </c>
      <c r="M216" s="220" t="s">
        <v>74</v>
      </c>
      <c r="N216" s="220" t="s">
        <v>75</v>
      </c>
      <c r="O216" s="221">
        <f t="shared" si="36"/>
        <v>0</v>
      </c>
      <c r="P216" s="221">
        <f t="shared" si="37"/>
        <v>3.621</v>
      </c>
      <c r="Q216" s="221">
        <f t="shared" si="32"/>
        <v>0</v>
      </c>
      <c r="R216" s="221">
        <f t="shared" si="33"/>
        <v>3.621</v>
      </c>
      <c r="S216" s="222" t="str">
        <f t="shared" si="35"/>
        <v>Valid</v>
      </c>
      <c r="T216" s="223" t="str" cm="1">
        <f t="array" ref="T216">INDEX(Input_TMS_ADD25!$C$9:$C$24,MATCH(Input_TMS!K216,Input_TMS_ADD25!$B$9:$B$24,0),)</f>
        <v>WINEP Storm Overflows</v>
      </c>
      <c r="W216" s="101">
        <f t="shared" si="34"/>
        <v>0</v>
      </c>
    </row>
    <row r="217" spans="2:23" ht="20.25" customHeight="1" thickBot="1" x14ac:dyDescent="0.4">
      <c r="B217" s="6" t="s">
        <v>393</v>
      </c>
      <c r="C217" s="7" t="s">
        <v>68</v>
      </c>
      <c r="D217" s="7">
        <v>3</v>
      </c>
      <c r="E217" s="218" t="s">
        <v>394</v>
      </c>
      <c r="F217" s="218" t="s">
        <v>395</v>
      </c>
      <c r="G217" s="218" t="s">
        <v>243</v>
      </c>
      <c r="H217" s="219" t="s">
        <v>72</v>
      </c>
      <c r="I217" s="219">
        <v>47573</v>
      </c>
      <c r="J217" s="218" t="s">
        <v>65</v>
      </c>
      <c r="K217" s="208" t="s">
        <v>253</v>
      </c>
      <c r="L217" s="208">
        <v>0.54100000000000004</v>
      </c>
      <c r="M217" s="220" t="s">
        <v>74</v>
      </c>
      <c r="N217" s="220" t="s">
        <v>75</v>
      </c>
      <c r="O217" s="221">
        <f t="shared" si="36"/>
        <v>0</v>
      </c>
      <c r="P217" s="221">
        <f t="shared" si="37"/>
        <v>0.54100000000000004</v>
      </c>
      <c r="Q217" s="221">
        <f t="shared" si="32"/>
        <v>0</v>
      </c>
      <c r="R217" s="221">
        <f t="shared" si="33"/>
        <v>0.54100000000000004</v>
      </c>
      <c r="S217" s="222" t="str">
        <f t="shared" si="35"/>
        <v>Valid</v>
      </c>
      <c r="T217" s="223" t="str" cm="1">
        <f t="array" ref="T217">INDEX(Input_TMS_ADD25!$C$9:$C$24,MATCH(Input_TMS!K217,Input_TMS_ADD25!$B$9:$B$24,0),)</f>
        <v>WINEP Storm Overflows</v>
      </c>
      <c r="W217" s="101">
        <f t="shared" si="34"/>
        <v>0</v>
      </c>
    </row>
    <row r="218" spans="2:23" ht="20.25" customHeight="1" thickBot="1" x14ac:dyDescent="0.4">
      <c r="B218" s="6" t="s">
        <v>396</v>
      </c>
      <c r="C218" s="7" t="s">
        <v>68</v>
      </c>
      <c r="D218" s="7">
        <v>3</v>
      </c>
      <c r="E218" s="218" t="s">
        <v>397</v>
      </c>
      <c r="F218" s="218" t="s">
        <v>398</v>
      </c>
      <c r="G218" s="218" t="s">
        <v>243</v>
      </c>
      <c r="H218" s="219" t="s">
        <v>72</v>
      </c>
      <c r="I218" s="219">
        <v>47573</v>
      </c>
      <c r="J218" s="218" t="s">
        <v>65</v>
      </c>
      <c r="K218" s="208" t="s">
        <v>323</v>
      </c>
      <c r="L218" s="208">
        <v>46.866999999999997</v>
      </c>
      <c r="M218" s="220" t="s">
        <v>74</v>
      </c>
      <c r="N218" s="220" t="s">
        <v>75</v>
      </c>
      <c r="O218" s="221">
        <f t="shared" si="36"/>
        <v>0</v>
      </c>
      <c r="P218" s="221">
        <f t="shared" si="37"/>
        <v>46.866999999999997</v>
      </c>
      <c r="Q218" s="221">
        <f t="shared" si="32"/>
        <v>0</v>
      </c>
      <c r="R218" s="221">
        <f t="shared" si="33"/>
        <v>46.866999999999997</v>
      </c>
      <c r="S218" s="222" t="str">
        <f t="shared" si="35"/>
        <v>Valid</v>
      </c>
      <c r="T218" s="223" t="str" cm="1">
        <f t="array" ref="T218">INDEX(Input_TMS_ADD25!$C$9:$C$24,MATCH(Input_TMS!K218,Input_TMS_ADD25!$B$9:$B$24,0),)</f>
        <v>WINEP Storm Overflows</v>
      </c>
      <c r="W218" s="101">
        <f t="shared" si="34"/>
        <v>0</v>
      </c>
    </row>
    <row r="219" spans="2:23" ht="20.25" customHeight="1" thickBot="1" x14ac:dyDescent="0.4">
      <c r="B219" s="6" t="s">
        <v>399</v>
      </c>
      <c r="C219" s="7" t="s">
        <v>68</v>
      </c>
      <c r="D219" s="7">
        <v>3</v>
      </c>
      <c r="E219" s="218" t="s">
        <v>400</v>
      </c>
      <c r="F219" s="218" t="s">
        <v>401</v>
      </c>
      <c r="G219" s="218" t="s">
        <v>243</v>
      </c>
      <c r="H219" s="219" t="s">
        <v>72</v>
      </c>
      <c r="I219" s="219">
        <v>47573</v>
      </c>
      <c r="J219" s="218" t="s">
        <v>65</v>
      </c>
      <c r="K219" s="208" t="s">
        <v>244</v>
      </c>
      <c r="L219" s="208">
        <v>1.6439999999999999</v>
      </c>
      <c r="M219" s="220" t="s">
        <v>74</v>
      </c>
      <c r="N219" s="220" t="s">
        <v>75</v>
      </c>
      <c r="O219" s="221">
        <f t="shared" si="36"/>
        <v>0</v>
      </c>
      <c r="P219" s="221">
        <f t="shared" si="37"/>
        <v>1.6439999999999999</v>
      </c>
      <c r="Q219" s="221">
        <f t="shared" si="32"/>
        <v>0</v>
      </c>
      <c r="R219" s="221">
        <f t="shared" si="33"/>
        <v>1.6439999999999999</v>
      </c>
      <c r="S219" s="222" t="str">
        <f t="shared" si="35"/>
        <v>Valid</v>
      </c>
      <c r="T219" s="223" t="str" cm="1">
        <f t="array" ref="T219">INDEX(Input_TMS_ADD25!$C$9:$C$24,MATCH(Input_TMS!K219,Input_TMS_ADD25!$B$9:$B$24,0),)</f>
        <v>WINEP Storm Overflows</v>
      </c>
      <c r="W219" s="101">
        <f t="shared" si="34"/>
        <v>0</v>
      </c>
    </row>
    <row r="220" spans="2:23" ht="20.25" customHeight="1" thickBot="1" x14ac:dyDescent="0.4">
      <c r="B220" s="6" t="s">
        <v>399</v>
      </c>
      <c r="C220" s="7" t="s">
        <v>68</v>
      </c>
      <c r="D220" s="7">
        <v>3</v>
      </c>
      <c r="E220" s="218" t="s">
        <v>400</v>
      </c>
      <c r="F220" s="218" t="s">
        <v>401</v>
      </c>
      <c r="G220" s="218" t="s">
        <v>243</v>
      </c>
      <c r="H220" s="219" t="s">
        <v>72</v>
      </c>
      <c r="I220" s="219">
        <v>47573</v>
      </c>
      <c r="J220" s="218" t="s">
        <v>65</v>
      </c>
      <c r="K220" s="208" t="s">
        <v>291</v>
      </c>
      <c r="L220" s="208">
        <v>0.54800000000000004</v>
      </c>
      <c r="M220" s="220" t="s">
        <v>74</v>
      </c>
      <c r="N220" s="220" t="s">
        <v>75</v>
      </c>
      <c r="O220" s="221">
        <f t="shared" si="36"/>
        <v>0</v>
      </c>
      <c r="P220" s="221">
        <f t="shared" si="37"/>
        <v>0.54800000000000004</v>
      </c>
      <c r="Q220" s="221">
        <f t="shared" si="32"/>
        <v>0</v>
      </c>
      <c r="R220" s="221">
        <f t="shared" si="33"/>
        <v>0.54800000000000004</v>
      </c>
      <c r="S220" s="222" t="str">
        <f t="shared" si="35"/>
        <v>Valid</v>
      </c>
      <c r="T220" s="223" t="str" cm="1">
        <f t="array" ref="T220">INDEX(Input_TMS_ADD25!$C$9:$C$24,MATCH(Input_TMS!K220,Input_TMS_ADD25!$B$9:$B$24,0),)</f>
        <v>WINEP Storm Overflows</v>
      </c>
      <c r="W220" s="101">
        <f t="shared" si="34"/>
        <v>0</v>
      </c>
    </row>
    <row r="221" spans="2:23" ht="20.25" customHeight="1" thickBot="1" x14ac:dyDescent="0.4">
      <c r="B221" s="6" t="s">
        <v>399</v>
      </c>
      <c r="C221" s="7" t="s">
        <v>68</v>
      </c>
      <c r="D221" s="7">
        <v>3</v>
      </c>
      <c r="E221" s="218" t="s">
        <v>400</v>
      </c>
      <c r="F221" s="218" t="s">
        <v>401</v>
      </c>
      <c r="G221" s="218" t="s">
        <v>243</v>
      </c>
      <c r="H221" s="219" t="s">
        <v>72</v>
      </c>
      <c r="I221" s="219">
        <v>47573</v>
      </c>
      <c r="J221" s="218" t="s">
        <v>65</v>
      </c>
      <c r="K221" s="208" t="s">
        <v>292</v>
      </c>
      <c r="L221" s="208">
        <v>0.48699999999999999</v>
      </c>
      <c r="M221" s="220" t="s">
        <v>74</v>
      </c>
      <c r="N221" s="220" t="s">
        <v>75</v>
      </c>
      <c r="O221" s="221">
        <f t="shared" si="36"/>
        <v>0</v>
      </c>
      <c r="P221" s="221">
        <f t="shared" si="37"/>
        <v>0.48699999999999999</v>
      </c>
      <c r="Q221" s="221">
        <f t="shared" si="32"/>
        <v>0</v>
      </c>
      <c r="R221" s="221">
        <f t="shared" si="33"/>
        <v>0.48699999999999999</v>
      </c>
      <c r="S221" s="222" t="str">
        <f t="shared" si="35"/>
        <v>Valid</v>
      </c>
      <c r="T221" s="223" t="str" cm="1">
        <f t="array" ref="T221">INDEX(Input_TMS_ADD25!$C$9:$C$24,MATCH(Input_TMS!K221,Input_TMS_ADD25!$B$9:$B$24,0),)</f>
        <v>WINEP Storm Overflows</v>
      </c>
      <c r="W221" s="101">
        <f t="shared" si="34"/>
        <v>0</v>
      </c>
    </row>
    <row r="222" spans="2:23" ht="20.25" customHeight="1" thickBot="1" x14ac:dyDescent="0.4">
      <c r="B222" s="6" t="s">
        <v>399</v>
      </c>
      <c r="C222" s="7" t="s">
        <v>68</v>
      </c>
      <c r="D222" s="7">
        <v>3</v>
      </c>
      <c r="E222" s="218" t="s">
        <v>400</v>
      </c>
      <c r="F222" s="218" t="s">
        <v>401</v>
      </c>
      <c r="G222" s="218" t="s">
        <v>243</v>
      </c>
      <c r="H222" s="219" t="s">
        <v>72</v>
      </c>
      <c r="I222" s="219">
        <v>47573</v>
      </c>
      <c r="J222" s="218" t="s">
        <v>65</v>
      </c>
      <c r="K222" s="208" t="s">
        <v>293</v>
      </c>
      <c r="L222" s="208">
        <v>2.8010000000000002</v>
      </c>
      <c r="M222" s="220" t="s">
        <v>74</v>
      </c>
      <c r="N222" s="220" t="s">
        <v>75</v>
      </c>
      <c r="O222" s="221">
        <f t="shared" si="36"/>
        <v>0</v>
      </c>
      <c r="P222" s="221">
        <f t="shared" si="37"/>
        <v>2.8010000000000002</v>
      </c>
      <c r="Q222" s="221">
        <f t="shared" si="32"/>
        <v>0</v>
      </c>
      <c r="R222" s="221">
        <f t="shared" si="33"/>
        <v>2.8010000000000002</v>
      </c>
      <c r="S222" s="222" t="str">
        <f t="shared" si="35"/>
        <v>Valid</v>
      </c>
      <c r="T222" s="223" t="str" cm="1">
        <f t="array" ref="T222">INDEX(Input_TMS_ADD25!$C$9:$C$24,MATCH(Input_TMS!K222,Input_TMS_ADD25!$B$9:$B$24,0),)</f>
        <v>WINEP Storm Overflows</v>
      </c>
      <c r="W222" s="101">
        <f t="shared" si="34"/>
        <v>0</v>
      </c>
    </row>
    <row r="223" spans="2:23" ht="20.25" customHeight="1" thickBot="1" x14ac:dyDescent="0.4">
      <c r="B223" s="6" t="s">
        <v>399</v>
      </c>
      <c r="C223" s="7" t="s">
        <v>68</v>
      </c>
      <c r="D223" s="7">
        <v>3</v>
      </c>
      <c r="E223" s="218" t="s">
        <v>400</v>
      </c>
      <c r="F223" s="218" t="s">
        <v>401</v>
      </c>
      <c r="G223" s="218" t="s">
        <v>243</v>
      </c>
      <c r="H223" s="219" t="s">
        <v>72</v>
      </c>
      <c r="I223" s="219">
        <v>47573</v>
      </c>
      <c r="J223" s="218" t="s">
        <v>65</v>
      </c>
      <c r="K223" s="208" t="s">
        <v>253</v>
      </c>
      <c r="L223" s="208">
        <v>0.60899999999999999</v>
      </c>
      <c r="M223" s="220" t="s">
        <v>74</v>
      </c>
      <c r="N223" s="220" t="s">
        <v>75</v>
      </c>
      <c r="O223" s="221">
        <f t="shared" si="36"/>
        <v>0</v>
      </c>
      <c r="P223" s="221">
        <f t="shared" si="37"/>
        <v>0.60899999999999999</v>
      </c>
      <c r="Q223" s="221">
        <f t="shared" si="32"/>
        <v>0</v>
      </c>
      <c r="R223" s="221">
        <f t="shared" si="33"/>
        <v>0.60899999999999999</v>
      </c>
      <c r="S223" s="222" t="str">
        <f t="shared" si="35"/>
        <v>Valid</v>
      </c>
      <c r="T223" s="223" t="str" cm="1">
        <f t="array" ref="T223">INDEX(Input_TMS_ADD25!$C$9:$C$24,MATCH(Input_TMS!K223,Input_TMS_ADD25!$B$9:$B$24,0),)</f>
        <v>WINEP Storm Overflows</v>
      </c>
      <c r="W223" s="101">
        <f t="shared" si="34"/>
        <v>0</v>
      </c>
    </row>
    <row r="224" spans="2:23" ht="20.25" customHeight="1" thickBot="1" x14ac:dyDescent="0.4">
      <c r="B224" s="6" t="s">
        <v>402</v>
      </c>
      <c r="C224" s="7" t="s">
        <v>68</v>
      </c>
      <c r="D224" s="7">
        <v>3</v>
      </c>
      <c r="E224" s="218" t="s">
        <v>403</v>
      </c>
      <c r="F224" s="218" t="s">
        <v>404</v>
      </c>
      <c r="G224" s="218" t="s">
        <v>243</v>
      </c>
      <c r="H224" s="219" t="s">
        <v>72</v>
      </c>
      <c r="I224" s="219">
        <v>47573</v>
      </c>
      <c r="J224" s="218" t="s">
        <v>65</v>
      </c>
      <c r="K224" s="208" t="s">
        <v>251</v>
      </c>
      <c r="L224" s="208">
        <v>3.6539999999999999</v>
      </c>
      <c r="M224" s="220" t="s">
        <v>74</v>
      </c>
      <c r="N224" s="220" t="s">
        <v>75</v>
      </c>
      <c r="O224" s="221">
        <f t="shared" si="36"/>
        <v>0</v>
      </c>
      <c r="P224" s="221">
        <f t="shared" si="37"/>
        <v>3.6539999999999999</v>
      </c>
      <c r="Q224" s="221">
        <f t="shared" si="32"/>
        <v>0</v>
      </c>
      <c r="R224" s="221">
        <f t="shared" si="33"/>
        <v>3.6539999999999999</v>
      </c>
      <c r="S224" s="222" t="str">
        <f t="shared" si="35"/>
        <v>Valid</v>
      </c>
      <c r="T224" s="223" t="str" cm="1">
        <f t="array" ref="T224">INDEX(Input_TMS_ADD25!$C$9:$C$24,MATCH(Input_TMS!K224,Input_TMS_ADD25!$B$9:$B$24,0),)</f>
        <v>WINEP Storm Overflows</v>
      </c>
      <c r="W224" s="101">
        <f t="shared" si="34"/>
        <v>0</v>
      </c>
    </row>
    <row r="225" spans="2:23" ht="20.25" customHeight="1" thickBot="1" x14ac:dyDescent="0.4">
      <c r="B225" s="6" t="s">
        <v>402</v>
      </c>
      <c r="C225" s="7" t="s">
        <v>68</v>
      </c>
      <c r="D225" s="7">
        <v>3</v>
      </c>
      <c r="E225" s="218" t="s">
        <v>403</v>
      </c>
      <c r="F225" s="218" t="s">
        <v>404</v>
      </c>
      <c r="G225" s="218" t="s">
        <v>243</v>
      </c>
      <c r="H225" s="219" t="s">
        <v>72</v>
      </c>
      <c r="I225" s="219">
        <v>47573</v>
      </c>
      <c r="J225" s="218" t="s">
        <v>65</v>
      </c>
      <c r="K225" s="208" t="s">
        <v>252</v>
      </c>
      <c r="L225" s="208">
        <v>0.13200000000000001</v>
      </c>
      <c r="M225" s="220" t="s">
        <v>74</v>
      </c>
      <c r="N225" s="220" t="s">
        <v>75</v>
      </c>
      <c r="O225" s="221">
        <f t="shared" si="36"/>
        <v>0</v>
      </c>
      <c r="P225" s="221">
        <f t="shared" si="37"/>
        <v>0.13200000000000001</v>
      </c>
      <c r="Q225" s="221">
        <f t="shared" si="32"/>
        <v>0</v>
      </c>
      <c r="R225" s="221">
        <f t="shared" si="33"/>
        <v>0.13200000000000001</v>
      </c>
      <c r="S225" s="222" t="str">
        <f t="shared" si="35"/>
        <v>Valid</v>
      </c>
      <c r="T225" s="223" t="str" cm="1">
        <f t="array" ref="T225">INDEX(Input_TMS_ADD25!$C$9:$C$24,MATCH(Input_TMS!K225,Input_TMS_ADD25!$B$9:$B$24,0),)</f>
        <v>WINEP Storm Overflows</v>
      </c>
      <c r="W225" s="101">
        <f t="shared" si="34"/>
        <v>0</v>
      </c>
    </row>
    <row r="226" spans="2:23" ht="20.25" customHeight="1" thickBot="1" x14ac:dyDescent="0.4">
      <c r="B226" s="6" t="s">
        <v>402</v>
      </c>
      <c r="C226" s="7" t="s">
        <v>68</v>
      </c>
      <c r="D226" s="7">
        <v>3</v>
      </c>
      <c r="E226" s="218" t="s">
        <v>403</v>
      </c>
      <c r="F226" s="218" t="s">
        <v>404</v>
      </c>
      <c r="G226" s="218" t="s">
        <v>243</v>
      </c>
      <c r="H226" s="219" t="s">
        <v>72</v>
      </c>
      <c r="I226" s="219">
        <v>47573</v>
      </c>
      <c r="J226" s="218" t="s">
        <v>65</v>
      </c>
      <c r="K226" s="208" t="s">
        <v>253</v>
      </c>
      <c r="L226" s="208">
        <v>0.61599999999999999</v>
      </c>
      <c r="M226" s="220" t="s">
        <v>74</v>
      </c>
      <c r="N226" s="220" t="s">
        <v>75</v>
      </c>
      <c r="O226" s="221">
        <f t="shared" si="36"/>
        <v>0</v>
      </c>
      <c r="P226" s="221">
        <f t="shared" si="37"/>
        <v>0.61599999999999999</v>
      </c>
      <c r="Q226" s="221">
        <f t="shared" si="32"/>
        <v>0</v>
      </c>
      <c r="R226" s="221">
        <f t="shared" si="33"/>
        <v>0.61599999999999999</v>
      </c>
      <c r="S226" s="222" t="str">
        <f t="shared" si="35"/>
        <v>Valid</v>
      </c>
      <c r="T226" s="223" t="str" cm="1">
        <f t="array" ref="T226">INDEX(Input_TMS_ADD25!$C$9:$C$24,MATCH(Input_TMS!K226,Input_TMS_ADD25!$B$9:$B$24,0),)</f>
        <v>WINEP Storm Overflows</v>
      </c>
      <c r="W226" s="101">
        <f t="shared" si="34"/>
        <v>0</v>
      </c>
    </row>
    <row r="227" spans="2:23" ht="20.25" customHeight="1" thickBot="1" x14ac:dyDescent="0.4">
      <c r="B227" s="6" t="s">
        <v>405</v>
      </c>
      <c r="C227" s="7" t="s">
        <v>68</v>
      </c>
      <c r="D227" s="7">
        <v>3</v>
      </c>
      <c r="E227" s="218" t="s">
        <v>406</v>
      </c>
      <c r="F227" s="218" t="s">
        <v>407</v>
      </c>
      <c r="G227" s="218" t="s">
        <v>243</v>
      </c>
      <c r="H227" s="219" t="s">
        <v>72</v>
      </c>
      <c r="I227" s="219">
        <v>47573</v>
      </c>
      <c r="J227" s="218" t="s">
        <v>65</v>
      </c>
      <c r="K227" s="208" t="s">
        <v>291</v>
      </c>
      <c r="L227" s="208">
        <v>0.72</v>
      </c>
      <c r="M227" s="220" t="s">
        <v>74</v>
      </c>
      <c r="N227" s="220" t="s">
        <v>75</v>
      </c>
      <c r="O227" s="221">
        <f t="shared" si="36"/>
        <v>0</v>
      </c>
      <c r="P227" s="221">
        <f t="shared" si="37"/>
        <v>0.72</v>
      </c>
      <c r="Q227" s="221">
        <f t="shared" si="32"/>
        <v>0</v>
      </c>
      <c r="R227" s="221">
        <f t="shared" si="33"/>
        <v>0.72</v>
      </c>
      <c r="S227" s="222" t="str">
        <f t="shared" si="35"/>
        <v>Valid</v>
      </c>
      <c r="T227" s="223" t="str" cm="1">
        <f t="array" ref="T227">INDEX(Input_TMS_ADD25!$C$9:$C$24,MATCH(Input_TMS!K227,Input_TMS_ADD25!$B$9:$B$24,0),)</f>
        <v>WINEP Storm Overflows</v>
      </c>
      <c r="W227" s="101">
        <f t="shared" si="34"/>
        <v>0</v>
      </c>
    </row>
    <row r="228" spans="2:23" ht="20.25" customHeight="1" thickBot="1" x14ac:dyDescent="0.4">
      <c r="B228" s="6" t="s">
        <v>405</v>
      </c>
      <c r="C228" s="7" t="s">
        <v>68</v>
      </c>
      <c r="D228" s="7">
        <v>3</v>
      </c>
      <c r="E228" s="218" t="s">
        <v>406</v>
      </c>
      <c r="F228" s="218" t="s">
        <v>407</v>
      </c>
      <c r="G228" s="218" t="s">
        <v>243</v>
      </c>
      <c r="H228" s="219" t="s">
        <v>72</v>
      </c>
      <c r="I228" s="219">
        <v>47573</v>
      </c>
      <c r="J228" s="218" t="s">
        <v>65</v>
      </c>
      <c r="K228" s="208" t="s">
        <v>292</v>
      </c>
      <c r="L228" s="208">
        <v>0.66800000000000004</v>
      </c>
      <c r="M228" s="220" t="s">
        <v>74</v>
      </c>
      <c r="N228" s="220" t="s">
        <v>75</v>
      </c>
      <c r="O228" s="221">
        <f t="shared" si="36"/>
        <v>0</v>
      </c>
      <c r="P228" s="221">
        <f t="shared" si="37"/>
        <v>0.66800000000000004</v>
      </c>
      <c r="Q228" s="221">
        <f t="shared" si="32"/>
        <v>0</v>
      </c>
      <c r="R228" s="221">
        <f t="shared" si="33"/>
        <v>0.66800000000000004</v>
      </c>
      <c r="S228" s="222" t="str">
        <f t="shared" si="35"/>
        <v>Valid</v>
      </c>
      <c r="T228" s="223" t="str" cm="1">
        <f t="array" ref="T228">INDEX(Input_TMS_ADD25!$C$9:$C$24,MATCH(Input_TMS!K228,Input_TMS_ADD25!$B$9:$B$24,0),)</f>
        <v>WINEP Storm Overflows</v>
      </c>
      <c r="W228" s="101">
        <f t="shared" si="34"/>
        <v>0</v>
      </c>
    </row>
    <row r="229" spans="2:23" ht="20.25" customHeight="1" thickBot="1" x14ac:dyDescent="0.4">
      <c r="B229" s="6" t="s">
        <v>405</v>
      </c>
      <c r="C229" s="7" t="s">
        <v>68</v>
      </c>
      <c r="D229" s="7">
        <v>3</v>
      </c>
      <c r="E229" s="218" t="s">
        <v>406</v>
      </c>
      <c r="F229" s="218" t="s">
        <v>407</v>
      </c>
      <c r="G229" s="218" t="s">
        <v>243</v>
      </c>
      <c r="H229" s="219" t="s">
        <v>72</v>
      </c>
      <c r="I229" s="219">
        <v>47573</v>
      </c>
      <c r="J229" s="218" t="s">
        <v>65</v>
      </c>
      <c r="K229" s="208" t="s">
        <v>293</v>
      </c>
      <c r="L229" s="208">
        <v>3.7519999999999998</v>
      </c>
      <c r="M229" s="220" t="s">
        <v>74</v>
      </c>
      <c r="N229" s="220" t="s">
        <v>75</v>
      </c>
      <c r="O229" s="221">
        <f t="shared" si="36"/>
        <v>0</v>
      </c>
      <c r="P229" s="221">
        <f t="shared" si="37"/>
        <v>3.7519999999999998</v>
      </c>
      <c r="Q229" s="221">
        <f t="shared" si="32"/>
        <v>0</v>
      </c>
      <c r="R229" s="221">
        <f t="shared" si="33"/>
        <v>3.7519999999999998</v>
      </c>
      <c r="S229" s="222" t="str">
        <f t="shared" si="35"/>
        <v>Valid</v>
      </c>
      <c r="T229" s="223" t="str" cm="1">
        <f t="array" ref="T229">INDEX(Input_TMS_ADD25!$C$9:$C$24,MATCH(Input_TMS!K229,Input_TMS_ADD25!$B$9:$B$24,0),)</f>
        <v>WINEP Storm Overflows</v>
      </c>
      <c r="W229" s="101">
        <f t="shared" si="34"/>
        <v>0</v>
      </c>
    </row>
    <row r="230" spans="2:23" ht="20.25" customHeight="1" thickBot="1" x14ac:dyDescent="0.4">
      <c r="B230" s="6" t="s">
        <v>408</v>
      </c>
      <c r="C230" s="7" t="s">
        <v>68</v>
      </c>
      <c r="D230" s="7">
        <v>3</v>
      </c>
      <c r="E230" s="218" t="s">
        <v>409</v>
      </c>
      <c r="F230" s="218" t="s">
        <v>410</v>
      </c>
      <c r="G230" s="218" t="s">
        <v>243</v>
      </c>
      <c r="H230" s="219" t="s">
        <v>72</v>
      </c>
      <c r="I230" s="219">
        <v>47573</v>
      </c>
      <c r="J230" s="218" t="s">
        <v>65</v>
      </c>
      <c r="K230" s="208" t="s">
        <v>251</v>
      </c>
      <c r="L230" s="208">
        <v>3.62</v>
      </c>
      <c r="M230" s="220" t="s">
        <v>74</v>
      </c>
      <c r="N230" s="220" t="s">
        <v>75</v>
      </c>
      <c r="O230" s="221">
        <f t="shared" si="36"/>
        <v>0</v>
      </c>
      <c r="P230" s="221">
        <f t="shared" si="37"/>
        <v>3.62</v>
      </c>
      <c r="Q230" s="221">
        <f t="shared" si="32"/>
        <v>0</v>
      </c>
      <c r="R230" s="221">
        <f t="shared" si="33"/>
        <v>3.62</v>
      </c>
      <c r="S230" s="222" t="str">
        <f t="shared" si="35"/>
        <v>Valid</v>
      </c>
      <c r="T230" s="223" t="str" cm="1">
        <f t="array" ref="T230">INDEX(Input_TMS_ADD25!$C$9:$C$24,MATCH(Input_TMS!K230,Input_TMS_ADD25!$B$9:$B$24,0),)</f>
        <v>WINEP Storm Overflows</v>
      </c>
      <c r="W230" s="101">
        <f t="shared" si="34"/>
        <v>0</v>
      </c>
    </row>
    <row r="231" spans="2:23" ht="20.25" customHeight="1" thickBot="1" x14ac:dyDescent="0.4">
      <c r="B231" s="6" t="s">
        <v>411</v>
      </c>
      <c r="C231" s="7" t="s">
        <v>68</v>
      </c>
      <c r="D231" s="7">
        <v>3</v>
      </c>
      <c r="E231" s="218" t="s">
        <v>412</v>
      </c>
      <c r="F231" s="218" t="s">
        <v>413</v>
      </c>
      <c r="G231" s="218" t="s">
        <v>243</v>
      </c>
      <c r="H231" s="219" t="s">
        <v>72</v>
      </c>
      <c r="I231" s="219">
        <v>47573</v>
      </c>
      <c r="J231" s="218" t="s">
        <v>65</v>
      </c>
      <c r="K231" s="208" t="s">
        <v>244</v>
      </c>
      <c r="L231" s="208">
        <v>0.85599999999999998</v>
      </c>
      <c r="M231" s="220" t="s">
        <v>74</v>
      </c>
      <c r="N231" s="220" t="s">
        <v>75</v>
      </c>
      <c r="O231" s="221">
        <f t="shared" si="36"/>
        <v>0</v>
      </c>
      <c r="P231" s="221">
        <f t="shared" si="37"/>
        <v>0.85599999999999998</v>
      </c>
      <c r="Q231" s="221">
        <f t="shared" si="32"/>
        <v>0</v>
      </c>
      <c r="R231" s="221">
        <f t="shared" si="33"/>
        <v>0.85599999999999998</v>
      </c>
      <c r="S231" s="222" t="str">
        <f t="shared" si="35"/>
        <v>Valid</v>
      </c>
      <c r="T231" s="223" t="str" cm="1">
        <f t="array" ref="T231">INDEX(Input_TMS_ADD25!$C$9:$C$24,MATCH(Input_TMS!K231,Input_TMS_ADD25!$B$9:$B$24,0),)</f>
        <v>WINEP Storm Overflows</v>
      </c>
      <c r="W231" s="101">
        <f t="shared" si="34"/>
        <v>0</v>
      </c>
    </row>
    <row r="232" spans="2:23" ht="20.25" customHeight="1" thickBot="1" x14ac:dyDescent="0.4">
      <c r="B232" s="6" t="s">
        <v>411</v>
      </c>
      <c r="C232" s="7" t="s">
        <v>68</v>
      </c>
      <c r="D232" s="7">
        <v>3</v>
      </c>
      <c r="E232" s="218" t="s">
        <v>412</v>
      </c>
      <c r="F232" s="218" t="s">
        <v>413</v>
      </c>
      <c r="G232" s="218" t="s">
        <v>243</v>
      </c>
      <c r="H232" s="219" t="s">
        <v>72</v>
      </c>
      <c r="I232" s="219">
        <v>47573</v>
      </c>
      <c r="J232" s="218" t="s">
        <v>65</v>
      </c>
      <c r="K232" s="208" t="s">
        <v>291</v>
      </c>
      <c r="L232" s="208">
        <v>0.57099999999999995</v>
      </c>
      <c r="M232" s="220" t="s">
        <v>74</v>
      </c>
      <c r="N232" s="220" t="s">
        <v>75</v>
      </c>
      <c r="O232" s="221">
        <f t="shared" si="36"/>
        <v>0</v>
      </c>
      <c r="P232" s="221">
        <f t="shared" si="37"/>
        <v>0.57099999999999995</v>
      </c>
      <c r="Q232" s="221">
        <f t="shared" si="32"/>
        <v>0</v>
      </c>
      <c r="R232" s="221">
        <f t="shared" si="33"/>
        <v>0.57099999999999995</v>
      </c>
      <c r="S232" s="222" t="str">
        <f t="shared" si="35"/>
        <v>Valid</v>
      </c>
      <c r="T232" s="223" t="str" cm="1">
        <f t="array" ref="T232">INDEX(Input_TMS_ADD25!$C$9:$C$24,MATCH(Input_TMS!K232,Input_TMS_ADD25!$B$9:$B$24,0),)</f>
        <v>WINEP Storm Overflows</v>
      </c>
      <c r="W232" s="101">
        <f t="shared" si="34"/>
        <v>0</v>
      </c>
    </row>
    <row r="233" spans="2:23" ht="20.25" customHeight="1" thickBot="1" x14ac:dyDescent="0.4">
      <c r="B233" s="6" t="s">
        <v>411</v>
      </c>
      <c r="C233" s="7" t="s">
        <v>68</v>
      </c>
      <c r="D233" s="7">
        <v>3</v>
      </c>
      <c r="E233" s="218" t="s">
        <v>412</v>
      </c>
      <c r="F233" s="218" t="s">
        <v>413</v>
      </c>
      <c r="G233" s="218" t="s">
        <v>243</v>
      </c>
      <c r="H233" s="219" t="s">
        <v>72</v>
      </c>
      <c r="I233" s="219">
        <v>47573</v>
      </c>
      <c r="J233" s="218" t="s">
        <v>65</v>
      </c>
      <c r="K233" s="208" t="s">
        <v>292</v>
      </c>
      <c r="L233" s="208">
        <v>0.47599999999999998</v>
      </c>
      <c r="M233" s="220" t="s">
        <v>74</v>
      </c>
      <c r="N233" s="220" t="s">
        <v>75</v>
      </c>
      <c r="O233" s="221">
        <f t="shared" si="36"/>
        <v>0</v>
      </c>
      <c r="P233" s="221">
        <f t="shared" si="37"/>
        <v>0.47599999999999998</v>
      </c>
      <c r="Q233" s="221">
        <f t="shared" si="32"/>
        <v>0</v>
      </c>
      <c r="R233" s="221">
        <f t="shared" si="33"/>
        <v>0.47599999999999998</v>
      </c>
      <c r="S233" s="222" t="str">
        <f t="shared" si="35"/>
        <v>Valid</v>
      </c>
      <c r="T233" s="223" t="str" cm="1">
        <f t="array" ref="T233">INDEX(Input_TMS_ADD25!$C$9:$C$24,MATCH(Input_TMS!K233,Input_TMS_ADD25!$B$9:$B$24,0),)</f>
        <v>WINEP Storm Overflows</v>
      </c>
      <c r="W233" s="101">
        <f t="shared" si="34"/>
        <v>0</v>
      </c>
    </row>
    <row r="234" spans="2:23" ht="20.25" customHeight="1" thickBot="1" x14ac:dyDescent="0.4">
      <c r="B234" s="6" t="s">
        <v>411</v>
      </c>
      <c r="C234" s="7" t="s">
        <v>68</v>
      </c>
      <c r="D234" s="7">
        <v>3</v>
      </c>
      <c r="E234" s="218" t="s">
        <v>412</v>
      </c>
      <c r="F234" s="218" t="s">
        <v>413</v>
      </c>
      <c r="G234" s="218" t="s">
        <v>243</v>
      </c>
      <c r="H234" s="219" t="s">
        <v>72</v>
      </c>
      <c r="I234" s="219">
        <v>47573</v>
      </c>
      <c r="J234" s="218" t="s">
        <v>65</v>
      </c>
      <c r="K234" s="208" t="s">
        <v>293</v>
      </c>
      <c r="L234" s="208">
        <v>2.855</v>
      </c>
      <c r="M234" s="220" t="s">
        <v>74</v>
      </c>
      <c r="N234" s="220" t="s">
        <v>75</v>
      </c>
      <c r="O234" s="221">
        <f t="shared" si="36"/>
        <v>0</v>
      </c>
      <c r="P234" s="221">
        <f t="shared" si="37"/>
        <v>2.855</v>
      </c>
      <c r="Q234" s="221">
        <f t="shared" si="32"/>
        <v>0</v>
      </c>
      <c r="R234" s="221">
        <f t="shared" si="33"/>
        <v>2.855</v>
      </c>
      <c r="S234" s="222" t="str">
        <f t="shared" si="35"/>
        <v>Valid</v>
      </c>
      <c r="T234" s="223" t="str" cm="1">
        <f t="array" ref="T234">INDEX(Input_TMS_ADD25!$C$9:$C$24,MATCH(Input_TMS!K234,Input_TMS_ADD25!$B$9:$B$24,0),)</f>
        <v>WINEP Storm Overflows</v>
      </c>
      <c r="W234" s="101">
        <f t="shared" si="34"/>
        <v>0</v>
      </c>
    </row>
    <row r="235" spans="2:23" ht="20.25" customHeight="1" thickBot="1" x14ac:dyDescent="0.4">
      <c r="B235" s="6" t="s">
        <v>414</v>
      </c>
      <c r="C235" s="7" t="s">
        <v>68</v>
      </c>
      <c r="D235" s="7">
        <v>3</v>
      </c>
      <c r="E235" s="218" t="s">
        <v>415</v>
      </c>
      <c r="F235" s="218" t="s">
        <v>416</v>
      </c>
      <c r="G235" s="218" t="s">
        <v>243</v>
      </c>
      <c r="H235" s="219" t="s">
        <v>72</v>
      </c>
      <c r="I235" s="219">
        <v>47573</v>
      </c>
      <c r="J235" s="218" t="s">
        <v>65</v>
      </c>
      <c r="K235" s="208" t="s">
        <v>323</v>
      </c>
      <c r="L235" s="208">
        <v>7.3929999999999998</v>
      </c>
      <c r="M235" s="220" t="s">
        <v>74</v>
      </c>
      <c r="N235" s="220" t="s">
        <v>75</v>
      </c>
      <c r="O235" s="221">
        <f t="shared" si="36"/>
        <v>0</v>
      </c>
      <c r="P235" s="221">
        <f t="shared" si="37"/>
        <v>7.3929999999999998</v>
      </c>
      <c r="Q235" s="221">
        <f t="shared" si="32"/>
        <v>0</v>
      </c>
      <c r="R235" s="221">
        <f t="shared" si="33"/>
        <v>7.3929999999999998</v>
      </c>
      <c r="S235" s="222" t="str">
        <f t="shared" si="35"/>
        <v>Valid</v>
      </c>
      <c r="T235" s="223" t="str" cm="1">
        <f t="array" ref="T235">INDEX(Input_TMS_ADD25!$C$9:$C$24,MATCH(Input_TMS!K235,Input_TMS_ADD25!$B$9:$B$24,0),)</f>
        <v>WINEP Storm Overflows</v>
      </c>
      <c r="W235" s="101">
        <f t="shared" si="34"/>
        <v>0</v>
      </c>
    </row>
    <row r="236" spans="2:23" ht="20.25" customHeight="1" thickBot="1" x14ac:dyDescent="0.4">
      <c r="B236" s="6" t="s">
        <v>414</v>
      </c>
      <c r="C236" s="7" t="s">
        <v>68</v>
      </c>
      <c r="D236" s="7">
        <v>3</v>
      </c>
      <c r="E236" s="218" t="s">
        <v>415</v>
      </c>
      <c r="F236" s="218" t="s">
        <v>416</v>
      </c>
      <c r="G236" s="218" t="s">
        <v>243</v>
      </c>
      <c r="H236" s="219" t="s">
        <v>72</v>
      </c>
      <c r="I236" s="219">
        <v>47573</v>
      </c>
      <c r="J236" s="218" t="s">
        <v>65</v>
      </c>
      <c r="K236" s="208" t="s">
        <v>291</v>
      </c>
      <c r="L236" s="208">
        <v>2.161</v>
      </c>
      <c r="M236" s="220" t="s">
        <v>74</v>
      </c>
      <c r="N236" s="220" t="s">
        <v>75</v>
      </c>
      <c r="O236" s="221">
        <f t="shared" si="36"/>
        <v>0</v>
      </c>
      <c r="P236" s="221">
        <f t="shared" si="37"/>
        <v>2.161</v>
      </c>
      <c r="Q236" s="221">
        <f t="shared" si="32"/>
        <v>0</v>
      </c>
      <c r="R236" s="221">
        <f t="shared" si="33"/>
        <v>2.161</v>
      </c>
      <c r="S236" s="222" t="str">
        <f t="shared" si="35"/>
        <v>Valid</v>
      </c>
      <c r="T236" s="223" t="str" cm="1">
        <f t="array" ref="T236">INDEX(Input_TMS_ADD25!$C$9:$C$24,MATCH(Input_TMS!K236,Input_TMS_ADD25!$B$9:$B$24,0),)</f>
        <v>WINEP Storm Overflows</v>
      </c>
      <c r="W236" s="101">
        <f t="shared" si="34"/>
        <v>0</v>
      </c>
    </row>
    <row r="237" spans="2:23" ht="20.25" customHeight="1" thickBot="1" x14ac:dyDescent="0.4">
      <c r="B237" s="6" t="s">
        <v>414</v>
      </c>
      <c r="C237" s="7" t="s">
        <v>68</v>
      </c>
      <c r="D237" s="7">
        <v>3</v>
      </c>
      <c r="E237" s="218" t="s">
        <v>415</v>
      </c>
      <c r="F237" s="218" t="s">
        <v>416</v>
      </c>
      <c r="G237" s="218" t="s">
        <v>243</v>
      </c>
      <c r="H237" s="219" t="s">
        <v>72</v>
      </c>
      <c r="I237" s="219">
        <v>47573</v>
      </c>
      <c r="J237" s="218" t="s">
        <v>65</v>
      </c>
      <c r="K237" s="208" t="s">
        <v>292</v>
      </c>
      <c r="L237" s="208">
        <v>1.82</v>
      </c>
      <c r="M237" s="220" t="s">
        <v>74</v>
      </c>
      <c r="N237" s="220" t="s">
        <v>75</v>
      </c>
      <c r="O237" s="221">
        <f t="shared" si="36"/>
        <v>0</v>
      </c>
      <c r="P237" s="221">
        <f t="shared" si="37"/>
        <v>1.82</v>
      </c>
      <c r="Q237" s="221">
        <f t="shared" si="32"/>
        <v>0</v>
      </c>
      <c r="R237" s="221">
        <f t="shared" si="33"/>
        <v>1.82</v>
      </c>
      <c r="S237" s="222" t="str">
        <f t="shared" si="35"/>
        <v>Valid</v>
      </c>
      <c r="T237" s="223" t="str" cm="1">
        <f t="array" ref="T237">INDEX(Input_TMS_ADD25!$C$9:$C$24,MATCH(Input_TMS!K237,Input_TMS_ADD25!$B$9:$B$24,0),)</f>
        <v>WINEP Storm Overflows</v>
      </c>
      <c r="W237" s="101">
        <f t="shared" si="34"/>
        <v>0</v>
      </c>
    </row>
    <row r="238" spans="2:23" ht="20.25" customHeight="1" thickBot="1" x14ac:dyDescent="0.4">
      <c r="B238" s="6" t="s">
        <v>417</v>
      </c>
      <c r="C238" s="7" t="s">
        <v>68</v>
      </c>
      <c r="D238" s="7">
        <v>3</v>
      </c>
      <c r="E238" s="218" t="s">
        <v>418</v>
      </c>
      <c r="F238" s="218" t="s">
        <v>419</v>
      </c>
      <c r="G238" s="218" t="s">
        <v>243</v>
      </c>
      <c r="H238" s="219" t="s">
        <v>297</v>
      </c>
      <c r="I238" s="219">
        <v>47573</v>
      </c>
      <c r="J238" s="218" t="s">
        <v>65</v>
      </c>
      <c r="K238" s="208" t="s">
        <v>291</v>
      </c>
      <c r="L238" s="208">
        <v>0.20600000000000002</v>
      </c>
      <c r="M238" s="220" t="s">
        <v>74</v>
      </c>
      <c r="N238" s="220" t="s">
        <v>75</v>
      </c>
      <c r="O238" s="221">
        <f t="shared" si="36"/>
        <v>0</v>
      </c>
      <c r="P238" s="221">
        <f t="shared" si="37"/>
        <v>0.20600000000000002</v>
      </c>
      <c r="Q238" s="221">
        <f t="shared" si="32"/>
        <v>0</v>
      </c>
      <c r="R238" s="221">
        <f t="shared" si="33"/>
        <v>0.20600000000000002</v>
      </c>
      <c r="S238" s="222" t="str">
        <f t="shared" si="35"/>
        <v>Valid</v>
      </c>
      <c r="T238" s="223" t="str" cm="1">
        <f t="array" ref="T238">INDEX(Input_TMS_ADD25!$C$9:$C$24,MATCH(Input_TMS!K238,Input_TMS_ADD25!$B$9:$B$24,0),)</f>
        <v>WINEP Storm Overflows</v>
      </c>
      <c r="W238" s="101">
        <f t="shared" si="34"/>
        <v>0</v>
      </c>
    </row>
    <row r="239" spans="2:23" ht="20.25" customHeight="1" thickBot="1" x14ac:dyDescent="0.4">
      <c r="B239" s="6" t="s">
        <v>417</v>
      </c>
      <c r="C239" s="7" t="s">
        <v>68</v>
      </c>
      <c r="D239" s="7">
        <v>3</v>
      </c>
      <c r="E239" s="218" t="s">
        <v>418</v>
      </c>
      <c r="F239" s="218" t="s">
        <v>419</v>
      </c>
      <c r="G239" s="218" t="s">
        <v>243</v>
      </c>
      <c r="H239" s="219" t="s">
        <v>297</v>
      </c>
      <c r="I239" s="219">
        <v>47573</v>
      </c>
      <c r="J239" s="218" t="s">
        <v>65</v>
      </c>
      <c r="K239" s="208" t="s">
        <v>292</v>
      </c>
      <c r="L239" s="208">
        <v>0.185</v>
      </c>
      <c r="M239" s="220" t="s">
        <v>74</v>
      </c>
      <c r="N239" s="220" t="s">
        <v>75</v>
      </c>
      <c r="O239" s="221">
        <f t="shared" si="36"/>
        <v>0</v>
      </c>
      <c r="P239" s="221">
        <f t="shared" si="37"/>
        <v>0.185</v>
      </c>
      <c r="Q239" s="221">
        <f t="shared" si="32"/>
        <v>0</v>
      </c>
      <c r="R239" s="221">
        <f t="shared" si="33"/>
        <v>0.185</v>
      </c>
      <c r="S239" s="222" t="str">
        <f t="shared" si="35"/>
        <v>Valid</v>
      </c>
      <c r="T239" s="223" t="str" cm="1">
        <f t="array" ref="T239">INDEX(Input_TMS_ADD25!$C$9:$C$24,MATCH(Input_TMS!K239,Input_TMS_ADD25!$B$9:$B$24,0),)</f>
        <v>WINEP Storm Overflows</v>
      </c>
      <c r="W239" s="101">
        <f t="shared" si="34"/>
        <v>0</v>
      </c>
    </row>
    <row r="240" spans="2:23" ht="20.25" customHeight="1" thickBot="1" x14ac:dyDescent="0.4">
      <c r="B240" s="6" t="s">
        <v>417</v>
      </c>
      <c r="C240" s="7" t="s">
        <v>68</v>
      </c>
      <c r="D240" s="7">
        <v>3</v>
      </c>
      <c r="E240" s="218" t="s">
        <v>418</v>
      </c>
      <c r="F240" s="218" t="s">
        <v>419</v>
      </c>
      <c r="G240" s="218" t="s">
        <v>243</v>
      </c>
      <c r="H240" s="219" t="s">
        <v>297</v>
      </c>
      <c r="I240" s="219">
        <v>47573</v>
      </c>
      <c r="J240" s="218" t="s">
        <v>65</v>
      </c>
      <c r="K240" s="208" t="s">
        <v>293</v>
      </c>
      <c r="L240" s="208">
        <v>1.095</v>
      </c>
      <c r="M240" s="220" t="s">
        <v>74</v>
      </c>
      <c r="N240" s="220" t="s">
        <v>75</v>
      </c>
      <c r="O240" s="221">
        <f t="shared" si="36"/>
        <v>0</v>
      </c>
      <c r="P240" s="221">
        <f t="shared" si="37"/>
        <v>1.095</v>
      </c>
      <c r="Q240" s="221">
        <f t="shared" ref="Q240:Q280" si="38">IF(J240="CW3",L240,0)</f>
        <v>0</v>
      </c>
      <c r="R240" s="221">
        <f t="shared" ref="R240:R280" si="39">IF(J240="CWW3",L240,0)</f>
        <v>1.095</v>
      </c>
      <c r="S240" s="222" t="str">
        <f t="shared" si="35"/>
        <v>Valid</v>
      </c>
      <c r="T240" s="223" t="str" cm="1">
        <f t="array" ref="T240">INDEX(Input_TMS_ADD25!$C$9:$C$24,MATCH(Input_TMS!K240,Input_TMS_ADD25!$B$9:$B$24,0),)</f>
        <v>WINEP Storm Overflows</v>
      </c>
      <c r="W240" s="101">
        <f t="shared" ref="W240:W280" si="40">O240/L240</f>
        <v>0</v>
      </c>
    </row>
    <row r="241" spans="2:23" ht="20.25" customHeight="1" thickBot="1" x14ac:dyDescent="0.4">
      <c r="B241" s="6" t="s">
        <v>417</v>
      </c>
      <c r="C241" s="7" t="s">
        <v>68</v>
      </c>
      <c r="D241" s="7">
        <v>3</v>
      </c>
      <c r="E241" s="218" t="s">
        <v>418</v>
      </c>
      <c r="F241" s="218" t="s">
        <v>419</v>
      </c>
      <c r="G241" s="218" t="s">
        <v>243</v>
      </c>
      <c r="H241" s="219" t="s">
        <v>297</v>
      </c>
      <c r="I241" s="219">
        <v>47573</v>
      </c>
      <c r="J241" s="218" t="s">
        <v>65</v>
      </c>
      <c r="K241" s="208" t="s">
        <v>253</v>
      </c>
      <c r="L241" s="208">
        <v>0.57899999999999996</v>
      </c>
      <c r="M241" s="220" t="s">
        <v>74</v>
      </c>
      <c r="N241" s="220" t="s">
        <v>75</v>
      </c>
      <c r="O241" s="221">
        <f t="shared" si="36"/>
        <v>0</v>
      </c>
      <c r="P241" s="221">
        <f t="shared" si="37"/>
        <v>0.57899999999999996</v>
      </c>
      <c r="Q241" s="221">
        <f t="shared" si="38"/>
        <v>0</v>
      </c>
      <c r="R241" s="221">
        <f t="shared" si="39"/>
        <v>0.57899999999999996</v>
      </c>
      <c r="S241" s="222" t="str">
        <f t="shared" ref="S241:S280" si="41">IF(M241=N241,"ERROR","Valid")</f>
        <v>Valid</v>
      </c>
      <c r="T241" s="223" t="str" cm="1">
        <f t="array" ref="T241">INDEX(Input_TMS_ADD25!$C$9:$C$24,MATCH(Input_TMS!K241,Input_TMS_ADD25!$B$9:$B$24,0),)</f>
        <v>WINEP Storm Overflows</v>
      </c>
      <c r="W241" s="101">
        <f t="shared" si="40"/>
        <v>0</v>
      </c>
    </row>
    <row r="242" spans="2:23" ht="20.25" customHeight="1" thickBot="1" x14ac:dyDescent="0.4">
      <c r="B242" s="6" t="s">
        <v>420</v>
      </c>
      <c r="C242" s="7" t="s">
        <v>68</v>
      </c>
      <c r="D242" s="7">
        <v>3</v>
      </c>
      <c r="E242" s="218" t="s">
        <v>421</v>
      </c>
      <c r="F242" s="218" t="s">
        <v>422</v>
      </c>
      <c r="G242" s="218" t="s">
        <v>243</v>
      </c>
      <c r="H242" s="219" t="s">
        <v>72</v>
      </c>
      <c r="I242" s="219">
        <v>47573</v>
      </c>
      <c r="J242" s="218" t="s">
        <v>65</v>
      </c>
      <c r="K242" s="208" t="s">
        <v>244</v>
      </c>
      <c r="L242" s="208">
        <v>1.0049999999999999</v>
      </c>
      <c r="M242" s="220" t="s">
        <v>74</v>
      </c>
      <c r="N242" s="220" t="s">
        <v>75</v>
      </c>
      <c r="O242" s="221">
        <f t="shared" si="36"/>
        <v>0</v>
      </c>
      <c r="P242" s="221">
        <f t="shared" si="37"/>
        <v>1.0049999999999999</v>
      </c>
      <c r="Q242" s="221">
        <f t="shared" si="38"/>
        <v>0</v>
      </c>
      <c r="R242" s="221">
        <f t="shared" si="39"/>
        <v>1.0049999999999999</v>
      </c>
      <c r="S242" s="222" t="str">
        <f t="shared" si="41"/>
        <v>Valid</v>
      </c>
      <c r="T242" s="223" t="str" cm="1">
        <f t="array" ref="T242">INDEX(Input_TMS_ADD25!$C$9:$C$24,MATCH(Input_TMS!K242,Input_TMS_ADD25!$B$9:$B$24,0),)</f>
        <v>WINEP Storm Overflows</v>
      </c>
      <c r="W242" s="101">
        <f t="shared" si="40"/>
        <v>0</v>
      </c>
    </row>
    <row r="243" spans="2:23" ht="20.25" customHeight="1" thickBot="1" x14ac:dyDescent="0.4">
      <c r="B243" s="6" t="s">
        <v>420</v>
      </c>
      <c r="C243" s="7" t="s">
        <v>68</v>
      </c>
      <c r="D243" s="7">
        <v>3</v>
      </c>
      <c r="E243" s="218" t="s">
        <v>421</v>
      </c>
      <c r="F243" s="218" t="s">
        <v>422</v>
      </c>
      <c r="G243" s="218" t="s">
        <v>243</v>
      </c>
      <c r="H243" s="219" t="s">
        <v>72</v>
      </c>
      <c r="I243" s="219">
        <v>47573</v>
      </c>
      <c r="J243" s="218" t="s">
        <v>65</v>
      </c>
      <c r="K243" s="208" t="s">
        <v>291</v>
      </c>
      <c r="L243" s="208">
        <v>0.55800000000000005</v>
      </c>
      <c r="M243" s="220" t="s">
        <v>74</v>
      </c>
      <c r="N243" s="220" t="s">
        <v>75</v>
      </c>
      <c r="O243" s="221">
        <f t="shared" si="36"/>
        <v>0</v>
      </c>
      <c r="P243" s="221">
        <f t="shared" si="37"/>
        <v>0.55800000000000005</v>
      </c>
      <c r="Q243" s="221">
        <f t="shared" si="38"/>
        <v>0</v>
      </c>
      <c r="R243" s="221">
        <f t="shared" si="39"/>
        <v>0.55800000000000005</v>
      </c>
      <c r="S243" s="222" t="str">
        <f t="shared" si="41"/>
        <v>Valid</v>
      </c>
      <c r="T243" s="223" t="str" cm="1">
        <f t="array" ref="T243">INDEX(Input_TMS_ADD25!$C$9:$C$24,MATCH(Input_TMS!K243,Input_TMS_ADD25!$B$9:$B$24,0),)</f>
        <v>WINEP Storm Overflows</v>
      </c>
      <c r="W243" s="101">
        <f t="shared" si="40"/>
        <v>0</v>
      </c>
    </row>
    <row r="244" spans="2:23" ht="20.25" customHeight="1" thickBot="1" x14ac:dyDescent="0.4">
      <c r="B244" s="6" t="s">
        <v>420</v>
      </c>
      <c r="C244" s="7" t="s">
        <v>68</v>
      </c>
      <c r="D244" s="7">
        <v>3</v>
      </c>
      <c r="E244" s="218" t="s">
        <v>421</v>
      </c>
      <c r="F244" s="218" t="s">
        <v>422</v>
      </c>
      <c r="G244" s="218" t="s">
        <v>243</v>
      </c>
      <c r="H244" s="219" t="s">
        <v>72</v>
      </c>
      <c r="I244" s="219">
        <v>47573</v>
      </c>
      <c r="J244" s="218" t="s">
        <v>65</v>
      </c>
      <c r="K244" s="208" t="s">
        <v>292</v>
      </c>
      <c r="L244" s="208">
        <v>0.502</v>
      </c>
      <c r="M244" s="220" t="s">
        <v>74</v>
      </c>
      <c r="N244" s="220" t="s">
        <v>75</v>
      </c>
      <c r="O244" s="221">
        <f t="shared" ref="O244:O280" si="42">IF(M244="Yes",L244,0)</f>
        <v>0</v>
      </c>
      <c r="P244" s="221">
        <f t="shared" ref="P244:P280" si="43">IF(N244="Yes",L244,0)</f>
        <v>0.502</v>
      </c>
      <c r="Q244" s="221">
        <f t="shared" si="38"/>
        <v>0</v>
      </c>
      <c r="R244" s="221">
        <f t="shared" si="39"/>
        <v>0.502</v>
      </c>
      <c r="S244" s="222" t="str">
        <f t="shared" si="41"/>
        <v>Valid</v>
      </c>
      <c r="T244" s="223" t="str" cm="1">
        <f t="array" ref="T244">INDEX(Input_TMS_ADD25!$C$9:$C$24,MATCH(Input_TMS!K244,Input_TMS_ADD25!$B$9:$B$24,0),)</f>
        <v>WINEP Storm Overflows</v>
      </c>
      <c r="W244" s="101">
        <f t="shared" si="40"/>
        <v>0</v>
      </c>
    </row>
    <row r="245" spans="2:23" ht="20.25" customHeight="1" thickBot="1" x14ac:dyDescent="0.4">
      <c r="B245" s="6" t="s">
        <v>420</v>
      </c>
      <c r="C245" s="7" t="s">
        <v>68</v>
      </c>
      <c r="D245" s="7">
        <v>3</v>
      </c>
      <c r="E245" s="218" t="s">
        <v>421</v>
      </c>
      <c r="F245" s="218" t="s">
        <v>422</v>
      </c>
      <c r="G245" s="218" t="s">
        <v>243</v>
      </c>
      <c r="H245" s="219" t="s">
        <v>72</v>
      </c>
      <c r="I245" s="219">
        <v>47573</v>
      </c>
      <c r="J245" s="218" t="s">
        <v>65</v>
      </c>
      <c r="K245" s="208" t="s">
        <v>293</v>
      </c>
      <c r="L245" s="208">
        <v>2.903</v>
      </c>
      <c r="M245" s="220" t="s">
        <v>74</v>
      </c>
      <c r="N245" s="220" t="s">
        <v>75</v>
      </c>
      <c r="O245" s="221">
        <f t="shared" si="42"/>
        <v>0</v>
      </c>
      <c r="P245" s="221">
        <f t="shared" si="43"/>
        <v>2.903</v>
      </c>
      <c r="Q245" s="221">
        <f t="shared" si="38"/>
        <v>0</v>
      </c>
      <c r="R245" s="221">
        <f t="shared" si="39"/>
        <v>2.903</v>
      </c>
      <c r="S245" s="222" t="str">
        <f t="shared" si="41"/>
        <v>Valid</v>
      </c>
      <c r="T245" s="223" t="str" cm="1">
        <f t="array" ref="T245">INDEX(Input_TMS_ADD25!$C$9:$C$24,MATCH(Input_TMS!K245,Input_TMS_ADD25!$B$9:$B$24,0),)</f>
        <v>WINEP Storm Overflows</v>
      </c>
      <c r="W245" s="101">
        <f t="shared" si="40"/>
        <v>0</v>
      </c>
    </row>
    <row r="246" spans="2:23" ht="20.25" customHeight="1" thickBot="1" x14ac:dyDescent="0.4">
      <c r="B246" s="6" t="s">
        <v>420</v>
      </c>
      <c r="C246" s="7" t="s">
        <v>68</v>
      </c>
      <c r="D246" s="7">
        <v>3</v>
      </c>
      <c r="E246" s="218" t="s">
        <v>421</v>
      </c>
      <c r="F246" s="218" t="s">
        <v>422</v>
      </c>
      <c r="G246" s="218" t="s">
        <v>243</v>
      </c>
      <c r="H246" s="219" t="s">
        <v>72</v>
      </c>
      <c r="I246" s="219">
        <v>47573</v>
      </c>
      <c r="J246" s="218" t="s">
        <v>65</v>
      </c>
      <c r="K246" s="208" t="s">
        <v>253</v>
      </c>
      <c r="L246" s="208">
        <v>0.61399999999999999</v>
      </c>
      <c r="M246" s="220" t="s">
        <v>74</v>
      </c>
      <c r="N246" s="220" t="s">
        <v>75</v>
      </c>
      <c r="O246" s="221">
        <f t="shared" si="42"/>
        <v>0</v>
      </c>
      <c r="P246" s="221">
        <f t="shared" si="43"/>
        <v>0.61399999999999999</v>
      </c>
      <c r="Q246" s="221">
        <f t="shared" si="38"/>
        <v>0</v>
      </c>
      <c r="R246" s="221">
        <f t="shared" si="39"/>
        <v>0.61399999999999999</v>
      </c>
      <c r="S246" s="222" t="str">
        <f t="shared" si="41"/>
        <v>Valid</v>
      </c>
      <c r="T246" s="223" t="str" cm="1">
        <f t="array" ref="T246">INDEX(Input_TMS_ADD25!$C$9:$C$24,MATCH(Input_TMS!K246,Input_TMS_ADD25!$B$9:$B$24,0),)</f>
        <v>WINEP Storm Overflows</v>
      </c>
      <c r="W246" s="101">
        <f t="shared" si="40"/>
        <v>0</v>
      </c>
    </row>
    <row r="247" spans="2:23" ht="20.25" customHeight="1" thickBot="1" x14ac:dyDescent="0.4">
      <c r="B247" s="6" t="s">
        <v>423</v>
      </c>
      <c r="C247" s="7" t="s">
        <v>68</v>
      </c>
      <c r="D247" s="7">
        <v>3</v>
      </c>
      <c r="E247" s="218" t="s">
        <v>424</v>
      </c>
      <c r="F247" s="218" t="s">
        <v>425</v>
      </c>
      <c r="G247" s="218" t="s">
        <v>243</v>
      </c>
      <c r="H247" s="219" t="s">
        <v>257</v>
      </c>
      <c r="I247" s="219">
        <v>47573</v>
      </c>
      <c r="J247" s="218" t="s">
        <v>65</v>
      </c>
      <c r="K247" s="208" t="s">
        <v>251</v>
      </c>
      <c r="L247" s="208">
        <v>1.4359999999999999</v>
      </c>
      <c r="M247" s="220" t="s">
        <v>74</v>
      </c>
      <c r="N247" s="220" t="s">
        <v>75</v>
      </c>
      <c r="O247" s="221">
        <f t="shared" si="42"/>
        <v>0</v>
      </c>
      <c r="P247" s="221">
        <f t="shared" si="43"/>
        <v>1.4359999999999999</v>
      </c>
      <c r="Q247" s="221">
        <f t="shared" si="38"/>
        <v>0</v>
      </c>
      <c r="R247" s="221">
        <f t="shared" si="39"/>
        <v>1.4359999999999999</v>
      </c>
      <c r="S247" s="222" t="str">
        <f t="shared" si="41"/>
        <v>Valid</v>
      </c>
      <c r="T247" s="223" t="str" cm="1">
        <f t="array" ref="T247">INDEX(Input_TMS_ADD25!$C$9:$C$24,MATCH(Input_TMS!K247,Input_TMS_ADD25!$B$9:$B$24,0),)</f>
        <v>WINEP Storm Overflows</v>
      </c>
      <c r="W247" s="101">
        <f t="shared" si="40"/>
        <v>0</v>
      </c>
    </row>
    <row r="248" spans="2:23" ht="20.25" customHeight="1" thickBot="1" x14ac:dyDescent="0.4">
      <c r="B248" s="6" t="s">
        <v>423</v>
      </c>
      <c r="C248" s="7" t="s">
        <v>68</v>
      </c>
      <c r="D248" s="7">
        <v>3</v>
      </c>
      <c r="E248" s="218" t="s">
        <v>424</v>
      </c>
      <c r="F248" s="218" t="s">
        <v>425</v>
      </c>
      <c r="G248" s="218" t="s">
        <v>243</v>
      </c>
      <c r="H248" s="219" t="s">
        <v>257</v>
      </c>
      <c r="I248" s="219">
        <v>47573</v>
      </c>
      <c r="J248" s="218" t="s">
        <v>65</v>
      </c>
      <c r="K248" s="208" t="s">
        <v>253</v>
      </c>
      <c r="L248" s="208">
        <v>0.58600000000000008</v>
      </c>
      <c r="M248" s="220" t="s">
        <v>74</v>
      </c>
      <c r="N248" s="220" t="s">
        <v>75</v>
      </c>
      <c r="O248" s="221">
        <f t="shared" si="42"/>
        <v>0</v>
      </c>
      <c r="P248" s="221">
        <f t="shared" si="43"/>
        <v>0.58600000000000008</v>
      </c>
      <c r="Q248" s="221">
        <f t="shared" si="38"/>
        <v>0</v>
      </c>
      <c r="R248" s="221">
        <f t="shared" si="39"/>
        <v>0.58600000000000008</v>
      </c>
      <c r="S248" s="222" t="str">
        <f t="shared" si="41"/>
        <v>Valid</v>
      </c>
      <c r="T248" s="223" t="str" cm="1">
        <f t="array" ref="T248">INDEX(Input_TMS_ADD25!$C$9:$C$24,MATCH(Input_TMS!K248,Input_TMS_ADD25!$B$9:$B$24,0),)</f>
        <v>WINEP Storm Overflows</v>
      </c>
      <c r="W248" s="101">
        <f t="shared" si="40"/>
        <v>0</v>
      </c>
    </row>
    <row r="249" spans="2:23" ht="20.25" customHeight="1" thickBot="1" x14ac:dyDescent="0.4">
      <c r="B249" s="6" t="s">
        <v>426</v>
      </c>
      <c r="C249" s="7" t="s">
        <v>68</v>
      </c>
      <c r="D249" s="7">
        <v>3</v>
      </c>
      <c r="E249" s="218" t="s">
        <v>427</v>
      </c>
      <c r="F249" s="218" t="s">
        <v>428</v>
      </c>
      <c r="G249" s="218" t="s">
        <v>243</v>
      </c>
      <c r="H249" s="219" t="s">
        <v>72</v>
      </c>
      <c r="I249" s="219">
        <v>47573</v>
      </c>
      <c r="J249" s="218" t="s">
        <v>65</v>
      </c>
      <c r="K249" s="208" t="s">
        <v>244</v>
      </c>
      <c r="L249" s="208">
        <v>0.84299999999999997</v>
      </c>
      <c r="M249" s="220" t="s">
        <v>74</v>
      </c>
      <c r="N249" s="220" t="s">
        <v>75</v>
      </c>
      <c r="O249" s="221">
        <f t="shared" si="42"/>
        <v>0</v>
      </c>
      <c r="P249" s="221">
        <f t="shared" si="43"/>
        <v>0.84299999999999997</v>
      </c>
      <c r="Q249" s="221">
        <f t="shared" si="38"/>
        <v>0</v>
      </c>
      <c r="R249" s="221">
        <f t="shared" si="39"/>
        <v>0.84299999999999997</v>
      </c>
      <c r="S249" s="222" t="str">
        <f t="shared" si="41"/>
        <v>Valid</v>
      </c>
      <c r="T249" s="223" t="str" cm="1">
        <f t="array" ref="T249">INDEX(Input_TMS_ADD25!$C$9:$C$24,MATCH(Input_TMS!K249,Input_TMS_ADD25!$B$9:$B$24,0),)</f>
        <v>WINEP Storm Overflows</v>
      </c>
      <c r="W249" s="101">
        <f t="shared" si="40"/>
        <v>0</v>
      </c>
    </row>
    <row r="250" spans="2:23" ht="20.25" customHeight="1" thickBot="1" x14ac:dyDescent="0.4">
      <c r="B250" s="6" t="s">
        <v>426</v>
      </c>
      <c r="C250" s="7" t="s">
        <v>68</v>
      </c>
      <c r="D250" s="7">
        <v>3</v>
      </c>
      <c r="E250" s="218" t="s">
        <v>427</v>
      </c>
      <c r="F250" s="218" t="s">
        <v>428</v>
      </c>
      <c r="G250" s="218" t="s">
        <v>243</v>
      </c>
      <c r="H250" s="219" t="s">
        <v>72</v>
      </c>
      <c r="I250" s="219">
        <v>47573</v>
      </c>
      <c r="J250" s="218" t="s">
        <v>65</v>
      </c>
      <c r="K250" s="208" t="s">
        <v>319</v>
      </c>
      <c r="L250" s="208">
        <v>4.1230000000000002</v>
      </c>
      <c r="M250" s="220" t="s">
        <v>74</v>
      </c>
      <c r="N250" s="220" t="s">
        <v>75</v>
      </c>
      <c r="O250" s="221">
        <f t="shared" si="42"/>
        <v>0</v>
      </c>
      <c r="P250" s="221">
        <f t="shared" si="43"/>
        <v>4.1230000000000002</v>
      </c>
      <c r="Q250" s="221">
        <f t="shared" si="38"/>
        <v>0</v>
      </c>
      <c r="R250" s="221">
        <f t="shared" si="39"/>
        <v>4.1230000000000002</v>
      </c>
      <c r="S250" s="222" t="str">
        <f t="shared" si="41"/>
        <v>Valid</v>
      </c>
      <c r="T250" s="223" t="str" cm="1">
        <f t="array" ref="T250">INDEX(Input_TMS_ADD25!$C$9:$C$24,MATCH(Input_TMS!K250,Input_TMS_ADD25!$B$9:$B$24,0),)</f>
        <v>WINEP Storm Overflows</v>
      </c>
      <c r="W250" s="101">
        <f t="shared" si="40"/>
        <v>0</v>
      </c>
    </row>
    <row r="251" spans="2:23" ht="20.25" customHeight="1" thickBot="1" x14ac:dyDescent="0.4">
      <c r="B251" s="6" t="s">
        <v>426</v>
      </c>
      <c r="C251" s="7" t="s">
        <v>68</v>
      </c>
      <c r="D251" s="7">
        <v>3</v>
      </c>
      <c r="E251" s="218" t="s">
        <v>427</v>
      </c>
      <c r="F251" s="218" t="s">
        <v>428</v>
      </c>
      <c r="G251" s="218" t="s">
        <v>243</v>
      </c>
      <c r="H251" s="219" t="s">
        <v>72</v>
      </c>
      <c r="I251" s="219">
        <v>47573</v>
      </c>
      <c r="J251" s="218" t="s">
        <v>65</v>
      </c>
      <c r="K251" s="208" t="s">
        <v>291</v>
      </c>
      <c r="L251" s="208">
        <v>2.0609999999999999</v>
      </c>
      <c r="M251" s="220" t="s">
        <v>74</v>
      </c>
      <c r="N251" s="220" t="s">
        <v>75</v>
      </c>
      <c r="O251" s="221">
        <f t="shared" si="42"/>
        <v>0</v>
      </c>
      <c r="P251" s="221">
        <f t="shared" si="43"/>
        <v>2.0609999999999999</v>
      </c>
      <c r="Q251" s="221">
        <f t="shared" si="38"/>
        <v>0</v>
      </c>
      <c r="R251" s="221">
        <f t="shared" si="39"/>
        <v>2.0609999999999999</v>
      </c>
      <c r="S251" s="222" t="str">
        <f t="shared" si="41"/>
        <v>Valid</v>
      </c>
      <c r="T251" s="223" t="str" cm="1">
        <f t="array" ref="T251">INDEX(Input_TMS_ADD25!$C$9:$C$24,MATCH(Input_TMS!K251,Input_TMS_ADD25!$B$9:$B$24,0),)</f>
        <v>WINEP Storm Overflows</v>
      </c>
      <c r="W251" s="101">
        <f t="shared" si="40"/>
        <v>0</v>
      </c>
    </row>
    <row r="252" spans="2:23" ht="20.25" customHeight="1" thickBot="1" x14ac:dyDescent="0.4">
      <c r="B252" s="6" t="s">
        <v>426</v>
      </c>
      <c r="C252" s="7" t="s">
        <v>68</v>
      </c>
      <c r="D252" s="7">
        <v>3</v>
      </c>
      <c r="E252" s="218" t="s">
        <v>427</v>
      </c>
      <c r="F252" s="218" t="s">
        <v>428</v>
      </c>
      <c r="G252" s="218" t="s">
        <v>243</v>
      </c>
      <c r="H252" s="219" t="s">
        <v>72</v>
      </c>
      <c r="I252" s="219">
        <v>47573</v>
      </c>
      <c r="J252" s="218" t="s">
        <v>65</v>
      </c>
      <c r="K252" s="208" t="s">
        <v>292</v>
      </c>
      <c r="L252" s="208">
        <v>1.78</v>
      </c>
      <c r="M252" s="220" t="s">
        <v>74</v>
      </c>
      <c r="N252" s="220" t="s">
        <v>75</v>
      </c>
      <c r="O252" s="221">
        <f t="shared" si="42"/>
        <v>0</v>
      </c>
      <c r="P252" s="221">
        <f t="shared" si="43"/>
        <v>1.78</v>
      </c>
      <c r="Q252" s="221">
        <f t="shared" si="38"/>
        <v>0</v>
      </c>
      <c r="R252" s="221">
        <f t="shared" si="39"/>
        <v>1.78</v>
      </c>
      <c r="S252" s="222" t="str">
        <f t="shared" si="41"/>
        <v>Valid</v>
      </c>
      <c r="T252" s="223" t="str" cm="1">
        <f t="array" ref="T252">INDEX(Input_TMS_ADD25!$C$9:$C$24,MATCH(Input_TMS!K252,Input_TMS_ADD25!$B$9:$B$24,0),)</f>
        <v>WINEP Storm Overflows</v>
      </c>
      <c r="W252" s="101">
        <f t="shared" si="40"/>
        <v>0</v>
      </c>
    </row>
    <row r="253" spans="2:23" ht="20.25" customHeight="1" thickBot="1" x14ac:dyDescent="0.4">
      <c r="B253" s="6" t="s">
        <v>426</v>
      </c>
      <c r="C253" s="7" t="s">
        <v>68</v>
      </c>
      <c r="D253" s="7">
        <v>3</v>
      </c>
      <c r="E253" s="218" t="s">
        <v>427</v>
      </c>
      <c r="F253" s="218" t="s">
        <v>428</v>
      </c>
      <c r="G253" s="218" t="s">
        <v>243</v>
      </c>
      <c r="H253" s="219" t="s">
        <v>72</v>
      </c>
      <c r="I253" s="219">
        <v>47573</v>
      </c>
      <c r="J253" s="218" t="s">
        <v>65</v>
      </c>
      <c r="K253" s="208" t="s">
        <v>253</v>
      </c>
      <c r="L253" s="208">
        <v>0.56200000000000006</v>
      </c>
      <c r="M253" s="220" t="s">
        <v>74</v>
      </c>
      <c r="N253" s="220" t="s">
        <v>75</v>
      </c>
      <c r="O253" s="221">
        <f t="shared" si="42"/>
        <v>0</v>
      </c>
      <c r="P253" s="221">
        <f t="shared" si="43"/>
        <v>0.56200000000000006</v>
      </c>
      <c r="Q253" s="221">
        <f t="shared" si="38"/>
        <v>0</v>
      </c>
      <c r="R253" s="221">
        <f t="shared" si="39"/>
        <v>0.56200000000000006</v>
      </c>
      <c r="S253" s="222" t="str">
        <f t="shared" si="41"/>
        <v>Valid</v>
      </c>
      <c r="T253" s="223" t="str" cm="1">
        <f t="array" ref="T253">INDEX(Input_TMS_ADD25!$C$9:$C$24,MATCH(Input_TMS!K253,Input_TMS_ADD25!$B$9:$B$24,0),)</f>
        <v>WINEP Storm Overflows</v>
      </c>
      <c r="W253" s="101">
        <f t="shared" si="40"/>
        <v>0</v>
      </c>
    </row>
    <row r="254" spans="2:23" ht="20.25" customHeight="1" thickBot="1" x14ac:dyDescent="0.4">
      <c r="B254" s="6" t="s">
        <v>429</v>
      </c>
      <c r="C254" s="7" t="s">
        <v>68</v>
      </c>
      <c r="D254" s="7">
        <v>3</v>
      </c>
      <c r="E254" s="218" t="s">
        <v>430</v>
      </c>
      <c r="F254" s="218" t="s">
        <v>431</v>
      </c>
      <c r="G254" s="218" t="s">
        <v>243</v>
      </c>
      <c r="H254" s="219" t="s">
        <v>72</v>
      </c>
      <c r="I254" s="219">
        <v>47573</v>
      </c>
      <c r="J254" s="218" t="s">
        <v>65</v>
      </c>
      <c r="K254" s="208" t="s">
        <v>323</v>
      </c>
      <c r="L254" s="208">
        <v>9.298</v>
      </c>
      <c r="M254" s="220" t="s">
        <v>74</v>
      </c>
      <c r="N254" s="220" t="s">
        <v>75</v>
      </c>
      <c r="O254" s="221">
        <f t="shared" si="42"/>
        <v>0</v>
      </c>
      <c r="P254" s="221">
        <f t="shared" si="43"/>
        <v>9.298</v>
      </c>
      <c r="Q254" s="221">
        <f t="shared" si="38"/>
        <v>0</v>
      </c>
      <c r="R254" s="221">
        <f t="shared" si="39"/>
        <v>9.298</v>
      </c>
      <c r="S254" s="222" t="str">
        <f t="shared" si="41"/>
        <v>Valid</v>
      </c>
      <c r="T254" s="223" t="str" cm="1">
        <f t="array" ref="T254">INDEX(Input_TMS_ADD25!$C$9:$C$24,MATCH(Input_TMS!K254,Input_TMS_ADD25!$B$9:$B$24,0),)</f>
        <v>WINEP Storm Overflows</v>
      </c>
      <c r="W254" s="101">
        <f t="shared" si="40"/>
        <v>0</v>
      </c>
    </row>
    <row r="255" spans="2:23" ht="20.25" customHeight="1" thickBot="1" x14ac:dyDescent="0.4">
      <c r="B255" s="6" t="s">
        <v>429</v>
      </c>
      <c r="C255" s="7" t="s">
        <v>68</v>
      </c>
      <c r="D255" s="7">
        <v>3</v>
      </c>
      <c r="E255" s="218" t="s">
        <v>430</v>
      </c>
      <c r="F255" s="218" t="s">
        <v>431</v>
      </c>
      <c r="G255" s="218" t="s">
        <v>243</v>
      </c>
      <c r="H255" s="219" t="s">
        <v>72</v>
      </c>
      <c r="I255" s="219">
        <v>47573</v>
      </c>
      <c r="J255" s="218" t="s">
        <v>65</v>
      </c>
      <c r="K255" s="208" t="s">
        <v>244</v>
      </c>
      <c r="L255" s="208">
        <v>2.3639999999999999</v>
      </c>
      <c r="M255" s="220" t="s">
        <v>74</v>
      </c>
      <c r="N255" s="220" t="s">
        <v>75</v>
      </c>
      <c r="O255" s="221">
        <f t="shared" si="42"/>
        <v>0</v>
      </c>
      <c r="P255" s="221">
        <f t="shared" si="43"/>
        <v>2.3639999999999999</v>
      </c>
      <c r="Q255" s="221">
        <f t="shared" si="38"/>
        <v>0</v>
      </c>
      <c r="R255" s="221">
        <f t="shared" si="39"/>
        <v>2.3639999999999999</v>
      </c>
      <c r="S255" s="222" t="str">
        <f t="shared" si="41"/>
        <v>Valid</v>
      </c>
      <c r="T255" s="223" t="str" cm="1">
        <f t="array" ref="T255">INDEX(Input_TMS_ADD25!$C$9:$C$24,MATCH(Input_TMS!K255,Input_TMS_ADD25!$B$9:$B$24,0),)</f>
        <v>WINEP Storm Overflows</v>
      </c>
      <c r="W255" s="101">
        <f t="shared" si="40"/>
        <v>0</v>
      </c>
    </row>
    <row r="256" spans="2:23" ht="20.25" customHeight="1" thickBot="1" x14ac:dyDescent="0.4">
      <c r="B256" s="6" t="s">
        <v>429</v>
      </c>
      <c r="C256" s="7" t="s">
        <v>68</v>
      </c>
      <c r="D256" s="7">
        <v>3</v>
      </c>
      <c r="E256" s="218" t="s">
        <v>430</v>
      </c>
      <c r="F256" s="218" t="s">
        <v>431</v>
      </c>
      <c r="G256" s="218" t="s">
        <v>243</v>
      </c>
      <c r="H256" s="219" t="s">
        <v>72</v>
      </c>
      <c r="I256" s="219">
        <v>47573</v>
      </c>
      <c r="J256" s="218" t="s">
        <v>65</v>
      </c>
      <c r="K256" s="208" t="s">
        <v>291</v>
      </c>
      <c r="L256" s="208">
        <v>2.206</v>
      </c>
      <c r="M256" s="220" t="s">
        <v>74</v>
      </c>
      <c r="N256" s="220" t="s">
        <v>75</v>
      </c>
      <c r="O256" s="221">
        <f t="shared" si="42"/>
        <v>0</v>
      </c>
      <c r="P256" s="221">
        <f t="shared" si="43"/>
        <v>2.206</v>
      </c>
      <c r="Q256" s="221">
        <f t="shared" si="38"/>
        <v>0</v>
      </c>
      <c r="R256" s="221">
        <f t="shared" si="39"/>
        <v>2.206</v>
      </c>
      <c r="S256" s="222" t="str">
        <f t="shared" si="41"/>
        <v>Valid</v>
      </c>
      <c r="T256" s="223" t="str" cm="1">
        <f t="array" ref="T256">INDEX(Input_TMS_ADD25!$C$9:$C$24,MATCH(Input_TMS!K256,Input_TMS_ADD25!$B$9:$B$24,0),)</f>
        <v>WINEP Storm Overflows</v>
      </c>
      <c r="W256" s="101">
        <f t="shared" si="40"/>
        <v>0</v>
      </c>
    </row>
    <row r="257" spans="2:23" ht="20.25" customHeight="1" thickBot="1" x14ac:dyDescent="0.4">
      <c r="B257" s="6" t="s">
        <v>429</v>
      </c>
      <c r="C257" s="7" t="s">
        <v>68</v>
      </c>
      <c r="D257" s="7">
        <v>3</v>
      </c>
      <c r="E257" s="218" t="s">
        <v>430</v>
      </c>
      <c r="F257" s="218" t="s">
        <v>431</v>
      </c>
      <c r="G257" s="218" t="s">
        <v>243</v>
      </c>
      <c r="H257" s="219" t="s">
        <v>72</v>
      </c>
      <c r="I257" s="219">
        <v>47573</v>
      </c>
      <c r="J257" s="218" t="s">
        <v>65</v>
      </c>
      <c r="K257" s="208" t="s">
        <v>292</v>
      </c>
      <c r="L257" s="208">
        <v>1.891</v>
      </c>
      <c r="M257" s="220" t="s">
        <v>74</v>
      </c>
      <c r="N257" s="220" t="s">
        <v>75</v>
      </c>
      <c r="O257" s="221">
        <f t="shared" si="42"/>
        <v>0</v>
      </c>
      <c r="P257" s="221">
        <f t="shared" si="43"/>
        <v>1.891</v>
      </c>
      <c r="Q257" s="221">
        <f t="shared" si="38"/>
        <v>0</v>
      </c>
      <c r="R257" s="221">
        <f t="shared" si="39"/>
        <v>1.891</v>
      </c>
      <c r="S257" s="222" t="str">
        <f t="shared" si="41"/>
        <v>Valid</v>
      </c>
      <c r="T257" s="223" t="str" cm="1">
        <f t="array" ref="T257">INDEX(Input_TMS_ADD25!$C$9:$C$24,MATCH(Input_TMS!K257,Input_TMS_ADD25!$B$9:$B$24,0),)</f>
        <v>WINEP Storm Overflows</v>
      </c>
      <c r="W257" s="101">
        <f t="shared" si="40"/>
        <v>0</v>
      </c>
    </row>
    <row r="258" spans="2:23" ht="20.25" customHeight="1" thickBot="1" x14ac:dyDescent="0.4">
      <c r="B258" s="6" t="s">
        <v>432</v>
      </c>
      <c r="C258" s="7" t="s">
        <v>68</v>
      </c>
      <c r="D258" s="7">
        <v>3</v>
      </c>
      <c r="E258" s="218" t="s">
        <v>433</v>
      </c>
      <c r="F258" s="218" t="s">
        <v>434</v>
      </c>
      <c r="G258" s="218" t="s">
        <v>243</v>
      </c>
      <c r="H258" s="219" t="s">
        <v>297</v>
      </c>
      <c r="I258" s="219">
        <v>47573</v>
      </c>
      <c r="J258" s="218" t="s">
        <v>65</v>
      </c>
      <c r="K258" s="208" t="s">
        <v>291</v>
      </c>
      <c r="L258" s="208">
        <v>1.546</v>
      </c>
      <c r="M258" s="220" t="s">
        <v>74</v>
      </c>
      <c r="N258" s="220" t="s">
        <v>75</v>
      </c>
      <c r="O258" s="221">
        <f t="shared" si="42"/>
        <v>0</v>
      </c>
      <c r="P258" s="221">
        <f t="shared" si="43"/>
        <v>1.546</v>
      </c>
      <c r="Q258" s="221">
        <f t="shared" si="38"/>
        <v>0</v>
      </c>
      <c r="R258" s="221">
        <f t="shared" si="39"/>
        <v>1.546</v>
      </c>
      <c r="S258" s="222" t="str">
        <f t="shared" si="41"/>
        <v>Valid</v>
      </c>
      <c r="T258" s="223" t="str" cm="1">
        <f t="array" ref="T258">INDEX(Input_TMS_ADD25!$C$9:$C$24,MATCH(Input_TMS!K258,Input_TMS_ADD25!$B$9:$B$24,0),)</f>
        <v>WINEP Storm Overflows</v>
      </c>
      <c r="W258" s="101">
        <f t="shared" si="40"/>
        <v>0</v>
      </c>
    </row>
    <row r="259" spans="2:23" ht="20.25" customHeight="1" thickBot="1" x14ac:dyDescent="0.4">
      <c r="B259" s="6" t="s">
        <v>432</v>
      </c>
      <c r="C259" s="7" t="s">
        <v>68</v>
      </c>
      <c r="D259" s="7">
        <v>3</v>
      </c>
      <c r="E259" s="218" t="s">
        <v>433</v>
      </c>
      <c r="F259" s="218" t="s">
        <v>434</v>
      </c>
      <c r="G259" s="218" t="s">
        <v>243</v>
      </c>
      <c r="H259" s="219" t="s">
        <v>297</v>
      </c>
      <c r="I259" s="219">
        <v>47573</v>
      </c>
      <c r="J259" s="218" t="s">
        <v>65</v>
      </c>
      <c r="K259" s="208" t="s">
        <v>292</v>
      </c>
      <c r="L259" s="208">
        <v>1.4339999999999999</v>
      </c>
      <c r="M259" s="220" t="s">
        <v>74</v>
      </c>
      <c r="N259" s="220" t="s">
        <v>75</v>
      </c>
      <c r="O259" s="221">
        <f t="shared" si="42"/>
        <v>0</v>
      </c>
      <c r="P259" s="221">
        <f t="shared" si="43"/>
        <v>1.4339999999999999</v>
      </c>
      <c r="Q259" s="221">
        <f t="shared" si="38"/>
        <v>0</v>
      </c>
      <c r="R259" s="221">
        <f t="shared" si="39"/>
        <v>1.4339999999999999</v>
      </c>
      <c r="S259" s="222" t="str">
        <f t="shared" si="41"/>
        <v>Valid</v>
      </c>
      <c r="T259" s="223" t="str" cm="1">
        <f t="array" ref="T259">INDEX(Input_TMS_ADD25!$C$9:$C$24,MATCH(Input_TMS!K259,Input_TMS_ADD25!$B$9:$B$24,0),)</f>
        <v>WINEP Storm Overflows</v>
      </c>
      <c r="W259" s="101">
        <f t="shared" si="40"/>
        <v>0</v>
      </c>
    </row>
    <row r="260" spans="2:23" ht="20.25" customHeight="1" thickBot="1" x14ac:dyDescent="0.4">
      <c r="B260" s="6" t="s">
        <v>432</v>
      </c>
      <c r="C260" s="7" t="s">
        <v>68</v>
      </c>
      <c r="D260" s="7">
        <v>3</v>
      </c>
      <c r="E260" s="218" t="s">
        <v>433</v>
      </c>
      <c r="F260" s="218" t="s">
        <v>434</v>
      </c>
      <c r="G260" s="218" t="s">
        <v>243</v>
      </c>
      <c r="H260" s="219" t="s">
        <v>297</v>
      </c>
      <c r="I260" s="219">
        <v>47573</v>
      </c>
      <c r="J260" s="218" t="s">
        <v>65</v>
      </c>
      <c r="K260" s="208" t="s">
        <v>293</v>
      </c>
      <c r="L260" s="208">
        <v>8.0640000000000001</v>
      </c>
      <c r="M260" s="220" t="s">
        <v>74</v>
      </c>
      <c r="N260" s="220" t="s">
        <v>75</v>
      </c>
      <c r="O260" s="221">
        <f t="shared" si="42"/>
        <v>0</v>
      </c>
      <c r="P260" s="221">
        <f t="shared" si="43"/>
        <v>8.0640000000000001</v>
      </c>
      <c r="Q260" s="221">
        <f t="shared" si="38"/>
        <v>0</v>
      </c>
      <c r="R260" s="221">
        <f t="shared" si="39"/>
        <v>8.0640000000000001</v>
      </c>
      <c r="S260" s="222" t="str">
        <f t="shared" si="41"/>
        <v>Valid</v>
      </c>
      <c r="T260" s="223" t="str" cm="1">
        <f t="array" ref="T260">INDEX(Input_TMS_ADD25!$C$9:$C$24,MATCH(Input_TMS!K260,Input_TMS_ADD25!$B$9:$B$24,0),)</f>
        <v>WINEP Storm Overflows</v>
      </c>
      <c r="W260" s="101">
        <f t="shared" si="40"/>
        <v>0</v>
      </c>
    </row>
    <row r="261" spans="2:23" ht="20.25" customHeight="1" thickBot="1" x14ac:dyDescent="0.4">
      <c r="B261" s="6" t="s">
        <v>435</v>
      </c>
      <c r="C261" s="7" t="s">
        <v>68</v>
      </c>
      <c r="D261" s="7">
        <v>3</v>
      </c>
      <c r="E261" s="218" t="s">
        <v>436</v>
      </c>
      <c r="F261" s="218" t="s">
        <v>437</v>
      </c>
      <c r="G261" s="218" t="s">
        <v>243</v>
      </c>
      <c r="H261" s="219" t="s">
        <v>72</v>
      </c>
      <c r="I261" s="219">
        <v>47573</v>
      </c>
      <c r="J261" s="218" t="s">
        <v>65</v>
      </c>
      <c r="K261" s="208" t="s">
        <v>251</v>
      </c>
      <c r="L261" s="208">
        <v>3.621</v>
      </c>
      <c r="M261" s="220" t="s">
        <v>74</v>
      </c>
      <c r="N261" s="220" t="s">
        <v>75</v>
      </c>
      <c r="O261" s="221">
        <f t="shared" si="42"/>
        <v>0</v>
      </c>
      <c r="P261" s="221">
        <f t="shared" si="43"/>
        <v>3.621</v>
      </c>
      <c r="Q261" s="221">
        <f t="shared" si="38"/>
        <v>0</v>
      </c>
      <c r="R261" s="221">
        <f t="shared" si="39"/>
        <v>3.621</v>
      </c>
      <c r="S261" s="222" t="str">
        <f t="shared" si="41"/>
        <v>Valid</v>
      </c>
      <c r="T261" s="223" t="str" cm="1">
        <f t="array" ref="T261">INDEX(Input_TMS_ADD25!$C$9:$C$24,MATCH(Input_TMS!K261,Input_TMS_ADD25!$B$9:$B$24,0),)</f>
        <v>WINEP Storm Overflows</v>
      </c>
      <c r="W261" s="101">
        <f t="shared" si="40"/>
        <v>0</v>
      </c>
    </row>
    <row r="262" spans="2:23" ht="20.25" customHeight="1" thickBot="1" x14ac:dyDescent="0.4">
      <c r="B262" s="6" t="s">
        <v>435</v>
      </c>
      <c r="C262" s="7" t="s">
        <v>68</v>
      </c>
      <c r="D262" s="7">
        <v>3</v>
      </c>
      <c r="E262" s="218" t="s">
        <v>436</v>
      </c>
      <c r="F262" s="218" t="s">
        <v>437</v>
      </c>
      <c r="G262" s="218" t="s">
        <v>243</v>
      </c>
      <c r="H262" s="219" t="s">
        <v>72</v>
      </c>
      <c r="I262" s="219">
        <v>47573</v>
      </c>
      <c r="J262" s="218" t="s">
        <v>65</v>
      </c>
      <c r="K262" s="208" t="s">
        <v>253</v>
      </c>
      <c r="L262" s="208">
        <v>0.54100000000000004</v>
      </c>
      <c r="M262" s="220" t="s">
        <v>74</v>
      </c>
      <c r="N262" s="220" t="s">
        <v>75</v>
      </c>
      <c r="O262" s="221">
        <f t="shared" si="42"/>
        <v>0</v>
      </c>
      <c r="P262" s="221">
        <f t="shared" si="43"/>
        <v>0.54100000000000004</v>
      </c>
      <c r="Q262" s="221">
        <f t="shared" si="38"/>
        <v>0</v>
      </c>
      <c r="R262" s="221">
        <f t="shared" si="39"/>
        <v>0.54100000000000004</v>
      </c>
      <c r="S262" s="222" t="str">
        <f t="shared" si="41"/>
        <v>Valid</v>
      </c>
      <c r="T262" s="223" t="str" cm="1">
        <f t="array" ref="T262">INDEX(Input_TMS_ADD25!$C$9:$C$24,MATCH(Input_TMS!K262,Input_TMS_ADD25!$B$9:$B$24,0),)</f>
        <v>WINEP Storm Overflows</v>
      </c>
      <c r="W262" s="101">
        <f t="shared" si="40"/>
        <v>0</v>
      </c>
    </row>
    <row r="263" spans="2:23" ht="20.25" customHeight="1" thickBot="1" x14ac:dyDescent="0.4">
      <c r="B263" s="6" t="s">
        <v>438</v>
      </c>
      <c r="C263" s="7" t="s">
        <v>68</v>
      </c>
      <c r="D263" s="7">
        <v>3</v>
      </c>
      <c r="E263" s="218" t="s">
        <v>439</v>
      </c>
      <c r="F263" s="218" t="s">
        <v>440</v>
      </c>
      <c r="G263" s="218" t="s">
        <v>243</v>
      </c>
      <c r="H263" s="219" t="s">
        <v>72</v>
      </c>
      <c r="I263" s="219">
        <v>47573</v>
      </c>
      <c r="J263" s="218" t="s">
        <v>65</v>
      </c>
      <c r="K263" s="208" t="s">
        <v>244</v>
      </c>
      <c r="L263" s="208">
        <v>2.6440000000000001</v>
      </c>
      <c r="M263" s="220" t="s">
        <v>74</v>
      </c>
      <c r="N263" s="220" t="s">
        <v>75</v>
      </c>
      <c r="O263" s="221">
        <f t="shared" si="42"/>
        <v>0</v>
      </c>
      <c r="P263" s="221">
        <f t="shared" si="43"/>
        <v>2.6440000000000001</v>
      </c>
      <c r="Q263" s="221">
        <f t="shared" si="38"/>
        <v>0</v>
      </c>
      <c r="R263" s="221">
        <f t="shared" si="39"/>
        <v>2.6440000000000001</v>
      </c>
      <c r="S263" s="222" t="str">
        <f t="shared" si="41"/>
        <v>Valid</v>
      </c>
      <c r="T263" s="223" t="str" cm="1">
        <f t="array" ref="T263">INDEX(Input_TMS_ADD25!$C$9:$C$24,MATCH(Input_TMS!K263,Input_TMS_ADD25!$B$9:$B$24,0),)</f>
        <v>WINEP Storm Overflows</v>
      </c>
      <c r="W263" s="101">
        <f t="shared" si="40"/>
        <v>0</v>
      </c>
    </row>
    <row r="264" spans="2:23" ht="20.25" customHeight="1" thickBot="1" x14ac:dyDescent="0.4">
      <c r="B264" s="6" t="s">
        <v>438</v>
      </c>
      <c r="C264" s="7" t="s">
        <v>68</v>
      </c>
      <c r="D264" s="7">
        <v>3</v>
      </c>
      <c r="E264" s="218" t="s">
        <v>439</v>
      </c>
      <c r="F264" s="218" t="s">
        <v>440</v>
      </c>
      <c r="G264" s="218" t="s">
        <v>243</v>
      </c>
      <c r="H264" s="219" t="s">
        <v>72</v>
      </c>
      <c r="I264" s="219">
        <v>47573</v>
      </c>
      <c r="J264" s="218" t="s">
        <v>65</v>
      </c>
      <c r="K264" s="208" t="s">
        <v>253</v>
      </c>
      <c r="L264" s="208">
        <v>0.57999999999999996</v>
      </c>
      <c r="M264" s="220" t="s">
        <v>74</v>
      </c>
      <c r="N264" s="220" t="s">
        <v>75</v>
      </c>
      <c r="O264" s="221">
        <f t="shared" si="42"/>
        <v>0</v>
      </c>
      <c r="P264" s="221">
        <f t="shared" si="43"/>
        <v>0.57999999999999996</v>
      </c>
      <c r="Q264" s="221">
        <f t="shared" si="38"/>
        <v>0</v>
      </c>
      <c r="R264" s="221">
        <f t="shared" si="39"/>
        <v>0.57999999999999996</v>
      </c>
      <c r="S264" s="222" t="str">
        <f t="shared" si="41"/>
        <v>Valid</v>
      </c>
      <c r="T264" s="223" t="str" cm="1">
        <f t="array" ref="T264">INDEX(Input_TMS_ADD25!$C$9:$C$24,MATCH(Input_TMS!K264,Input_TMS_ADD25!$B$9:$B$24,0),)</f>
        <v>WINEP Storm Overflows</v>
      </c>
      <c r="W264" s="101">
        <f t="shared" si="40"/>
        <v>0</v>
      </c>
    </row>
    <row r="265" spans="2:23" ht="20.25" customHeight="1" thickBot="1" x14ac:dyDescent="0.4">
      <c r="B265" s="6" t="s">
        <v>441</v>
      </c>
      <c r="C265" s="7" t="s">
        <v>68</v>
      </c>
      <c r="D265" s="7">
        <v>3</v>
      </c>
      <c r="E265" s="218" t="s">
        <v>442</v>
      </c>
      <c r="F265" s="218" t="s">
        <v>443</v>
      </c>
      <c r="G265" s="218" t="s">
        <v>243</v>
      </c>
      <c r="H265" s="219" t="s">
        <v>72</v>
      </c>
      <c r="I265" s="219">
        <v>47573</v>
      </c>
      <c r="J265" s="218" t="s">
        <v>65</v>
      </c>
      <c r="K265" s="208" t="s">
        <v>291</v>
      </c>
      <c r="L265" s="208">
        <v>0.77800000000000002</v>
      </c>
      <c r="M265" s="220" t="s">
        <v>74</v>
      </c>
      <c r="N265" s="220" t="s">
        <v>75</v>
      </c>
      <c r="O265" s="221">
        <f t="shared" si="42"/>
        <v>0</v>
      </c>
      <c r="P265" s="221">
        <f t="shared" si="43"/>
        <v>0.77800000000000002</v>
      </c>
      <c r="Q265" s="221">
        <f t="shared" si="38"/>
        <v>0</v>
      </c>
      <c r="R265" s="221">
        <f t="shared" si="39"/>
        <v>0.77800000000000002</v>
      </c>
      <c r="S265" s="222" t="str">
        <f t="shared" si="41"/>
        <v>Valid</v>
      </c>
      <c r="T265" s="223" t="str" cm="1">
        <f t="array" ref="T265">INDEX(Input_TMS_ADD25!$C$9:$C$24,MATCH(Input_TMS!K265,Input_TMS_ADD25!$B$9:$B$24,0),)</f>
        <v>WINEP Storm Overflows</v>
      </c>
      <c r="W265" s="101">
        <f t="shared" si="40"/>
        <v>0</v>
      </c>
    </row>
    <row r="266" spans="2:23" ht="20.25" customHeight="1" thickBot="1" x14ac:dyDescent="0.4">
      <c r="B266" s="6" t="s">
        <v>441</v>
      </c>
      <c r="C266" s="7" t="s">
        <v>68</v>
      </c>
      <c r="D266" s="7">
        <v>3</v>
      </c>
      <c r="E266" s="218" t="s">
        <v>442</v>
      </c>
      <c r="F266" s="218" t="s">
        <v>443</v>
      </c>
      <c r="G266" s="218" t="s">
        <v>243</v>
      </c>
      <c r="H266" s="219" t="s">
        <v>72</v>
      </c>
      <c r="I266" s="219">
        <v>47573</v>
      </c>
      <c r="J266" s="218" t="s">
        <v>65</v>
      </c>
      <c r="K266" s="208" t="s">
        <v>292</v>
      </c>
      <c r="L266" s="208">
        <v>0.65800000000000003</v>
      </c>
      <c r="M266" s="220" t="s">
        <v>74</v>
      </c>
      <c r="N266" s="220" t="s">
        <v>75</v>
      </c>
      <c r="O266" s="221">
        <f t="shared" si="42"/>
        <v>0</v>
      </c>
      <c r="P266" s="221">
        <f t="shared" si="43"/>
        <v>0.65800000000000003</v>
      </c>
      <c r="Q266" s="221">
        <f t="shared" si="38"/>
        <v>0</v>
      </c>
      <c r="R266" s="221">
        <f t="shared" si="39"/>
        <v>0.65800000000000003</v>
      </c>
      <c r="S266" s="222" t="str">
        <f t="shared" si="41"/>
        <v>Valid</v>
      </c>
      <c r="T266" s="223" t="str" cm="1">
        <f t="array" ref="T266">INDEX(Input_TMS_ADD25!$C$9:$C$24,MATCH(Input_TMS!K266,Input_TMS_ADD25!$B$9:$B$24,0),)</f>
        <v>WINEP Storm Overflows</v>
      </c>
      <c r="W266" s="101">
        <f t="shared" si="40"/>
        <v>0</v>
      </c>
    </row>
    <row r="267" spans="2:23" ht="20.25" customHeight="1" thickBot="1" x14ac:dyDescent="0.4">
      <c r="B267" s="6" t="s">
        <v>441</v>
      </c>
      <c r="C267" s="7" t="s">
        <v>68</v>
      </c>
      <c r="D267" s="7">
        <v>3</v>
      </c>
      <c r="E267" s="218" t="s">
        <v>442</v>
      </c>
      <c r="F267" s="218" t="s">
        <v>443</v>
      </c>
      <c r="G267" s="218" t="s">
        <v>243</v>
      </c>
      <c r="H267" s="219" t="s">
        <v>72</v>
      </c>
      <c r="I267" s="219">
        <v>47573</v>
      </c>
      <c r="J267" s="218" t="s">
        <v>65</v>
      </c>
      <c r="K267" s="208" t="s">
        <v>293</v>
      </c>
      <c r="L267" s="208">
        <v>3.948</v>
      </c>
      <c r="M267" s="220" t="s">
        <v>74</v>
      </c>
      <c r="N267" s="220" t="s">
        <v>75</v>
      </c>
      <c r="O267" s="221">
        <f t="shared" si="42"/>
        <v>0</v>
      </c>
      <c r="P267" s="221">
        <f t="shared" si="43"/>
        <v>3.948</v>
      </c>
      <c r="Q267" s="221">
        <f t="shared" si="38"/>
        <v>0</v>
      </c>
      <c r="R267" s="221">
        <f t="shared" si="39"/>
        <v>3.948</v>
      </c>
      <c r="S267" s="222" t="str">
        <f t="shared" si="41"/>
        <v>Valid</v>
      </c>
      <c r="T267" s="223" t="str" cm="1">
        <f t="array" ref="T267">INDEX(Input_TMS_ADD25!$C$9:$C$24,MATCH(Input_TMS!K267,Input_TMS_ADD25!$B$9:$B$24,0),)</f>
        <v>WINEP Storm Overflows</v>
      </c>
      <c r="W267" s="101">
        <f t="shared" si="40"/>
        <v>0</v>
      </c>
    </row>
    <row r="268" spans="2:23" ht="20.25" customHeight="1" thickBot="1" x14ac:dyDescent="0.4">
      <c r="B268" s="6" t="s">
        <v>441</v>
      </c>
      <c r="C268" s="7" t="s">
        <v>68</v>
      </c>
      <c r="D268" s="7">
        <v>3</v>
      </c>
      <c r="E268" s="218" t="s">
        <v>442</v>
      </c>
      <c r="F268" s="218" t="s">
        <v>443</v>
      </c>
      <c r="G268" s="218" t="s">
        <v>243</v>
      </c>
      <c r="H268" s="219" t="s">
        <v>72</v>
      </c>
      <c r="I268" s="219">
        <v>47573</v>
      </c>
      <c r="J268" s="218" t="s">
        <v>65</v>
      </c>
      <c r="K268" s="208" t="s">
        <v>253</v>
      </c>
      <c r="L268" s="208">
        <v>0.59799999999999998</v>
      </c>
      <c r="M268" s="220" t="s">
        <v>74</v>
      </c>
      <c r="N268" s="220" t="s">
        <v>75</v>
      </c>
      <c r="O268" s="221">
        <f t="shared" si="42"/>
        <v>0</v>
      </c>
      <c r="P268" s="221">
        <f t="shared" si="43"/>
        <v>0.59799999999999998</v>
      </c>
      <c r="Q268" s="221">
        <f t="shared" si="38"/>
        <v>0</v>
      </c>
      <c r="R268" s="221">
        <f t="shared" si="39"/>
        <v>0.59799999999999998</v>
      </c>
      <c r="S268" s="222" t="str">
        <f t="shared" si="41"/>
        <v>Valid</v>
      </c>
      <c r="T268" s="223" t="str" cm="1">
        <f t="array" ref="T268">INDEX(Input_TMS_ADD25!$C$9:$C$24,MATCH(Input_TMS!K268,Input_TMS_ADD25!$B$9:$B$24,0),)</f>
        <v>WINEP Storm Overflows</v>
      </c>
      <c r="W268" s="101">
        <f t="shared" si="40"/>
        <v>0</v>
      </c>
    </row>
    <row r="269" spans="2:23" ht="20.25" customHeight="1" thickBot="1" x14ac:dyDescent="0.4">
      <c r="B269" s="6" t="s">
        <v>444</v>
      </c>
      <c r="C269" s="7" t="s">
        <v>68</v>
      </c>
      <c r="D269" s="7">
        <v>3</v>
      </c>
      <c r="E269" s="218" t="s">
        <v>445</v>
      </c>
      <c r="F269" s="218" t="s">
        <v>446</v>
      </c>
      <c r="G269" s="218" t="s">
        <v>243</v>
      </c>
      <c r="H269" s="219" t="s">
        <v>72</v>
      </c>
      <c r="I269" s="219">
        <v>47573</v>
      </c>
      <c r="J269" s="218" t="s">
        <v>65</v>
      </c>
      <c r="K269" s="208" t="s">
        <v>323</v>
      </c>
      <c r="L269" s="208">
        <v>3.8740000000000001</v>
      </c>
      <c r="M269" s="220" t="s">
        <v>74</v>
      </c>
      <c r="N269" s="220" t="s">
        <v>75</v>
      </c>
      <c r="O269" s="221">
        <f t="shared" si="42"/>
        <v>0</v>
      </c>
      <c r="P269" s="221">
        <f t="shared" si="43"/>
        <v>3.8740000000000001</v>
      </c>
      <c r="Q269" s="221">
        <f t="shared" si="38"/>
        <v>0</v>
      </c>
      <c r="R269" s="221">
        <f t="shared" si="39"/>
        <v>3.8740000000000001</v>
      </c>
      <c r="S269" s="222" t="str">
        <f t="shared" si="41"/>
        <v>Valid</v>
      </c>
      <c r="T269" s="223" t="str" cm="1">
        <f t="array" ref="T269">INDEX(Input_TMS_ADD25!$C$9:$C$24,MATCH(Input_TMS!K269,Input_TMS_ADD25!$B$9:$B$24,0),)</f>
        <v>WINEP Storm Overflows</v>
      </c>
      <c r="W269" s="101">
        <f t="shared" si="40"/>
        <v>0</v>
      </c>
    </row>
    <row r="270" spans="2:23" ht="20.25" customHeight="1" thickBot="1" x14ac:dyDescent="0.4">
      <c r="B270" s="6" t="s">
        <v>444</v>
      </c>
      <c r="C270" s="7" t="s">
        <v>68</v>
      </c>
      <c r="D270" s="7">
        <v>3</v>
      </c>
      <c r="E270" s="218" t="s">
        <v>445</v>
      </c>
      <c r="F270" s="218" t="s">
        <v>446</v>
      </c>
      <c r="G270" s="218" t="s">
        <v>243</v>
      </c>
      <c r="H270" s="219" t="s">
        <v>72</v>
      </c>
      <c r="I270" s="219">
        <v>47573</v>
      </c>
      <c r="J270" s="218" t="s">
        <v>65</v>
      </c>
      <c r="K270" s="208" t="s">
        <v>244</v>
      </c>
      <c r="L270" s="208">
        <v>1.49</v>
      </c>
      <c r="M270" s="220" t="s">
        <v>74</v>
      </c>
      <c r="N270" s="220" t="s">
        <v>75</v>
      </c>
      <c r="O270" s="221">
        <f t="shared" si="42"/>
        <v>0</v>
      </c>
      <c r="P270" s="221">
        <f t="shared" si="43"/>
        <v>1.49</v>
      </c>
      <c r="Q270" s="221">
        <f t="shared" si="38"/>
        <v>0</v>
      </c>
      <c r="R270" s="221">
        <f t="shared" si="39"/>
        <v>1.49</v>
      </c>
      <c r="S270" s="222" t="str">
        <f t="shared" si="41"/>
        <v>Valid</v>
      </c>
      <c r="T270" s="223" t="str" cm="1">
        <f t="array" ref="T270">INDEX(Input_TMS_ADD25!$C$9:$C$24,MATCH(Input_TMS!K270,Input_TMS_ADD25!$B$9:$B$24,0),)</f>
        <v>WINEP Storm Overflows</v>
      </c>
      <c r="W270" s="101">
        <f t="shared" si="40"/>
        <v>0</v>
      </c>
    </row>
    <row r="271" spans="2:23" ht="20.25" customHeight="1" thickBot="1" x14ac:dyDescent="0.4">
      <c r="B271" s="6" t="s">
        <v>444</v>
      </c>
      <c r="C271" s="7" t="s">
        <v>68</v>
      </c>
      <c r="D271" s="7">
        <v>3</v>
      </c>
      <c r="E271" s="218" t="s">
        <v>445</v>
      </c>
      <c r="F271" s="218" t="s">
        <v>446</v>
      </c>
      <c r="G271" s="218" t="s">
        <v>243</v>
      </c>
      <c r="H271" s="219" t="s">
        <v>72</v>
      </c>
      <c r="I271" s="219">
        <v>47573</v>
      </c>
      <c r="J271" s="218" t="s">
        <v>65</v>
      </c>
      <c r="K271" s="208" t="s">
        <v>291</v>
      </c>
      <c r="L271" s="208">
        <v>1.1180000000000001</v>
      </c>
      <c r="M271" s="220" t="s">
        <v>74</v>
      </c>
      <c r="N271" s="220" t="s">
        <v>75</v>
      </c>
      <c r="O271" s="221">
        <f t="shared" si="42"/>
        <v>0</v>
      </c>
      <c r="P271" s="221">
        <f t="shared" si="43"/>
        <v>1.1180000000000001</v>
      </c>
      <c r="Q271" s="221">
        <f t="shared" si="38"/>
        <v>0</v>
      </c>
      <c r="R271" s="221">
        <f t="shared" si="39"/>
        <v>1.1180000000000001</v>
      </c>
      <c r="S271" s="222" t="str">
        <f t="shared" si="41"/>
        <v>Valid</v>
      </c>
      <c r="T271" s="223" t="str" cm="1">
        <f t="array" ref="T271">INDEX(Input_TMS_ADD25!$C$9:$C$24,MATCH(Input_TMS!K271,Input_TMS_ADD25!$B$9:$B$24,0),)</f>
        <v>WINEP Storm Overflows</v>
      </c>
      <c r="W271" s="101">
        <f t="shared" si="40"/>
        <v>0</v>
      </c>
    </row>
    <row r="272" spans="2:23" ht="20.25" customHeight="1" thickBot="1" x14ac:dyDescent="0.4">
      <c r="B272" s="6" t="s">
        <v>444</v>
      </c>
      <c r="C272" s="7" t="s">
        <v>68</v>
      </c>
      <c r="D272" s="7">
        <v>3</v>
      </c>
      <c r="E272" s="218" t="s">
        <v>445</v>
      </c>
      <c r="F272" s="218" t="s">
        <v>446</v>
      </c>
      <c r="G272" s="218" t="s">
        <v>243</v>
      </c>
      <c r="H272" s="219" t="s">
        <v>72</v>
      </c>
      <c r="I272" s="219">
        <v>47573</v>
      </c>
      <c r="J272" s="218" t="s">
        <v>65</v>
      </c>
      <c r="K272" s="208" t="s">
        <v>292</v>
      </c>
      <c r="L272" s="208">
        <v>0.96899999999999997</v>
      </c>
      <c r="M272" s="220" t="s">
        <v>74</v>
      </c>
      <c r="N272" s="220" t="s">
        <v>75</v>
      </c>
      <c r="O272" s="221">
        <f t="shared" si="42"/>
        <v>0</v>
      </c>
      <c r="P272" s="221">
        <f t="shared" si="43"/>
        <v>0.96899999999999997</v>
      </c>
      <c r="Q272" s="221">
        <f t="shared" si="38"/>
        <v>0</v>
      </c>
      <c r="R272" s="221">
        <f t="shared" si="39"/>
        <v>0.96899999999999997</v>
      </c>
      <c r="S272" s="222" t="str">
        <f t="shared" si="41"/>
        <v>Valid</v>
      </c>
      <c r="T272" s="223" t="str" cm="1">
        <f t="array" ref="T272">INDEX(Input_TMS_ADD25!$C$9:$C$24,MATCH(Input_TMS!K272,Input_TMS_ADD25!$B$9:$B$24,0),)</f>
        <v>WINEP Storm Overflows</v>
      </c>
      <c r="W272" s="101">
        <f t="shared" si="40"/>
        <v>0</v>
      </c>
    </row>
    <row r="273" spans="2:23" ht="20.25" customHeight="1" thickBot="1" x14ac:dyDescent="0.4">
      <c r="B273" s="6" t="s">
        <v>447</v>
      </c>
      <c r="C273" s="7" t="s">
        <v>68</v>
      </c>
      <c r="D273" s="7">
        <v>3</v>
      </c>
      <c r="E273" s="218" t="s">
        <v>448</v>
      </c>
      <c r="F273" s="218" t="s">
        <v>449</v>
      </c>
      <c r="G273" s="218" t="s">
        <v>243</v>
      </c>
      <c r="H273" s="219" t="s">
        <v>72</v>
      </c>
      <c r="I273" s="219">
        <v>47573</v>
      </c>
      <c r="J273" s="218" t="s">
        <v>65</v>
      </c>
      <c r="K273" s="208" t="s">
        <v>251</v>
      </c>
      <c r="L273" s="208">
        <v>4.2300000000000004</v>
      </c>
      <c r="M273" s="220" t="s">
        <v>74</v>
      </c>
      <c r="N273" s="220" t="s">
        <v>75</v>
      </c>
      <c r="O273" s="221">
        <f t="shared" si="42"/>
        <v>0</v>
      </c>
      <c r="P273" s="221">
        <f t="shared" si="43"/>
        <v>4.2300000000000004</v>
      </c>
      <c r="Q273" s="221">
        <f t="shared" si="38"/>
        <v>0</v>
      </c>
      <c r="R273" s="221">
        <f t="shared" si="39"/>
        <v>4.2300000000000004</v>
      </c>
      <c r="S273" s="222" t="str">
        <f t="shared" si="41"/>
        <v>Valid</v>
      </c>
      <c r="T273" s="223" t="str" cm="1">
        <f t="array" ref="T273">INDEX(Input_TMS_ADD25!$C$9:$C$24,MATCH(Input_TMS!K273,Input_TMS_ADD25!$B$9:$B$24,0),)</f>
        <v>WINEP Storm Overflows</v>
      </c>
      <c r="W273" s="101">
        <f t="shared" si="40"/>
        <v>0</v>
      </c>
    </row>
    <row r="274" spans="2:23" ht="20.25" customHeight="1" thickBot="1" x14ac:dyDescent="0.4">
      <c r="B274" s="6" t="s">
        <v>447</v>
      </c>
      <c r="C274" s="7" t="s">
        <v>68</v>
      </c>
      <c r="D274" s="7">
        <v>3</v>
      </c>
      <c r="E274" s="218" t="s">
        <v>448</v>
      </c>
      <c r="F274" s="218" t="s">
        <v>449</v>
      </c>
      <c r="G274" s="218" t="s">
        <v>243</v>
      </c>
      <c r="H274" s="219" t="s">
        <v>72</v>
      </c>
      <c r="I274" s="219">
        <v>47573</v>
      </c>
      <c r="J274" s="218" t="s">
        <v>65</v>
      </c>
      <c r="K274" s="208" t="s">
        <v>252</v>
      </c>
      <c r="L274" s="208">
        <v>0.17599999999999999</v>
      </c>
      <c r="M274" s="220" t="s">
        <v>74</v>
      </c>
      <c r="N274" s="220" t="s">
        <v>75</v>
      </c>
      <c r="O274" s="221">
        <f t="shared" si="42"/>
        <v>0</v>
      </c>
      <c r="P274" s="221">
        <f t="shared" si="43"/>
        <v>0.17599999999999999</v>
      </c>
      <c r="Q274" s="221">
        <f t="shared" si="38"/>
        <v>0</v>
      </c>
      <c r="R274" s="221">
        <f t="shared" si="39"/>
        <v>0.17599999999999999</v>
      </c>
      <c r="S274" s="222" t="str">
        <f t="shared" si="41"/>
        <v>Valid</v>
      </c>
      <c r="T274" s="223" t="str" cm="1">
        <f t="array" ref="T274">INDEX(Input_TMS_ADD25!$C$9:$C$24,MATCH(Input_TMS!K274,Input_TMS_ADD25!$B$9:$B$24,0),)</f>
        <v>WINEP Storm Overflows</v>
      </c>
      <c r="W274" s="101">
        <f t="shared" si="40"/>
        <v>0</v>
      </c>
    </row>
    <row r="275" spans="2:23" ht="20.25" customHeight="1" thickBot="1" x14ac:dyDescent="0.4">
      <c r="B275" s="6" t="s">
        <v>450</v>
      </c>
      <c r="C275" s="7" t="s">
        <v>68</v>
      </c>
      <c r="D275" s="7">
        <v>3</v>
      </c>
      <c r="E275" s="218" t="s">
        <v>451</v>
      </c>
      <c r="F275" s="218" t="s">
        <v>452</v>
      </c>
      <c r="G275" s="218" t="s">
        <v>243</v>
      </c>
      <c r="H275" s="219" t="s">
        <v>72</v>
      </c>
      <c r="I275" s="219">
        <v>47573</v>
      </c>
      <c r="J275" s="218" t="s">
        <v>65</v>
      </c>
      <c r="K275" s="208" t="s">
        <v>244</v>
      </c>
      <c r="L275" s="208">
        <v>3.6379999999999999</v>
      </c>
      <c r="M275" s="220" t="s">
        <v>74</v>
      </c>
      <c r="N275" s="220" t="s">
        <v>75</v>
      </c>
      <c r="O275" s="221">
        <f t="shared" si="42"/>
        <v>0</v>
      </c>
      <c r="P275" s="221">
        <f t="shared" si="43"/>
        <v>3.6379999999999999</v>
      </c>
      <c r="Q275" s="221">
        <f t="shared" si="38"/>
        <v>0</v>
      </c>
      <c r="R275" s="221">
        <f t="shared" si="39"/>
        <v>3.6379999999999999</v>
      </c>
      <c r="S275" s="222" t="str">
        <f t="shared" si="41"/>
        <v>Valid</v>
      </c>
      <c r="T275" s="223" t="str" cm="1">
        <f t="array" ref="T275">INDEX(Input_TMS_ADD25!$C$9:$C$24,MATCH(Input_TMS!K275,Input_TMS_ADD25!$B$9:$B$24,0),)</f>
        <v>WINEP Storm Overflows</v>
      </c>
      <c r="W275" s="101">
        <f t="shared" si="40"/>
        <v>0</v>
      </c>
    </row>
    <row r="276" spans="2:23" ht="20.25" customHeight="1" thickBot="1" x14ac:dyDescent="0.4">
      <c r="B276" s="6" t="s">
        <v>453</v>
      </c>
      <c r="C276" s="7" t="s">
        <v>68</v>
      </c>
      <c r="D276" s="7">
        <v>3</v>
      </c>
      <c r="E276" s="218" t="s">
        <v>454</v>
      </c>
      <c r="F276" s="218" t="s">
        <v>455</v>
      </c>
      <c r="G276" s="218" t="s">
        <v>243</v>
      </c>
      <c r="H276" s="219" t="s">
        <v>72</v>
      </c>
      <c r="I276" s="219">
        <v>47573</v>
      </c>
      <c r="J276" s="218" t="s">
        <v>65</v>
      </c>
      <c r="K276" s="208" t="s">
        <v>244</v>
      </c>
      <c r="L276" s="208">
        <v>3.64</v>
      </c>
      <c r="M276" s="220" t="s">
        <v>74</v>
      </c>
      <c r="N276" s="220" t="s">
        <v>75</v>
      </c>
      <c r="O276" s="221">
        <f t="shared" si="42"/>
        <v>0</v>
      </c>
      <c r="P276" s="221">
        <f t="shared" si="43"/>
        <v>3.64</v>
      </c>
      <c r="Q276" s="221">
        <f t="shared" si="38"/>
        <v>0</v>
      </c>
      <c r="R276" s="221">
        <f t="shared" si="39"/>
        <v>3.64</v>
      </c>
      <c r="S276" s="222" t="str">
        <f t="shared" si="41"/>
        <v>Valid</v>
      </c>
      <c r="T276" s="223" t="str" cm="1">
        <f t="array" ref="T276">INDEX(Input_TMS_ADD25!$C$9:$C$24,MATCH(Input_TMS!K276,Input_TMS_ADD25!$B$9:$B$24,0),)</f>
        <v>WINEP Storm Overflows</v>
      </c>
      <c r="W276" s="101">
        <f t="shared" si="40"/>
        <v>0</v>
      </c>
    </row>
    <row r="277" spans="2:23" ht="20.25" customHeight="1" thickBot="1" x14ac:dyDescent="0.4">
      <c r="B277" s="6" t="s">
        <v>453</v>
      </c>
      <c r="C277" s="7" t="s">
        <v>68</v>
      </c>
      <c r="D277" s="7">
        <v>3</v>
      </c>
      <c r="E277" s="218" t="s">
        <v>454</v>
      </c>
      <c r="F277" s="218" t="s">
        <v>455</v>
      </c>
      <c r="G277" s="218" t="s">
        <v>243</v>
      </c>
      <c r="H277" s="219" t="s">
        <v>72</v>
      </c>
      <c r="I277" s="219">
        <v>47573</v>
      </c>
      <c r="J277" s="218" t="s">
        <v>65</v>
      </c>
      <c r="K277" s="208" t="s">
        <v>253</v>
      </c>
      <c r="L277" s="208">
        <v>0.59299999999999997</v>
      </c>
      <c r="M277" s="220" t="s">
        <v>74</v>
      </c>
      <c r="N277" s="220" t="s">
        <v>75</v>
      </c>
      <c r="O277" s="221">
        <f t="shared" si="42"/>
        <v>0</v>
      </c>
      <c r="P277" s="221">
        <f t="shared" si="43"/>
        <v>0.59299999999999997</v>
      </c>
      <c r="Q277" s="221">
        <f t="shared" si="38"/>
        <v>0</v>
      </c>
      <c r="R277" s="221">
        <f t="shared" si="39"/>
        <v>0.59299999999999997</v>
      </c>
      <c r="S277" s="222" t="str">
        <f t="shared" si="41"/>
        <v>Valid</v>
      </c>
      <c r="T277" s="223" t="str" cm="1">
        <f t="array" ref="T277">INDEX(Input_TMS_ADD25!$C$9:$C$24,MATCH(Input_TMS!K277,Input_TMS_ADD25!$B$9:$B$24,0),)</f>
        <v>WINEP Storm Overflows</v>
      </c>
      <c r="W277" s="101">
        <f t="shared" si="40"/>
        <v>0</v>
      </c>
    </row>
    <row r="278" spans="2:23" ht="20.25" customHeight="1" thickBot="1" x14ac:dyDescent="0.4">
      <c r="B278" s="6" t="s">
        <v>456</v>
      </c>
      <c r="C278" s="7" t="s">
        <v>68</v>
      </c>
      <c r="D278" s="7">
        <v>3</v>
      </c>
      <c r="E278" s="218" t="s">
        <v>457</v>
      </c>
      <c r="F278" s="218" t="s">
        <v>458</v>
      </c>
      <c r="G278" s="218" t="s">
        <v>243</v>
      </c>
      <c r="H278" s="219" t="s">
        <v>72</v>
      </c>
      <c r="I278" s="219">
        <v>47573</v>
      </c>
      <c r="J278" s="218" t="s">
        <v>65</v>
      </c>
      <c r="K278" s="208" t="s">
        <v>244</v>
      </c>
      <c r="L278" s="208">
        <v>3.641</v>
      </c>
      <c r="M278" s="220" t="s">
        <v>74</v>
      </c>
      <c r="N278" s="220" t="s">
        <v>75</v>
      </c>
      <c r="O278" s="221">
        <f t="shared" si="42"/>
        <v>0</v>
      </c>
      <c r="P278" s="221">
        <f t="shared" si="43"/>
        <v>3.641</v>
      </c>
      <c r="Q278" s="221">
        <f t="shared" si="38"/>
        <v>0</v>
      </c>
      <c r="R278" s="221">
        <f t="shared" si="39"/>
        <v>3.641</v>
      </c>
      <c r="S278" s="222" t="str">
        <f t="shared" si="41"/>
        <v>Valid</v>
      </c>
      <c r="T278" s="223" t="str" cm="1">
        <f t="array" ref="T278">INDEX(Input_TMS_ADD25!$C$9:$C$24,MATCH(Input_TMS!K278,Input_TMS_ADD25!$B$9:$B$24,0),)</f>
        <v>WINEP Storm Overflows</v>
      </c>
      <c r="W278" s="101">
        <f t="shared" si="40"/>
        <v>0</v>
      </c>
    </row>
    <row r="279" spans="2:23" ht="20.25" customHeight="1" thickBot="1" x14ac:dyDescent="0.4">
      <c r="B279" s="6" t="s">
        <v>459</v>
      </c>
      <c r="C279" s="7" t="s">
        <v>68</v>
      </c>
      <c r="D279" s="7">
        <v>3</v>
      </c>
      <c r="E279" s="218" t="s">
        <v>460</v>
      </c>
      <c r="F279" s="218" t="s">
        <v>461</v>
      </c>
      <c r="G279" s="218" t="s">
        <v>243</v>
      </c>
      <c r="H279" s="219" t="s">
        <v>72</v>
      </c>
      <c r="I279" s="219">
        <v>47573</v>
      </c>
      <c r="J279" s="218" t="s">
        <v>65</v>
      </c>
      <c r="K279" s="208" t="s">
        <v>244</v>
      </c>
      <c r="L279" s="208">
        <v>14.597</v>
      </c>
      <c r="M279" s="220" t="s">
        <v>74</v>
      </c>
      <c r="N279" s="220" t="s">
        <v>75</v>
      </c>
      <c r="O279" s="221">
        <f t="shared" si="42"/>
        <v>0</v>
      </c>
      <c r="P279" s="221">
        <f t="shared" si="43"/>
        <v>14.597</v>
      </c>
      <c r="Q279" s="221">
        <f t="shared" si="38"/>
        <v>0</v>
      </c>
      <c r="R279" s="221">
        <f t="shared" si="39"/>
        <v>14.597</v>
      </c>
      <c r="S279" s="222" t="str">
        <f t="shared" si="41"/>
        <v>Valid</v>
      </c>
      <c r="T279" s="223" t="str" cm="1">
        <f t="array" ref="T279">INDEX(Input_TMS_ADD25!$C$9:$C$24,MATCH(Input_TMS!K279,Input_TMS_ADD25!$B$9:$B$24,0),)</f>
        <v>WINEP Storm Overflows</v>
      </c>
      <c r="W279" s="101">
        <f t="shared" si="40"/>
        <v>0</v>
      </c>
    </row>
    <row r="280" spans="2:23" ht="20.25" customHeight="1" thickBot="1" x14ac:dyDescent="0.4">
      <c r="B280" s="6" t="s">
        <v>459</v>
      </c>
      <c r="C280" s="7" t="s">
        <v>68</v>
      </c>
      <c r="D280" s="7">
        <v>3</v>
      </c>
      <c r="E280" s="218" t="s">
        <v>460</v>
      </c>
      <c r="F280" s="218" t="s">
        <v>461</v>
      </c>
      <c r="G280" s="218" t="s">
        <v>243</v>
      </c>
      <c r="H280" s="219" t="s">
        <v>72</v>
      </c>
      <c r="I280" s="219">
        <v>47573</v>
      </c>
      <c r="J280" s="218" t="s">
        <v>65</v>
      </c>
      <c r="K280" s="208" t="s">
        <v>253</v>
      </c>
      <c r="L280" s="208">
        <v>1.444</v>
      </c>
      <c r="M280" s="220" t="s">
        <v>74</v>
      </c>
      <c r="N280" s="220" t="s">
        <v>75</v>
      </c>
      <c r="O280" s="221">
        <f t="shared" si="42"/>
        <v>0</v>
      </c>
      <c r="P280" s="221">
        <f t="shared" si="43"/>
        <v>1.444</v>
      </c>
      <c r="Q280" s="221">
        <f t="shared" si="38"/>
        <v>0</v>
      </c>
      <c r="R280" s="221">
        <f t="shared" si="39"/>
        <v>1.444</v>
      </c>
      <c r="S280" s="222" t="str">
        <f t="shared" si="41"/>
        <v>Valid</v>
      </c>
      <c r="T280" s="223" t="str" cm="1">
        <f t="array" ref="T280">INDEX(Input_TMS_ADD25!$C$9:$C$24,MATCH(Input_TMS!K280,Input_TMS_ADD25!$B$9:$B$24,0),)</f>
        <v>WINEP Storm Overflows</v>
      </c>
      <c r="W280" s="101">
        <f t="shared" si="40"/>
        <v>0</v>
      </c>
    </row>
    <row r="281" spans="2:23" ht="15.4" thickBot="1" x14ac:dyDescent="0.45">
      <c r="N281" s="8" t="s">
        <v>462</v>
      </c>
      <c r="O281" s="9">
        <f>SUM(O7:O280)</f>
        <v>0</v>
      </c>
      <c r="P281" s="9">
        <f>SUM(P7:P280)</f>
        <v>1369.1059029204159</v>
      </c>
      <c r="Q281" s="9">
        <f>SUM(Q7:Q280)</f>
        <v>0</v>
      </c>
      <c r="R281" s="9">
        <f>SUM(R7:R280)</f>
        <v>1369.1059029204159</v>
      </c>
    </row>
    <row r="282" spans="2:23" ht="13.9" thickTop="1" x14ac:dyDescent="0.35">
      <c r="R282" s="10"/>
    </row>
    <row r="286" spans="2:23" x14ac:dyDescent="0.35">
      <c r="G286" s="11" t="s">
        <v>71</v>
      </c>
      <c r="H286" s="11"/>
      <c r="I286" s="11"/>
      <c r="J286" s="11"/>
      <c r="K286" s="11"/>
      <c r="L286" s="12">
        <f t="shared" ref="L286:L292" si="44">SUMIF($G$7:$G$280,$G286,$L$7:$L$280)</f>
        <v>207.76900000000001</v>
      </c>
      <c r="M286" s="12"/>
      <c r="N286" s="12"/>
      <c r="O286" s="12">
        <f t="shared" ref="O286:O292" si="45">SUMIF($G$7:$G$280,$G286,$O$7:$O$280)</f>
        <v>0</v>
      </c>
      <c r="P286" s="12">
        <f t="shared" ref="P286:P292" si="46">SUMIF($G$7:$G$280,$G286,$P$7:$P$280)</f>
        <v>207.76900000000001</v>
      </c>
      <c r="Q286" s="11"/>
      <c r="R286" s="12">
        <f t="shared" ref="R286:R292" si="47">SUMIF($G$7:$G$280,$G286,$R$7:$R$280)</f>
        <v>207.76900000000001</v>
      </c>
    </row>
    <row r="287" spans="2:23" x14ac:dyDescent="0.35">
      <c r="G287" s="11" t="s">
        <v>95</v>
      </c>
      <c r="H287" s="11"/>
      <c r="I287" s="11"/>
      <c r="J287" s="11"/>
      <c r="K287" s="11"/>
      <c r="L287" s="12">
        <f t="shared" si="44"/>
        <v>650.8419029204174</v>
      </c>
      <c r="M287" s="12"/>
      <c r="N287" s="12"/>
      <c r="O287" s="12">
        <f t="shared" si="45"/>
        <v>0</v>
      </c>
      <c r="P287" s="12">
        <f t="shared" si="46"/>
        <v>650.8419029204174</v>
      </c>
      <c r="Q287" s="11"/>
      <c r="R287" s="12">
        <f t="shared" si="47"/>
        <v>650.8419029204174</v>
      </c>
    </row>
    <row r="288" spans="2:23" x14ac:dyDescent="0.35">
      <c r="G288" s="11" t="s">
        <v>243</v>
      </c>
      <c r="H288" s="11"/>
      <c r="I288" s="11"/>
      <c r="J288" s="11"/>
      <c r="K288" s="11"/>
      <c r="L288" s="12">
        <f t="shared" si="44"/>
        <v>510.49500000000012</v>
      </c>
      <c r="M288" s="12"/>
      <c r="N288" s="12"/>
      <c r="O288" s="12">
        <f t="shared" si="45"/>
        <v>0</v>
      </c>
      <c r="P288" s="12">
        <f t="shared" si="46"/>
        <v>510.49500000000012</v>
      </c>
      <c r="Q288" s="11"/>
      <c r="R288" s="12">
        <f t="shared" si="47"/>
        <v>510.49500000000012</v>
      </c>
    </row>
    <row r="289" spans="7:18" x14ac:dyDescent="0.35">
      <c r="G289" s="11" t="s">
        <v>463</v>
      </c>
      <c r="H289" s="11"/>
      <c r="I289" s="11"/>
      <c r="J289" s="11"/>
      <c r="K289" s="11"/>
      <c r="L289" s="12">
        <f t="shared" si="44"/>
        <v>0</v>
      </c>
      <c r="M289" s="12"/>
      <c r="N289" s="12"/>
      <c r="O289" s="12">
        <f t="shared" si="45"/>
        <v>0</v>
      </c>
      <c r="P289" s="12">
        <f t="shared" si="46"/>
        <v>0</v>
      </c>
      <c r="Q289" s="11"/>
      <c r="R289" s="12">
        <f t="shared" si="47"/>
        <v>0</v>
      </c>
    </row>
    <row r="290" spans="7:18" x14ac:dyDescent="0.35">
      <c r="G290" s="11" t="s">
        <v>464</v>
      </c>
      <c r="H290" s="11"/>
      <c r="I290" s="11"/>
      <c r="J290" s="11"/>
      <c r="K290" s="11"/>
      <c r="L290" s="12">
        <f t="shared" si="44"/>
        <v>0</v>
      </c>
      <c r="M290" s="12"/>
      <c r="N290" s="12"/>
      <c r="O290" s="12">
        <f t="shared" si="45"/>
        <v>0</v>
      </c>
      <c r="P290" s="12">
        <f t="shared" si="46"/>
        <v>0</v>
      </c>
      <c r="Q290" s="11"/>
      <c r="R290" s="12">
        <f t="shared" si="47"/>
        <v>0</v>
      </c>
    </row>
    <row r="291" spans="7:18" x14ac:dyDescent="0.35">
      <c r="G291" s="11" t="s">
        <v>465</v>
      </c>
      <c r="H291" s="11"/>
      <c r="I291" s="11"/>
      <c r="J291" s="11"/>
      <c r="K291" s="11"/>
      <c r="L291" s="12">
        <f t="shared" si="44"/>
        <v>0</v>
      </c>
      <c r="M291" s="12"/>
      <c r="N291" s="12"/>
      <c r="O291" s="12">
        <f t="shared" si="45"/>
        <v>0</v>
      </c>
      <c r="P291" s="12">
        <f t="shared" si="46"/>
        <v>0</v>
      </c>
      <c r="Q291" s="11"/>
      <c r="R291" s="12">
        <f t="shared" si="47"/>
        <v>0</v>
      </c>
    </row>
    <row r="292" spans="7:18" x14ac:dyDescent="0.35">
      <c r="G292" s="11" t="s">
        <v>466</v>
      </c>
      <c r="H292" s="11"/>
      <c r="I292" s="11"/>
      <c r="J292" s="11"/>
      <c r="K292" s="11"/>
      <c r="L292" s="12">
        <f t="shared" si="44"/>
        <v>0</v>
      </c>
      <c r="M292" s="12"/>
      <c r="N292" s="12"/>
      <c r="O292" s="12">
        <f t="shared" si="45"/>
        <v>0</v>
      </c>
      <c r="P292" s="12">
        <f t="shared" si="46"/>
        <v>0</v>
      </c>
      <c r="Q292" s="11"/>
      <c r="R292" s="12">
        <f t="shared" si="47"/>
        <v>0</v>
      </c>
    </row>
    <row r="293" spans="7:18" ht="14.25" x14ac:dyDescent="0.45">
      <c r="L293" s="13">
        <f>SUM(L286:L292)</f>
        <v>1369.1059029204175</v>
      </c>
      <c r="M293" s="10"/>
      <c r="N293" s="10"/>
      <c r="O293" s="13">
        <f>SUM(O286:O292)</f>
        <v>0</v>
      </c>
      <c r="P293" s="13">
        <f>SUM(P286:P292)</f>
        <v>1369.1059029204175</v>
      </c>
      <c r="R293" s="13">
        <f>SUM(R286:R292)</f>
        <v>1369.1059029204175</v>
      </c>
    </row>
  </sheetData>
  <autoFilter ref="B6:T281" xr:uid="{731DBDA0-E082-4CCF-8ED3-F59B07C72940}"/>
  <mergeCells count="3">
    <mergeCell ref="M5:N5"/>
    <mergeCell ref="O5:P5"/>
    <mergeCell ref="Q5:R5"/>
  </mergeCells>
  <pageMargins left="0.70866141732283472" right="0.70866141732283472" top="0.74803149606299213" bottom="0.74803149606299213" header="0.31496062992125984" footer="0.31496062992125984"/>
  <pageSetup paperSize="9" scale="1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E7A64-AA09-48FD-8916-A122CAAB5872}">
  <sheetPr>
    <tabColor rgb="FFFFDB8E"/>
    <pageSetUpPr fitToPage="1"/>
  </sheetPr>
  <dimension ref="A1:S92"/>
  <sheetViews>
    <sheetView showGridLines="0" zoomScale="80" zoomScaleNormal="80" workbookViewId="0"/>
  </sheetViews>
  <sheetFormatPr defaultRowHeight="13.5" x14ac:dyDescent="0.35"/>
  <cols>
    <col min="1" max="1" width="39.25" customWidth="1"/>
    <col min="4" max="4" width="14.625" customWidth="1"/>
    <col min="5" max="5" width="14.875" customWidth="1"/>
    <col min="6" max="6" width="9.375" customWidth="1"/>
    <col min="7" max="7" width="11" customWidth="1"/>
    <col min="8" max="8" width="11.25" customWidth="1"/>
    <col min="9" max="9" width="10.5" customWidth="1"/>
    <col min="10" max="10" width="21.75" customWidth="1"/>
    <col min="11" max="11" width="10.375" customWidth="1"/>
    <col min="15" max="16" width="9.25" bestFit="1" customWidth="1"/>
    <col min="18" max="18" width="12.625" customWidth="1"/>
    <col min="19" max="19" width="14.875" customWidth="1"/>
  </cols>
  <sheetData>
    <row r="1" spans="1:19" ht="18.75" x14ac:dyDescent="0.5">
      <c r="A1" s="140"/>
      <c r="B1" s="141"/>
      <c r="C1" s="141"/>
      <c r="D1" s="141"/>
      <c r="E1" s="141"/>
      <c r="F1" s="141"/>
      <c r="G1" s="141"/>
      <c r="H1" s="141"/>
      <c r="I1" s="141"/>
      <c r="J1" s="141"/>
      <c r="K1" s="141"/>
      <c r="L1" s="141"/>
      <c r="M1" s="141"/>
      <c r="N1" s="141"/>
      <c r="O1" s="141"/>
      <c r="P1" s="141"/>
      <c r="Q1" s="141"/>
      <c r="R1" s="141"/>
    </row>
    <row r="2" spans="1:19" ht="18.75" x14ac:dyDescent="0.5">
      <c r="A2" s="140" t="s">
        <v>467</v>
      </c>
      <c r="B2" s="141"/>
      <c r="C2" s="141"/>
      <c r="D2" s="141"/>
      <c r="E2" s="141"/>
      <c r="F2" s="141"/>
      <c r="G2" s="141"/>
      <c r="H2" s="141"/>
      <c r="I2" s="141"/>
      <c r="J2" s="141"/>
      <c r="K2" s="141"/>
      <c r="L2" s="141"/>
      <c r="M2" s="141"/>
      <c r="N2" s="141"/>
      <c r="O2" s="141"/>
      <c r="P2" s="141"/>
      <c r="Q2" s="141"/>
      <c r="R2" s="141"/>
    </row>
    <row r="3" spans="1:19" ht="18.75" x14ac:dyDescent="0.5">
      <c r="A3" s="142" t="s">
        <v>46</v>
      </c>
      <c r="B3" s="142"/>
      <c r="C3" s="142"/>
      <c r="D3" s="142"/>
      <c r="E3" s="142"/>
      <c r="F3" s="142"/>
      <c r="G3" s="142"/>
      <c r="H3" s="142"/>
      <c r="I3" s="142"/>
      <c r="J3" s="142"/>
      <c r="K3" s="142"/>
      <c r="L3" s="142"/>
      <c r="M3" s="142"/>
      <c r="N3" s="141"/>
      <c r="O3" s="141"/>
      <c r="P3" s="141"/>
      <c r="Q3" s="141"/>
      <c r="R3" s="141"/>
    </row>
    <row r="4" spans="1:19" ht="13.9" thickBot="1" x14ac:dyDescent="0.4">
      <c r="A4" s="141"/>
      <c r="B4" s="141"/>
      <c r="C4" s="141"/>
      <c r="D4" s="141"/>
      <c r="E4" s="141"/>
      <c r="F4" s="141"/>
      <c r="G4" s="141"/>
      <c r="H4" s="141"/>
      <c r="I4" s="141"/>
      <c r="J4" s="141"/>
      <c r="K4" s="141"/>
      <c r="L4" s="141"/>
      <c r="M4" s="141"/>
      <c r="N4" s="141"/>
      <c r="O4" s="141"/>
      <c r="P4" s="141"/>
      <c r="Q4" s="141"/>
      <c r="R4" s="141"/>
    </row>
    <row r="5" spans="1:19" ht="51" customHeight="1" thickTop="1" thickBot="1" x14ac:dyDescent="0.4">
      <c r="A5" s="141"/>
      <c r="B5" s="141"/>
      <c r="C5" s="141"/>
      <c r="D5" s="141"/>
      <c r="E5" s="141"/>
      <c r="F5" s="141"/>
      <c r="G5" s="141"/>
      <c r="H5" s="141"/>
      <c r="I5" s="141"/>
      <c r="J5" s="141"/>
      <c r="K5" s="141"/>
      <c r="L5" s="265" t="s">
        <v>47</v>
      </c>
      <c r="M5" s="266"/>
      <c r="N5" s="265" t="s">
        <v>48</v>
      </c>
      <c r="O5" s="266"/>
      <c r="P5" s="265" t="s">
        <v>49</v>
      </c>
      <c r="Q5" s="266"/>
      <c r="R5" s="141"/>
    </row>
    <row r="6" spans="1:19" ht="60.75" thickTop="1" thickBot="1" x14ac:dyDescent="0.4">
      <c r="A6" s="237" t="s">
        <v>50</v>
      </c>
      <c r="B6" s="238" t="s">
        <v>51</v>
      </c>
      <c r="C6" s="238" t="s">
        <v>52</v>
      </c>
      <c r="D6" s="238" t="s">
        <v>53</v>
      </c>
      <c r="E6" s="238" t="s">
        <v>54</v>
      </c>
      <c r="F6" s="238" t="s">
        <v>55</v>
      </c>
      <c r="G6" s="238" t="s">
        <v>56</v>
      </c>
      <c r="H6" s="238" t="s">
        <v>57</v>
      </c>
      <c r="I6" s="238" t="s">
        <v>58</v>
      </c>
      <c r="J6" s="238" t="s">
        <v>59</v>
      </c>
      <c r="K6" s="238" t="s">
        <v>468</v>
      </c>
      <c r="L6" s="239" t="s">
        <v>61</v>
      </c>
      <c r="M6" s="240" t="s">
        <v>62</v>
      </c>
      <c r="N6" s="239" t="s">
        <v>63</v>
      </c>
      <c r="O6" s="240" t="s">
        <v>46</v>
      </c>
      <c r="P6" s="239" t="s">
        <v>64</v>
      </c>
      <c r="Q6" s="240" t="s">
        <v>65</v>
      </c>
      <c r="R6" s="241" t="s">
        <v>66</v>
      </c>
      <c r="S6" s="206" t="s">
        <v>469</v>
      </c>
    </row>
    <row r="7" spans="1:19" ht="14.25" thickTop="1" thickBot="1" x14ac:dyDescent="0.4">
      <c r="A7" s="141"/>
      <c r="B7" s="141"/>
      <c r="C7" s="141"/>
      <c r="D7" s="141"/>
      <c r="E7" s="141"/>
      <c r="F7" s="141"/>
      <c r="G7" s="141"/>
      <c r="H7" s="141"/>
      <c r="I7" s="141"/>
      <c r="J7" s="141"/>
      <c r="K7" s="141"/>
      <c r="L7" s="141"/>
      <c r="M7" s="141"/>
      <c r="N7" s="141"/>
      <c r="O7" s="141"/>
      <c r="P7" s="141"/>
      <c r="Q7" s="141"/>
      <c r="R7" s="141"/>
    </row>
    <row r="8" spans="1:19" ht="60.75" thickTop="1" thickBot="1" x14ac:dyDescent="0.4">
      <c r="A8" s="143" t="s">
        <v>470</v>
      </c>
      <c r="B8" s="144" t="s">
        <v>68</v>
      </c>
      <c r="C8" s="144">
        <v>3</v>
      </c>
      <c r="D8" s="225" t="s">
        <v>471</v>
      </c>
      <c r="E8" s="225" t="s">
        <v>472</v>
      </c>
      <c r="F8" s="225" t="s">
        <v>9</v>
      </c>
      <c r="G8" s="225" t="s">
        <v>473</v>
      </c>
      <c r="H8" s="226">
        <v>49399</v>
      </c>
      <c r="I8" s="225" t="s">
        <v>65</v>
      </c>
      <c r="J8" s="225" t="s">
        <v>474</v>
      </c>
      <c r="K8" s="227">
        <v>1.8244069794922497</v>
      </c>
      <c r="L8" s="225" t="s">
        <v>74</v>
      </c>
      <c r="M8" s="225" t="s">
        <v>75</v>
      </c>
      <c r="N8" s="228">
        <f>IF(L8="Yes",#REF!,0)</f>
        <v>0</v>
      </c>
      <c r="O8" s="228">
        <f>K8</f>
        <v>1.8244069794922497</v>
      </c>
      <c r="P8" s="228">
        <f>IF(I8="CW3",K8,0)</f>
        <v>0</v>
      </c>
      <c r="Q8" s="228">
        <f>IF(I8="CWW3",K8,0)</f>
        <v>1.8244069794922497</v>
      </c>
      <c r="R8" s="229" t="str">
        <f>IF(L8=M8,"ERROR","Valid")</f>
        <v>Valid</v>
      </c>
      <c r="S8" s="230" t="s">
        <v>243</v>
      </c>
    </row>
    <row r="9" spans="1:19" ht="60.75" thickTop="1" thickBot="1" x14ac:dyDescent="0.4">
      <c r="A9" s="145" t="s">
        <v>475</v>
      </c>
      <c r="B9" s="146" t="s">
        <v>68</v>
      </c>
      <c r="C9" s="146">
        <v>3</v>
      </c>
      <c r="D9" s="231" t="s">
        <v>476</v>
      </c>
      <c r="E9" s="231" t="s">
        <v>477</v>
      </c>
      <c r="F9" s="231" t="s">
        <v>9</v>
      </c>
      <c r="G9" s="232" t="s">
        <v>473</v>
      </c>
      <c r="H9" s="232">
        <v>49399</v>
      </c>
      <c r="I9" s="231" t="s">
        <v>65</v>
      </c>
      <c r="J9" s="231" t="s">
        <v>474</v>
      </c>
      <c r="K9" s="227">
        <v>3.7318582935742448</v>
      </c>
      <c r="L9" s="231" t="s">
        <v>74</v>
      </c>
      <c r="M9" s="231" t="s">
        <v>75</v>
      </c>
      <c r="N9" s="233">
        <f>IF(L9="Yes",#REF!,0)</f>
        <v>0</v>
      </c>
      <c r="O9" s="228">
        <f t="shared" ref="O9:O72" si="0">K9</f>
        <v>3.7318582935742448</v>
      </c>
      <c r="P9" s="233">
        <f t="shared" ref="P9:P55" si="1">IF(I9="CW3",K9,0)</f>
        <v>0</v>
      </c>
      <c r="Q9" s="233">
        <f t="shared" ref="Q9:Q55" si="2">IF(I9="CWW3",K9,0)</f>
        <v>3.7318582935742448</v>
      </c>
      <c r="R9" s="234" t="str">
        <f>IF(L9=M9,"ERROR","Valid")</f>
        <v>Valid</v>
      </c>
      <c r="S9" s="230" t="s">
        <v>243</v>
      </c>
    </row>
    <row r="10" spans="1:19" ht="60.75" thickTop="1" thickBot="1" x14ac:dyDescent="0.4">
      <c r="A10" s="145" t="s">
        <v>478</v>
      </c>
      <c r="B10" s="146" t="s">
        <v>68</v>
      </c>
      <c r="C10" s="146">
        <v>3</v>
      </c>
      <c r="D10" s="231" t="s">
        <v>479</v>
      </c>
      <c r="E10" s="231" t="s">
        <v>480</v>
      </c>
      <c r="F10" s="231" t="s">
        <v>9</v>
      </c>
      <c r="G10" s="232" t="s">
        <v>473</v>
      </c>
      <c r="H10" s="232">
        <v>49399</v>
      </c>
      <c r="I10" s="231" t="s">
        <v>65</v>
      </c>
      <c r="J10" s="231" t="s">
        <v>474</v>
      </c>
      <c r="K10" s="227">
        <v>0.21352129483070637</v>
      </c>
      <c r="L10" s="231" t="s">
        <v>74</v>
      </c>
      <c r="M10" s="231" t="s">
        <v>75</v>
      </c>
      <c r="N10" s="233">
        <f>IF(L10="Yes",#REF!,0)</f>
        <v>0</v>
      </c>
      <c r="O10" s="228">
        <f t="shared" si="0"/>
        <v>0.21352129483070637</v>
      </c>
      <c r="P10" s="233">
        <f t="shared" si="1"/>
        <v>0</v>
      </c>
      <c r="Q10" s="233">
        <f t="shared" si="2"/>
        <v>0.21352129483070637</v>
      </c>
      <c r="R10" s="234" t="str">
        <f t="shared" ref="R10:R56" si="3">IF(L10=M10,"ERROR","Valid")</f>
        <v>Valid</v>
      </c>
      <c r="S10" s="230" t="s">
        <v>243</v>
      </c>
    </row>
    <row r="11" spans="1:19" ht="60.75" thickTop="1" thickBot="1" x14ac:dyDescent="0.4">
      <c r="A11" s="145" t="s">
        <v>481</v>
      </c>
      <c r="B11" s="146" t="s">
        <v>68</v>
      </c>
      <c r="C11" s="146">
        <v>3</v>
      </c>
      <c r="D11" s="231" t="s">
        <v>482</v>
      </c>
      <c r="E11" s="231" t="s">
        <v>483</v>
      </c>
      <c r="F11" s="231" t="s">
        <v>9</v>
      </c>
      <c r="G11" s="232" t="s">
        <v>473</v>
      </c>
      <c r="H11" s="232">
        <v>49399</v>
      </c>
      <c r="I11" s="231" t="s">
        <v>65</v>
      </c>
      <c r="J11" s="231" t="s">
        <v>474</v>
      </c>
      <c r="K11" s="227">
        <v>0.28851485316231257</v>
      </c>
      <c r="L11" s="231" t="s">
        <v>74</v>
      </c>
      <c r="M11" s="231" t="s">
        <v>75</v>
      </c>
      <c r="N11" s="233">
        <f>IF(L11="Yes",#REF!,0)</f>
        <v>0</v>
      </c>
      <c r="O11" s="228">
        <f t="shared" si="0"/>
        <v>0.28851485316231257</v>
      </c>
      <c r="P11" s="233">
        <f t="shared" si="1"/>
        <v>0</v>
      </c>
      <c r="Q11" s="233">
        <f t="shared" si="2"/>
        <v>0.28851485316231257</v>
      </c>
      <c r="R11" s="234" t="str">
        <f t="shared" si="3"/>
        <v>Valid</v>
      </c>
      <c r="S11" s="230" t="s">
        <v>243</v>
      </c>
    </row>
    <row r="12" spans="1:19" ht="60.75" thickTop="1" thickBot="1" x14ac:dyDescent="0.4">
      <c r="A12" s="145" t="s">
        <v>484</v>
      </c>
      <c r="B12" s="146" t="s">
        <v>68</v>
      </c>
      <c r="C12" s="146">
        <v>3</v>
      </c>
      <c r="D12" s="231" t="s">
        <v>485</v>
      </c>
      <c r="E12" s="231" t="s">
        <v>486</v>
      </c>
      <c r="F12" s="231" t="s">
        <v>9</v>
      </c>
      <c r="G12" s="232" t="s">
        <v>473</v>
      </c>
      <c r="H12" s="232">
        <v>49399</v>
      </c>
      <c r="I12" s="231" t="s">
        <v>65</v>
      </c>
      <c r="J12" s="231" t="s">
        <v>474</v>
      </c>
      <c r="K12" s="235">
        <v>6.0840000000000005</v>
      </c>
      <c r="L12" s="231" t="s">
        <v>74</v>
      </c>
      <c r="M12" s="231" t="s">
        <v>75</v>
      </c>
      <c r="N12" s="233">
        <f>IF(L12="Yes",#REF!,0)</f>
        <v>0</v>
      </c>
      <c r="O12" s="228">
        <f t="shared" si="0"/>
        <v>6.0840000000000005</v>
      </c>
      <c r="P12" s="233">
        <f t="shared" si="1"/>
        <v>0</v>
      </c>
      <c r="Q12" s="233">
        <f t="shared" si="2"/>
        <v>6.0840000000000005</v>
      </c>
      <c r="R12" s="234" t="str">
        <f t="shared" si="3"/>
        <v>Valid</v>
      </c>
      <c r="S12" s="230" t="s">
        <v>243</v>
      </c>
    </row>
    <row r="13" spans="1:19" ht="60.75" thickTop="1" thickBot="1" x14ac:dyDescent="0.4">
      <c r="A13" s="145" t="s">
        <v>487</v>
      </c>
      <c r="B13" s="146" t="s">
        <v>68</v>
      </c>
      <c r="C13" s="146">
        <v>3</v>
      </c>
      <c r="D13" s="231" t="s">
        <v>488</v>
      </c>
      <c r="E13" s="231" t="s">
        <v>489</v>
      </c>
      <c r="F13" s="231" t="s">
        <v>9</v>
      </c>
      <c r="G13" s="232" t="s">
        <v>473</v>
      </c>
      <c r="H13" s="232">
        <v>49399</v>
      </c>
      <c r="I13" s="231" t="s">
        <v>65</v>
      </c>
      <c r="J13" s="231" t="s">
        <v>474</v>
      </c>
      <c r="K13" s="227">
        <v>0.4243397884610241</v>
      </c>
      <c r="L13" s="231" t="s">
        <v>74</v>
      </c>
      <c r="M13" s="231" t="s">
        <v>75</v>
      </c>
      <c r="N13" s="233">
        <f>IF(L13="Yes",#REF!,0)</f>
        <v>0</v>
      </c>
      <c r="O13" s="228">
        <f t="shared" si="0"/>
        <v>0.4243397884610241</v>
      </c>
      <c r="P13" s="233">
        <f t="shared" si="1"/>
        <v>0</v>
      </c>
      <c r="Q13" s="233">
        <f t="shared" si="2"/>
        <v>0.4243397884610241</v>
      </c>
      <c r="R13" s="234" t="str">
        <f t="shared" si="3"/>
        <v>Valid</v>
      </c>
      <c r="S13" s="230" t="s">
        <v>243</v>
      </c>
    </row>
    <row r="14" spans="1:19" ht="60.75" thickTop="1" thickBot="1" x14ac:dyDescent="0.4">
      <c r="A14" s="145" t="s">
        <v>490</v>
      </c>
      <c r="B14" s="146" t="s">
        <v>68</v>
      </c>
      <c r="C14" s="146">
        <v>3</v>
      </c>
      <c r="D14" s="231" t="s">
        <v>491</v>
      </c>
      <c r="E14" s="231" t="s">
        <v>492</v>
      </c>
      <c r="F14" s="231" t="s">
        <v>9</v>
      </c>
      <c r="G14" s="232" t="s">
        <v>473</v>
      </c>
      <c r="H14" s="232">
        <v>49399</v>
      </c>
      <c r="I14" s="231" t="s">
        <v>65</v>
      </c>
      <c r="J14" s="231" t="s">
        <v>474</v>
      </c>
      <c r="K14" s="227">
        <v>0.77480301077809055</v>
      </c>
      <c r="L14" s="231" t="s">
        <v>74</v>
      </c>
      <c r="M14" s="231" t="s">
        <v>75</v>
      </c>
      <c r="N14" s="233">
        <f>IF(L14="Yes",#REF!,0)</f>
        <v>0</v>
      </c>
      <c r="O14" s="228">
        <f t="shared" si="0"/>
        <v>0.77480301077809055</v>
      </c>
      <c r="P14" s="233">
        <f t="shared" si="1"/>
        <v>0</v>
      </c>
      <c r="Q14" s="233">
        <f t="shared" si="2"/>
        <v>0.77480301077809055</v>
      </c>
      <c r="R14" s="234" t="str">
        <f t="shared" si="3"/>
        <v>Valid</v>
      </c>
      <c r="S14" s="230" t="s">
        <v>243</v>
      </c>
    </row>
    <row r="15" spans="1:19" ht="60.75" thickTop="1" thickBot="1" x14ac:dyDescent="0.4">
      <c r="A15" s="145" t="s">
        <v>493</v>
      </c>
      <c r="B15" s="146" t="s">
        <v>68</v>
      </c>
      <c r="C15" s="146">
        <v>3</v>
      </c>
      <c r="D15" s="231" t="s">
        <v>494</v>
      </c>
      <c r="E15" s="231" t="s">
        <v>495</v>
      </c>
      <c r="F15" s="231" t="s">
        <v>9</v>
      </c>
      <c r="G15" s="232" t="s">
        <v>473</v>
      </c>
      <c r="H15" s="232">
        <v>49399</v>
      </c>
      <c r="I15" s="231" t="s">
        <v>65</v>
      </c>
      <c r="J15" s="231" t="s">
        <v>474</v>
      </c>
      <c r="K15" s="227">
        <v>1.8158457078850589</v>
      </c>
      <c r="L15" s="231" t="s">
        <v>74</v>
      </c>
      <c r="M15" s="231" t="s">
        <v>75</v>
      </c>
      <c r="N15" s="233">
        <f>IF(L15="Yes",#REF!,0)</f>
        <v>0</v>
      </c>
      <c r="O15" s="228">
        <f t="shared" si="0"/>
        <v>1.8158457078850589</v>
      </c>
      <c r="P15" s="233">
        <f t="shared" si="1"/>
        <v>0</v>
      </c>
      <c r="Q15" s="233">
        <f t="shared" si="2"/>
        <v>1.8158457078850589</v>
      </c>
      <c r="R15" s="234" t="str">
        <f t="shared" si="3"/>
        <v>Valid</v>
      </c>
      <c r="S15" s="230" t="s">
        <v>243</v>
      </c>
    </row>
    <row r="16" spans="1:19" ht="105.75" thickTop="1" thickBot="1" x14ac:dyDescent="0.4">
      <c r="A16" s="145" t="s">
        <v>496</v>
      </c>
      <c r="B16" s="146" t="s">
        <v>68</v>
      </c>
      <c r="C16" s="146">
        <v>3</v>
      </c>
      <c r="D16" s="231" t="s">
        <v>497</v>
      </c>
      <c r="E16" s="231" t="s">
        <v>498</v>
      </c>
      <c r="F16" s="231" t="s">
        <v>9</v>
      </c>
      <c r="G16" s="232" t="s">
        <v>473</v>
      </c>
      <c r="H16" s="232">
        <v>49399</v>
      </c>
      <c r="I16" s="231" t="s">
        <v>65</v>
      </c>
      <c r="J16" s="231" t="s">
        <v>474</v>
      </c>
      <c r="K16" s="227">
        <v>0.52823045816364045</v>
      </c>
      <c r="L16" s="231" t="s">
        <v>74</v>
      </c>
      <c r="M16" s="231" t="s">
        <v>75</v>
      </c>
      <c r="N16" s="233">
        <f>IF(L16="Yes",#REF!,0)</f>
        <v>0</v>
      </c>
      <c r="O16" s="228">
        <f t="shared" si="0"/>
        <v>0.52823045816364045</v>
      </c>
      <c r="P16" s="233">
        <f t="shared" si="1"/>
        <v>0</v>
      </c>
      <c r="Q16" s="233">
        <f t="shared" si="2"/>
        <v>0.52823045816364045</v>
      </c>
      <c r="R16" s="234" t="str">
        <f t="shared" si="3"/>
        <v>Valid</v>
      </c>
      <c r="S16" s="230" t="s">
        <v>243</v>
      </c>
    </row>
    <row r="17" spans="1:19" ht="105.75" thickTop="1" thickBot="1" x14ac:dyDescent="0.4">
      <c r="A17" s="145" t="s">
        <v>499</v>
      </c>
      <c r="B17" s="146" t="s">
        <v>68</v>
      </c>
      <c r="C17" s="146">
        <v>3</v>
      </c>
      <c r="D17" s="231" t="s">
        <v>500</v>
      </c>
      <c r="E17" s="231" t="s">
        <v>501</v>
      </c>
      <c r="F17" s="231" t="s">
        <v>9</v>
      </c>
      <c r="G17" s="232" t="s">
        <v>473</v>
      </c>
      <c r="H17" s="232">
        <v>49399</v>
      </c>
      <c r="I17" s="231" t="s">
        <v>65</v>
      </c>
      <c r="J17" s="231" t="s">
        <v>474</v>
      </c>
      <c r="K17" s="227">
        <v>8.2719006268672537</v>
      </c>
      <c r="L17" s="231" t="s">
        <v>74</v>
      </c>
      <c r="M17" s="231" t="s">
        <v>75</v>
      </c>
      <c r="N17" s="233">
        <f>IF(L17="Yes",#REF!,0)</f>
        <v>0</v>
      </c>
      <c r="O17" s="228">
        <f t="shared" si="0"/>
        <v>8.2719006268672537</v>
      </c>
      <c r="P17" s="233">
        <f t="shared" si="1"/>
        <v>0</v>
      </c>
      <c r="Q17" s="233">
        <f t="shared" si="2"/>
        <v>8.2719006268672537</v>
      </c>
      <c r="R17" s="234" t="str">
        <f t="shared" si="3"/>
        <v>Valid</v>
      </c>
      <c r="S17" s="230" t="s">
        <v>243</v>
      </c>
    </row>
    <row r="18" spans="1:19" ht="105.75" thickTop="1" thickBot="1" x14ac:dyDescent="0.4">
      <c r="A18" s="145" t="s">
        <v>502</v>
      </c>
      <c r="B18" s="146" t="s">
        <v>68</v>
      </c>
      <c r="C18" s="146">
        <v>3</v>
      </c>
      <c r="D18" s="231" t="s">
        <v>503</v>
      </c>
      <c r="E18" s="231" t="s">
        <v>504</v>
      </c>
      <c r="F18" s="231" t="s">
        <v>9</v>
      </c>
      <c r="G18" s="232" t="s">
        <v>473</v>
      </c>
      <c r="H18" s="232">
        <v>49399</v>
      </c>
      <c r="I18" s="231" t="s">
        <v>65</v>
      </c>
      <c r="J18" s="231" t="s">
        <v>474</v>
      </c>
      <c r="K18" s="235">
        <v>0.52</v>
      </c>
      <c r="L18" s="231" t="s">
        <v>74</v>
      </c>
      <c r="M18" s="231" t="s">
        <v>75</v>
      </c>
      <c r="N18" s="233">
        <f>IF(L18="Yes",#REF!,0)</f>
        <v>0</v>
      </c>
      <c r="O18" s="228">
        <f t="shared" si="0"/>
        <v>0.52</v>
      </c>
      <c r="P18" s="233">
        <f t="shared" si="1"/>
        <v>0</v>
      </c>
      <c r="Q18" s="233">
        <f t="shared" si="2"/>
        <v>0.52</v>
      </c>
      <c r="R18" s="234" t="str">
        <f t="shared" si="3"/>
        <v>Valid</v>
      </c>
      <c r="S18" s="230" t="s">
        <v>243</v>
      </c>
    </row>
    <row r="19" spans="1:19" ht="105.75" thickTop="1" thickBot="1" x14ac:dyDescent="0.4">
      <c r="A19" s="145" t="s">
        <v>505</v>
      </c>
      <c r="B19" s="146" t="s">
        <v>68</v>
      </c>
      <c r="C19" s="146">
        <v>3</v>
      </c>
      <c r="D19" s="231" t="s">
        <v>506</v>
      </c>
      <c r="E19" s="231" t="s">
        <v>507</v>
      </c>
      <c r="F19" s="231" t="s">
        <v>9</v>
      </c>
      <c r="G19" s="232" t="s">
        <v>473</v>
      </c>
      <c r="H19" s="232">
        <v>49399</v>
      </c>
      <c r="I19" s="231" t="s">
        <v>65</v>
      </c>
      <c r="J19" s="231" t="s">
        <v>474</v>
      </c>
      <c r="K19" s="235">
        <v>1.3230000000000002</v>
      </c>
      <c r="L19" s="231" t="s">
        <v>74</v>
      </c>
      <c r="M19" s="231" t="s">
        <v>75</v>
      </c>
      <c r="N19" s="233">
        <f>IF(L19="Yes",#REF!,0)</f>
        <v>0</v>
      </c>
      <c r="O19" s="228">
        <f t="shared" si="0"/>
        <v>1.3230000000000002</v>
      </c>
      <c r="P19" s="233">
        <f t="shared" si="1"/>
        <v>0</v>
      </c>
      <c r="Q19" s="233">
        <f t="shared" si="2"/>
        <v>1.3230000000000002</v>
      </c>
      <c r="R19" s="234" t="str">
        <f t="shared" si="3"/>
        <v>Valid</v>
      </c>
      <c r="S19" s="230" t="s">
        <v>243</v>
      </c>
    </row>
    <row r="20" spans="1:19" ht="105.75" thickTop="1" thickBot="1" x14ac:dyDescent="0.4">
      <c r="A20" s="145" t="s">
        <v>508</v>
      </c>
      <c r="B20" s="146" t="s">
        <v>68</v>
      </c>
      <c r="C20" s="146">
        <v>3</v>
      </c>
      <c r="D20" s="231" t="s">
        <v>509</v>
      </c>
      <c r="E20" s="231" t="s">
        <v>510</v>
      </c>
      <c r="F20" s="231" t="s">
        <v>9</v>
      </c>
      <c r="G20" s="232" t="s">
        <v>473</v>
      </c>
      <c r="H20" s="232">
        <v>49399</v>
      </c>
      <c r="I20" s="231" t="s">
        <v>65</v>
      </c>
      <c r="J20" s="231" t="s">
        <v>474</v>
      </c>
      <c r="K20" s="227">
        <v>0.93061022370158408</v>
      </c>
      <c r="L20" s="231" t="s">
        <v>74</v>
      </c>
      <c r="M20" s="231" t="s">
        <v>75</v>
      </c>
      <c r="N20" s="233">
        <f>IF(L20="Yes",#REF!,0)</f>
        <v>0</v>
      </c>
      <c r="O20" s="228">
        <f t="shared" si="0"/>
        <v>0.93061022370158408</v>
      </c>
      <c r="P20" s="233">
        <f t="shared" si="1"/>
        <v>0</v>
      </c>
      <c r="Q20" s="233">
        <f t="shared" si="2"/>
        <v>0.93061022370158408</v>
      </c>
      <c r="R20" s="234" t="str">
        <f t="shared" si="3"/>
        <v>Valid</v>
      </c>
      <c r="S20" s="230" t="s">
        <v>243</v>
      </c>
    </row>
    <row r="21" spans="1:19" ht="105.75" thickTop="1" thickBot="1" x14ac:dyDescent="0.4">
      <c r="A21" s="145" t="s">
        <v>511</v>
      </c>
      <c r="B21" s="146" t="s">
        <v>68</v>
      </c>
      <c r="C21" s="146">
        <v>3</v>
      </c>
      <c r="D21" s="231" t="s">
        <v>512</v>
      </c>
      <c r="E21" s="231" t="s">
        <v>513</v>
      </c>
      <c r="F21" s="231" t="s">
        <v>9</v>
      </c>
      <c r="G21" s="232" t="s">
        <v>473</v>
      </c>
      <c r="H21" s="232">
        <v>49399</v>
      </c>
      <c r="I21" s="231" t="s">
        <v>65</v>
      </c>
      <c r="J21" s="231" t="s">
        <v>474</v>
      </c>
      <c r="K21" s="227">
        <v>0.83986074466536687</v>
      </c>
      <c r="L21" s="231" t="s">
        <v>74</v>
      </c>
      <c r="M21" s="231" t="s">
        <v>75</v>
      </c>
      <c r="N21" s="233">
        <f>IF(L21="Yes",#REF!,0)</f>
        <v>0</v>
      </c>
      <c r="O21" s="228">
        <f t="shared" si="0"/>
        <v>0.83986074466536687</v>
      </c>
      <c r="P21" s="233">
        <f t="shared" si="1"/>
        <v>0</v>
      </c>
      <c r="Q21" s="233">
        <f t="shared" si="2"/>
        <v>0.83986074466536687</v>
      </c>
      <c r="R21" s="234" t="str">
        <f t="shared" si="3"/>
        <v>Valid</v>
      </c>
      <c r="S21" s="230" t="s">
        <v>243</v>
      </c>
    </row>
    <row r="22" spans="1:19" ht="105.75" thickTop="1" thickBot="1" x14ac:dyDescent="0.4">
      <c r="A22" s="145" t="s">
        <v>514</v>
      </c>
      <c r="B22" s="146" t="s">
        <v>68</v>
      </c>
      <c r="C22" s="146">
        <v>3</v>
      </c>
      <c r="D22" s="231" t="s">
        <v>515</v>
      </c>
      <c r="E22" s="231" t="s">
        <v>516</v>
      </c>
      <c r="F22" s="231" t="s">
        <v>9</v>
      </c>
      <c r="G22" s="232" t="s">
        <v>473</v>
      </c>
      <c r="H22" s="232">
        <v>49399</v>
      </c>
      <c r="I22" s="231" t="s">
        <v>65</v>
      </c>
      <c r="J22" s="231" t="s">
        <v>474</v>
      </c>
      <c r="K22" s="235">
        <v>1.089</v>
      </c>
      <c r="L22" s="231" t="s">
        <v>74</v>
      </c>
      <c r="M22" s="231" t="s">
        <v>75</v>
      </c>
      <c r="N22" s="233">
        <f>IF(L22="Yes",#REF!,0)</f>
        <v>0</v>
      </c>
      <c r="O22" s="228">
        <f t="shared" si="0"/>
        <v>1.089</v>
      </c>
      <c r="P22" s="233">
        <f t="shared" si="1"/>
        <v>0</v>
      </c>
      <c r="Q22" s="233">
        <f t="shared" si="2"/>
        <v>1.089</v>
      </c>
      <c r="R22" s="234" t="str">
        <f t="shared" si="3"/>
        <v>Valid</v>
      </c>
      <c r="S22" s="230" t="s">
        <v>243</v>
      </c>
    </row>
    <row r="23" spans="1:19" ht="105.75" thickTop="1" thickBot="1" x14ac:dyDescent="0.4">
      <c r="A23" s="145" t="s">
        <v>517</v>
      </c>
      <c r="B23" s="146" t="s">
        <v>68</v>
      </c>
      <c r="C23" s="146">
        <v>3</v>
      </c>
      <c r="D23" s="231" t="s">
        <v>518</v>
      </c>
      <c r="E23" s="231" t="s">
        <v>519</v>
      </c>
      <c r="F23" s="231" t="s">
        <v>9</v>
      </c>
      <c r="G23" s="232" t="s">
        <v>473</v>
      </c>
      <c r="H23" s="232">
        <v>49399</v>
      </c>
      <c r="I23" s="231" t="s">
        <v>65</v>
      </c>
      <c r="J23" s="231" t="s">
        <v>474</v>
      </c>
      <c r="K23" s="235">
        <v>0.25400000000000023</v>
      </c>
      <c r="L23" s="231" t="s">
        <v>74</v>
      </c>
      <c r="M23" s="231" t="s">
        <v>75</v>
      </c>
      <c r="N23" s="233">
        <f>IF(L23="Yes",#REF!,0)</f>
        <v>0</v>
      </c>
      <c r="O23" s="228">
        <f t="shared" si="0"/>
        <v>0.25400000000000023</v>
      </c>
      <c r="P23" s="233">
        <f t="shared" si="1"/>
        <v>0</v>
      </c>
      <c r="Q23" s="233">
        <f t="shared" si="2"/>
        <v>0.25400000000000023</v>
      </c>
      <c r="R23" s="234" t="str">
        <f t="shared" si="3"/>
        <v>Valid</v>
      </c>
      <c r="S23" s="230" t="s">
        <v>243</v>
      </c>
    </row>
    <row r="24" spans="1:19" ht="105.75" thickTop="1" thickBot="1" x14ac:dyDescent="0.4">
      <c r="A24" s="145" t="s">
        <v>520</v>
      </c>
      <c r="B24" s="146" t="s">
        <v>68</v>
      </c>
      <c r="C24" s="146">
        <v>3</v>
      </c>
      <c r="D24" s="231" t="s">
        <v>521</v>
      </c>
      <c r="E24" s="231" t="s">
        <v>522</v>
      </c>
      <c r="F24" s="231" t="s">
        <v>9</v>
      </c>
      <c r="G24" s="232" t="s">
        <v>473</v>
      </c>
      <c r="H24" s="232">
        <v>49399</v>
      </c>
      <c r="I24" s="231" t="s">
        <v>65</v>
      </c>
      <c r="J24" s="231" t="s">
        <v>474</v>
      </c>
      <c r="K24" s="227">
        <v>0.28509034451943643</v>
      </c>
      <c r="L24" s="231" t="s">
        <v>74</v>
      </c>
      <c r="M24" s="231" t="s">
        <v>75</v>
      </c>
      <c r="N24" s="233">
        <f>IF(L24="Yes",#REF!,0)</f>
        <v>0</v>
      </c>
      <c r="O24" s="228">
        <f t="shared" si="0"/>
        <v>0.28509034451943643</v>
      </c>
      <c r="P24" s="233">
        <f t="shared" si="1"/>
        <v>0</v>
      </c>
      <c r="Q24" s="233">
        <f t="shared" si="2"/>
        <v>0.28509034451943643</v>
      </c>
      <c r="R24" s="234" t="str">
        <f t="shared" si="3"/>
        <v>Valid</v>
      </c>
      <c r="S24" s="230" t="s">
        <v>243</v>
      </c>
    </row>
    <row r="25" spans="1:19" ht="105.75" thickTop="1" thickBot="1" x14ac:dyDescent="0.4">
      <c r="A25" s="145" t="s">
        <v>523</v>
      </c>
      <c r="B25" s="146" t="s">
        <v>68</v>
      </c>
      <c r="C25" s="146">
        <v>3</v>
      </c>
      <c r="D25" s="231" t="s">
        <v>524</v>
      </c>
      <c r="E25" s="231" t="s">
        <v>525</v>
      </c>
      <c r="F25" s="231" t="s">
        <v>9</v>
      </c>
      <c r="G25" s="232" t="s">
        <v>473</v>
      </c>
      <c r="H25" s="232">
        <v>49399</v>
      </c>
      <c r="I25" s="231" t="s">
        <v>65</v>
      </c>
      <c r="J25" s="231" t="s">
        <v>474</v>
      </c>
      <c r="K25" s="235">
        <v>1.4119999999999999</v>
      </c>
      <c r="L25" s="231" t="s">
        <v>74</v>
      </c>
      <c r="M25" s="231" t="s">
        <v>75</v>
      </c>
      <c r="N25" s="233">
        <f>IF(L25="Yes",#REF!,0)</f>
        <v>0</v>
      </c>
      <c r="O25" s="228">
        <f t="shared" si="0"/>
        <v>1.4119999999999999</v>
      </c>
      <c r="P25" s="233">
        <f t="shared" si="1"/>
        <v>0</v>
      </c>
      <c r="Q25" s="233">
        <f t="shared" si="2"/>
        <v>1.4119999999999999</v>
      </c>
      <c r="R25" s="234" t="str">
        <f t="shared" si="3"/>
        <v>Valid</v>
      </c>
      <c r="S25" s="230" t="s">
        <v>243</v>
      </c>
    </row>
    <row r="26" spans="1:19" ht="105.75" thickTop="1" thickBot="1" x14ac:dyDescent="0.4">
      <c r="A26" s="145" t="s">
        <v>526</v>
      </c>
      <c r="B26" s="146" t="s">
        <v>68</v>
      </c>
      <c r="C26" s="146">
        <v>3</v>
      </c>
      <c r="D26" s="231" t="s">
        <v>527</v>
      </c>
      <c r="E26" s="231" t="s">
        <v>528</v>
      </c>
      <c r="F26" s="231" t="s">
        <v>9</v>
      </c>
      <c r="G26" s="232" t="s">
        <v>473</v>
      </c>
      <c r="H26" s="232">
        <v>49399</v>
      </c>
      <c r="I26" s="231" t="s">
        <v>65</v>
      </c>
      <c r="J26" s="231" t="s">
        <v>474</v>
      </c>
      <c r="K26" s="227">
        <v>0.14234752988713759</v>
      </c>
      <c r="L26" s="231" t="s">
        <v>74</v>
      </c>
      <c r="M26" s="231" t="s">
        <v>75</v>
      </c>
      <c r="N26" s="233">
        <f>IF(L26="Yes",#REF!,0)</f>
        <v>0</v>
      </c>
      <c r="O26" s="228">
        <f t="shared" si="0"/>
        <v>0.14234752988713759</v>
      </c>
      <c r="P26" s="233">
        <f t="shared" si="1"/>
        <v>0</v>
      </c>
      <c r="Q26" s="233">
        <f t="shared" si="2"/>
        <v>0.14234752988713759</v>
      </c>
      <c r="R26" s="234" t="str">
        <f t="shared" si="3"/>
        <v>Valid</v>
      </c>
      <c r="S26" s="230" t="s">
        <v>243</v>
      </c>
    </row>
    <row r="27" spans="1:19" ht="105.75" thickTop="1" thickBot="1" x14ac:dyDescent="0.4">
      <c r="A27" s="145" t="s">
        <v>529</v>
      </c>
      <c r="B27" s="146" t="s">
        <v>68</v>
      </c>
      <c r="C27" s="146">
        <v>3</v>
      </c>
      <c r="D27" s="231" t="s">
        <v>530</v>
      </c>
      <c r="E27" s="231" t="s">
        <v>531</v>
      </c>
      <c r="F27" s="231" t="s">
        <v>9</v>
      </c>
      <c r="G27" s="232" t="s">
        <v>473</v>
      </c>
      <c r="H27" s="232">
        <v>49399</v>
      </c>
      <c r="I27" s="231" t="s">
        <v>65</v>
      </c>
      <c r="J27" s="231" t="s">
        <v>474</v>
      </c>
      <c r="K27" s="236">
        <v>0.56086793927535539</v>
      </c>
      <c r="L27" s="231" t="s">
        <v>74</v>
      </c>
      <c r="M27" s="231" t="s">
        <v>75</v>
      </c>
      <c r="N27" s="233">
        <f>IF(L27="Yes",#REF!,0)</f>
        <v>0</v>
      </c>
      <c r="O27" s="228">
        <f t="shared" si="0"/>
        <v>0.56086793927535539</v>
      </c>
      <c r="P27" s="233">
        <f t="shared" si="1"/>
        <v>0</v>
      </c>
      <c r="Q27" s="233">
        <f t="shared" si="2"/>
        <v>0.56086793927535539</v>
      </c>
      <c r="R27" s="234" t="str">
        <f t="shared" si="3"/>
        <v>Valid</v>
      </c>
      <c r="S27" s="230" t="s">
        <v>243</v>
      </c>
    </row>
    <row r="28" spans="1:19" ht="105.75" thickTop="1" thickBot="1" x14ac:dyDescent="0.4">
      <c r="A28" s="145" t="s">
        <v>532</v>
      </c>
      <c r="B28" s="146" t="s">
        <v>68</v>
      </c>
      <c r="C28" s="146">
        <v>3</v>
      </c>
      <c r="D28" s="231" t="s">
        <v>533</v>
      </c>
      <c r="E28" s="231" t="s">
        <v>534</v>
      </c>
      <c r="F28" s="231" t="s">
        <v>9</v>
      </c>
      <c r="G28" s="232" t="s">
        <v>473</v>
      </c>
      <c r="H28" s="232">
        <v>49399</v>
      </c>
      <c r="I28" s="231" t="s">
        <v>65</v>
      </c>
      <c r="J28" s="231" t="s">
        <v>474</v>
      </c>
      <c r="K28" s="227">
        <v>0.56418779891383963</v>
      </c>
      <c r="L28" s="231" t="s">
        <v>74</v>
      </c>
      <c r="M28" s="231" t="s">
        <v>75</v>
      </c>
      <c r="N28" s="233">
        <f>IF(L28="Yes",#REF!,0)</f>
        <v>0</v>
      </c>
      <c r="O28" s="228">
        <f t="shared" si="0"/>
        <v>0.56418779891383963</v>
      </c>
      <c r="P28" s="233">
        <f t="shared" si="1"/>
        <v>0</v>
      </c>
      <c r="Q28" s="233">
        <f t="shared" si="2"/>
        <v>0.56418779891383963</v>
      </c>
      <c r="R28" s="234" t="str">
        <f t="shared" si="3"/>
        <v>Valid</v>
      </c>
      <c r="S28" s="230" t="s">
        <v>243</v>
      </c>
    </row>
    <row r="29" spans="1:19" ht="105.75" thickTop="1" thickBot="1" x14ac:dyDescent="0.4">
      <c r="A29" s="145" t="s">
        <v>535</v>
      </c>
      <c r="B29" s="146" t="s">
        <v>68</v>
      </c>
      <c r="C29" s="146">
        <v>3</v>
      </c>
      <c r="D29" s="231" t="s">
        <v>536</v>
      </c>
      <c r="E29" s="231" t="s">
        <v>537</v>
      </c>
      <c r="F29" s="231" t="s">
        <v>9</v>
      </c>
      <c r="G29" s="232" t="s">
        <v>473</v>
      </c>
      <c r="H29" s="232">
        <v>49399</v>
      </c>
      <c r="I29" s="231" t="s">
        <v>65</v>
      </c>
      <c r="J29" s="231" t="s">
        <v>474</v>
      </c>
      <c r="K29" s="227">
        <v>1.2379598743997149</v>
      </c>
      <c r="L29" s="231" t="s">
        <v>74</v>
      </c>
      <c r="M29" s="231" t="s">
        <v>75</v>
      </c>
      <c r="N29" s="233">
        <f>IF(L29="Yes",#REF!,0)</f>
        <v>0</v>
      </c>
      <c r="O29" s="228">
        <f t="shared" si="0"/>
        <v>1.2379598743997149</v>
      </c>
      <c r="P29" s="233">
        <f t="shared" si="1"/>
        <v>0</v>
      </c>
      <c r="Q29" s="233">
        <f t="shared" si="2"/>
        <v>1.2379598743997149</v>
      </c>
      <c r="R29" s="234" t="str">
        <f t="shared" si="3"/>
        <v>Valid</v>
      </c>
      <c r="S29" s="230" t="s">
        <v>243</v>
      </c>
    </row>
    <row r="30" spans="1:19" ht="105.75" thickTop="1" thickBot="1" x14ac:dyDescent="0.4">
      <c r="A30" s="145" t="s">
        <v>538</v>
      </c>
      <c r="B30" s="146" t="s">
        <v>68</v>
      </c>
      <c r="C30" s="146">
        <v>3</v>
      </c>
      <c r="D30" s="231" t="s">
        <v>539</v>
      </c>
      <c r="E30" s="231" t="s">
        <v>540</v>
      </c>
      <c r="F30" s="231" t="s">
        <v>9</v>
      </c>
      <c r="G30" s="232" t="s">
        <v>473</v>
      </c>
      <c r="H30" s="232">
        <v>49399</v>
      </c>
      <c r="I30" s="231" t="s">
        <v>65</v>
      </c>
      <c r="J30" s="231" t="s">
        <v>474</v>
      </c>
      <c r="K30" s="227">
        <v>0.21317566301903804</v>
      </c>
      <c r="L30" s="231" t="s">
        <v>74</v>
      </c>
      <c r="M30" s="231" t="s">
        <v>75</v>
      </c>
      <c r="N30" s="233">
        <f>IF(L30="Yes",#REF!,0)</f>
        <v>0</v>
      </c>
      <c r="O30" s="228">
        <f t="shared" si="0"/>
        <v>0.21317566301903804</v>
      </c>
      <c r="P30" s="233">
        <f t="shared" si="1"/>
        <v>0</v>
      </c>
      <c r="Q30" s="233">
        <f t="shared" si="2"/>
        <v>0.21317566301903804</v>
      </c>
      <c r="R30" s="234" t="str">
        <f t="shared" si="3"/>
        <v>Valid</v>
      </c>
      <c r="S30" s="230" t="s">
        <v>243</v>
      </c>
    </row>
    <row r="31" spans="1:19" ht="105.75" thickTop="1" thickBot="1" x14ac:dyDescent="0.4">
      <c r="A31" s="145" t="s">
        <v>541</v>
      </c>
      <c r="B31" s="146" t="s">
        <v>68</v>
      </c>
      <c r="C31" s="146">
        <v>3</v>
      </c>
      <c r="D31" s="231" t="s">
        <v>542</v>
      </c>
      <c r="E31" s="231" t="s">
        <v>543</v>
      </c>
      <c r="F31" s="231" t="s">
        <v>9</v>
      </c>
      <c r="G31" s="232" t="s">
        <v>473</v>
      </c>
      <c r="H31" s="232">
        <v>49399</v>
      </c>
      <c r="I31" s="231" t="s">
        <v>65</v>
      </c>
      <c r="J31" s="231" t="s">
        <v>474</v>
      </c>
      <c r="K31" s="227">
        <v>0.25426976673355139</v>
      </c>
      <c r="L31" s="231" t="s">
        <v>74</v>
      </c>
      <c r="M31" s="231" t="s">
        <v>75</v>
      </c>
      <c r="N31" s="233">
        <f>IF(L31="Yes",#REF!,0)</f>
        <v>0</v>
      </c>
      <c r="O31" s="228">
        <f t="shared" si="0"/>
        <v>0.25426976673355139</v>
      </c>
      <c r="P31" s="233">
        <f t="shared" si="1"/>
        <v>0</v>
      </c>
      <c r="Q31" s="233">
        <f t="shared" si="2"/>
        <v>0.25426976673355139</v>
      </c>
      <c r="R31" s="234" t="str">
        <f t="shared" si="3"/>
        <v>Valid</v>
      </c>
      <c r="S31" s="230" t="s">
        <v>243</v>
      </c>
    </row>
    <row r="32" spans="1:19" ht="105.75" thickTop="1" thickBot="1" x14ac:dyDescent="0.4">
      <c r="A32" s="145" t="s">
        <v>544</v>
      </c>
      <c r="B32" s="146" t="s">
        <v>68</v>
      </c>
      <c r="C32" s="146">
        <v>3</v>
      </c>
      <c r="D32" s="231" t="s">
        <v>545</v>
      </c>
      <c r="E32" s="231" t="s">
        <v>546</v>
      </c>
      <c r="F32" s="231" t="s">
        <v>9</v>
      </c>
      <c r="G32" s="232" t="s">
        <v>473</v>
      </c>
      <c r="H32" s="232">
        <v>49399</v>
      </c>
      <c r="I32" s="231" t="s">
        <v>65</v>
      </c>
      <c r="J32" s="231" t="s">
        <v>474</v>
      </c>
      <c r="K32" s="227">
        <v>0.31163028650172625</v>
      </c>
      <c r="L32" s="231" t="s">
        <v>74</v>
      </c>
      <c r="M32" s="231" t="s">
        <v>75</v>
      </c>
      <c r="N32" s="233">
        <f>IF(L32="Yes",#REF!,0)</f>
        <v>0</v>
      </c>
      <c r="O32" s="228">
        <f t="shared" si="0"/>
        <v>0.31163028650172625</v>
      </c>
      <c r="P32" s="233">
        <f t="shared" si="1"/>
        <v>0</v>
      </c>
      <c r="Q32" s="233">
        <f t="shared" si="2"/>
        <v>0.31163028650172625</v>
      </c>
      <c r="R32" s="234" t="str">
        <f t="shared" si="3"/>
        <v>Valid</v>
      </c>
      <c r="S32" s="230" t="s">
        <v>243</v>
      </c>
    </row>
    <row r="33" spans="1:19" ht="105.75" thickTop="1" thickBot="1" x14ac:dyDescent="0.4">
      <c r="A33" s="145" t="s">
        <v>547</v>
      </c>
      <c r="B33" s="146" t="s">
        <v>68</v>
      </c>
      <c r="C33" s="146">
        <v>3</v>
      </c>
      <c r="D33" s="231" t="s">
        <v>548</v>
      </c>
      <c r="E33" s="231" t="s">
        <v>549</v>
      </c>
      <c r="F33" s="231" t="s">
        <v>9</v>
      </c>
      <c r="G33" s="232" t="s">
        <v>473</v>
      </c>
      <c r="H33" s="232">
        <v>49399</v>
      </c>
      <c r="I33" s="231" t="s">
        <v>65</v>
      </c>
      <c r="J33" s="231" t="s">
        <v>474</v>
      </c>
      <c r="K33" s="227">
        <v>0.34587537293048748</v>
      </c>
      <c r="L33" s="231" t="s">
        <v>74</v>
      </c>
      <c r="M33" s="231" t="s">
        <v>75</v>
      </c>
      <c r="N33" s="233">
        <f>IF(L33="Yes",#REF!,0)</f>
        <v>0</v>
      </c>
      <c r="O33" s="228">
        <f t="shared" si="0"/>
        <v>0.34587537293048748</v>
      </c>
      <c r="P33" s="233">
        <f t="shared" si="1"/>
        <v>0</v>
      </c>
      <c r="Q33" s="233">
        <f t="shared" si="2"/>
        <v>0.34587537293048748</v>
      </c>
      <c r="R33" s="234" t="str">
        <f t="shared" si="3"/>
        <v>Valid</v>
      </c>
      <c r="S33" s="230" t="s">
        <v>243</v>
      </c>
    </row>
    <row r="34" spans="1:19" ht="105.75" thickTop="1" thickBot="1" x14ac:dyDescent="0.4">
      <c r="A34" s="145" t="s">
        <v>550</v>
      </c>
      <c r="B34" s="146" t="s">
        <v>68</v>
      </c>
      <c r="C34" s="146">
        <v>3</v>
      </c>
      <c r="D34" s="231" t="s">
        <v>551</v>
      </c>
      <c r="E34" s="231" t="s">
        <v>552</v>
      </c>
      <c r="F34" s="231" t="s">
        <v>9</v>
      </c>
      <c r="G34" s="232" t="s">
        <v>473</v>
      </c>
      <c r="H34" s="232">
        <v>49399</v>
      </c>
      <c r="I34" s="231" t="s">
        <v>65</v>
      </c>
      <c r="J34" s="231" t="s">
        <v>474</v>
      </c>
      <c r="K34" s="227">
        <v>0.2153231622976321</v>
      </c>
      <c r="L34" s="231" t="s">
        <v>74</v>
      </c>
      <c r="M34" s="231" t="s">
        <v>75</v>
      </c>
      <c r="N34" s="233">
        <f>IF(L34="Yes",#REF!,0)</f>
        <v>0</v>
      </c>
      <c r="O34" s="228">
        <f t="shared" si="0"/>
        <v>0.2153231622976321</v>
      </c>
      <c r="P34" s="233">
        <f t="shared" si="1"/>
        <v>0</v>
      </c>
      <c r="Q34" s="233">
        <f t="shared" si="2"/>
        <v>0.2153231622976321</v>
      </c>
      <c r="R34" s="234" t="str">
        <f t="shared" si="3"/>
        <v>Valid</v>
      </c>
      <c r="S34" s="230" t="s">
        <v>243</v>
      </c>
    </row>
    <row r="35" spans="1:19" ht="105.75" thickTop="1" thickBot="1" x14ac:dyDescent="0.4">
      <c r="A35" s="145" t="s">
        <v>553</v>
      </c>
      <c r="B35" s="146" t="s">
        <v>68</v>
      </c>
      <c r="C35" s="146">
        <v>3</v>
      </c>
      <c r="D35" s="231" t="s">
        <v>554</v>
      </c>
      <c r="E35" s="231" t="s">
        <v>555</v>
      </c>
      <c r="F35" s="231" t="s">
        <v>9</v>
      </c>
      <c r="G35" s="232" t="s">
        <v>473</v>
      </c>
      <c r="H35" s="232">
        <v>49399</v>
      </c>
      <c r="I35" s="231" t="s">
        <v>65</v>
      </c>
      <c r="J35" s="231" t="s">
        <v>474</v>
      </c>
      <c r="K35" s="227">
        <v>0.45717190382396111</v>
      </c>
      <c r="L35" s="231" t="s">
        <v>74</v>
      </c>
      <c r="M35" s="231" t="s">
        <v>75</v>
      </c>
      <c r="N35" s="233">
        <f>IF(L35="Yes",#REF!,0)</f>
        <v>0</v>
      </c>
      <c r="O35" s="228">
        <f t="shared" si="0"/>
        <v>0.45717190382396111</v>
      </c>
      <c r="P35" s="233">
        <f t="shared" si="1"/>
        <v>0</v>
      </c>
      <c r="Q35" s="233">
        <f t="shared" si="2"/>
        <v>0.45717190382396111</v>
      </c>
      <c r="R35" s="234" t="str">
        <f t="shared" si="3"/>
        <v>Valid</v>
      </c>
      <c r="S35" s="230" t="s">
        <v>243</v>
      </c>
    </row>
    <row r="36" spans="1:19" ht="105.75" thickTop="1" thickBot="1" x14ac:dyDescent="0.4">
      <c r="A36" s="145" t="s">
        <v>556</v>
      </c>
      <c r="B36" s="146" t="s">
        <v>68</v>
      </c>
      <c r="C36" s="146">
        <v>3</v>
      </c>
      <c r="D36" s="231" t="s">
        <v>557</v>
      </c>
      <c r="E36" s="231" t="s">
        <v>558</v>
      </c>
      <c r="F36" s="231" t="s">
        <v>9</v>
      </c>
      <c r="G36" s="232" t="s">
        <v>473</v>
      </c>
      <c r="H36" s="232">
        <v>49399</v>
      </c>
      <c r="I36" s="231" t="s">
        <v>65</v>
      </c>
      <c r="J36" s="231" t="s">
        <v>474</v>
      </c>
      <c r="K36" s="227">
        <v>4.9866682147171293</v>
      </c>
      <c r="L36" s="231" t="s">
        <v>74</v>
      </c>
      <c r="M36" s="231" t="s">
        <v>75</v>
      </c>
      <c r="N36" s="233">
        <f>IF(L36="Yes",#REF!,0)</f>
        <v>0</v>
      </c>
      <c r="O36" s="228">
        <f t="shared" si="0"/>
        <v>4.9866682147171293</v>
      </c>
      <c r="P36" s="233">
        <f t="shared" si="1"/>
        <v>0</v>
      </c>
      <c r="Q36" s="233">
        <f t="shared" si="2"/>
        <v>4.9866682147171293</v>
      </c>
      <c r="R36" s="234" t="str">
        <f t="shared" si="3"/>
        <v>Valid</v>
      </c>
      <c r="S36" s="230" t="s">
        <v>243</v>
      </c>
    </row>
    <row r="37" spans="1:19" ht="105.75" thickTop="1" thickBot="1" x14ac:dyDescent="0.4">
      <c r="A37" s="145" t="s">
        <v>559</v>
      </c>
      <c r="B37" s="146" t="s">
        <v>68</v>
      </c>
      <c r="C37" s="146">
        <v>3</v>
      </c>
      <c r="D37" s="231" t="s">
        <v>560</v>
      </c>
      <c r="E37" s="231" t="s">
        <v>561</v>
      </c>
      <c r="F37" s="231" t="s">
        <v>9</v>
      </c>
      <c r="G37" s="232" t="s">
        <v>473</v>
      </c>
      <c r="H37" s="232">
        <v>49399</v>
      </c>
      <c r="I37" s="231" t="s">
        <v>65</v>
      </c>
      <c r="J37" s="231" t="s">
        <v>474</v>
      </c>
      <c r="K37" s="227">
        <v>0.78164409773647292</v>
      </c>
      <c r="L37" s="231" t="s">
        <v>74</v>
      </c>
      <c r="M37" s="231" t="s">
        <v>75</v>
      </c>
      <c r="N37" s="233">
        <f>IF(L37="Yes",#REF!,0)</f>
        <v>0</v>
      </c>
      <c r="O37" s="228">
        <f t="shared" si="0"/>
        <v>0.78164409773647292</v>
      </c>
      <c r="P37" s="233">
        <f t="shared" si="1"/>
        <v>0</v>
      </c>
      <c r="Q37" s="233">
        <f t="shared" si="2"/>
        <v>0.78164409773647292</v>
      </c>
      <c r="R37" s="234" t="str">
        <f t="shared" si="3"/>
        <v>Valid</v>
      </c>
      <c r="S37" s="230" t="s">
        <v>243</v>
      </c>
    </row>
    <row r="38" spans="1:19" ht="105.75" thickTop="1" thickBot="1" x14ac:dyDescent="0.4">
      <c r="A38" s="145" t="s">
        <v>562</v>
      </c>
      <c r="B38" s="146" t="s">
        <v>68</v>
      </c>
      <c r="C38" s="146">
        <v>3</v>
      </c>
      <c r="D38" s="231" t="s">
        <v>563</v>
      </c>
      <c r="E38" s="231" t="s">
        <v>564</v>
      </c>
      <c r="F38" s="231" t="s">
        <v>9</v>
      </c>
      <c r="G38" s="232" t="s">
        <v>473</v>
      </c>
      <c r="H38" s="232">
        <v>49399</v>
      </c>
      <c r="I38" s="231" t="s">
        <v>65</v>
      </c>
      <c r="J38" s="231" t="s">
        <v>474</v>
      </c>
      <c r="K38" s="227">
        <v>0.41179716430585261</v>
      </c>
      <c r="L38" s="231" t="s">
        <v>74</v>
      </c>
      <c r="M38" s="231" t="s">
        <v>75</v>
      </c>
      <c r="N38" s="233">
        <f>IF(L38="Yes",#REF!,0)</f>
        <v>0</v>
      </c>
      <c r="O38" s="228">
        <f t="shared" si="0"/>
        <v>0.41179716430585261</v>
      </c>
      <c r="P38" s="233">
        <f t="shared" si="1"/>
        <v>0</v>
      </c>
      <c r="Q38" s="233">
        <f t="shared" si="2"/>
        <v>0.41179716430585261</v>
      </c>
      <c r="R38" s="234" t="str">
        <f t="shared" si="3"/>
        <v>Valid</v>
      </c>
      <c r="S38" s="230" t="s">
        <v>243</v>
      </c>
    </row>
    <row r="39" spans="1:19" ht="105.75" thickTop="1" thickBot="1" x14ac:dyDescent="0.4">
      <c r="A39" s="145" t="s">
        <v>565</v>
      </c>
      <c r="B39" s="146" t="s">
        <v>68</v>
      </c>
      <c r="C39" s="146">
        <v>3</v>
      </c>
      <c r="D39" s="231" t="s">
        <v>566</v>
      </c>
      <c r="E39" s="231" t="s">
        <v>567</v>
      </c>
      <c r="F39" s="231" t="s">
        <v>9</v>
      </c>
      <c r="G39" s="232" t="s">
        <v>473</v>
      </c>
      <c r="H39" s="232">
        <v>49399</v>
      </c>
      <c r="I39" s="231" t="s">
        <v>65</v>
      </c>
      <c r="J39" s="231" t="s">
        <v>474</v>
      </c>
      <c r="K39" s="227">
        <v>1.4288762312400582</v>
      </c>
      <c r="L39" s="231" t="s">
        <v>74</v>
      </c>
      <c r="M39" s="231" t="s">
        <v>75</v>
      </c>
      <c r="N39" s="233">
        <f>IF(L39="Yes",#REF!,0)</f>
        <v>0</v>
      </c>
      <c r="O39" s="228">
        <f t="shared" si="0"/>
        <v>1.4288762312400582</v>
      </c>
      <c r="P39" s="233">
        <f t="shared" si="1"/>
        <v>0</v>
      </c>
      <c r="Q39" s="233">
        <f t="shared" si="2"/>
        <v>1.4288762312400582</v>
      </c>
      <c r="R39" s="234" t="str">
        <f t="shared" si="3"/>
        <v>Valid</v>
      </c>
      <c r="S39" s="230" t="s">
        <v>243</v>
      </c>
    </row>
    <row r="40" spans="1:19" ht="105.75" thickTop="1" thickBot="1" x14ac:dyDescent="0.4">
      <c r="A40" s="145" t="s">
        <v>568</v>
      </c>
      <c r="B40" s="146" t="s">
        <v>68</v>
      </c>
      <c r="C40" s="146">
        <v>3</v>
      </c>
      <c r="D40" s="231" t="s">
        <v>569</v>
      </c>
      <c r="E40" s="231" t="s">
        <v>570</v>
      </c>
      <c r="F40" s="231" t="s">
        <v>9</v>
      </c>
      <c r="G40" s="232" t="s">
        <v>473</v>
      </c>
      <c r="H40" s="232">
        <v>49399</v>
      </c>
      <c r="I40" s="231" t="s">
        <v>65</v>
      </c>
      <c r="J40" s="231" t="s">
        <v>474</v>
      </c>
      <c r="K40" s="227">
        <v>0.23029820623341865</v>
      </c>
      <c r="L40" s="231" t="s">
        <v>74</v>
      </c>
      <c r="M40" s="231" t="s">
        <v>75</v>
      </c>
      <c r="N40" s="233">
        <f>IF(L40="Yes",#REF!,0)</f>
        <v>0</v>
      </c>
      <c r="O40" s="228">
        <f t="shared" si="0"/>
        <v>0.23029820623341865</v>
      </c>
      <c r="P40" s="233">
        <f t="shared" si="1"/>
        <v>0</v>
      </c>
      <c r="Q40" s="233">
        <f t="shared" si="2"/>
        <v>0.23029820623341865</v>
      </c>
      <c r="R40" s="234" t="str">
        <f t="shared" si="3"/>
        <v>Valid</v>
      </c>
      <c r="S40" s="230" t="s">
        <v>243</v>
      </c>
    </row>
    <row r="41" spans="1:19" ht="105.75" thickTop="1" thickBot="1" x14ac:dyDescent="0.4">
      <c r="A41" s="145" t="s">
        <v>571</v>
      </c>
      <c r="B41" s="146" t="s">
        <v>68</v>
      </c>
      <c r="C41" s="146">
        <v>3</v>
      </c>
      <c r="D41" s="231" t="s">
        <v>572</v>
      </c>
      <c r="E41" s="231" t="s">
        <v>573</v>
      </c>
      <c r="F41" s="231" t="s">
        <v>9</v>
      </c>
      <c r="G41" s="232" t="s">
        <v>473</v>
      </c>
      <c r="H41" s="232">
        <v>49399</v>
      </c>
      <c r="I41" s="231" t="s">
        <v>65</v>
      </c>
      <c r="J41" s="231" t="s">
        <v>474</v>
      </c>
      <c r="K41" s="227">
        <v>0.26368716550146076</v>
      </c>
      <c r="L41" s="231" t="s">
        <v>74</v>
      </c>
      <c r="M41" s="231" t="s">
        <v>75</v>
      </c>
      <c r="N41" s="233">
        <f>IF(L41="Yes",#REF!,0)</f>
        <v>0</v>
      </c>
      <c r="O41" s="228">
        <f t="shared" si="0"/>
        <v>0.26368716550146076</v>
      </c>
      <c r="P41" s="233">
        <f t="shared" si="1"/>
        <v>0</v>
      </c>
      <c r="Q41" s="233">
        <f t="shared" si="2"/>
        <v>0.26368716550146076</v>
      </c>
      <c r="R41" s="234" t="str">
        <f t="shared" si="3"/>
        <v>Valid</v>
      </c>
      <c r="S41" s="230" t="s">
        <v>243</v>
      </c>
    </row>
    <row r="42" spans="1:19" ht="105.75" thickTop="1" thickBot="1" x14ac:dyDescent="0.4">
      <c r="A42" s="145" t="s">
        <v>574</v>
      </c>
      <c r="B42" s="146" t="s">
        <v>68</v>
      </c>
      <c r="C42" s="146">
        <v>3</v>
      </c>
      <c r="D42" s="231" t="s">
        <v>575</v>
      </c>
      <c r="E42" s="231" t="s">
        <v>576</v>
      </c>
      <c r="F42" s="231" t="s">
        <v>9</v>
      </c>
      <c r="G42" s="232" t="s">
        <v>473</v>
      </c>
      <c r="H42" s="232">
        <v>49399</v>
      </c>
      <c r="I42" s="231" t="s">
        <v>65</v>
      </c>
      <c r="J42" s="231" t="s">
        <v>474</v>
      </c>
      <c r="K42" s="227">
        <v>0.20975115437616193</v>
      </c>
      <c r="L42" s="231" t="s">
        <v>74</v>
      </c>
      <c r="M42" s="231" t="s">
        <v>75</v>
      </c>
      <c r="N42" s="233">
        <f>IF(L42="Yes",#REF!,0)</f>
        <v>0</v>
      </c>
      <c r="O42" s="228">
        <f t="shared" si="0"/>
        <v>0.20975115437616193</v>
      </c>
      <c r="P42" s="233">
        <f t="shared" si="1"/>
        <v>0</v>
      </c>
      <c r="Q42" s="233">
        <f t="shared" si="2"/>
        <v>0.20975115437616193</v>
      </c>
      <c r="R42" s="234" t="str">
        <f t="shared" si="3"/>
        <v>Valid</v>
      </c>
      <c r="S42" s="230" t="s">
        <v>243</v>
      </c>
    </row>
    <row r="43" spans="1:19" ht="105.75" thickTop="1" thickBot="1" x14ac:dyDescent="0.4">
      <c r="A43" s="145" t="s">
        <v>577</v>
      </c>
      <c r="B43" s="146" t="s">
        <v>68</v>
      </c>
      <c r="C43" s="146">
        <v>3</v>
      </c>
      <c r="D43" s="231" t="s">
        <v>578</v>
      </c>
      <c r="E43" s="231" t="s">
        <v>579</v>
      </c>
      <c r="F43" s="231" t="s">
        <v>9</v>
      </c>
      <c r="G43" s="232" t="s">
        <v>473</v>
      </c>
      <c r="H43" s="232">
        <v>49399</v>
      </c>
      <c r="I43" s="231" t="s">
        <v>65</v>
      </c>
      <c r="J43" s="231" t="s">
        <v>474</v>
      </c>
      <c r="K43" s="227">
        <v>0.35272439021623964</v>
      </c>
      <c r="L43" s="231" t="s">
        <v>74</v>
      </c>
      <c r="M43" s="231" t="s">
        <v>75</v>
      </c>
      <c r="N43" s="233">
        <f>IF(L43="Yes",#REF!,0)</f>
        <v>0</v>
      </c>
      <c r="O43" s="228">
        <f t="shared" si="0"/>
        <v>0.35272439021623964</v>
      </c>
      <c r="P43" s="233">
        <f t="shared" si="1"/>
        <v>0</v>
      </c>
      <c r="Q43" s="233">
        <f t="shared" si="2"/>
        <v>0.35272439021623964</v>
      </c>
      <c r="R43" s="234" t="str">
        <f t="shared" si="3"/>
        <v>Valid</v>
      </c>
      <c r="S43" s="230" t="s">
        <v>243</v>
      </c>
    </row>
    <row r="44" spans="1:19" ht="105.75" thickTop="1" thickBot="1" x14ac:dyDescent="0.4">
      <c r="A44" s="145" t="s">
        <v>580</v>
      </c>
      <c r="B44" s="146" t="s">
        <v>68</v>
      </c>
      <c r="C44" s="146">
        <v>3</v>
      </c>
      <c r="D44" s="231" t="s">
        <v>581</v>
      </c>
      <c r="E44" s="231" t="s">
        <v>582</v>
      </c>
      <c r="F44" s="231" t="s">
        <v>9</v>
      </c>
      <c r="G44" s="232" t="s">
        <v>473</v>
      </c>
      <c r="H44" s="232">
        <v>49399</v>
      </c>
      <c r="I44" s="231" t="s">
        <v>65</v>
      </c>
      <c r="J44" s="231" t="s">
        <v>474</v>
      </c>
      <c r="K44" s="227">
        <v>1.5641443226336649</v>
      </c>
      <c r="L44" s="231" t="s">
        <v>74</v>
      </c>
      <c r="M44" s="231" t="s">
        <v>75</v>
      </c>
      <c r="N44" s="233">
        <f>IF(L44="Yes",#REF!,0)</f>
        <v>0</v>
      </c>
      <c r="O44" s="228">
        <f t="shared" si="0"/>
        <v>1.5641443226336649</v>
      </c>
      <c r="P44" s="233">
        <f t="shared" si="1"/>
        <v>0</v>
      </c>
      <c r="Q44" s="233">
        <f t="shared" si="2"/>
        <v>1.5641443226336649</v>
      </c>
      <c r="R44" s="234" t="str">
        <f t="shared" si="3"/>
        <v>Valid</v>
      </c>
      <c r="S44" s="230" t="s">
        <v>243</v>
      </c>
    </row>
    <row r="45" spans="1:19" ht="105.75" thickTop="1" thickBot="1" x14ac:dyDescent="0.4">
      <c r="A45" s="145" t="s">
        <v>583</v>
      </c>
      <c r="B45" s="146" t="s">
        <v>68</v>
      </c>
      <c r="C45" s="146">
        <v>3</v>
      </c>
      <c r="D45" s="231" t="s">
        <v>584</v>
      </c>
      <c r="E45" s="231" t="s">
        <v>585</v>
      </c>
      <c r="F45" s="231" t="s">
        <v>9</v>
      </c>
      <c r="G45" s="232" t="s">
        <v>473</v>
      </c>
      <c r="H45" s="232">
        <v>49399</v>
      </c>
      <c r="I45" s="231" t="s">
        <v>65</v>
      </c>
      <c r="J45" s="231" t="s">
        <v>474</v>
      </c>
      <c r="K45" s="235">
        <v>4.9340000000000002</v>
      </c>
      <c r="L45" s="231" t="s">
        <v>74</v>
      </c>
      <c r="M45" s="231" t="s">
        <v>75</v>
      </c>
      <c r="N45" s="233">
        <f>IF(L45="Yes",#REF!,0)</f>
        <v>0</v>
      </c>
      <c r="O45" s="228">
        <f t="shared" si="0"/>
        <v>4.9340000000000002</v>
      </c>
      <c r="P45" s="233">
        <f t="shared" si="1"/>
        <v>0</v>
      </c>
      <c r="Q45" s="233">
        <f t="shared" si="2"/>
        <v>4.9340000000000002</v>
      </c>
      <c r="R45" s="234" t="str">
        <f t="shared" si="3"/>
        <v>Valid</v>
      </c>
      <c r="S45" s="230" t="s">
        <v>243</v>
      </c>
    </row>
    <row r="46" spans="1:19" ht="105.75" thickTop="1" thickBot="1" x14ac:dyDescent="0.4">
      <c r="A46" s="145" t="s">
        <v>586</v>
      </c>
      <c r="B46" s="146" t="s">
        <v>68</v>
      </c>
      <c r="C46" s="146">
        <v>3</v>
      </c>
      <c r="D46" s="231" t="s">
        <v>587</v>
      </c>
      <c r="E46" s="231" t="s">
        <v>588</v>
      </c>
      <c r="F46" s="231" t="s">
        <v>9</v>
      </c>
      <c r="G46" s="232" t="s">
        <v>473</v>
      </c>
      <c r="H46" s="232">
        <v>49399</v>
      </c>
      <c r="I46" s="231" t="s">
        <v>65</v>
      </c>
      <c r="J46" s="231" t="s">
        <v>474</v>
      </c>
      <c r="K46" s="227">
        <v>0.27396069143008911</v>
      </c>
      <c r="L46" s="231" t="s">
        <v>74</v>
      </c>
      <c r="M46" s="231" t="s">
        <v>75</v>
      </c>
      <c r="N46" s="233">
        <f>IF(L46="Yes",#REF!,0)</f>
        <v>0</v>
      </c>
      <c r="O46" s="228">
        <f t="shared" si="0"/>
        <v>0.27396069143008911</v>
      </c>
      <c r="P46" s="233">
        <f t="shared" si="1"/>
        <v>0</v>
      </c>
      <c r="Q46" s="233">
        <f t="shared" si="2"/>
        <v>0.27396069143008911</v>
      </c>
      <c r="R46" s="234" t="str">
        <f t="shared" si="3"/>
        <v>Valid</v>
      </c>
      <c r="S46" s="230" t="s">
        <v>243</v>
      </c>
    </row>
    <row r="47" spans="1:19" ht="105.75" thickTop="1" thickBot="1" x14ac:dyDescent="0.4">
      <c r="A47" s="145" t="s">
        <v>589</v>
      </c>
      <c r="B47" s="146" t="s">
        <v>68</v>
      </c>
      <c r="C47" s="146">
        <v>3</v>
      </c>
      <c r="D47" s="231" t="s">
        <v>590</v>
      </c>
      <c r="E47" s="231" t="s">
        <v>591</v>
      </c>
      <c r="F47" s="231" t="s">
        <v>9</v>
      </c>
      <c r="G47" s="232" t="s">
        <v>473</v>
      </c>
      <c r="H47" s="232">
        <v>49399</v>
      </c>
      <c r="I47" s="231" t="s">
        <v>65</v>
      </c>
      <c r="J47" s="231" t="s">
        <v>474</v>
      </c>
      <c r="K47" s="227">
        <v>0.37840820503781053</v>
      </c>
      <c r="L47" s="231" t="s">
        <v>74</v>
      </c>
      <c r="M47" s="231" t="s">
        <v>75</v>
      </c>
      <c r="N47" s="233">
        <f>IF(L47="Yes",#REF!,0)</f>
        <v>0</v>
      </c>
      <c r="O47" s="228">
        <f t="shared" si="0"/>
        <v>0.37840820503781053</v>
      </c>
      <c r="P47" s="233">
        <f t="shared" si="1"/>
        <v>0</v>
      </c>
      <c r="Q47" s="233">
        <f t="shared" si="2"/>
        <v>0.37840820503781053</v>
      </c>
      <c r="R47" s="234" t="str">
        <f t="shared" si="3"/>
        <v>Valid</v>
      </c>
      <c r="S47" s="230" t="s">
        <v>243</v>
      </c>
    </row>
    <row r="48" spans="1:19" ht="105.75" thickTop="1" thickBot="1" x14ac:dyDescent="0.4">
      <c r="A48" s="145" t="s">
        <v>592</v>
      </c>
      <c r="B48" s="146" t="s">
        <v>68</v>
      </c>
      <c r="C48" s="146">
        <v>3</v>
      </c>
      <c r="D48" s="231" t="s">
        <v>593</v>
      </c>
      <c r="E48" s="231" t="s">
        <v>594</v>
      </c>
      <c r="F48" s="231" t="s">
        <v>9</v>
      </c>
      <c r="G48" s="232" t="s">
        <v>473</v>
      </c>
      <c r="H48" s="232">
        <v>49399</v>
      </c>
      <c r="I48" s="231" t="s">
        <v>65</v>
      </c>
      <c r="J48" s="231" t="s">
        <v>474</v>
      </c>
      <c r="K48" s="227">
        <v>0.43919323344886158</v>
      </c>
      <c r="L48" s="231" t="s">
        <v>74</v>
      </c>
      <c r="M48" s="231" t="s">
        <v>75</v>
      </c>
      <c r="N48" s="233">
        <f>IF(L48="Yes",#REF!,0)</f>
        <v>0</v>
      </c>
      <c r="O48" s="228">
        <f t="shared" si="0"/>
        <v>0.43919323344886158</v>
      </c>
      <c r="P48" s="233">
        <f t="shared" si="1"/>
        <v>0</v>
      </c>
      <c r="Q48" s="233">
        <f t="shared" si="2"/>
        <v>0.43919323344886158</v>
      </c>
      <c r="R48" s="234" t="str">
        <f t="shared" si="3"/>
        <v>Valid</v>
      </c>
      <c r="S48" s="230" t="s">
        <v>243</v>
      </c>
    </row>
    <row r="49" spans="1:19" ht="105.75" thickTop="1" thickBot="1" x14ac:dyDescent="0.4">
      <c r="A49" s="145" t="s">
        <v>595</v>
      </c>
      <c r="B49" s="146" t="s">
        <v>68</v>
      </c>
      <c r="C49" s="146">
        <v>3</v>
      </c>
      <c r="D49" s="231" t="s">
        <v>596</v>
      </c>
      <c r="E49" s="231" t="s">
        <v>597</v>
      </c>
      <c r="F49" s="231" t="s">
        <v>9</v>
      </c>
      <c r="G49" s="232" t="s">
        <v>473</v>
      </c>
      <c r="H49" s="232">
        <v>49399</v>
      </c>
      <c r="I49" s="231" t="s">
        <v>65</v>
      </c>
      <c r="J49" s="231" t="s">
        <v>474</v>
      </c>
      <c r="K49" s="227">
        <v>0.34844375441264458</v>
      </c>
      <c r="L49" s="231" t="s">
        <v>74</v>
      </c>
      <c r="M49" s="231" t="s">
        <v>75</v>
      </c>
      <c r="N49" s="233">
        <f>IF(L49="Yes",#REF!,0)</f>
        <v>0</v>
      </c>
      <c r="O49" s="228">
        <f t="shared" si="0"/>
        <v>0.34844375441264458</v>
      </c>
      <c r="P49" s="233">
        <f t="shared" si="1"/>
        <v>0</v>
      </c>
      <c r="Q49" s="233">
        <f t="shared" si="2"/>
        <v>0.34844375441264458</v>
      </c>
      <c r="R49" s="234" t="str">
        <f t="shared" si="3"/>
        <v>Valid</v>
      </c>
      <c r="S49" s="230" t="s">
        <v>243</v>
      </c>
    </row>
    <row r="50" spans="1:19" ht="105.75" thickTop="1" thickBot="1" x14ac:dyDescent="0.4">
      <c r="A50" s="145" t="s">
        <v>598</v>
      </c>
      <c r="B50" s="146" t="s">
        <v>68</v>
      </c>
      <c r="C50" s="146">
        <v>3</v>
      </c>
      <c r="D50" s="231" t="s">
        <v>599</v>
      </c>
      <c r="E50" s="231" t="s">
        <v>600</v>
      </c>
      <c r="F50" s="231" t="s">
        <v>9</v>
      </c>
      <c r="G50" s="232" t="s">
        <v>473</v>
      </c>
      <c r="H50" s="232">
        <v>49399</v>
      </c>
      <c r="I50" s="231" t="s">
        <v>65</v>
      </c>
      <c r="J50" s="231" t="s">
        <v>474</v>
      </c>
      <c r="K50" s="227">
        <v>2.5187261068353815</v>
      </c>
      <c r="L50" s="231" t="s">
        <v>74</v>
      </c>
      <c r="M50" s="231" t="s">
        <v>75</v>
      </c>
      <c r="N50" s="233">
        <f>IF(L50="Yes",#REF!,0)</f>
        <v>0</v>
      </c>
      <c r="O50" s="228">
        <f t="shared" si="0"/>
        <v>2.5187261068353815</v>
      </c>
      <c r="P50" s="233">
        <f t="shared" si="1"/>
        <v>0</v>
      </c>
      <c r="Q50" s="233">
        <f t="shared" si="2"/>
        <v>2.5187261068353815</v>
      </c>
      <c r="R50" s="234" t="str">
        <f t="shared" si="3"/>
        <v>Valid</v>
      </c>
      <c r="S50" s="230" t="s">
        <v>243</v>
      </c>
    </row>
    <row r="51" spans="1:19" ht="105.75" thickTop="1" thickBot="1" x14ac:dyDescent="0.4">
      <c r="A51" s="145" t="s">
        <v>601</v>
      </c>
      <c r="B51" s="146" t="s">
        <v>68</v>
      </c>
      <c r="C51" s="146">
        <v>3</v>
      </c>
      <c r="D51" s="231" t="s">
        <v>602</v>
      </c>
      <c r="E51" s="231" t="s">
        <v>603</v>
      </c>
      <c r="F51" s="231" t="s">
        <v>9</v>
      </c>
      <c r="G51" s="232" t="s">
        <v>473</v>
      </c>
      <c r="H51" s="232">
        <v>49399</v>
      </c>
      <c r="I51" s="231" t="s">
        <v>65</v>
      </c>
      <c r="J51" s="231" t="s">
        <v>474</v>
      </c>
      <c r="K51" s="235">
        <v>12.695</v>
      </c>
      <c r="L51" s="231" t="s">
        <v>74</v>
      </c>
      <c r="M51" s="231" t="s">
        <v>75</v>
      </c>
      <c r="N51" s="233">
        <f>IF(L51="Yes",#REF!,0)</f>
        <v>0</v>
      </c>
      <c r="O51" s="228">
        <f t="shared" si="0"/>
        <v>12.695</v>
      </c>
      <c r="P51" s="233">
        <f t="shared" si="1"/>
        <v>0</v>
      </c>
      <c r="Q51" s="233">
        <f t="shared" si="2"/>
        <v>12.695</v>
      </c>
      <c r="R51" s="234" t="str">
        <f t="shared" si="3"/>
        <v>Valid</v>
      </c>
      <c r="S51" s="230" t="s">
        <v>243</v>
      </c>
    </row>
    <row r="52" spans="1:19" ht="105.75" thickTop="1" thickBot="1" x14ac:dyDescent="0.4">
      <c r="A52" s="145" t="s">
        <v>604</v>
      </c>
      <c r="B52" s="146" t="s">
        <v>68</v>
      </c>
      <c r="C52" s="146">
        <v>3</v>
      </c>
      <c r="D52" s="231" t="s">
        <v>605</v>
      </c>
      <c r="E52" s="231" t="s">
        <v>606</v>
      </c>
      <c r="F52" s="231" t="s">
        <v>9</v>
      </c>
      <c r="G52" s="232" t="s">
        <v>473</v>
      </c>
      <c r="H52" s="232">
        <v>49399</v>
      </c>
      <c r="I52" s="231" t="s">
        <v>65</v>
      </c>
      <c r="J52" s="231" t="s">
        <v>474</v>
      </c>
      <c r="K52" s="227">
        <v>0.28252196303727944</v>
      </c>
      <c r="L52" s="231" t="s">
        <v>74</v>
      </c>
      <c r="M52" s="231" t="s">
        <v>75</v>
      </c>
      <c r="N52" s="233">
        <f>IF(L52="Yes",#REF!,0)</f>
        <v>0</v>
      </c>
      <c r="O52" s="228">
        <f t="shared" si="0"/>
        <v>0.28252196303727944</v>
      </c>
      <c r="P52" s="233">
        <f t="shared" si="1"/>
        <v>0</v>
      </c>
      <c r="Q52" s="233">
        <f t="shared" si="2"/>
        <v>0.28252196303727944</v>
      </c>
      <c r="R52" s="234" t="str">
        <f t="shared" si="3"/>
        <v>Valid</v>
      </c>
      <c r="S52" s="230" t="s">
        <v>243</v>
      </c>
    </row>
    <row r="53" spans="1:19" ht="105.75" thickTop="1" thickBot="1" x14ac:dyDescent="0.4">
      <c r="A53" s="145" t="s">
        <v>607</v>
      </c>
      <c r="B53" s="146" t="s">
        <v>68</v>
      </c>
      <c r="C53" s="146">
        <v>3</v>
      </c>
      <c r="D53" s="231" t="s">
        <v>608</v>
      </c>
      <c r="E53" s="231" t="s">
        <v>609</v>
      </c>
      <c r="F53" s="231" t="s">
        <v>9</v>
      </c>
      <c r="G53" s="232" t="s">
        <v>473</v>
      </c>
      <c r="H53" s="232">
        <v>49399</v>
      </c>
      <c r="I53" s="231" t="s">
        <v>65</v>
      </c>
      <c r="J53" s="231" t="s">
        <v>474</v>
      </c>
      <c r="K53" s="227">
        <v>0.26625554698361781</v>
      </c>
      <c r="L53" s="231" t="s">
        <v>74</v>
      </c>
      <c r="M53" s="231" t="s">
        <v>75</v>
      </c>
      <c r="N53" s="233">
        <f>IF(L53="Yes",#REF!,0)</f>
        <v>0</v>
      </c>
      <c r="O53" s="228">
        <f t="shared" si="0"/>
        <v>0.26625554698361781</v>
      </c>
      <c r="P53" s="233">
        <f t="shared" si="1"/>
        <v>0</v>
      </c>
      <c r="Q53" s="233">
        <f t="shared" si="2"/>
        <v>0.26625554698361781</v>
      </c>
      <c r="R53" s="234" t="str">
        <f t="shared" si="3"/>
        <v>Valid</v>
      </c>
      <c r="S53" s="230" t="s">
        <v>243</v>
      </c>
    </row>
    <row r="54" spans="1:19" ht="105.75" thickTop="1" thickBot="1" x14ac:dyDescent="0.4">
      <c r="A54" s="145" t="s">
        <v>610</v>
      </c>
      <c r="B54" s="146" t="s">
        <v>68</v>
      </c>
      <c r="C54" s="146">
        <v>3</v>
      </c>
      <c r="D54" s="231" t="s">
        <v>611</v>
      </c>
      <c r="E54" s="231" t="s">
        <v>612</v>
      </c>
      <c r="F54" s="231" t="s">
        <v>9</v>
      </c>
      <c r="G54" s="232" t="s">
        <v>473</v>
      </c>
      <c r="H54" s="232">
        <v>49399</v>
      </c>
      <c r="I54" s="231" t="s">
        <v>65</v>
      </c>
      <c r="J54" s="231" t="s">
        <v>474</v>
      </c>
      <c r="K54" s="227">
        <v>3.1649802056551537</v>
      </c>
      <c r="L54" s="231" t="s">
        <v>74</v>
      </c>
      <c r="M54" s="231" t="s">
        <v>75</v>
      </c>
      <c r="N54" s="233">
        <f>IF(L54="Yes",#REF!,0)</f>
        <v>0</v>
      </c>
      <c r="O54" s="228">
        <f t="shared" si="0"/>
        <v>3.1649802056551537</v>
      </c>
      <c r="P54" s="233">
        <f t="shared" si="1"/>
        <v>0</v>
      </c>
      <c r="Q54" s="233">
        <f t="shared" si="2"/>
        <v>3.1649802056551537</v>
      </c>
      <c r="R54" s="234" t="str">
        <f t="shared" si="3"/>
        <v>Valid</v>
      </c>
      <c r="S54" s="230" t="s">
        <v>243</v>
      </c>
    </row>
    <row r="55" spans="1:19" ht="105.75" thickTop="1" thickBot="1" x14ac:dyDescent="0.4">
      <c r="A55" s="145" t="s">
        <v>613</v>
      </c>
      <c r="B55" s="146" t="s">
        <v>68</v>
      </c>
      <c r="C55" s="146">
        <v>3</v>
      </c>
      <c r="D55" s="231" t="s">
        <v>614</v>
      </c>
      <c r="E55" s="231" t="s">
        <v>615</v>
      </c>
      <c r="F55" s="231" t="s">
        <v>9</v>
      </c>
      <c r="G55" s="232" t="s">
        <v>473</v>
      </c>
      <c r="H55" s="232">
        <v>49399</v>
      </c>
      <c r="I55" s="231" t="s">
        <v>65</v>
      </c>
      <c r="J55" s="231" t="s">
        <v>474</v>
      </c>
      <c r="K55" s="227">
        <v>1.9604318040152617</v>
      </c>
      <c r="L55" s="231" t="s">
        <v>74</v>
      </c>
      <c r="M55" s="231" t="s">
        <v>75</v>
      </c>
      <c r="N55" s="233">
        <f>IF(L55="Yes",#REF!,0)</f>
        <v>0</v>
      </c>
      <c r="O55" s="228">
        <f t="shared" si="0"/>
        <v>1.9604318040152617</v>
      </c>
      <c r="P55" s="233">
        <f t="shared" si="1"/>
        <v>0</v>
      </c>
      <c r="Q55" s="233">
        <f t="shared" si="2"/>
        <v>1.9604318040152617</v>
      </c>
      <c r="R55" s="234" t="str">
        <f t="shared" si="3"/>
        <v>Valid</v>
      </c>
      <c r="S55" s="230" t="s">
        <v>243</v>
      </c>
    </row>
    <row r="56" spans="1:19" ht="105.75" thickTop="1" thickBot="1" x14ac:dyDescent="0.4">
      <c r="A56" s="145" t="s">
        <v>616</v>
      </c>
      <c r="B56" s="146" t="s">
        <v>68</v>
      </c>
      <c r="C56" s="146">
        <v>3</v>
      </c>
      <c r="D56" s="231" t="s">
        <v>617</v>
      </c>
      <c r="E56" s="231" t="s">
        <v>618</v>
      </c>
      <c r="F56" s="231" t="s">
        <v>9</v>
      </c>
      <c r="G56" s="232" t="s">
        <v>473</v>
      </c>
      <c r="H56" s="232">
        <v>49399</v>
      </c>
      <c r="I56" s="231" t="s">
        <v>65</v>
      </c>
      <c r="J56" s="231" t="s">
        <v>474</v>
      </c>
      <c r="K56" s="236">
        <v>1.9488960025805604</v>
      </c>
      <c r="L56" s="231" t="s">
        <v>74</v>
      </c>
      <c r="M56" s="231" t="s">
        <v>75</v>
      </c>
      <c r="N56" s="233">
        <f>IF(L56="Yes",#REF!,0)</f>
        <v>0</v>
      </c>
      <c r="O56" s="228">
        <f t="shared" si="0"/>
        <v>1.9488960025805604</v>
      </c>
      <c r="P56" s="233">
        <f t="shared" ref="P56:P92" si="4">IF(I56="CW3",K56,0)</f>
        <v>0</v>
      </c>
      <c r="Q56" s="233">
        <f t="shared" ref="Q56:Q92" si="5">IF(I56="CWW3",K56,0)</f>
        <v>1.9488960025805604</v>
      </c>
      <c r="R56" s="234" t="str">
        <f t="shared" si="3"/>
        <v>Valid</v>
      </c>
      <c r="S56" s="230" t="s">
        <v>243</v>
      </c>
    </row>
    <row r="57" spans="1:19" ht="105.75" thickTop="1" thickBot="1" x14ac:dyDescent="0.4">
      <c r="A57" s="145" t="s">
        <v>619</v>
      </c>
      <c r="B57" s="146" t="s">
        <v>68</v>
      </c>
      <c r="C57" s="146">
        <v>3</v>
      </c>
      <c r="D57" s="231" t="s">
        <v>620</v>
      </c>
      <c r="E57" s="231" t="s">
        <v>621</v>
      </c>
      <c r="F57" s="231" t="s">
        <v>9</v>
      </c>
      <c r="G57" s="232" t="s">
        <v>473</v>
      </c>
      <c r="H57" s="232">
        <v>49399</v>
      </c>
      <c r="I57" s="231" t="s">
        <v>65</v>
      </c>
      <c r="J57" s="231" t="s">
        <v>474</v>
      </c>
      <c r="K57" s="227">
        <v>0.71144167055751251</v>
      </c>
      <c r="L57" s="231" t="s">
        <v>74</v>
      </c>
      <c r="M57" s="231" t="s">
        <v>75</v>
      </c>
      <c r="N57" s="233">
        <f>IF(L57="Yes",#REF!,0)</f>
        <v>0</v>
      </c>
      <c r="O57" s="228">
        <f t="shared" si="0"/>
        <v>0.71144167055751251</v>
      </c>
      <c r="P57" s="233">
        <f t="shared" si="4"/>
        <v>0</v>
      </c>
      <c r="Q57" s="233">
        <f t="shared" si="5"/>
        <v>0.71144167055751251</v>
      </c>
      <c r="R57" s="234" t="str">
        <f t="shared" ref="R57:R92" si="6">IF(L57=M57,"ERROR","Valid")</f>
        <v>Valid</v>
      </c>
      <c r="S57" s="230" t="s">
        <v>243</v>
      </c>
    </row>
    <row r="58" spans="1:19" ht="105.75" thickTop="1" thickBot="1" x14ac:dyDescent="0.4">
      <c r="A58" s="145" t="s">
        <v>622</v>
      </c>
      <c r="B58" s="146" t="s">
        <v>68</v>
      </c>
      <c r="C58" s="146">
        <v>3</v>
      </c>
      <c r="D58" s="231" t="s">
        <v>623</v>
      </c>
      <c r="E58" s="231" t="s">
        <v>624</v>
      </c>
      <c r="F58" s="231" t="s">
        <v>9</v>
      </c>
      <c r="G58" s="232" t="s">
        <v>473</v>
      </c>
      <c r="H58" s="232">
        <v>49399</v>
      </c>
      <c r="I58" s="231" t="s">
        <v>65</v>
      </c>
      <c r="J58" s="231" t="s">
        <v>474</v>
      </c>
      <c r="K58" s="227">
        <v>0.52309369519932636</v>
      </c>
      <c r="L58" s="231" t="s">
        <v>74</v>
      </c>
      <c r="M58" s="231" t="s">
        <v>75</v>
      </c>
      <c r="N58" s="233">
        <f>IF(L58="Yes",#REF!,0)</f>
        <v>0</v>
      </c>
      <c r="O58" s="228">
        <f t="shared" si="0"/>
        <v>0.52309369519932636</v>
      </c>
      <c r="P58" s="233">
        <f t="shared" si="4"/>
        <v>0</v>
      </c>
      <c r="Q58" s="233">
        <f t="shared" si="5"/>
        <v>0.52309369519932636</v>
      </c>
      <c r="R58" s="234" t="str">
        <f t="shared" si="6"/>
        <v>Valid</v>
      </c>
      <c r="S58" s="230" t="s">
        <v>243</v>
      </c>
    </row>
    <row r="59" spans="1:19" ht="105.75" thickTop="1" thickBot="1" x14ac:dyDescent="0.4">
      <c r="A59" s="145" t="s">
        <v>625</v>
      </c>
      <c r="B59" s="146" t="s">
        <v>68</v>
      </c>
      <c r="C59" s="146">
        <v>3</v>
      </c>
      <c r="D59" s="231" t="s">
        <v>626</v>
      </c>
      <c r="E59" s="231" t="s">
        <v>627</v>
      </c>
      <c r="F59" s="231" t="s">
        <v>9</v>
      </c>
      <c r="G59" s="232" t="s">
        <v>473</v>
      </c>
      <c r="H59" s="232">
        <v>49399</v>
      </c>
      <c r="I59" s="231" t="s">
        <v>65</v>
      </c>
      <c r="J59" s="231" t="s">
        <v>474</v>
      </c>
      <c r="K59" s="227">
        <v>2.0084743190468406</v>
      </c>
      <c r="L59" s="231" t="s">
        <v>74</v>
      </c>
      <c r="M59" s="231" t="s">
        <v>75</v>
      </c>
      <c r="N59" s="233">
        <f>IF(L59="Yes",#REF!,0)</f>
        <v>0</v>
      </c>
      <c r="O59" s="228">
        <f t="shared" si="0"/>
        <v>2.0084743190468406</v>
      </c>
      <c r="P59" s="233">
        <f t="shared" si="4"/>
        <v>0</v>
      </c>
      <c r="Q59" s="233">
        <f t="shared" si="5"/>
        <v>2.0084743190468406</v>
      </c>
      <c r="R59" s="234" t="str">
        <f t="shared" si="6"/>
        <v>Valid</v>
      </c>
      <c r="S59" s="230" t="s">
        <v>243</v>
      </c>
    </row>
    <row r="60" spans="1:19" ht="105.75" thickTop="1" thickBot="1" x14ac:dyDescent="0.4">
      <c r="A60" s="145" t="s">
        <v>628</v>
      </c>
      <c r="B60" s="146" t="s">
        <v>68</v>
      </c>
      <c r="C60" s="146">
        <v>3</v>
      </c>
      <c r="D60" s="231" t="s">
        <v>629</v>
      </c>
      <c r="E60" s="231" t="s">
        <v>630</v>
      </c>
      <c r="F60" s="231" t="s">
        <v>9</v>
      </c>
      <c r="G60" s="232" t="s">
        <v>473</v>
      </c>
      <c r="H60" s="232">
        <v>49399</v>
      </c>
      <c r="I60" s="231" t="s">
        <v>65</v>
      </c>
      <c r="J60" s="231" t="s">
        <v>474</v>
      </c>
      <c r="K60" s="235">
        <v>1.4119999999999999</v>
      </c>
      <c r="L60" s="231" t="s">
        <v>74</v>
      </c>
      <c r="M60" s="231" t="s">
        <v>75</v>
      </c>
      <c r="N60" s="233">
        <f>IF(L60="Yes",#REF!,0)</f>
        <v>0</v>
      </c>
      <c r="O60" s="228">
        <f t="shared" si="0"/>
        <v>1.4119999999999999</v>
      </c>
      <c r="P60" s="233">
        <f t="shared" si="4"/>
        <v>0</v>
      </c>
      <c r="Q60" s="233">
        <f t="shared" si="5"/>
        <v>1.4119999999999999</v>
      </c>
      <c r="R60" s="234" t="str">
        <f t="shared" si="6"/>
        <v>Valid</v>
      </c>
      <c r="S60" s="230" t="s">
        <v>243</v>
      </c>
    </row>
    <row r="61" spans="1:19" ht="105.75" thickTop="1" thickBot="1" x14ac:dyDescent="0.4">
      <c r="A61" s="145" t="s">
        <v>631</v>
      </c>
      <c r="B61" s="146" t="s">
        <v>68</v>
      </c>
      <c r="C61" s="146">
        <v>3</v>
      </c>
      <c r="D61" s="231" t="s">
        <v>632</v>
      </c>
      <c r="E61" s="231" t="s">
        <v>633</v>
      </c>
      <c r="F61" s="231" t="s">
        <v>9</v>
      </c>
      <c r="G61" s="232" t="s">
        <v>473</v>
      </c>
      <c r="H61" s="232">
        <v>49399</v>
      </c>
      <c r="I61" s="231" t="s">
        <v>65</v>
      </c>
      <c r="J61" s="231" t="s">
        <v>474</v>
      </c>
      <c r="K61" s="227">
        <v>0.51533409554077647</v>
      </c>
      <c r="L61" s="231" t="s">
        <v>74</v>
      </c>
      <c r="M61" s="231" t="s">
        <v>75</v>
      </c>
      <c r="N61" s="233">
        <f>IF(L61="Yes",#REF!,0)</f>
        <v>0</v>
      </c>
      <c r="O61" s="228">
        <f t="shared" si="0"/>
        <v>0.51533409554077647</v>
      </c>
      <c r="P61" s="233">
        <f t="shared" si="4"/>
        <v>0</v>
      </c>
      <c r="Q61" s="233">
        <f t="shared" si="5"/>
        <v>0.51533409554077647</v>
      </c>
      <c r="R61" s="234" t="str">
        <f t="shared" si="6"/>
        <v>Valid</v>
      </c>
      <c r="S61" s="230" t="s">
        <v>243</v>
      </c>
    </row>
    <row r="62" spans="1:19" ht="105.75" thickTop="1" thickBot="1" x14ac:dyDescent="0.4">
      <c r="A62" s="145" t="s">
        <v>634</v>
      </c>
      <c r="B62" s="146" t="s">
        <v>68</v>
      </c>
      <c r="C62" s="146">
        <v>3</v>
      </c>
      <c r="D62" s="231" t="s">
        <v>635</v>
      </c>
      <c r="E62" s="231" t="s">
        <v>636</v>
      </c>
      <c r="F62" s="231" t="s">
        <v>9</v>
      </c>
      <c r="G62" s="232" t="s">
        <v>473</v>
      </c>
      <c r="H62" s="232">
        <v>49399</v>
      </c>
      <c r="I62" s="231" t="s">
        <v>65</v>
      </c>
      <c r="J62" s="231" t="s">
        <v>474</v>
      </c>
      <c r="K62" s="235">
        <v>6.1789999999999994</v>
      </c>
      <c r="L62" s="231" t="s">
        <v>74</v>
      </c>
      <c r="M62" s="231" t="s">
        <v>75</v>
      </c>
      <c r="N62" s="233">
        <f>IF(L62="Yes",#REF!,0)</f>
        <v>0</v>
      </c>
      <c r="O62" s="228">
        <f t="shared" si="0"/>
        <v>6.1789999999999994</v>
      </c>
      <c r="P62" s="233">
        <f t="shared" si="4"/>
        <v>0</v>
      </c>
      <c r="Q62" s="233">
        <f t="shared" si="5"/>
        <v>6.1789999999999994</v>
      </c>
      <c r="R62" s="234" t="str">
        <f t="shared" si="6"/>
        <v>Valid</v>
      </c>
      <c r="S62" s="230" t="s">
        <v>243</v>
      </c>
    </row>
    <row r="63" spans="1:19" ht="105.75" thickTop="1" thickBot="1" x14ac:dyDescent="0.4">
      <c r="A63" s="145" t="s">
        <v>637</v>
      </c>
      <c r="B63" s="146" t="s">
        <v>68</v>
      </c>
      <c r="C63" s="146">
        <v>3</v>
      </c>
      <c r="D63" s="231" t="s">
        <v>638</v>
      </c>
      <c r="E63" s="231" t="s">
        <v>639</v>
      </c>
      <c r="F63" s="231" t="s">
        <v>9</v>
      </c>
      <c r="G63" s="232" t="s">
        <v>473</v>
      </c>
      <c r="H63" s="232">
        <v>49399</v>
      </c>
      <c r="I63" s="231" t="s">
        <v>65</v>
      </c>
      <c r="J63" s="231" t="s">
        <v>474</v>
      </c>
      <c r="K63" s="227">
        <v>4.210433376416181</v>
      </c>
      <c r="L63" s="231" t="s">
        <v>74</v>
      </c>
      <c r="M63" s="231" t="s">
        <v>75</v>
      </c>
      <c r="N63" s="233">
        <f>IF(L63="Yes",#REF!,0)</f>
        <v>0</v>
      </c>
      <c r="O63" s="228">
        <f t="shared" si="0"/>
        <v>4.210433376416181</v>
      </c>
      <c r="P63" s="233">
        <f t="shared" si="4"/>
        <v>0</v>
      </c>
      <c r="Q63" s="233">
        <f t="shared" si="5"/>
        <v>4.210433376416181</v>
      </c>
      <c r="R63" s="234" t="str">
        <f t="shared" si="6"/>
        <v>Valid</v>
      </c>
      <c r="S63" s="230" t="s">
        <v>243</v>
      </c>
    </row>
    <row r="64" spans="1:19" ht="105.75" thickTop="1" thickBot="1" x14ac:dyDescent="0.4">
      <c r="A64" s="145" t="s">
        <v>640</v>
      </c>
      <c r="B64" s="146" t="s">
        <v>68</v>
      </c>
      <c r="C64" s="146">
        <v>3</v>
      </c>
      <c r="D64" s="231" t="s">
        <v>641</v>
      </c>
      <c r="E64" s="231" t="s">
        <v>642</v>
      </c>
      <c r="F64" s="231" t="s">
        <v>9</v>
      </c>
      <c r="G64" s="232" t="s">
        <v>473</v>
      </c>
      <c r="H64" s="232">
        <v>49399</v>
      </c>
      <c r="I64" s="231" t="s">
        <v>65</v>
      </c>
      <c r="J64" s="231" t="s">
        <v>474</v>
      </c>
      <c r="K64" s="227">
        <v>1.3982491543344147</v>
      </c>
      <c r="L64" s="231" t="s">
        <v>74</v>
      </c>
      <c r="M64" s="231" t="s">
        <v>75</v>
      </c>
      <c r="N64" s="233">
        <f>IF(L64="Yes",#REF!,0)</f>
        <v>0</v>
      </c>
      <c r="O64" s="228">
        <f t="shared" si="0"/>
        <v>1.3982491543344147</v>
      </c>
      <c r="P64" s="233">
        <f t="shared" si="4"/>
        <v>0</v>
      </c>
      <c r="Q64" s="233">
        <f t="shared" si="5"/>
        <v>1.3982491543344147</v>
      </c>
      <c r="R64" s="234" t="str">
        <f t="shared" si="6"/>
        <v>Valid</v>
      </c>
      <c r="S64" s="230" t="s">
        <v>243</v>
      </c>
    </row>
    <row r="65" spans="1:19" ht="105.75" thickTop="1" thickBot="1" x14ac:dyDescent="0.4">
      <c r="A65" s="145" t="s">
        <v>643</v>
      </c>
      <c r="B65" s="146" t="s">
        <v>68</v>
      </c>
      <c r="C65" s="146">
        <v>3</v>
      </c>
      <c r="D65" s="231" t="s">
        <v>644</v>
      </c>
      <c r="E65" s="231" t="s">
        <v>645</v>
      </c>
      <c r="F65" s="231" t="s">
        <v>9</v>
      </c>
      <c r="G65" s="232" t="s">
        <v>473</v>
      </c>
      <c r="H65" s="232">
        <v>49399</v>
      </c>
      <c r="I65" s="231" t="s">
        <v>65</v>
      </c>
      <c r="J65" s="231" t="s">
        <v>474</v>
      </c>
      <c r="K65" s="227">
        <v>0.46217900526646566</v>
      </c>
      <c r="L65" s="231" t="s">
        <v>74</v>
      </c>
      <c r="M65" s="231" t="s">
        <v>75</v>
      </c>
      <c r="N65" s="233">
        <f>IF(L65="Yes",#REF!,0)</f>
        <v>0</v>
      </c>
      <c r="O65" s="228">
        <f t="shared" si="0"/>
        <v>0.46217900526646566</v>
      </c>
      <c r="P65" s="233">
        <f t="shared" si="4"/>
        <v>0</v>
      </c>
      <c r="Q65" s="233">
        <f t="shared" si="5"/>
        <v>0.46217900526646566</v>
      </c>
      <c r="R65" s="234" t="str">
        <f t="shared" si="6"/>
        <v>Valid</v>
      </c>
      <c r="S65" s="230" t="s">
        <v>243</v>
      </c>
    </row>
    <row r="66" spans="1:19" ht="105.75" thickTop="1" thickBot="1" x14ac:dyDescent="0.4">
      <c r="A66" s="145" t="s">
        <v>646</v>
      </c>
      <c r="B66" s="146" t="s">
        <v>68</v>
      </c>
      <c r="C66" s="146">
        <v>3</v>
      </c>
      <c r="D66" s="231" t="s">
        <v>647</v>
      </c>
      <c r="E66" s="231" t="s">
        <v>648</v>
      </c>
      <c r="F66" s="231" t="s">
        <v>9</v>
      </c>
      <c r="G66" s="232" t="s">
        <v>473</v>
      </c>
      <c r="H66" s="232">
        <v>49399</v>
      </c>
      <c r="I66" s="231" t="s">
        <v>65</v>
      </c>
      <c r="J66" s="231" t="s">
        <v>474</v>
      </c>
      <c r="K66" s="227">
        <v>0.60956253843194808</v>
      </c>
      <c r="L66" s="231" t="s">
        <v>74</v>
      </c>
      <c r="M66" s="231" t="s">
        <v>75</v>
      </c>
      <c r="N66" s="233">
        <f>IF(L66="Yes",#REF!,0)</f>
        <v>0</v>
      </c>
      <c r="O66" s="228">
        <f t="shared" si="0"/>
        <v>0.60956253843194808</v>
      </c>
      <c r="P66" s="233">
        <f t="shared" si="4"/>
        <v>0</v>
      </c>
      <c r="Q66" s="233">
        <f t="shared" si="5"/>
        <v>0.60956253843194808</v>
      </c>
      <c r="R66" s="234" t="str">
        <f t="shared" si="6"/>
        <v>Valid</v>
      </c>
      <c r="S66" s="230" t="s">
        <v>243</v>
      </c>
    </row>
    <row r="67" spans="1:19" ht="105.75" thickTop="1" thickBot="1" x14ac:dyDescent="0.4">
      <c r="A67" s="145" t="s">
        <v>649</v>
      </c>
      <c r="B67" s="146" t="s">
        <v>68</v>
      </c>
      <c r="C67" s="146">
        <v>3</v>
      </c>
      <c r="D67" s="231" t="s">
        <v>650</v>
      </c>
      <c r="E67" s="231" t="s">
        <v>651</v>
      </c>
      <c r="F67" s="231" t="s">
        <v>9</v>
      </c>
      <c r="G67" s="232" t="s">
        <v>473</v>
      </c>
      <c r="H67" s="232">
        <v>49399</v>
      </c>
      <c r="I67" s="231" t="s">
        <v>65</v>
      </c>
      <c r="J67" s="231" t="s">
        <v>474</v>
      </c>
      <c r="K67" s="227">
        <v>0.5603807822139214</v>
      </c>
      <c r="L67" s="231" t="s">
        <v>74</v>
      </c>
      <c r="M67" s="231" t="s">
        <v>75</v>
      </c>
      <c r="N67" s="233">
        <f>IF(L67="Yes",#REF!,0)</f>
        <v>0</v>
      </c>
      <c r="O67" s="228">
        <f t="shared" si="0"/>
        <v>0.5603807822139214</v>
      </c>
      <c r="P67" s="233">
        <f t="shared" si="4"/>
        <v>0</v>
      </c>
      <c r="Q67" s="233">
        <f t="shared" si="5"/>
        <v>0.5603807822139214</v>
      </c>
      <c r="R67" s="234" t="str">
        <f t="shared" si="6"/>
        <v>Valid</v>
      </c>
      <c r="S67" s="230" t="s">
        <v>243</v>
      </c>
    </row>
    <row r="68" spans="1:19" ht="105.75" thickTop="1" thickBot="1" x14ac:dyDescent="0.4">
      <c r="A68" s="145" t="s">
        <v>652</v>
      </c>
      <c r="B68" s="146" t="s">
        <v>68</v>
      </c>
      <c r="C68" s="146">
        <v>3</v>
      </c>
      <c r="D68" s="231" t="s">
        <v>653</v>
      </c>
      <c r="E68" s="231" t="s">
        <v>654</v>
      </c>
      <c r="F68" s="231" t="s">
        <v>9</v>
      </c>
      <c r="G68" s="232" t="s">
        <v>473</v>
      </c>
      <c r="H68" s="232">
        <v>49399</v>
      </c>
      <c r="I68" s="231" t="s">
        <v>65</v>
      </c>
      <c r="J68" s="231" t="s">
        <v>474</v>
      </c>
      <c r="K68" s="235">
        <v>4.0810000000000004</v>
      </c>
      <c r="L68" s="231" t="s">
        <v>74</v>
      </c>
      <c r="M68" s="231" t="s">
        <v>75</v>
      </c>
      <c r="N68" s="233">
        <f>IF(L68="Yes",#REF!,0)</f>
        <v>0</v>
      </c>
      <c r="O68" s="228">
        <f t="shared" si="0"/>
        <v>4.0810000000000004</v>
      </c>
      <c r="P68" s="233">
        <f t="shared" si="4"/>
        <v>0</v>
      </c>
      <c r="Q68" s="233">
        <f t="shared" si="5"/>
        <v>4.0810000000000004</v>
      </c>
      <c r="R68" s="234" t="str">
        <f t="shared" si="6"/>
        <v>Valid</v>
      </c>
      <c r="S68" s="230" t="s">
        <v>243</v>
      </c>
    </row>
    <row r="69" spans="1:19" ht="105.75" thickTop="1" thickBot="1" x14ac:dyDescent="0.4">
      <c r="A69" s="145" t="s">
        <v>655</v>
      </c>
      <c r="B69" s="146" t="s">
        <v>68</v>
      </c>
      <c r="C69" s="146">
        <v>3</v>
      </c>
      <c r="D69" s="231" t="s">
        <v>656</v>
      </c>
      <c r="E69" s="231" t="s">
        <v>657</v>
      </c>
      <c r="F69" s="231" t="s">
        <v>9</v>
      </c>
      <c r="G69" s="232" t="s">
        <v>473</v>
      </c>
      <c r="H69" s="232">
        <v>49399</v>
      </c>
      <c r="I69" s="231" t="s">
        <v>65</v>
      </c>
      <c r="J69" s="231" t="s">
        <v>474</v>
      </c>
      <c r="K69" s="227">
        <v>0.71263858316915063</v>
      </c>
      <c r="L69" s="231" t="s">
        <v>74</v>
      </c>
      <c r="M69" s="231" t="s">
        <v>75</v>
      </c>
      <c r="N69" s="233">
        <f>IF(L69="Yes",#REF!,0)</f>
        <v>0</v>
      </c>
      <c r="O69" s="228">
        <f t="shared" si="0"/>
        <v>0.71263858316915063</v>
      </c>
      <c r="P69" s="233">
        <f t="shared" si="4"/>
        <v>0</v>
      </c>
      <c r="Q69" s="233">
        <f t="shared" si="5"/>
        <v>0.71263858316915063</v>
      </c>
      <c r="R69" s="234" t="str">
        <f t="shared" si="6"/>
        <v>Valid</v>
      </c>
      <c r="S69" s="230" t="s">
        <v>243</v>
      </c>
    </row>
    <row r="70" spans="1:19" ht="105.75" thickTop="1" thickBot="1" x14ac:dyDescent="0.4">
      <c r="A70" s="145" t="s">
        <v>658</v>
      </c>
      <c r="B70" s="146" t="s">
        <v>68</v>
      </c>
      <c r="C70" s="146">
        <v>3</v>
      </c>
      <c r="D70" s="231" t="s">
        <v>659</v>
      </c>
      <c r="E70" s="231" t="s">
        <v>660</v>
      </c>
      <c r="F70" s="231" t="s">
        <v>9</v>
      </c>
      <c r="G70" s="232" t="s">
        <v>473</v>
      </c>
      <c r="H70" s="232">
        <v>49399</v>
      </c>
      <c r="I70" s="231" t="s">
        <v>65</v>
      </c>
      <c r="J70" s="231" t="s">
        <v>474</v>
      </c>
      <c r="K70" s="227">
        <v>0.68110590249794944</v>
      </c>
      <c r="L70" s="231" t="s">
        <v>74</v>
      </c>
      <c r="M70" s="231" t="s">
        <v>75</v>
      </c>
      <c r="N70" s="233">
        <f>IF(L70="Yes",#REF!,0)</f>
        <v>0</v>
      </c>
      <c r="O70" s="228">
        <f t="shared" si="0"/>
        <v>0.68110590249794944</v>
      </c>
      <c r="P70" s="233">
        <f t="shared" si="4"/>
        <v>0</v>
      </c>
      <c r="Q70" s="233">
        <f t="shared" si="5"/>
        <v>0.68110590249794944</v>
      </c>
      <c r="R70" s="234" t="str">
        <f t="shared" si="6"/>
        <v>Valid</v>
      </c>
      <c r="S70" s="230" t="s">
        <v>243</v>
      </c>
    </row>
    <row r="71" spans="1:19" ht="105.75" thickTop="1" thickBot="1" x14ac:dyDescent="0.4">
      <c r="A71" s="145" t="s">
        <v>661</v>
      </c>
      <c r="B71" s="146" t="s">
        <v>68</v>
      </c>
      <c r="C71" s="146">
        <v>3</v>
      </c>
      <c r="D71" s="231" t="s">
        <v>662</v>
      </c>
      <c r="E71" s="231" t="s">
        <v>663</v>
      </c>
      <c r="F71" s="231" t="s">
        <v>9</v>
      </c>
      <c r="G71" s="232" t="s">
        <v>473</v>
      </c>
      <c r="H71" s="232">
        <v>49399</v>
      </c>
      <c r="I71" s="231" t="s">
        <v>65</v>
      </c>
      <c r="J71" s="231" t="s">
        <v>474</v>
      </c>
      <c r="K71" s="227">
        <v>0.22516144326910448</v>
      </c>
      <c r="L71" s="231" t="s">
        <v>74</v>
      </c>
      <c r="M71" s="231" t="s">
        <v>75</v>
      </c>
      <c r="N71" s="233">
        <f>IF(L71="Yes",#REF!,0)</f>
        <v>0</v>
      </c>
      <c r="O71" s="228">
        <f t="shared" si="0"/>
        <v>0.22516144326910448</v>
      </c>
      <c r="P71" s="233">
        <f t="shared" si="4"/>
        <v>0</v>
      </c>
      <c r="Q71" s="233">
        <f t="shared" si="5"/>
        <v>0.22516144326910448</v>
      </c>
      <c r="R71" s="234" t="str">
        <f t="shared" si="6"/>
        <v>Valid</v>
      </c>
      <c r="S71" s="230" t="s">
        <v>243</v>
      </c>
    </row>
    <row r="72" spans="1:19" ht="105.75" thickTop="1" thickBot="1" x14ac:dyDescent="0.4">
      <c r="A72" s="145" t="s">
        <v>664</v>
      </c>
      <c r="B72" s="146" t="s">
        <v>68</v>
      </c>
      <c r="C72" s="146">
        <v>3</v>
      </c>
      <c r="D72" s="231" t="s">
        <v>665</v>
      </c>
      <c r="E72" s="231" t="s">
        <v>666</v>
      </c>
      <c r="F72" s="231" t="s">
        <v>9</v>
      </c>
      <c r="G72" s="232" t="s">
        <v>473</v>
      </c>
      <c r="H72" s="232">
        <v>49399</v>
      </c>
      <c r="I72" s="231" t="s">
        <v>65</v>
      </c>
      <c r="J72" s="231" t="s">
        <v>474</v>
      </c>
      <c r="K72" s="227">
        <v>1.0042371595234201</v>
      </c>
      <c r="L72" s="231" t="s">
        <v>74</v>
      </c>
      <c r="M72" s="231" t="s">
        <v>75</v>
      </c>
      <c r="N72" s="233">
        <f>IF(L72="Yes",#REF!,0)</f>
        <v>0</v>
      </c>
      <c r="O72" s="228">
        <f t="shared" si="0"/>
        <v>1.0042371595234201</v>
      </c>
      <c r="P72" s="233">
        <f t="shared" si="4"/>
        <v>0</v>
      </c>
      <c r="Q72" s="233">
        <f t="shared" si="5"/>
        <v>1.0042371595234201</v>
      </c>
      <c r="R72" s="234" t="str">
        <f t="shared" si="6"/>
        <v>Valid</v>
      </c>
      <c r="S72" s="230" t="s">
        <v>243</v>
      </c>
    </row>
    <row r="73" spans="1:19" ht="105.75" thickTop="1" thickBot="1" x14ac:dyDescent="0.4">
      <c r="A73" s="145" t="s">
        <v>667</v>
      </c>
      <c r="B73" s="146" t="s">
        <v>68</v>
      </c>
      <c r="C73" s="146">
        <v>3</v>
      </c>
      <c r="D73" s="231" t="s">
        <v>599</v>
      </c>
      <c r="E73" s="231" t="s">
        <v>668</v>
      </c>
      <c r="F73" s="231" t="s">
        <v>9</v>
      </c>
      <c r="G73" s="232" t="s">
        <v>473</v>
      </c>
      <c r="H73" s="232">
        <v>49399</v>
      </c>
      <c r="I73" s="231" t="s">
        <v>65</v>
      </c>
      <c r="J73" s="231" t="s">
        <v>474</v>
      </c>
      <c r="K73" s="227">
        <v>9.7508057972689226</v>
      </c>
      <c r="L73" s="231" t="s">
        <v>74</v>
      </c>
      <c r="M73" s="231" t="s">
        <v>75</v>
      </c>
      <c r="N73" s="233">
        <f>IF(L73="Yes",#REF!,0)</f>
        <v>0</v>
      </c>
      <c r="O73" s="228">
        <f t="shared" ref="O73:O92" si="7">K73</f>
        <v>9.7508057972689226</v>
      </c>
      <c r="P73" s="233">
        <f t="shared" si="4"/>
        <v>0</v>
      </c>
      <c r="Q73" s="233">
        <f t="shared" si="5"/>
        <v>9.7508057972689226</v>
      </c>
      <c r="R73" s="234" t="str">
        <f t="shared" si="6"/>
        <v>Valid</v>
      </c>
      <c r="S73" s="230" t="s">
        <v>243</v>
      </c>
    </row>
    <row r="74" spans="1:19" ht="105.75" thickTop="1" thickBot="1" x14ac:dyDescent="0.4">
      <c r="A74" s="145" t="s">
        <v>669</v>
      </c>
      <c r="B74" s="146" t="s">
        <v>68</v>
      </c>
      <c r="C74" s="146">
        <v>3</v>
      </c>
      <c r="D74" s="231" t="s">
        <v>602</v>
      </c>
      <c r="E74" s="231" t="s">
        <v>670</v>
      </c>
      <c r="F74" s="231" t="s">
        <v>9</v>
      </c>
      <c r="G74" s="232" t="s">
        <v>473</v>
      </c>
      <c r="H74" s="232">
        <v>49399</v>
      </c>
      <c r="I74" s="231" t="s">
        <v>65</v>
      </c>
      <c r="J74" s="231" t="s">
        <v>474</v>
      </c>
      <c r="K74" s="227">
        <v>0.62704987849017546</v>
      </c>
      <c r="L74" s="231" t="s">
        <v>74</v>
      </c>
      <c r="M74" s="231" t="s">
        <v>75</v>
      </c>
      <c r="N74" s="233">
        <f>IF(L74="Yes",#REF!,0)</f>
        <v>0</v>
      </c>
      <c r="O74" s="228">
        <f t="shared" si="7"/>
        <v>0.62704987849017546</v>
      </c>
      <c r="P74" s="233">
        <f t="shared" si="4"/>
        <v>0</v>
      </c>
      <c r="Q74" s="233">
        <f t="shared" si="5"/>
        <v>0.62704987849017546</v>
      </c>
      <c r="R74" s="234" t="str">
        <f t="shared" si="6"/>
        <v>Valid</v>
      </c>
      <c r="S74" s="230" t="s">
        <v>243</v>
      </c>
    </row>
    <row r="75" spans="1:19" ht="105.75" thickTop="1" thickBot="1" x14ac:dyDescent="0.4">
      <c r="A75" s="145" t="s">
        <v>671</v>
      </c>
      <c r="B75" s="146" t="s">
        <v>68</v>
      </c>
      <c r="C75" s="146">
        <v>3</v>
      </c>
      <c r="D75" s="231" t="s">
        <v>608</v>
      </c>
      <c r="E75" s="231" t="s">
        <v>672</v>
      </c>
      <c r="F75" s="231" t="s">
        <v>9</v>
      </c>
      <c r="G75" s="232" t="s">
        <v>473</v>
      </c>
      <c r="H75" s="232">
        <v>49399</v>
      </c>
      <c r="I75" s="231" t="s">
        <v>65</v>
      </c>
      <c r="J75" s="231" t="s">
        <v>474</v>
      </c>
      <c r="K75" s="227">
        <v>3.81725622868229</v>
      </c>
      <c r="L75" s="231" t="s">
        <v>74</v>
      </c>
      <c r="M75" s="231" t="s">
        <v>75</v>
      </c>
      <c r="N75" s="233">
        <f>IF(L75="Yes",#REF!,0)</f>
        <v>0</v>
      </c>
      <c r="O75" s="228">
        <f t="shared" si="7"/>
        <v>3.81725622868229</v>
      </c>
      <c r="P75" s="233">
        <f t="shared" si="4"/>
        <v>0</v>
      </c>
      <c r="Q75" s="233">
        <f t="shared" si="5"/>
        <v>3.81725622868229</v>
      </c>
      <c r="R75" s="234" t="str">
        <f t="shared" si="6"/>
        <v>Valid</v>
      </c>
      <c r="S75" s="230" t="s">
        <v>243</v>
      </c>
    </row>
    <row r="76" spans="1:19" ht="105.75" thickTop="1" thickBot="1" x14ac:dyDescent="0.4">
      <c r="A76" s="145" t="s">
        <v>673</v>
      </c>
      <c r="B76" s="146" t="s">
        <v>68</v>
      </c>
      <c r="C76" s="146">
        <v>3</v>
      </c>
      <c r="D76" s="231" t="s">
        <v>611</v>
      </c>
      <c r="E76" s="231" t="s">
        <v>674</v>
      </c>
      <c r="F76" s="231" t="s">
        <v>9</v>
      </c>
      <c r="G76" s="232" t="s">
        <v>473</v>
      </c>
      <c r="H76" s="232">
        <v>49399</v>
      </c>
      <c r="I76" s="231" t="s">
        <v>65</v>
      </c>
      <c r="J76" s="231" t="s">
        <v>474</v>
      </c>
      <c r="K76" s="227">
        <v>0.53165496680651669</v>
      </c>
      <c r="L76" s="231" t="s">
        <v>74</v>
      </c>
      <c r="M76" s="231" t="s">
        <v>75</v>
      </c>
      <c r="N76" s="233">
        <f>IF(L76="Yes",#REF!,0)</f>
        <v>0</v>
      </c>
      <c r="O76" s="228">
        <f t="shared" si="7"/>
        <v>0.53165496680651669</v>
      </c>
      <c r="P76" s="233">
        <f t="shared" si="4"/>
        <v>0</v>
      </c>
      <c r="Q76" s="233">
        <f t="shared" si="5"/>
        <v>0.53165496680651669</v>
      </c>
      <c r="R76" s="234" t="str">
        <f t="shared" si="6"/>
        <v>Valid</v>
      </c>
      <c r="S76" s="230" t="s">
        <v>243</v>
      </c>
    </row>
    <row r="77" spans="1:19" ht="105.75" thickTop="1" thickBot="1" x14ac:dyDescent="0.4">
      <c r="A77" s="145" t="s">
        <v>675</v>
      </c>
      <c r="B77" s="146" t="s">
        <v>68</v>
      </c>
      <c r="C77" s="146">
        <v>3</v>
      </c>
      <c r="D77" s="231" t="s">
        <v>676</v>
      </c>
      <c r="E77" s="231" t="s">
        <v>677</v>
      </c>
      <c r="F77" s="231" t="s">
        <v>9</v>
      </c>
      <c r="G77" s="232" t="s">
        <v>473</v>
      </c>
      <c r="H77" s="232">
        <v>49399</v>
      </c>
      <c r="I77" s="231" t="s">
        <v>65</v>
      </c>
      <c r="J77" s="231" t="s">
        <v>474</v>
      </c>
      <c r="K77" s="227">
        <v>3.6181498735869906</v>
      </c>
      <c r="L77" s="231" t="s">
        <v>74</v>
      </c>
      <c r="M77" s="231" t="s">
        <v>75</v>
      </c>
      <c r="N77" s="233">
        <f>IF(L77="Yes",#REF!,0)</f>
        <v>0</v>
      </c>
      <c r="O77" s="228">
        <f t="shared" si="7"/>
        <v>3.6181498735869906</v>
      </c>
      <c r="P77" s="233">
        <f t="shared" si="4"/>
        <v>0</v>
      </c>
      <c r="Q77" s="233">
        <f t="shared" si="5"/>
        <v>3.6181498735869906</v>
      </c>
      <c r="R77" s="234" t="str">
        <f t="shared" si="6"/>
        <v>Valid</v>
      </c>
      <c r="S77" s="230" t="s">
        <v>243</v>
      </c>
    </row>
    <row r="78" spans="1:19" ht="105.75" thickTop="1" thickBot="1" x14ac:dyDescent="0.4">
      <c r="A78" s="145" t="s">
        <v>678</v>
      </c>
      <c r="B78" s="146" t="s">
        <v>68</v>
      </c>
      <c r="C78" s="146">
        <v>3</v>
      </c>
      <c r="D78" s="231" t="s">
        <v>614</v>
      </c>
      <c r="E78" s="231" t="s">
        <v>679</v>
      </c>
      <c r="F78" s="231" t="s">
        <v>9</v>
      </c>
      <c r="G78" s="232" t="s">
        <v>473</v>
      </c>
      <c r="H78" s="232">
        <v>49399</v>
      </c>
      <c r="I78" s="231" t="s">
        <v>65</v>
      </c>
      <c r="J78" s="231" t="s">
        <v>474</v>
      </c>
      <c r="K78" s="235">
        <v>0.505</v>
      </c>
      <c r="L78" s="231" t="s">
        <v>74</v>
      </c>
      <c r="M78" s="231" t="s">
        <v>75</v>
      </c>
      <c r="N78" s="233">
        <f>IF(L78="Yes",#REF!,0)</f>
        <v>0</v>
      </c>
      <c r="O78" s="228">
        <f t="shared" si="7"/>
        <v>0.505</v>
      </c>
      <c r="P78" s="233">
        <f t="shared" si="4"/>
        <v>0</v>
      </c>
      <c r="Q78" s="233">
        <f t="shared" si="5"/>
        <v>0.505</v>
      </c>
      <c r="R78" s="234" t="str">
        <f t="shared" si="6"/>
        <v>Valid</v>
      </c>
      <c r="S78" s="230" t="s">
        <v>243</v>
      </c>
    </row>
    <row r="79" spans="1:19" ht="105.75" thickTop="1" thickBot="1" x14ac:dyDescent="0.4">
      <c r="A79" s="145" t="s">
        <v>680</v>
      </c>
      <c r="B79" s="146" t="s">
        <v>68</v>
      </c>
      <c r="C79" s="146">
        <v>3</v>
      </c>
      <c r="D79" s="231" t="s">
        <v>617</v>
      </c>
      <c r="E79" s="231" t="s">
        <v>681</v>
      </c>
      <c r="F79" s="231" t="s">
        <v>9</v>
      </c>
      <c r="G79" s="232" t="s">
        <v>473</v>
      </c>
      <c r="H79" s="232">
        <v>49399</v>
      </c>
      <c r="I79" s="231" t="s">
        <v>65</v>
      </c>
      <c r="J79" s="231" t="s">
        <v>474</v>
      </c>
      <c r="K79" s="227">
        <v>0.22173693462622832</v>
      </c>
      <c r="L79" s="231" t="s">
        <v>74</v>
      </c>
      <c r="M79" s="231" t="s">
        <v>75</v>
      </c>
      <c r="N79" s="233">
        <f>IF(L79="Yes",#REF!,0)</f>
        <v>0</v>
      </c>
      <c r="O79" s="228">
        <f t="shared" si="7"/>
        <v>0.22173693462622832</v>
      </c>
      <c r="P79" s="233">
        <f t="shared" si="4"/>
        <v>0</v>
      </c>
      <c r="Q79" s="233">
        <f t="shared" si="5"/>
        <v>0.22173693462622832</v>
      </c>
      <c r="R79" s="234" t="str">
        <f t="shared" si="6"/>
        <v>Valid</v>
      </c>
      <c r="S79" s="230" t="s">
        <v>243</v>
      </c>
    </row>
    <row r="80" spans="1:19" ht="105.75" thickTop="1" thickBot="1" x14ac:dyDescent="0.4">
      <c r="A80" s="145" t="s">
        <v>682</v>
      </c>
      <c r="B80" s="146" t="s">
        <v>68</v>
      </c>
      <c r="C80" s="146">
        <v>3</v>
      </c>
      <c r="D80" s="231" t="s">
        <v>683</v>
      </c>
      <c r="E80" s="231" t="s">
        <v>684</v>
      </c>
      <c r="F80" s="231" t="s">
        <v>9</v>
      </c>
      <c r="G80" s="232" t="s">
        <v>473</v>
      </c>
      <c r="H80" s="232">
        <v>49399</v>
      </c>
      <c r="I80" s="231" t="s">
        <v>65</v>
      </c>
      <c r="J80" s="231" t="s">
        <v>474</v>
      </c>
      <c r="K80" s="227">
        <v>0.27738520007296524</v>
      </c>
      <c r="L80" s="231" t="s">
        <v>74</v>
      </c>
      <c r="M80" s="231" t="s">
        <v>75</v>
      </c>
      <c r="N80" s="233">
        <f>IF(L80="Yes",#REF!,0)</f>
        <v>0</v>
      </c>
      <c r="O80" s="228">
        <f t="shared" si="7"/>
        <v>0.27738520007296524</v>
      </c>
      <c r="P80" s="233">
        <f t="shared" si="4"/>
        <v>0</v>
      </c>
      <c r="Q80" s="233">
        <f t="shared" si="5"/>
        <v>0.27738520007296524</v>
      </c>
      <c r="R80" s="234" t="str">
        <f t="shared" si="6"/>
        <v>Valid</v>
      </c>
      <c r="S80" s="230" t="s">
        <v>243</v>
      </c>
    </row>
    <row r="81" spans="1:19" ht="105.75" thickTop="1" thickBot="1" x14ac:dyDescent="0.4">
      <c r="A81" s="145" t="s">
        <v>685</v>
      </c>
      <c r="B81" s="146" t="s">
        <v>68</v>
      </c>
      <c r="C81" s="146">
        <v>3</v>
      </c>
      <c r="D81" s="231" t="s">
        <v>626</v>
      </c>
      <c r="E81" s="231" t="s">
        <v>686</v>
      </c>
      <c r="F81" s="231" t="s">
        <v>9</v>
      </c>
      <c r="G81" s="232" t="s">
        <v>473</v>
      </c>
      <c r="H81" s="232">
        <v>49399</v>
      </c>
      <c r="I81" s="231" t="s">
        <v>65</v>
      </c>
      <c r="J81" s="231" t="s">
        <v>474</v>
      </c>
      <c r="K81" s="227">
        <v>0.63010959028920477</v>
      </c>
      <c r="L81" s="231" t="s">
        <v>74</v>
      </c>
      <c r="M81" s="231" t="s">
        <v>75</v>
      </c>
      <c r="N81" s="233">
        <f>IF(L81="Yes",#REF!,0)</f>
        <v>0</v>
      </c>
      <c r="O81" s="228">
        <f t="shared" si="7"/>
        <v>0.63010959028920477</v>
      </c>
      <c r="P81" s="233">
        <f t="shared" si="4"/>
        <v>0</v>
      </c>
      <c r="Q81" s="233">
        <f t="shared" si="5"/>
        <v>0.63010959028920477</v>
      </c>
      <c r="R81" s="234" t="str">
        <f t="shared" si="6"/>
        <v>Valid</v>
      </c>
      <c r="S81" s="230" t="s">
        <v>243</v>
      </c>
    </row>
    <row r="82" spans="1:19" ht="105.75" thickTop="1" thickBot="1" x14ac:dyDescent="0.4">
      <c r="A82" s="145" t="s">
        <v>687</v>
      </c>
      <c r="B82" s="146" t="s">
        <v>68</v>
      </c>
      <c r="C82" s="146">
        <v>3</v>
      </c>
      <c r="D82" s="231" t="s">
        <v>632</v>
      </c>
      <c r="E82" s="231" t="s">
        <v>688</v>
      </c>
      <c r="F82" s="231" t="s">
        <v>9</v>
      </c>
      <c r="G82" s="232" t="s">
        <v>473</v>
      </c>
      <c r="H82" s="232">
        <v>49399</v>
      </c>
      <c r="I82" s="231" t="s">
        <v>65</v>
      </c>
      <c r="J82" s="231" t="s">
        <v>474</v>
      </c>
      <c r="K82" s="235">
        <v>0.75100000000000011</v>
      </c>
      <c r="L82" s="231" t="s">
        <v>74</v>
      </c>
      <c r="M82" s="231" t="s">
        <v>75</v>
      </c>
      <c r="N82" s="233">
        <f>IF(L82="Yes",#REF!,0)</f>
        <v>0</v>
      </c>
      <c r="O82" s="228">
        <f t="shared" si="7"/>
        <v>0.75100000000000011</v>
      </c>
      <c r="P82" s="233">
        <f t="shared" si="4"/>
        <v>0</v>
      </c>
      <c r="Q82" s="233">
        <f t="shared" si="5"/>
        <v>0.75100000000000011</v>
      </c>
      <c r="R82" s="234" t="str">
        <f t="shared" si="6"/>
        <v>Valid</v>
      </c>
      <c r="S82" s="230" t="s">
        <v>243</v>
      </c>
    </row>
    <row r="83" spans="1:19" ht="105.75" thickTop="1" thickBot="1" x14ac:dyDescent="0.4">
      <c r="A83" s="145" t="s">
        <v>689</v>
      </c>
      <c r="B83" s="146" t="s">
        <v>68</v>
      </c>
      <c r="C83" s="146">
        <v>3</v>
      </c>
      <c r="D83" s="231" t="s">
        <v>635</v>
      </c>
      <c r="E83" s="231" t="s">
        <v>690</v>
      </c>
      <c r="F83" s="231" t="s">
        <v>9</v>
      </c>
      <c r="G83" s="232" t="s">
        <v>473</v>
      </c>
      <c r="H83" s="232">
        <v>49399</v>
      </c>
      <c r="I83" s="231" t="s">
        <v>65</v>
      </c>
      <c r="J83" s="231" t="s">
        <v>474</v>
      </c>
      <c r="K83" s="227">
        <v>0.55677704728006971</v>
      </c>
      <c r="L83" s="231" t="s">
        <v>74</v>
      </c>
      <c r="M83" s="231" t="s">
        <v>75</v>
      </c>
      <c r="N83" s="233">
        <f>IF(L83="Yes",#REF!,0)</f>
        <v>0</v>
      </c>
      <c r="O83" s="228">
        <f t="shared" si="7"/>
        <v>0.55677704728006971</v>
      </c>
      <c r="P83" s="233">
        <f t="shared" si="4"/>
        <v>0</v>
      </c>
      <c r="Q83" s="233">
        <f t="shared" si="5"/>
        <v>0.55677704728006971</v>
      </c>
      <c r="R83" s="234" t="str">
        <f t="shared" si="6"/>
        <v>Valid</v>
      </c>
      <c r="S83" s="230" t="s">
        <v>243</v>
      </c>
    </row>
    <row r="84" spans="1:19" ht="105.75" thickTop="1" thickBot="1" x14ac:dyDescent="0.4">
      <c r="A84" s="145" t="s">
        <v>691</v>
      </c>
      <c r="B84" s="146" t="s">
        <v>68</v>
      </c>
      <c r="C84" s="146">
        <v>3</v>
      </c>
      <c r="D84" s="231" t="s">
        <v>638</v>
      </c>
      <c r="E84" s="231" t="s">
        <v>692</v>
      </c>
      <c r="F84" s="231" t="s">
        <v>9</v>
      </c>
      <c r="G84" s="232" t="s">
        <v>473</v>
      </c>
      <c r="H84" s="232">
        <v>49399</v>
      </c>
      <c r="I84" s="231" t="s">
        <v>65</v>
      </c>
      <c r="J84" s="231" t="s">
        <v>474</v>
      </c>
      <c r="K84" s="227">
        <v>0.43405647048454737</v>
      </c>
      <c r="L84" s="231" t="s">
        <v>74</v>
      </c>
      <c r="M84" s="231" t="s">
        <v>75</v>
      </c>
      <c r="N84" s="233">
        <f>IF(L84="Yes",#REF!,0)</f>
        <v>0</v>
      </c>
      <c r="O84" s="228">
        <f t="shared" si="7"/>
        <v>0.43405647048454737</v>
      </c>
      <c r="P84" s="233">
        <f t="shared" si="4"/>
        <v>0</v>
      </c>
      <c r="Q84" s="233">
        <f t="shared" si="5"/>
        <v>0.43405647048454737</v>
      </c>
      <c r="R84" s="234" t="str">
        <f t="shared" si="6"/>
        <v>Valid</v>
      </c>
      <c r="S84" s="230" t="s">
        <v>243</v>
      </c>
    </row>
    <row r="85" spans="1:19" ht="105.75" thickTop="1" thickBot="1" x14ac:dyDescent="0.4">
      <c r="A85" s="145" t="s">
        <v>693</v>
      </c>
      <c r="B85" s="146" t="s">
        <v>68</v>
      </c>
      <c r="C85" s="146">
        <v>3</v>
      </c>
      <c r="D85" s="231" t="s">
        <v>641</v>
      </c>
      <c r="E85" s="231" t="s">
        <v>694</v>
      </c>
      <c r="F85" s="231" t="s">
        <v>9</v>
      </c>
      <c r="G85" s="232" t="s">
        <v>473</v>
      </c>
      <c r="H85" s="232">
        <v>49399</v>
      </c>
      <c r="I85" s="231" t="s">
        <v>65</v>
      </c>
      <c r="J85" s="231" t="s">
        <v>474</v>
      </c>
      <c r="K85" s="227">
        <v>0.26796780130505587</v>
      </c>
      <c r="L85" s="231" t="s">
        <v>74</v>
      </c>
      <c r="M85" s="231" t="s">
        <v>75</v>
      </c>
      <c r="N85" s="233">
        <f>IF(L85="Yes",#REF!,0)</f>
        <v>0</v>
      </c>
      <c r="O85" s="228">
        <f t="shared" si="7"/>
        <v>0.26796780130505587</v>
      </c>
      <c r="P85" s="233">
        <f t="shared" si="4"/>
        <v>0</v>
      </c>
      <c r="Q85" s="233">
        <f t="shared" si="5"/>
        <v>0.26796780130505587</v>
      </c>
      <c r="R85" s="234" t="str">
        <f t="shared" si="6"/>
        <v>Valid</v>
      </c>
      <c r="S85" s="230" t="s">
        <v>243</v>
      </c>
    </row>
    <row r="86" spans="1:19" ht="105.75" thickTop="1" thickBot="1" x14ac:dyDescent="0.4">
      <c r="A86" s="145" t="s">
        <v>695</v>
      </c>
      <c r="B86" s="146" t="s">
        <v>68</v>
      </c>
      <c r="C86" s="146">
        <v>3</v>
      </c>
      <c r="D86" s="231" t="s">
        <v>696</v>
      </c>
      <c r="E86" s="231" t="s">
        <v>697</v>
      </c>
      <c r="F86" s="231" t="s">
        <v>9</v>
      </c>
      <c r="G86" s="232" t="s">
        <v>473</v>
      </c>
      <c r="H86" s="232">
        <v>49399</v>
      </c>
      <c r="I86" s="231" t="s">
        <v>65</v>
      </c>
      <c r="J86" s="231" t="s">
        <v>474</v>
      </c>
      <c r="K86" s="227">
        <v>0.29621999760878381</v>
      </c>
      <c r="L86" s="231" t="s">
        <v>74</v>
      </c>
      <c r="M86" s="231" t="s">
        <v>75</v>
      </c>
      <c r="N86" s="233">
        <f>IF(L86="Yes",#REF!,0)</f>
        <v>0</v>
      </c>
      <c r="O86" s="228">
        <f t="shared" si="7"/>
        <v>0.29621999760878381</v>
      </c>
      <c r="P86" s="233">
        <f t="shared" si="4"/>
        <v>0</v>
      </c>
      <c r="Q86" s="233">
        <f t="shared" si="5"/>
        <v>0.29621999760878381</v>
      </c>
      <c r="R86" s="234" t="str">
        <f t="shared" si="6"/>
        <v>Valid</v>
      </c>
      <c r="S86" s="230" t="s">
        <v>243</v>
      </c>
    </row>
    <row r="87" spans="1:19" ht="105.75" thickTop="1" thickBot="1" x14ac:dyDescent="0.4">
      <c r="A87" s="145" t="s">
        <v>698</v>
      </c>
      <c r="B87" s="146" t="s">
        <v>68</v>
      </c>
      <c r="C87" s="146">
        <v>3</v>
      </c>
      <c r="D87" s="231" t="s">
        <v>647</v>
      </c>
      <c r="E87" s="231" t="s">
        <v>699</v>
      </c>
      <c r="F87" s="231" t="s">
        <v>9</v>
      </c>
      <c r="G87" s="232" t="s">
        <v>473</v>
      </c>
      <c r="H87" s="232">
        <v>49399</v>
      </c>
      <c r="I87" s="231" t="s">
        <v>65</v>
      </c>
      <c r="J87" s="231" t="s">
        <v>474</v>
      </c>
      <c r="K87" s="227">
        <v>0.3424508642876114</v>
      </c>
      <c r="L87" s="231" t="s">
        <v>74</v>
      </c>
      <c r="M87" s="231" t="s">
        <v>75</v>
      </c>
      <c r="N87" s="233">
        <f>IF(L87="Yes",#REF!,0)</f>
        <v>0</v>
      </c>
      <c r="O87" s="228">
        <f t="shared" si="7"/>
        <v>0.3424508642876114</v>
      </c>
      <c r="P87" s="233">
        <f t="shared" si="4"/>
        <v>0</v>
      </c>
      <c r="Q87" s="233">
        <f t="shared" si="5"/>
        <v>0.3424508642876114</v>
      </c>
      <c r="R87" s="234" t="str">
        <f t="shared" si="6"/>
        <v>Valid</v>
      </c>
      <c r="S87" s="230" t="s">
        <v>243</v>
      </c>
    </row>
    <row r="88" spans="1:19" ht="105.75" thickTop="1" thickBot="1" x14ac:dyDescent="0.4">
      <c r="A88" s="145" t="s">
        <v>700</v>
      </c>
      <c r="B88" s="146" t="s">
        <v>68</v>
      </c>
      <c r="C88" s="146">
        <v>3</v>
      </c>
      <c r="D88" s="231" t="s">
        <v>650</v>
      </c>
      <c r="E88" s="231" t="s">
        <v>701</v>
      </c>
      <c r="F88" s="231" t="s">
        <v>9</v>
      </c>
      <c r="G88" s="232" t="s">
        <v>473</v>
      </c>
      <c r="H88" s="232">
        <v>49399</v>
      </c>
      <c r="I88" s="231" t="s">
        <v>65</v>
      </c>
      <c r="J88" s="231" t="s">
        <v>474</v>
      </c>
      <c r="K88" s="235">
        <v>4.7530000000000001</v>
      </c>
      <c r="L88" s="231" t="s">
        <v>74</v>
      </c>
      <c r="M88" s="231" t="s">
        <v>75</v>
      </c>
      <c r="N88" s="233">
        <f>IF(L88="Yes",#REF!,0)</f>
        <v>0</v>
      </c>
      <c r="O88" s="228">
        <f t="shared" si="7"/>
        <v>4.7530000000000001</v>
      </c>
      <c r="P88" s="233">
        <f t="shared" si="4"/>
        <v>0</v>
      </c>
      <c r="Q88" s="233">
        <f t="shared" si="5"/>
        <v>4.7530000000000001</v>
      </c>
      <c r="R88" s="234" t="str">
        <f t="shared" si="6"/>
        <v>Valid</v>
      </c>
      <c r="S88" s="230" t="s">
        <v>243</v>
      </c>
    </row>
    <row r="89" spans="1:19" ht="105.75" thickTop="1" thickBot="1" x14ac:dyDescent="0.4">
      <c r="A89" s="145" t="s">
        <v>702</v>
      </c>
      <c r="B89" s="146" t="s">
        <v>68</v>
      </c>
      <c r="C89" s="146">
        <v>3</v>
      </c>
      <c r="D89" s="231" t="s">
        <v>653</v>
      </c>
      <c r="E89" s="231" t="s">
        <v>703</v>
      </c>
      <c r="F89" s="231" t="s">
        <v>9</v>
      </c>
      <c r="G89" s="232" t="s">
        <v>473</v>
      </c>
      <c r="H89" s="232">
        <v>49399</v>
      </c>
      <c r="I89" s="231" t="s">
        <v>65</v>
      </c>
      <c r="J89" s="231" t="s">
        <v>474</v>
      </c>
      <c r="K89" s="235">
        <v>46.260000000000005</v>
      </c>
      <c r="L89" s="231" t="s">
        <v>74</v>
      </c>
      <c r="M89" s="231" t="s">
        <v>75</v>
      </c>
      <c r="N89" s="233">
        <f>IF(L89="Yes",#REF!,0)</f>
        <v>0</v>
      </c>
      <c r="O89" s="228">
        <f t="shared" si="7"/>
        <v>46.260000000000005</v>
      </c>
      <c r="P89" s="233">
        <f t="shared" si="4"/>
        <v>0</v>
      </c>
      <c r="Q89" s="233">
        <f t="shared" si="5"/>
        <v>46.260000000000005</v>
      </c>
      <c r="R89" s="234" t="str">
        <f t="shared" si="6"/>
        <v>Valid</v>
      </c>
      <c r="S89" s="230" t="s">
        <v>243</v>
      </c>
    </row>
    <row r="90" spans="1:19" ht="105.75" thickTop="1" thickBot="1" x14ac:dyDescent="0.4">
      <c r="A90" s="145" t="s">
        <v>704</v>
      </c>
      <c r="B90" s="146" t="s">
        <v>68</v>
      </c>
      <c r="C90" s="146">
        <v>3</v>
      </c>
      <c r="D90" s="231" t="s">
        <v>659</v>
      </c>
      <c r="E90" s="231" t="s">
        <v>705</v>
      </c>
      <c r="F90" s="231" t="s">
        <v>9</v>
      </c>
      <c r="G90" s="232" t="s">
        <v>473</v>
      </c>
      <c r="H90" s="232">
        <v>49399</v>
      </c>
      <c r="I90" s="231" t="s">
        <v>65</v>
      </c>
      <c r="J90" s="231" t="s">
        <v>474</v>
      </c>
      <c r="K90" s="227">
        <v>0.68290776996487512</v>
      </c>
      <c r="L90" s="231" t="s">
        <v>74</v>
      </c>
      <c r="M90" s="231" t="s">
        <v>75</v>
      </c>
      <c r="N90" s="233">
        <f>IF(L90="Yes",#REF!,0)</f>
        <v>0</v>
      </c>
      <c r="O90" s="228">
        <f t="shared" si="7"/>
        <v>0.68290776996487512</v>
      </c>
      <c r="P90" s="233">
        <f t="shared" si="4"/>
        <v>0</v>
      </c>
      <c r="Q90" s="233">
        <f t="shared" si="5"/>
        <v>0.68290776996487512</v>
      </c>
      <c r="R90" s="234" t="str">
        <f t="shared" si="6"/>
        <v>Valid</v>
      </c>
      <c r="S90" s="230" t="s">
        <v>243</v>
      </c>
    </row>
    <row r="91" spans="1:19" ht="105.75" thickTop="1" thickBot="1" x14ac:dyDescent="0.4">
      <c r="A91" s="145" t="s">
        <v>706</v>
      </c>
      <c r="B91" s="146" t="s">
        <v>68</v>
      </c>
      <c r="C91" s="146">
        <v>3</v>
      </c>
      <c r="D91" s="231" t="s">
        <v>707</v>
      </c>
      <c r="E91" s="231" t="s">
        <v>708</v>
      </c>
      <c r="F91" s="231" t="s">
        <v>9</v>
      </c>
      <c r="G91" s="232" t="s">
        <v>473</v>
      </c>
      <c r="H91" s="232">
        <v>49399</v>
      </c>
      <c r="I91" s="231" t="s">
        <v>65</v>
      </c>
      <c r="J91" s="231" t="s">
        <v>474</v>
      </c>
      <c r="K91" s="235">
        <v>1.075</v>
      </c>
      <c r="L91" s="231" t="s">
        <v>74</v>
      </c>
      <c r="M91" s="231" t="s">
        <v>75</v>
      </c>
      <c r="N91" s="233">
        <f>IF(L91="Yes",#REF!,0)</f>
        <v>0</v>
      </c>
      <c r="O91" s="228">
        <f t="shared" si="7"/>
        <v>1.075</v>
      </c>
      <c r="P91" s="233">
        <f t="shared" si="4"/>
        <v>0</v>
      </c>
      <c r="Q91" s="233">
        <f t="shared" si="5"/>
        <v>1.075</v>
      </c>
      <c r="R91" s="234" t="str">
        <f t="shared" si="6"/>
        <v>Valid</v>
      </c>
      <c r="S91" s="230" t="s">
        <v>243</v>
      </c>
    </row>
    <row r="92" spans="1:19" ht="105.75" thickTop="1" thickBot="1" x14ac:dyDescent="0.4">
      <c r="A92" s="145" t="s">
        <v>709</v>
      </c>
      <c r="B92" s="146" t="s">
        <v>68</v>
      </c>
      <c r="C92" s="146">
        <v>3</v>
      </c>
      <c r="D92" s="231" t="s">
        <v>665</v>
      </c>
      <c r="E92" s="231" t="s">
        <v>710</v>
      </c>
      <c r="F92" s="231" t="s">
        <v>9</v>
      </c>
      <c r="G92" s="232" t="s">
        <v>473</v>
      </c>
      <c r="H92" s="232">
        <v>49399</v>
      </c>
      <c r="I92" s="231" t="s">
        <v>65</v>
      </c>
      <c r="J92" s="231" t="s">
        <v>474</v>
      </c>
      <c r="K92" s="227">
        <v>4.6271956550654352</v>
      </c>
      <c r="L92" s="231" t="s">
        <v>74</v>
      </c>
      <c r="M92" s="231" t="s">
        <v>75</v>
      </c>
      <c r="N92" s="233">
        <f>IF(L92="Yes",#REF!,0)</f>
        <v>0</v>
      </c>
      <c r="O92" s="228">
        <f t="shared" si="7"/>
        <v>4.6271956550654352</v>
      </c>
      <c r="P92" s="233">
        <f t="shared" si="4"/>
        <v>0</v>
      </c>
      <c r="Q92" s="233">
        <f t="shared" si="5"/>
        <v>4.6271956550654352</v>
      </c>
      <c r="R92" s="234" t="str">
        <f t="shared" si="6"/>
        <v>Valid</v>
      </c>
      <c r="S92" s="230" t="s">
        <v>243</v>
      </c>
    </row>
  </sheetData>
  <autoFilter ref="A7:S92" xr:uid="{77EE7A64-AA09-48FD-8916-A122CAAB5872}"/>
  <mergeCells count="3">
    <mergeCell ref="L5:M5"/>
    <mergeCell ref="N5:O5"/>
    <mergeCell ref="P5:Q5"/>
  </mergeCells>
  <phoneticPr fontId="73" type="noConversion"/>
  <pageMargins left="0.70866141732283472" right="0.70866141732283472" top="0.74803149606299213" bottom="0.74803149606299213" header="0.31496062992125984" footer="0.31496062992125984"/>
  <pageSetup paperSize="9"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F7AF1-6F9E-4C34-B24D-A9CA2C6AE0EB}">
  <sheetPr>
    <tabColor rgb="FFFFDB8E"/>
    <pageSetUpPr fitToPage="1"/>
  </sheetPr>
  <dimension ref="A1:AC28"/>
  <sheetViews>
    <sheetView showGridLines="0" zoomScale="80" zoomScaleNormal="80" workbookViewId="0"/>
  </sheetViews>
  <sheetFormatPr defaultColWidth="9" defaultRowHeight="13.5" x14ac:dyDescent="0.35"/>
  <cols>
    <col min="1" max="1" width="1.625" style="23" customWidth="1"/>
    <col min="2" max="2" width="33.5" style="23" customWidth="1"/>
    <col min="3" max="3" width="57.875" style="23" customWidth="1"/>
    <col min="4" max="4" width="11.625" style="23" customWidth="1"/>
    <col min="5" max="6" width="6.5" style="23" customWidth="1"/>
    <col min="7" max="7" width="13.375" style="23" customWidth="1"/>
    <col min="8" max="8" width="14.5" style="23" customWidth="1"/>
    <col min="9" max="18" width="13.375" style="23" customWidth="1"/>
    <col min="19" max="19" width="5.625" style="23" customWidth="1"/>
    <col min="20" max="20" width="10.125" style="23" customWidth="1"/>
    <col min="21" max="21" width="3" style="23" customWidth="1"/>
    <col min="22" max="22" width="10.25" style="23" customWidth="1"/>
    <col min="23" max="23" width="6.625" style="23" customWidth="1"/>
    <col min="24" max="24" width="9" style="23"/>
    <col min="25" max="16384" width="9" style="26"/>
  </cols>
  <sheetData>
    <row r="1" spans="1:29" s="15" customFormat="1" ht="14.25" x14ac:dyDescent="0.45">
      <c r="A1" s="14"/>
      <c r="B1" s="14"/>
      <c r="C1" s="14"/>
      <c r="D1" s="14"/>
      <c r="E1" s="14"/>
      <c r="F1" s="14"/>
      <c r="G1" s="14"/>
      <c r="H1" s="14"/>
      <c r="I1" s="14"/>
      <c r="J1" s="14"/>
      <c r="K1" s="14"/>
      <c r="L1" s="14"/>
      <c r="M1" s="14"/>
      <c r="N1" s="14"/>
      <c r="O1" s="14"/>
      <c r="P1" s="14"/>
      <c r="Q1" s="14"/>
      <c r="R1" s="14"/>
      <c r="S1" s="14"/>
      <c r="T1" s="14"/>
      <c r="U1" s="14"/>
      <c r="V1" s="14"/>
      <c r="W1" s="14"/>
    </row>
    <row r="2" spans="1:29" s="15" customFormat="1" ht="23.25" x14ac:dyDescent="0.35">
      <c r="A2" s="16"/>
      <c r="B2" s="17" t="s">
        <v>711</v>
      </c>
      <c r="C2" s="18"/>
      <c r="D2" s="18"/>
      <c r="E2" s="18"/>
      <c r="F2" s="18"/>
      <c r="G2" s="18"/>
      <c r="H2" s="18"/>
      <c r="I2" s="18"/>
      <c r="J2" s="18"/>
      <c r="K2" s="18"/>
      <c r="L2" s="18"/>
      <c r="M2" s="18"/>
      <c r="N2" s="18"/>
      <c r="O2" s="18"/>
      <c r="P2" s="18"/>
      <c r="Q2" s="18"/>
      <c r="R2" s="18"/>
      <c r="S2" s="18"/>
      <c r="T2" s="18"/>
      <c r="U2" s="18"/>
      <c r="V2" s="18"/>
      <c r="W2" s="18"/>
    </row>
    <row r="3" spans="1:29" s="15" customFormat="1" ht="23.25" x14ac:dyDescent="0.5">
      <c r="A3" s="16"/>
      <c r="B3" s="19"/>
      <c r="C3" s="20"/>
      <c r="D3" s="20"/>
      <c r="E3" s="21"/>
      <c r="F3" s="21"/>
      <c r="G3" s="21"/>
      <c r="H3" s="21"/>
      <c r="I3" s="21"/>
      <c r="J3" s="21"/>
      <c r="K3" s="21"/>
      <c r="L3" s="21"/>
      <c r="M3" s="21"/>
      <c r="N3" s="21"/>
      <c r="O3" s="21"/>
      <c r="P3" s="21"/>
      <c r="Q3" s="21"/>
      <c r="R3" s="21"/>
      <c r="S3" s="21"/>
      <c r="T3" s="21"/>
      <c r="U3" s="21"/>
      <c r="V3" s="21"/>
      <c r="W3" s="21"/>
    </row>
    <row r="4" spans="1:29" ht="18.75" x14ac:dyDescent="0.35">
      <c r="A4" s="22"/>
      <c r="B4" s="267" t="s">
        <v>712</v>
      </c>
      <c r="C4" s="267"/>
      <c r="D4" s="267"/>
      <c r="E4" s="268"/>
      <c r="F4" s="268"/>
      <c r="G4" s="268"/>
      <c r="H4" s="268"/>
      <c r="I4" s="268"/>
      <c r="J4" s="268"/>
      <c r="K4" s="268"/>
      <c r="L4" s="268"/>
      <c r="M4" s="268"/>
      <c r="N4" s="268"/>
      <c r="O4" s="268"/>
      <c r="P4" s="268"/>
      <c r="Q4" s="268"/>
      <c r="R4" s="268"/>
      <c r="S4" s="268"/>
      <c r="T4" s="268"/>
      <c r="U4" s="268"/>
      <c r="V4" s="24"/>
      <c r="W4" s="25"/>
      <c r="Y4" s="23"/>
    </row>
    <row r="5" spans="1:29" ht="22.5" thickBot="1" x14ac:dyDescent="0.4">
      <c r="A5" s="22"/>
      <c r="B5" s="269"/>
      <c r="C5" s="269"/>
      <c r="D5" s="269"/>
      <c r="E5" s="268"/>
      <c r="F5" s="268"/>
      <c r="G5" s="268"/>
      <c r="H5" s="268"/>
      <c r="I5" s="268"/>
      <c r="J5" s="268"/>
      <c r="K5" s="268"/>
      <c r="L5" s="27"/>
      <c r="M5" s="27"/>
      <c r="N5" s="27"/>
      <c r="O5" s="27"/>
      <c r="P5" s="27"/>
      <c r="Q5" s="27"/>
      <c r="R5" s="27"/>
      <c r="S5" s="27"/>
      <c r="T5" s="27"/>
      <c r="U5" s="27"/>
      <c r="V5" s="24"/>
      <c r="W5" s="24"/>
    </row>
    <row r="6" spans="1:29" ht="22.5" thickBot="1" x14ac:dyDescent="0.4">
      <c r="A6" s="22"/>
      <c r="B6" s="270" t="s">
        <v>713</v>
      </c>
      <c r="C6" s="270" t="s">
        <v>714</v>
      </c>
      <c r="D6" s="270" t="s">
        <v>715</v>
      </c>
      <c r="E6" s="270" t="s">
        <v>51</v>
      </c>
      <c r="F6" s="272" t="s">
        <v>52</v>
      </c>
      <c r="G6" s="274" t="s">
        <v>716</v>
      </c>
      <c r="H6" s="274"/>
      <c r="I6" s="274"/>
      <c r="J6" s="274"/>
      <c r="K6" s="274"/>
      <c r="L6" s="274"/>
      <c r="M6" s="274" t="s">
        <v>717</v>
      </c>
      <c r="N6" s="274"/>
      <c r="O6" s="274"/>
      <c r="P6" s="274"/>
      <c r="Q6" s="274"/>
      <c r="R6" s="275"/>
      <c r="S6" s="27"/>
      <c r="T6" s="27"/>
      <c r="U6" s="27"/>
      <c r="V6" s="24"/>
      <c r="W6" s="24"/>
    </row>
    <row r="7" spans="1:29" s="35" customFormat="1" ht="30.4" thickBot="1" x14ac:dyDescent="0.45">
      <c r="A7" s="22"/>
      <c r="B7" s="271"/>
      <c r="C7" s="271"/>
      <c r="D7" s="271"/>
      <c r="E7" s="271"/>
      <c r="F7" s="273"/>
      <c r="G7" s="28" t="s">
        <v>297</v>
      </c>
      <c r="H7" s="28" t="s">
        <v>257</v>
      </c>
      <c r="I7" s="28" t="s">
        <v>473</v>
      </c>
      <c r="J7" s="28" t="s">
        <v>221</v>
      </c>
      <c r="K7" s="28" t="s">
        <v>103</v>
      </c>
      <c r="L7" s="28" t="s">
        <v>718</v>
      </c>
      <c r="M7" s="28" t="s">
        <v>297</v>
      </c>
      <c r="N7" s="28" t="s">
        <v>257</v>
      </c>
      <c r="O7" s="28" t="s">
        <v>473</v>
      </c>
      <c r="P7" s="28" t="s">
        <v>221</v>
      </c>
      <c r="Q7" s="28" t="s">
        <v>103</v>
      </c>
      <c r="R7" s="29" t="s">
        <v>718</v>
      </c>
      <c r="S7" s="30"/>
      <c r="T7" s="31" t="s">
        <v>719</v>
      </c>
      <c r="U7" s="32"/>
      <c r="V7" s="33"/>
      <c r="W7" s="30"/>
      <c r="X7" s="34"/>
      <c r="Y7" s="34"/>
    </row>
    <row r="8" spans="1:29" s="35" customFormat="1" ht="15.4" thickBot="1" x14ac:dyDescent="0.45">
      <c r="A8" s="22"/>
      <c r="B8" s="36"/>
      <c r="C8" s="36"/>
      <c r="D8" s="36"/>
      <c r="E8" s="36"/>
      <c r="F8" s="37"/>
      <c r="G8" s="36"/>
      <c r="H8" s="36"/>
      <c r="I8" s="36"/>
      <c r="J8" s="36"/>
      <c r="K8" s="36"/>
      <c r="L8" s="36"/>
      <c r="M8" s="36"/>
      <c r="N8" s="36"/>
      <c r="O8" s="36"/>
      <c r="P8" s="36"/>
      <c r="Q8" s="36"/>
      <c r="R8" s="36"/>
      <c r="S8" s="30"/>
      <c r="T8" s="36"/>
      <c r="U8" s="36"/>
      <c r="V8" s="33"/>
      <c r="W8" s="30"/>
      <c r="X8" s="38"/>
      <c r="Y8" s="38"/>
    </row>
    <row r="9" spans="1:29" s="35" customFormat="1" ht="15" x14ac:dyDescent="0.4">
      <c r="A9" s="22"/>
      <c r="B9" s="103" t="s">
        <v>745</v>
      </c>
      <c r="C9" s="104" t="s">
        <v>746</v>
      </c>
      <c r="D9" s="105">
        <v>2026</v>
      </c>
      <c r="E9" s="106" t="s">
        <v>68</v>
      </c>
      <c r="F9" s="107">
        <v>3</v>
      </c>
      <c r="G9" s="246">
        <v>0</v>
      </c>
      <c r="H9" s="246">
        <v>9.89</v>
      </c>
      <c r="I9" s="246">
        <v>9.89</v>
      </c>
      <c r="J9" s="246">
        <v>10.32</v>
      </c>
      <c r="K9" s="246">
        <v>4.3</v>
      </c>
      <c r="L9" s="246">
        <f xml:space="preserve"> SUM(G9:K9)</f>
        <v>34.4</v>
      </c>
      <c r="M9" s="246">
        <v>0</v>
      </c>
      <c r="N9" s="246">
        <v>9.9629999999999992</v>
      </c>
      <c r="O9" s="246">
        <v>9.9890000000000008</v>
      </c>
      <c r="P9" s="246">
        <v>10.446</v>
      </c>
      <c r="Q9" s="246">
        <v>4.3600000000000003</v>
      </c>
      <c r="R9" s="247">
        <f xml:space="preserve"> SUM(M9:Q9)</f>
        <v>34.757999999999996</v>
      </c>
      <c r="S9" s="45"/>
      <c r="T9" s="108" t="s">
        <v>722</v>
      </c>
      <c r="U9" s="23"/>
      <c r="V9" s="24"/>
      <c r="W9" s="45"/>
      <c r="X9" s="23"/>
      <c r="Y9" s="23"/>
    </row>
    <row r="10" spans="1:29" s="35" customFormat="1" ht="15" x14ac:dyDescent="0.4">
      <c r="A10" s="22"/>
      <c r="B10" s="109" t="s">
        <v>747</v>
      </c>
      <c r="C10" s="110" t="s">
        <v>748</v>
      </c>
      <c r="D10" s="111">
        <v>2026</v>
      </c>
      <c r="E10" s="112" t="s">
        <v>68</v>
      </c>
      <c r="F10" s="113">
        <v>3</v>
      </c>
      <c r="G10" s="248">
        <v>0</v>
      </c>
      <c r="H10" s="248">
        <v>14.294</v>
      </c>
      <c r="I10" s="248">
        <v>28.242000000000001</v>
      </c>
      <c r="J10" s="248">
        <v>36.313000000000002</v>
      </c>
      <c r="K10" s="248">
        <v>10.737</v>
      </c>
      <c r="L10" s="248">
        <f t="shared" ref="L10:L19" si="0" xml:space="preserve"> SUM(G10:K10)</f>
        <v>89.585999999999999</v>
      </c>
      <c r="M10" s="248">
        <v>0</v>
      </c>
      <c r="N10" s="248">
        <v>14.4</v>
      </c>
      <c r="O10" s="248">
        <v>28.524999999999999</v>
      </c>
      <c r="P10" s="248">
        <v>36.755000000000003</v>
      </c>
      <c r="Q10" s="248">
        <v>10.994999999999999</v>
      </c>
      <c r="R10" s="249">
        <f t="shared" ref="R10:R19" si="1" xml:space="preserve"> SUM(M10:Q10)</f>
        <v>90.675000000000011</v>
      </c>
      <c r="S10" s="45"/>
      <c r="T10" s="114" t="s">
        <v>723</v>
      </c>
      <c r="U10" s="23"/>
      <c r="V10" s="24"/>
      <c r="W10" s="45"/>
      <c r="X10" s="23"/>
      <c r="Y10" s="23"/>
    </row>
    <row r="11" spans="1:29" s="35" customFormat="1" ht="15" x14ac:dyDescent="0.4">
      <c r="A11" s="22"/>
      <c r="B11" s="109" t="s">
        <v>749</v>
      </c>
      <c r="C11" s="110" t="s">
        <v>750</v>
      </c>
      <c r="D11" s="111">
        <v>2026</v>
      </c>
      <c r="E11" s="112" t="s">
        <v>68</v>
      </c>
      <c r="F11" s="113">
        <v>3</v>
      </c>
      <c r="G11" s="248">
        <v>0</v>
      </c>
      <c r="H11" s="248">
        <v>4.5140000000000002</v>
      </c>
      <c r="I11" s="248">
        <v>7.899</v>
      </c>
      <c r="J11" s="248">
        <v>7.899</v>
      </c>
      <c r="K11" s="248">
        <v>2.573</v>
      </c>
      <c r="L11" s="248">
        <f t="shared" si="0"/>
        <v>22.885000000000002</v>
      </c>
      <c r="M11" s="248">
        <v>0</v>
      </c>
      <c r="N11" s="248">
        <v>4.5469999999999997</v>
      </c>
      <c r="O11" s="248">
        <v>7.9779999999999998</v>
      </c>
      <c r="P11" s="248">
        <v>7.9950000000000001</v>
      </c>
      <c r="Q11" s="248">
        <v>2.6259999999999999</v>
      </c>
      <c r="R11" s="249">
        <f t="shared" si="1"/>
        <v>23.146000000000001</v>
      </c>
      <c r="S11" s="45"/>
      <c r="T11" s="114" t="s">
        <v>724</v>
      </c>
      <c r="U11" s="23"/>
      <c r="V11" s="24"/>
      <c r="W11" s="45"/>
      <c r="X11" s="23"/>
      <c r="Y11" s="23"/>
      <c r="AC11" s="35" t="s">
        <v>751</v>
      </c>
    </row>
    <row r="12" spans="1:29" s="35" customFormat="1" ht="15" x14ac:dyDescent="0.4">
      <c r="A12" s="22"/>
      <c r="B12" s="109" t="s">
        <v>752</v>
      </c>
      <c r="C12" s="110" t="s">
        <v>753</v>
      </c>
      <c r="D12" s="111">
        <v>2026</v>
      </c>
      <c r="E12" s="112" t="s">
        <v>68</v>
      </c>
      <c r="F12" s="113">
        <v>3</v>
      </c>
      <c r="G12" s="248">
        <v>0</v>
      </c>
      <c r="H12" s="248">
        <v>32.460999999999999</v>
      </c>
      <c r="I12" s="248">
        <v>50.107999999999997</v>
      </c>
      <c r="J12" s="248">
        <v>52.179000000000002</v>
      </c>
      <c r="K12" s="248">
        <v>18.667000000000002</v>
      </c>
      <c r="L12" s="248">
        <f t="shared" si="0"/>
        <v>153.41499999999999</v>
      </c>
      <c r="M12" s="248">
        <v>0</v>
      </c>
      <c r="N12" s="248">
        <v>32.701000000000001</v>
      </c>
      <c r="O12" s="248">
        <v>50.61</v>
      </c>
      <c r="P12" s="248">
        <v>52.814</v>
      </c>
      <c r="Q12" s="248">
        <v>19.077000000000002</v>
      </c>
      <c r="R12" s="249">
        <f t="shared" si="1"/>
        <v>155.202</v>
      </c>
      <c r="S12" s="45"/>
      <c r="T12" s="114" t="s">
        <v>725</v>
      </c>
      <c r="U12" s="23"/>
      <c r="V12" s="24"/>
      <c r="W12" s="45"/>
      <c r="X12" s="23"/>
      <c r="Y12" s="23"/>
    </row>
    <row r="13" spans="1:29" s="35" customFormat="1" ht="45" x14ac:dyDescent="0.4">
      <c r="A13" s="22"/>
      <c r="B13" s="109" t="s">
        <v>474</v>
      </c>
      <c r="C13" s="110" t="s">
        <v>754</v>
      </c>
      <c r="D13" s="111">
        <v>2028</v>
      </c>
      <c r="E13" s="112" t="s">
        <v>68</v>
      </c>
      <c r="F13" s="113">
        <v>3</v>
      </c>
      <c r="G13" s="248">
        <v>0</v>
      </c>
      <c r="H13" s="248">
        <v>0</v>
      </c>
      <c r="I13" s="248">
        <v>0</v>
      </c>
      <c r="J13" s="248">
        <v>146.43</v>
      </c>
      <c r="K13" s="248">
        <v>149.33799999999999</v>
      </c>
      <c r="L13" s="248">
        <f t="shared" si="0"/>
        <v>295.76800000000003</v>
      </c>
      <c r="M13" s="248">
        <v>0</v>
      </c>
      <c r="N13" s="248">
        <v>0</v>
      </c>
      <c r="O13" s="248">
        <v>0</v>
      </c>
      <c r="P13" s="248">
        <v>148.21100000000001</v>
      </c>
      <c r="Q13" s="248">
        <v>151.571</v>
      </c>
      <c r="R13" s="249">
        <f t="shared" si="1"/>
        <v>299.78200000000004</v>
      </c>
      <c r="S13" s="45"/>
      <c r="T13" s="114" t="s">
        <v>726</v>
      </c>
      <c r="U13" s="23"/>
      <c r="V13" s="24"/>
      <c r="W13" s="45"/>
      <c r="X13" s="23"/>
      <c r="Y13" s="23"/>
    </row>
    <row r="14" spans="1:29" s="35" customFormat="1" ht="15" x14ac:dyDescent="0.4">
      <c r="A14" s="22"/>
      <c r="B14" s="109" t="s">
        <v>755</v>
      </c>
      <c r="C14" s="110" t="s">
        <v>756</v>
      </c>
      <c r="D14" s="111">
        <v>2026</v>
      </c>
      <c r="E14" s="112" t="s">
        <v>68</v>
      </c>
      <c r="F14" s="113">
        <v>3</v>
      </c>
      <c r="G14" s="248">
        <v>0</v>
      </c>
      <c r="H14" s="248">
        <v>2.2360000000000002</v>
      </c>
      <c r="I14" s="248">
        <v>3.9119999999999999</v>
      </c>
      <c r="J14" s="248">
        <v>3.9119999999999999</v>
      </c>
      <c r="K14" s="248">
        <v>1.151</v>
      </c>
      <c r="L14" s="248">
        <f t="shared" si="0"/>
        <v>11.210999999999999</v>
      </c>
      <c r="M14" s="248">
        <v>0</v>
      </c>
      <c r="N14" s="248">
        <v>2.2530000000000001</v>
      </c>
      <c r="O14" s="248">
        <v>3.9510000000000001</v>
      </c>
      <c r="P14" s="248">
        <v>3.96</v>
      </c>
      <c r="Q14" s="248">
        <v>1.169</v>
      </c>
      <c r="R14" s="249">
        <f t="shared" si="1"/>
        <v>11.333000000000002</v>
      </c>
      <c r="S14" s="45"/>
      <c r="T14" s="114" t="s">
        <v>727</v>
      </c>
      <c r="U14" s="23"/>
      <c r="V14" s="24"/>
      <c r="W14" s="45"/>
      <c r="X14" s="23"/>
      <c r="Y14" s="23"/>
    </row>
    <row r="15" spans="1:29" s="35" customFormat="1" ht="15" x14ac:dyDescent="0.4">
      <c r="A15" s="22"/>
      <c r="B15" s="109" t="s">
        <v>757</v>
      </c>
      <c r="C15" s="110" t="s">
        <v>758</v>
      </c>
      <c r="D15" s="111">
        <v>2026</v>
      </c>
      <c r="E15" s="112" t="s">
        <v>68</v>
      </c>
      <c r="F15" s="113">
        <v>3</v>
      </c>
      <c r="G15" s="248">
        <v>0</v>
      </c>
      <c r="H15" s="248">
        <v>6.4379999999999997</v>
      </c>
      <c r="I15" s="248">
        <v>11.266999999999999</v>
      </c>
      <c r="J15" s="248">
        <v>11.266999999999999</v>
      </c>
      <c r="K15" s="248">
        <v>3.617</v>
      </c>
      <c r="L15" s="248">
        <f t="shared" si="0"/>
        <v>32.588999999999999</v>
      </c>
      <c r="M15" s="248">
        <v>0</v>
      </c>
      <c r="N15" s="248">
        <v>6.4859999999999998</v>
      </c>
      <c r="O15" s="248">
        <v>11.38</v>
      </c>
      <c r="P15" s="248">
        <v>11.404</v>
      </c>
      <c r="Q15" s="248">
        <v>3.6890000000000001</v>
      </c>
      <c r="R15" s="249">
        <f t="shared" si="1"/>
        <v>32.959000000000003</v>
      </c>
      <c r="S15" s="45"/>
      <c r="T15" s="114" t="s">
        <v>728</v>
      </c>
      <c r="U15" s="23"/>
      <c r="V15" s="24"/>
      <c r="W15" s="45"/>
      <c r="X15" s="23"/>
      <c r="Y15" s="23"/>
    </row>
    <row r="16" spans="1:29" s="35" customFormat="1" ht="30" x14ac:dyDescent="0.4">
      <c r="A16" s="22"/>
      <c r="B16" s="109" t="s">
        <v>759</v>
      </c>
      <c r="C16" s="110" t="s">
        <v>760</v>
      </c>
      <c r="D16" s="111">
        <v>2025</v>
      </c>
      <c r="E16" s="112" t="s">
        <v>68</v>
      </c>
      <c r="F16" s="113">
        <v>3</v>
      </c>
      <c r="G16" s="250">
        <v>0</v>
      </c>
      <c r="H16" s="250">
        <v>14.811</v>
      </c>
      <c r="I16" s="250">
        <v>18.811</v>
      </c>
      <c r="J16" s="250">
        <v>16.411000000000001</v>
      </c>
      <c r="K16" s="250">
        <v>5.5110000000000001</v>
      </c>
      <c r="L16" s="248">
        <f t="shared" si="0"/>
        <v>55.544000000000004</v>
      </c>
      <c r="M16" s="248">
        <v>0</v>
      </c>
      <c r="N16" s="248">
        <v>14.92</v>
      </c>
      <c r="O16" s="248">
        <v>18.998999999999999</v>
      </c>
      <c r="P16" s="248">
        <v>16.611000000000001</v>
      </c>
      <c r="Q16" s="248">
        <v>5.5869999999999997</v>
      </c>
      <c r="R16" s="249">
        <f t="shared" si="1"/>
        <v>56.117000000000004</v>
      </c>
      <c r="S16" s="45"/>
      <c r="T16" s="114" t="s">
        <v>729</v>
      </c>
      <c r="U16" s="23"/>
      <c r="V16" s="24"/>
      <c r="W16" s="45"/>
      <c r="X16" s="23"/>
      <c r="Y16" s="23"/>
    </row>
    <row r="17" spans="1:25" s="35" customFormat="1" ht="120" x14ac:dyDescent="0.4">
      <c r="A17" s="22"/>
      <c r="B17" s="109" t="s">
        <v>761</v>
      </c>
      <c r="C17" s="110" t="s">
        <v>762</v>
      </c>
      <c r="D17" s="111">
        <v>2025</v>
      </c>
      <c r="E17" s="112" t="s">
        <v>68</v>
      </c>
      <c r="F17" s="113">
        <v>3</v>
      </c>
      <c r="G17" s="248">
        <v>0</v>
      </c>
      <c r="H17" s="248">
        <v>56.018671040000008</v>
      </c>
      <c r="I17" s="248">
        <v>28.047820449999996</v>
      </c>
      <c r="J17" s="248">
        <v>41.638258830000005</v>
      </c>
      <c r="K17" s="248">
        <v>39.861385239999997</v>
      </c>
      <c r="L17" s="248">
        <f xml:space="preserve"> SUM(G17:K17)</f>
        <v>165.56613556000002</v>
      </c>
      <c r="M17" s="248">
        <v>0</v>
      </c>
      <c r="N17" s="248">
        <v>56.436</v>
      </c>
      <c r="O17" s="248">
        <v>28.349</v>
      </c>
      <c r="P17" s="248">
        <v>42.183999999999997</v>
      </c>
      <c r="Q17" s="248">
        <v>40.46</v>
      </c>
      <c r="R17" s="249">
        <f xml:space="preserve"> SUM(M17:Q17)</f>
        <v>167.429</v>
      </c>
      <c r="S17" s="45"/>
      <c r="T17" s="114" t="s">
        <v>732</v>
      </c>
      <c r="U17" s="23"/>
      <c r="V17" s="24"/>
      <c r="W17" s="45"/>
      <c r="X17" s="23"/>
      <c r="Y17" s="23"/>
    </row>
    <row r="18" spans="1:25" s="35" customFormat="1" ht="30" x14ac:dyDescent="0.4">
      <c r="A18" s="22"/>
      <c r="B18" s="109" t="s">
        <v>763</v>
      </c>
      <c r="C18" s="110" t="s">
        <v>764</v>
      </c>
      <c r="D18" s="111">
        <v>2025</v>
      </c>
      <c r="E18" s="112" t="s">
        <v>68</v>
      </c>
      <c r="F18" s="113">
        <v>3</v>
      </c>
      <c r="G18" s="248">
        <v>0</v>
      </c>
      <c r="H18" s="248">
        <v>16.021000000000001</v>
      </c>
      <c r="I18" s="248">
        <v>25.32</v>
      </c>
      <c r="J18" s="248">
        <v>36.677</v>
      </c>
      <c r="K18" s="248">
        <v>41.228999999999999</v>
      </c>
      <c r="L18" s="248">
        <f xml:space="preserve"> SUM(G18:K18)</f>
        <v>119.247</v>
      </c>
      <c r="M18" s="248">
        <v>0</v>
      </c>
      <c r="N18" s="248">
        <v>16.138999999999999</v>
      </c>
      <c r="O18" s="248">
        <v>25.573</v>
      </c>
      <c r="P18" s="248">
        <v>37.122999999999998</v>
      </c>
      <c r="Q18" s="248">
        <v>41.801000000000002</v>
      </c>
      <c r="R18" s="249">
        <f t="shared" si="1"/>
        <v>120.63600000000001</v>
      </c>
      <c r="S18" s="45"/>
      <c r="T18" s="114" t="s">
        <v>734</v>
      </c>
      <c r="U18" s="23"/>
      <c r="V18" s="24"/>
      <c r="W18" s="45"/>
      <c r="X18" s="23"/>
      <c r="Y18" s="23"/>
    </row>
    <row r="19" spans="1:25" s="35" customFormat="1" ht="15.4" thickBot="1" x14ac:dyDescent="0.45">
      <c r="A19" s="22"/>
      <c r="B19" s="115"/>
      <c r="C19" s="109"/>
      <c r="D19" s="111"/>
      <c r="E19" s="112"/>
      <c r="F19" s="113"/>
      <c r="G19" s="248"/>
      <c r="H19" s="248"/>
      <c r="I19" s="248"/>
      <c r="J19" s="248"/>
      <c r="K19" s="248"/>
      <c r="L19" s="251">
        <f t="shared" si="0"/>
        <v>0</v>
      </c>
      <c r="M19" s="251"/>
      <c r="N19" s="251"/>
      <c r="O19" s="251"/>
      <c r="P19" s="251"/>
      <c r="Q19" s="251"/>
      <c r="R19" s="252">
        <f t="shared" si="1"/>
        <v>0</v>
      </c>
      <c r="S19" s="45"/>
      <c r="T19" s="116" t="s">
        <v>736</v>
      </c>
      <c r="U19" s="23"/>
      <c r="V19" s="24"/>
      <c r="W19" s="45"/>
      <c r="X19" s="23"/>
      <c r="Y19" s="23"/>
    </row>
    <row r="20" spans="1:25" s="35" customFormat="1" ht="15" x14ac:dyDescent="0.4">
      <c r="A20" s="22"/>
      <c r="B20" s="117"/>
      <c r="C20" s="117"/>
      <c r="D20" s="117"/>
      <c r="E20" s="118"/>
      <c r="F20" s="118"/>
      <c r="G20" s="119"/>
      <c r="H20" s="119"/>
      <c r="I20" s="119"/>
      <c r="J20" s="120"/>
      <c r="K20" s="120"/>
      <c r="L20" s="120"/>
      <c r="M20" s="120"/>
      <c r="N20" s="120"/>
      <c r="O20" s="120"/>
      <c r="P20" s="120"/>
      <c r="Q20" s="120"/>
      <c r="R20" s="120"/>
      <c r="S20" s="45"/>
      <c r="T20" s="121"/>
      <c r="U20" s="51"/>
      <c r="V20" s="24"/>
      <c r="W20" s="45"/>
      <c r="X20" s="23"/>
      <c r="Y20" s="23"/>
    </row>
    <row r="21" spans="1:25" ht="20.25" customHeight="1" x14ac:dyDescent="0.35">
      <c r="E21" s="122"/>
      <c r="F21" s="122"/>
      <c r="G21" s="122"/>
      <c r="H21" s="122"/>
      <c r="I21" s="122"/>
      <c r="J21" s="122"/>
      <c r="K21" s="122"/>
      <c r="L21" s="122"/>
      <c r="M21" s="122"/>
      <c r="N21" s="122"/>
      <c r="O21" s="122"/>
      <c r="P21" s="122"/>
      <c r="Q21" s="122"/>
      <c r="R21" s="122"/>
      <c r="Y21" s="23"/>
    </row>
    <row r="22" spans="1:25" ht="20.25" customHeight="1" x14ac:dyDescent="0.35">
      <c r="E22" s="122"/>
      <c r="F22" s="122"/>
      <c r="G22" s="122"/>
      <c r="H22" s="122"/>
      <c r="I22" s="122"/>
      <c r="J22" s="122"/>
      <c r="K22" s="122"/>
      <c r="L22" s="122"/>
      <c r="M22" s="122"/>
      <c r="N22" s="122"/>
      <c r="O22" s="122"/>
      <c r="P22" s="122"/>
      <c r="Q22" s="122"/>
      <c r="R22" s="122"/>
      <c r="Y22" s="23"/>
    </row>
    <row r="23" spans="1:25" x14ac:dyDescent="0.35">
      <c r="Y23" s="23"/>
    </row>
    <row r="24" spans="1:25" x14ac:dyDescent="0.35">
      <c r="Y24" s="23"/>
    </row>
    <row r="25" spans="1:25" x14ac:dyDescent="0.35">
      <c r="Y25" s="23"/>
    </row>
    <row r="26" spans="1:25" x14ac:dyDescent="0.35">
      <c r="Y26" s="23"/>
    </row>
    <row r="27" spans="1:25" x14ac:dyDescent="0.35">
      <c r="Y27" s="23"/>
    </row>
    <row r="28" spans="1:25" x14ac:dyDescent="0.35">
      <c r="Y28" s="23"/>
    </row>
  </sheetData>
  <mergeCells count="9">
    <mergeCell ref="B4:U4"/>
    <mergeCell ref="B5:K5"/>
    <mergeCell ref="B6:B7"/>
    <mergeCell ref="C6:C7"/>
    <mergeCell ref="D6:D7"/>
    <mergeCell ref="E6:E7"/>
    <mergeCell ref="F6:F7"/>
    <mergeCell ref="G6:L6"/>
    <mergeCell ref="M6:R6"/>
  </mergeCells>
  <pageMargins left="0.70866141732283472" right="0.70866141732283472" top="0.74803149606299213" bottom="0.74803149606299213" header="0.31496062992125984" footer="0.31496062992125984"/>
  <pageSetup paperSize="9" scale="2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64B1-5DCB-4347-B34D-44F9D65A99B7}">
  <sheetPr>
    <tabColor rgb="FFFFDB8E"/>
    <pageSetUpPr fitToPage="1"/>
  </sheetPr>
  <dimension ref="A1:Y24"/>
  <sheetViews>
    <sheetView showGridLines="0" zoomScale="80" zoomScaleNormal="80" workbookViewId="0"/>
  </sheetViews>
  <sheetFormatPr defaultColWidth="9" defaultRowHeight="13.5" x14ac:dyDescent="0.35"/>
  <cols>
    <col min="1" max="1" width="1.625" style="23" customWidth="1"/>
    <col min="2" max="2" width="25.75" style="23" customWidth="1"/>
    <col min="3" max="3" width="39.375" style="23" customWidth="1"/>
    <col min="4" max="4" width="11.625" style="23" customWidth="1"/>
    <col min="5" max="6" width="6.5" style="23" customWidth="1"/>
    <col min="7" max="17" width="13" style="23" customWidth="1"/>
    <col min="18" max="18" width="13.375" style="23" customWidth="1"/>
    <col min="19" max="19" width="5.625" style="23" customWidth="1"/>
    <col min="20" max="20" width="10.125" style="23" customWidth="1"/>
    <col min="21" max="21" width="3" style="23" customWidth="1"/>
    <col min="22" max="22" width="10.25" style="23" customWidth="1"/>
    <col min="23" max="23" width="6.625" style="23" customWidth="1"/>
    <col min="24" max="24" width="9" style="23"/>
    <col min="25" max="16384" width="9" style="26"/>
  </cols>
  <sheetData>
    <row r="1" spans="1:25" s="15" customFormat="1" ht="14.25" x14ac:dyDescent="0.45">
      <c r="A1" s="14"/>
      <c r="B1" s="14"/>
      <c r="C1" s="14"/>
      <c r="D1" s="14"/>
      <c r="E1" s="14"/>
      <c r="F1" s="14"/>
      <c r="G1" s="14"/>
      <c r="H1" s="14"/>
      <c r="I1" s="14"/>
      <c r="J1" s="14"/>
      <c r="K1" s="14"/>
      <c r="L1" s="14"/>
      <c r="M1" s="14"/>
      <c r="N1" s="14"/>
      <c r="O1" s="14"/>
      <c r="P1" s="14"/>
      <c r="Q1" s="14"/>
      <c r="R1" s="14"/>
      <c r="S1" s="14"/>
      <c r="T1" s="14"/>
      <c r="U1" s="14"/>
      <c r="V1" s="14"/>
      <c r="W1" s="14"/>
    </row>
    <row r="2" spans="1:25" s="15" customFormat="1" ht="23.25" x14ac:dyDescent="0.35">
      <c r="A2" s="16"/>
      <c r="B2" s="17" t="s">
        <v>711</v>
      </c>
      <c r="C2" s="18"/>
      <c r="D2" s="18"/>
      <c r="E2" s="18"/>
      <c r="F2" s="18"/>
      <c r="G2" s="18"/>
      <c r="H2" s="18"/>
      <c r="I2" s="18"/>
      <c r="J2" s="18"/>
      <c r="K2" s="18"/>
      <c r="L2" s="18"/>
      <c r="M2" s="18"/>
      <c r="N2" s="18"/>
      <c r="O2" s="18"/>
      <c r="P2" s="18"/>
      <c r="Q2" s="18"/>
      <c r="R2" s="18"/>
      <c r="S2" s="18"/>
      <c r="T2" s="18"/>
      <c r="U2" s="18"/>
      <c r="V2" s="18"/>
      <c r="W2" s="18"/>
    </row>
    <row r="3" spans="1:25" s="15" customFormat="1" ht="23.25" x14ac:dyDescent="0.5">
      <c r="A3" s="16"/>
      <c r="B3" s="19"/>
      <c r="C3" s="20"/>
      <c r="D3" s="20"/>
      <c r="E3" s="21"/>
      <c r="F3" s="21"/>
      <c r="G3" s="21"/>
      <c r="H3" s="21"/>
      <c r="I3" s="21"/>
      <c r="J3" s="21"/>
      <c r="K3" s="21"/>
      <c r="L3" s="21"/>
      <c r="M3" s="21"/>
      <c r="N3" s="21"/>
      <c r="O3" s="21"/>
      <c r="P3" s="21"/>
      <c r="Q3" s="21"/>
      <c r="R3" s="21"/>
      <c r="S3" s="21"/>
      <c r="T3" s="21"/>
      <c r="U3" s="21"/>
      <c r="V3" s="21"/>
      <c r="W3" s="21"/>
    </row>
    <row r="4" spans="1:25" ht="18.75" x14ac:dyDescent="0.35">
      <c r="A4" s="22"/>
      <c r="B4" s="267" t="s">
        <v>712</v>
      </c>
      <c r="C4" s="267"/>
      <c r="D4" s="267"/>
      <c r="E4" s="268"/>
      <c r="F4" s="268"/>
      <c r="G4" s="268"/>
      <c r="H4" s="268"/>
      <c r="I4" s="268"/>
      <c r="J4" s="268"/>
      <c r="K4" s="268"/>
      <c r="L4" s="268"/>
      <c r="M4" s="268"/>
      <c r="N4" s="268"/>
      <c r="O4" s="268"/>
      <c r="P4" s="268"/>
      <c r="Q4" s="268"/>
      <c r="R4" s="268"/>
      <c r="S4" s="268"/>
      <c r="T4" s="268"/>
      <c r="U4" s="268"/>
      <c r="V4" s="24"/>
      <c r="W4" s="25"/>
      <c r="Y4" s="23"/>
    </row>
    <row r="5" spans="1:25" ht="22.5" thickBot="1" x14ac:dyDescent="0.4">
      <c r="A5" s="22"/>
      <c r="B5" s="269"/>
      <c r="C5" s="269"/>
      <c r="D5" s="269"/>
      <c r="E5" s="268"/>
      <c r="F5" s="268"/>
      <c r="G5" s="268"/>
      <c r="H5" s="268"/>
      <c r="I5" s="268"/>
      <c r="J5" s="268"/>
      <c r="K5" s="268"/>
      <c r="L5" s="27"/>
      <c r="M5" s="27"/>
      <c r="N5" s="27"/>
      <c r="O5" s="27"/>
      <c r="P5" s="27"/>
      <c r="Q5" s="27"/>
      <c r="R5" s="27"/>
      <c r="S5" s="27"/>
      <c r="T5" s="27"/>
      <c r="U5" s="27"/>
      <c r="V5" s="24"/>
      <c r="W5" s="24"/>
    </row>
    <row r="6" spans="1:25" ht="22.5" thickBot="1" x14ac:dyDescent="0.4">
      <c r="A6" s="22"/>
      <c r="B6" s="270" t="s">
        <v>713</v>
      </c>
      <c r="C6" s="270" t="s">
        <v>714</v>
      </c>
      <c r="D6" s="270" t="s">
        <v>715</v>
      </c>
      <c r="E6" s="270" t="s">
        <v>51</v>
      </c>
      <c r="F6" s="272" t="s">
        <v>52</v>
      </c>
      <c r="G6" s="274" t="s">
        <v>716</v>
      </c>
      <c r="H6" s="274"/>
      <c r="I6" s="274"/>
      <c r="J6" s="274"/>
      <c r="K6" s="274"/>
      <c r="L6" s="274"/>
      <c r="M6" s="274" t="s">
        <v>717</v>
      </c>
      <c r="N6" s="274"/>
      <c r="O6" s="274"/>
      <c r="P6" s="274"/>
      <c r="Q6" s="274"/>
      <c r="R6" s="275"/>
      <c r="S6" s="27"/>
      <c r="T6" s="27"/>
      <c r="U6" s="27"/>
      <c r="V6" s="24"/>
      <c r="W6" s="24"/>
    </row>
    <row r="7" spans="1:25" s="35" customFormat="1" ht="30.4" thickBot="1" x14ac:dyDescent="0.45">
      <c r="A7" s="22"/>
      <c r="B7" s="271"/>
      <c r="C7" s="271"/>
      <c r="D7" s="271"/>
      <c r="E7" s="271"/>
      <c r="F7" s="273"/>
      <c r="G7" s="28" t="s">
        <v>297</v>
      </c>
      <c r="H7" s="28" t="s">
        <v>257</v>
      </c>
      <c r="I7" s="28" t="s">
        <v>473</v>
      </c>
      <c r="J7" s="28" t="s">
        <v>221</v>
      </c>
      <c r="K7" s="28" t="s">
        <v>103</v>
      </c>
      <c r="L7" s="28" t="s">
        <v>718</v>
      </c>
      <c r="M7" s="28" t="s">
        <v>297</v>
      </c>
      <c r="N7" s="28" t="s">
        <v>257</v>
      </c>
      <c r="O7" s="28" t="s">
        <v>473</v>
      </c>
      <c r="P7" s="28" t="s">
        <v>221</v>
      </c>
      <c r="Q7" s="28" t="s">
        <v>103</v>
      </c>
      <c r="R7" s="29" t="s">
        <v>718</v>
      </c>
      <c r="S7" s="30"/>
      <c r="T7" s="31" t="s">
        <v>719</v>
      </c>
      <c r="U7" s="32"/>
      <c r="V7" s="33"/>
      <c r="W7" s="30"/>
      <c r="X7" s="34"/>
      <c r="Y7" s="34"/>
    </row>
    <row r="8" spans="1:25" s="35" customFormat="1" ht="15.4" thickBot="1" x14ac:dyDescent="0.45">
      <c r="A8" s="22"/>
      <c r="B8" s="36"/>
      <c r="C8" s="36"/>
      <c r="D8" s="36"/>
      <c r="E8" s="36"/>
      <c r="F8" s="37"/>
      <c r="G8" s="36"/>
      <c r="H8" s="36"/>
      <c r="I8" s="36"/>
      <c r="J8" s="36"/>
      <c r="K8" s="36"/>
      <c r="L8" s="36"/>
      <c r="M8" s="36"/>
      <c r="N8" s="36"/>
      <c r="O8" s="36"/>
      <c r="P8" s="36"/>
      <c r="Q8" s="36"/>
      <c r="R8" s="36"/>
      <c r="S8" s="30"/>
      <c r="T8" s="36"/>
      <c r="U8" s="36"/>
      <c r="V8" s="33"/>
      <c r="W8" s="30"/>
      <c r="X8" s="38"/>
      <c r="Y8" s="38"/>
    </row>
    <row r="9" spans="1:25" s="35" customFormat="1" ht="15.4" thickBot="1" x14ac:dyDescent="0.45">
      <c r="A9" s="22"/>
      <c r="B9" s="39" t="s">
        <v>323</v>
      </c>
      <c r="C9" s="40" t="s">
        <v>720</v>
      </c>
      <c r="D9" s="41" t="s">
        <v>473</v>
      </c>
      <c r="E9" s="42" t="s">
        <v>68</v>
      </c>
      <c r="F9" s="42">
        <v>3</v>
      </c>
      <c r="G9" s="253">
        <v>0</v>
      </c>
      <c r="H9" s="253">
        <v>0</v>
      </c>
      <c r="I9" s="253">
        <v>5.0000000000000001E-3</v>
      </c>
      <c r="J9" s="253">
        <v>1.2E-2</v>
      </c>
      <c r="K9" s="253">
        <v>0.03</v>
      </c>
      <c r="L9" s="254">
        <f>SUM(G9:K9)</f>
        <v>4.7E-2</v>
      </c>
      <c r="M9" s="253">
        <v>0</v>
      </c>
      <c r="N9" s="253">
        <v>0</v>
      </c>
      <c r="O9" s="253">
        <v>5.0000000000000001E-3</v>
      </c>
      <c r="P9" s="253">
        <v>1.0999999999999999E-2</v>
      </c>
      <c r="Q9" s="253">
        <v>2.9000000000000001E-2</v>
      </c>
      <c r="R9" s="254">
        <f>SUM(M9:Q9)</f>
        <v>4.4999999999999998E-2</v>
      </c>
      <c r="S9" s="43" t="s">
        <v>721</v>
      </c>
      <c r="T9" s="44" t="s">
        <v>722</v>
      </c>
      <c r="U9" s="23"/>
      <c r="V9" s="24"/>
      <c r="W9" s="45"/>
      <c r="X9" s="23"/>
      <c r="Y9" s="23"/>
    </row>
    <row r="10" spans="1:25" s="35" customFormat="1" ht="15.4" thickBot="1" x14ac:dyDescent="0.45">
      <c r="A10" s="22"/>
      <c r="B10" s="46" t="s">
        <v>244</v>
      </c>
      <c r="C10" s="47" t="s">
        <v>720</v>
      </c>
      <c r="D10" s="48" t="s">
        <v>473</v>
      </c>
      <c r="E10" s="49" t="s">
        <v>68</v>
      </c>
      <c r="F10" s="49">
        <v>3</v>
      </c>
      <c r="G10" s="253">
        <v>0</v>
      </c>
      <c r="H10" s="253">
        <v>0</v>
      </c>
      <c r="I10" s="253">
        <v>5.0000000000000001E-3</v>
      </c>
      <c r="J10" s="253">
        <v>1.2999999999999999E-2</v>
      </c>
      <c r="K10" s="253">
        <v>3.5000000000000003E-2</v>
      </c>
      <c r="L10" s="255">
        <f>SUM(G10:K10)</f>
        <v>5.3000000000000005E-2</v>
      </c>
      <c r="M10" s="253">
        <v>0</v>
      </c>
      <c r="N10" s="253">
        <v>0</v>
      </c>
      <c r="O10" s="253">
        <v>5.0000000000000001E-3</v>
      </c>
      <c r="P10" s="253">
        <v>1.2999999999999999E-2</v>
      </c>
      <c r="Q10" s="253">
        <v>3.4000000000000002E-2</v>
      </c>
      <c r="R10" s="255">
        <f>SUM(M10:Q10)</f>
        <v>5.2000000000000005E-2</v>
      </c>
      <c r="S10" s="43" t="s">
        <v>721</v>
      </c>
      <c r="T10" s="50" t="s">
        <v>723</v>
      </c>
      <c r="U10" s="23"/>
      <c r="V10" s="24"/>
      <c r="W10" s="45"/>
      <c r="X10" s="23"/>
      <c r="Y10" s="23"/>
    </row>
    <row r="11" spans="1:25" s="35" customFormat="1" ht="15.4" thickBot="1" x14ac:dyDescent="0.45">
      <c r="A11" s="22"/>
      <c r="B11" s="46" t="s">
        <v>319</v>
      </c>
      <c r="C11" s="47" t="s">
        <v>720</v>
      </c>
      <c r="D11" s="48" t="s">
        <v>473</v>
      </c>
      <c r="E11" s="49" t="s">
        <v>68</v>
      </c>
      <c r="F11" s="49">
        <v>3</v>
      </c>
      <c r="G11" s="253">
        <v>0</v>
      </c>
      <c r="H11" s="253">
        <v>0</v>
      </c>
      <c r="I11" s="253">
        <v>1E-3</v>
      </c>
      <c r="J11" s="253">
        <v>3.0000000000000001E-3</v>
      </c>
      <c r="K11" s="253">
        <v>8.0000000000000002E-3</v>
      </c>
      <c r="L11" s="255">
        <f t="shared" ref="L11:L24" si="0">SUM(G11:K11)</f>
        <v>1.2E-2</v>
      </c>
      <c r="M11" s="253">
        <v>0</v>
      </c>
      <c r="N11" s="253">
        <v>0</v>
      </c>
      <c r="O11" s="253">
        <v>1E-3</v>
      </c>
      <c r="P11" s="253">
        <v>3.0000000000000001E-3</v>
      </c>
      <c r="Q11" s="253">
        <v>8.0000000000000002E-3</v>
      </c>
      <c r="R11" s="255">
        <f t="shared" ref="R11:R24" si="1">SUM(M11:Q11)</f>
        <v>1.2E-2</v>
      </c>
      <c r="S11" s="43" t="s">
        <v>721</v>
      </c>
      <c r="T11" s="50" t="s">
        <v>724</v>
      </c>
      <c r="U11" s="23"/>
      <c r="V11" s="24"/>
      <c r="W11" s="45"/>
      <c r="X11" s="23"/>
      <c r="Y11" s="23"/>
    </row>
    <row r="12" spans="1:25" s="35" customFormat="1" ht="15.4" thickBot="1" x14ac:dyDescent="0.45">
      <c r="A12" s="22"/>
      <c r="B12" s="46" t="s">
        <v>251</v>
      </c>
      <c r="C12" s="47" t="s">
        <v>720</v>
      </c>
      <c r="D12" s="48" t="s">
        <v>473</v>
      </c>
      <c r="E12" s="49" t="s">
        <v>68</v>
      </c>
      <c r="F12" s="49">
        <v>3</v>
      </c>
      <c r="G12" s="253">
        <v>0</v>
      </c>
      <c r="H12" s="253">
        <v>0</v>
      </c>
      <c r="I12" s="253">
        <v>10.231999999999999</v>
      </c>
      <c r="J12" s="253">
        <v>25.581</v>
      </c>
      <c r="K12" s="253">
        <v>66.510000000000005</v>
      </c>
      <c r="L12" s="255">
        <f t="shared" si="0"/>
        <v>102.32300000000001</v>
      </c>
      <c r="M12" s="253">
        <v>0</v>
      </c>
      <c r="N12" s="253">
        <v>0</v>
      </c>
      <c r="O12" s="253">
        <v>10.095000000000001</v>
      </c>
      <c r="P12" s="253">
        <v>25.123000000000001</v>
      </c>
      <c r="Q12" s="253">
        <v>65.027000000000001</v>
      </c>
      <c r="R12" s="255">
        <f t="shared" si="1"/>
        <v>100.245</v>
      </c>
      <c r="S12" s="43" t="s">
        <v>721</v>
      </c>
      <c r="T12" s="50" t="s">
        <v>725</v>
      </c>
      <c r="U12" s="23"/>
      <c r="V12" s="24"/>
      <c r="W12" s="45"/>
      <c r="X12" s="23"/>
      <c r="Y12" s="23"/>
    </row>
    <row r="13" spans="1:25" s="35" customFormat="1" ht="15.4" thickBot="1" x14ac:dyDescent="0.45">
      <c r="A13" s="22"/>
      <c r="B13" s="46" t="s">
        <v>252</v>
      </c>
      <c r="C13" s="47" t="s">
        <v>720</v>
      </c>
      <c r="D13" s="48" t="s">
        <v>473</v>
      </c>
      <c r="E13" s="49" t="s">
        <v>68</v>
      </c>
      <c r="F13" s="49">
        <v>3</v>
      </c>
      <c r="G13" s="253">
        <v>0</v>
      </c>
      <c r="H13" s="253">
        <v>0</v>
      </c>
      <c r="I13" s="253">
        <v>8.6210000000000004</v>
      </c>
      <c r="J13" s="253">
        <v>21.550999999999998</v>
      </c>
      <c r="K13" s="253">
        <v>56.033999999999999</v>
      </c>
      <c r="L13" s="255">
        <f t="shared" si="0"/>
        <v>86.205999999999989</v>
      </c>
      <c r="M13" s="253">
        <v>0</v>
      </c>
      <c r="N13" s="253">
        <v>0</v>
      </c>
      <c r="O13" s="253">
        <v>8.5050000000000008</v>
      </c>
      <c r="P13" s="253">
        <v>21.166</v>
      </c>
      <c r="Q13" s="253">
        <v>54.783999999999999</v>
      </c>
      <c r="R13" s="255">
        <f t="shared" si="1"/>
        <v>84.454999999999998</v>
      </c>
      <c r="S13" s="43" t="s">
        <v>721</v>
      </c>
      <c r="T13" s="50" t="s">
        <v>726</v>
      </c>
      <c r="U13" s="23"/>
      <c r="V13" s="24"/>
      <c r="W13" s="45"/>
      <c r="X13" s="23"/>
      <c r="Y13" s="23"/>
    </row>
    <row r="14" spans="1:25" s="35" customFormat="1" ht="15.4" thickBot="1" x14ac:dyDescent="0.45">
      <c r="A14" s="22"/>
      <c r="B14" s="46" t="s">
        <v>291</v>
      </c>
      <c r="C14" s="47" t="s">
        <v>720</v>
      </c>
      <c r="D14" s="48" t="s">
        <v>473</v>
      </c>
      <c r="E14" s="49" t="s">
        <v>68</v>
      </c>
      <c r="F14" s="49">
        <v>3</v>
      </c>
      <c r="G14" s="253">
        <v>0</v>
      </c>
      <c r="H14" s="253">
        <v>0</v>
      </c>
      <c r="I14" s="253">
        <v>4.8170000000000002</v>
      </c>
      <c r="J14" s="253">
        <v>12.042999999999999</v>
      </c>
      <c r="K14" s="253">
        <v>31.312000000000001</v>
      </c>
      <c r="L14" s="255">
        <f t="shared" si="0"/>
        <v>48.171999999999997</v>
      </c>
      <c r="M14" s="253">
        <v>0</v>
      </c>
      <c r="N14" s="253">
        <v>0</v>
      </c>
      <c r="O14" s="253">
        <v>4.7530000000000001</v>
      </c>
      <c r="P14" s="253">
        <v>11.827999999999999</v>
      </c>
      <c r="Q14" s="253">
        <v>30.614000000000001</v>
      </c>
      <c r="R14" s="255">
        <f t="shared" si="1"/>
        <v>47.195</v>
      </c>
      <c r="S14" s="43" t="s">
        <v>721</v>
      </c>
      <c r="T14" s="50" t="s">
        <v>727</v>
      </c>
      <c r="U14" s="23"/>
      <c r="V14" s="24"/>
      <c r="W14" s="45"/>
      <c r="X14" s="23"/>
      <c r="Y14" s="23"/>
    </row>
    <row r="15" spans="1:25" s="35" customFormat="1" ht="15.4" thickBot="1" x14ac:dyDescent="0.45">
      <c r="A15" s="22"/>
      <c r="B15" s="46" t="s">
        <v>292</v>
      </c>
      <c r="C15" s="47" t="s">
        <v>720</v>
      </c>
      <c r="D15" s="48" t="s">
        <v>473</v>
      </c>
      <c r="E15" s="49" t="s">
        <v>68</v>
      </c>
      <c r="F15" s="49">
        <v>3</v>
      </c>
      <c r="G15" s="253">
        <v>0</v>
      </c>
      <c r="H15" s="253">
        <v>0</v>
      </c>
      <c r="I15" s="253">
        <v>9.5909999999999993</v>
      </c>
      <c r="J15" s="253">
        <v>23.977</v>
      </c>
      <c r="K15" s="253">
        <v>62.34</v>
      </c>
      <c r="L15" s="255">
        <f t="shared" si="0"/>
        <v>95.908000000000001</v>
      </c>
      <c r="M15" s="253">
        <v>0</v>
      </c>
      <c r="N15" s="253">
        <v>0</v>
      </c>
      <c r="O15" s="253">
        <v>9.4619999999999997</v>
      </c>
      <c r="P15" s="253">
        <v>23.547999999999998</v>
      </c>
      <c r="Q15" s="253">
        <v>60.95</v>
      </c>
      <c r="R15" s="255">
        <f t="shared" si="1"/>
        <v>93.960000000000008</v>
      </c>
      <c r="S15" s="43" t="s">
        <v>721</v>
      </c>
      <c r="T15" s="50" t="s">
        <v>728</v>
      </c>
      <c r="U15" s="23"/>
      <c r="V15" s="24"/>
      <c r="W15" s="45"/>
      <c r="X15" s="23"/>
      <c r="Y15" s="23"/>
    </row>
    <row r="16" spans="1:25" s="35" customFormat="1" ht="15.4" thickBot="1" x14ac:dyDescent="0.45">
      <c r="A16" s="22"/>
      <c r="B16" s="46" t="s">
        <v>293</v>
      </c>
      <c r="C16" s="47" t="s">
        <v>720</v>
      </c>
      <c r="D16" s="48" t="s">
        <v>473</v>
      </c>
      <c r="E16" s="49" t="s">
        <v>68</v>
      </c>
      <c r="F16" s="49">
        <v>3</v>
      </c>
      <c r="G16" s="253">
        <v>0</v>
      </c>
      <c r="H16" s="253">
        <v>0</v>
      </c>
      <c r="I16" s="253">
        <v>0.55400000000000005</v>
      </c>
      <c r="J16" s="253">
        <v>1.3839999999999999</v>
      </c>
      <c r="K16" s="253">
        <v>3.5979999999999999</v>
      </c>
      <c r="L16" s="255">
        <f t="shared" si="0"/>
        <v>5.5359999999999996</v>
      </c>
      <c r="M16" s="253">
        <v>0</v>
      </c>
      <c r="N16" s="253">
        <v>0</v>
      </c>
      <c r="O16" s="253">
        <v>0.54600000000000004</v>
      </c>
      <c r="P16" s="253">
        <v>1.359</v>
      </c>
      <c r="Q16" s="253">
        <v>3.5179999999999998</v>
      </c>
      <c r="R16" s="255">
        <f t="shared" si="1"/>
        <v>5.423</v>
      </c>
      <c r="S16" s="43" t="s">
        <v>721</v>
      </c>
      <c r="T16" s="50" t="s">
        <v>729</v>
      </c>
      <c r="U16" s="23"/>
      <c r="V16" s="24"/>
      <c r="W16" s="45"/>
      <c r="X16" s="23"/>
      <c r="Y16" s="23"/>
    </row>
    <row r="17" spans="1:25" s="35" customFormat="1" ht="15.4" thickBot="1" x14ac:dyDescent="0.45">
      <c r="A17" s="22"/>
      <c r="B17" s="46" t="s">
        <v>253</v>
      </c>
      <c r="C17" s="47" t="s">
        <v>720</v>
      </c>
      <c r="D17" s="48" t="s">
        <v>473</v>
      </c>
      <c r="E17" s="49" t="s">
        <v>68</v>
      </c>
      <c r="F17" s="49">
        <v>3</v>
      </c>
      <c r="G17" s="253">
        <v>0</v>
      </c>
      <c r="H17" s="253">
        <v>0</v>
      </c>
      <c r="I17" s="253">
        <v>4.7709999999999999</v>
      </c>
      <c r="J17" s="253">
        <v>11.927</v>
      </c>
      <c r="K17" s="253">
        <v>31.009</v>
      </c>
      <c r="L17" s="255">
        <f t="shared" si="0"/>
        <v>47.707000000000001</v>
      </c>
      <c r="M17" s="253">
        <v>0</v>
      </c>
      <c r="N17" s="253">
        <v>0</v>
      </c>
      <c r="O17" s="253">
        <v>4.7069999999999999</v>
      </c>
      <c r="P17" s="253">
        <v>11.712999999999999</v>
      </c>
      <c r="Q17" s="253">
        <v>30.318000000000001</v>
      </c>
      <c r="R17" s="255">
        <f t="shared" si="1"/>
        <v>46.738</v>
      </c>
      <c r="S17" s="43" t="s">
        <v>721</v>
      </c>
      <c r="T17" s="50" t="s">
        <v>730</v>
      </c>
      <c r="U17" s="23"/>
      <c r="V17" s="24"/>
      <c r="W17" s="45"/>
      <c r="X17" s="23"/>
      <c r="Y17" s="23"/>
    </row>
    <row r="18" spans="1:25" s="35" customFormat="1" ht="15.4" thickBot="1" x14ac:dyDescent="0.45">
      <c r="A18" s="22"/>
      <c r="B18" s="46" t="s">
        <v>73</v>
      </c>
      <c r="C18" s="47" t="s">
        <v>731</v>
      </c>
      <c r="D18" s="48" t="s">
        <v>473</v>
      </c>
      <c r="E18" s="49" t="s">
        <v>68</v>
      </c>
      <c r="F18" s="49">
        <v>3</v>
      </c>
      <c r="G18" s="253">
        <v>0</v>
      </c>
      <c r="H18" s="253">
        <v>0</v>
      </c>
      <c r="I18" s="253">
        <v>4.1710000000000003</v>
      </c>
      <c r="J18" s="253">
        <v>10.428000000000001</v>
      </c>
      <c r="K18" s="253">
        <v>27.111999999999998</v>
      </c>
      <c r="L18" s="255">
        <f t="shared" si="0"/>
        <v>41.710999999999999</v>
      </c>
      <c r="M18" s="253">
        <v>0</v>
      </c>
      <c r="N18" s="253">
        <v>0</v>
      </c>
      <c r="O18" s="253">
        <v>4.1150000000000002</v>
      </c>
      <c r="P18" s="253">
        <v>10.241</v>
      </c>
      <c r="Q18" s="253">
        <v>26.507000000000001</v>
      </c>
      <c r="R18" s="255">
        <f t="shared" si="1"/>
        <v>40.863</v>
      </c>
      <c r="S18" s="43" t="s">
        <v>721</v>
      </c>
      <c r="T18" s="50" t="s">
        <v>732</v>
      </c>
      <c r="U18" s="23"/>
      <c r="V18" s="24"/>
      <c r="W18" s="45"/>
      <c r="X18" s="23"/>
      <c r="Y18" s="23"/>
    </row>
    <row r="19" spans="1:25" s="35" customFormat="1" ht="15.4" thickBot="1" x14ac:dyDescent="0.45">
      <c r="A19" s="22"/>
      <c r="B19" s="46" t="s">
        <v>96</v>
      </c>
      <c r="C19" s="47" t="s">
        <v>733</v>
      </c>
      <c r="D19" s="48" t="s">
        <v>473</v>
      </c>
      <c r="E19" s="49" t="s">
        <v>68</v>
      </c>
      <c r="F19" s="49">
        <v>3</v>
      </c>
      <c r="G19" s="253">
        <v>0</v>
      </c>
      <c r="H19" s="253">
        <v>0</v>
      </c>
      <c r="I19" s="253">
        <v>5.2759999999999998</v>
      </c>
      <c r="J19" s="253">
        <v>13.19</v>
      </c>
      <c r="K19" s="253">
        <v>34.293999999999997</v>
      </c>
      <c r="L19" s="255">
        <f t="shared" si="0"/>
        <v>52.76</v>
      </c>
      <c r="M19" s="253">
        <v>0</v>
      </c>
      <c r="N19" s="253">
        <v>0</v>
      </c>
      <c r="O19" s="253">
        <v>5.2050000000000001</v>
      </c>
      <c r="P19" s="253">
        <v>12.954000000000001</v>
      </c>
      <c r="Q19" s="253">
        <v>33.529000000000003</v>
      </c>
      <c r="R19" s="255">
        <f t="shared" si="1"/>
        <v>51.688000000000002</v>
      </c>
      <c r="S19" s="43" t="s">
        <v>721</v>
      </c>
      <c r="T19" s="50" t="s">
        <v>734</v>
      </c>
      <c r="U19" s="23"/>
      <c r="V19" s="24"/>
      <c r="W19" s="45"/>
      <c r="X19" s="23"/>
      <c r="Y19" s="23"/>
    </row>
    <row r="20" spans="1:25" s="35" customFormat="1" ht="15.4" thickBot="1" x14ac:dyDescent="0.45">
      <c r="A20" s="22"/>
      <c r="B20" s="46" t="s">
        <v>735</v>
      </c>
      <c r="C20" s="47" t="s">
        <v>733</v>
      </c>
      <c r="D20" s="48" t="s">
        <v>473</v>
      </c>
      <c r="E20" s="49" t="s">
        <v>68</v>
      </c>
      <c r="F20" s="49">
        <v>3</v>
      </c>
      <c r="G20" s="253">
        <v>0</v>
      </c>
      <c r="H20" s="253">
        <v>0</v>
      </c>
      <c r="I20" s="253">
        <v>2.4889999999999999</v>
      </c>
      <c r="J20" s="253">
        <v>6.2220000000000004</v>
      </c>
      <c r="K20" s="253">
        <v>16.177</v>
      </c>
      <c r="L20" s="255">
        <f t="shared" si="0"/>
        <v>24.887999999999998</v>
      </c>
      <c r="M20" s="253">
        <v>0</v>
      </c>
      <c r="N20" s="253">
        <v>0</v>
      </c>
      <c r="O20" s="253">
        <v>2.4550000000000001</v>
      </c>
      <c r="P20" s="253">
        <v>6.1109999999999998</v>
      </c>
      <c r="Q20" s="253">
        <v>15.817</v>
      </c>
      <c r="R20" s="255">
        <f t="shared" si="1"/>
        <v>24.382999999999999</v>
      </c>
      <c r="S20" s="43" t="s">
        <v>721</v>
      </c>
      <c r="T20" s="50" t="s">
        <v>736</v>
      </c>
      <c r="U20" s="23"/>
      <c r="V20" s="24"/>
      <c r="W20" s="45"/>
      <c r="X20" s="23"/>
      <c r="Y20" s="23"/>
    </row>
    <row r="21" spans="1:25" s="35" customFormat="1" ht="15.4" thickBot="1" x14ac:dyDescent="0.45">
      <c r="A21" s="22"/>
      <c r="B21" s="46" t="s">
        <v>121</v>
      </c>
      <c r="C21" s="47" t="s">
        <v>733</v>
      </c>
      <c r="D21" s="48" t="s">
        <v>473</v>
      </c>
      <c r="E21" s="49" t="s">
        <v>68</v>
      </c>
      <c r="F21" s="49">
        <v>3</v>
      </c>
      <c r="G21" s="253">
        <v>0</v>
      </c>
      <c r="H21" s="253">
        <v>0</v>
      </c>
      <c r="I21" s="253">
        <v>20.777000000000001</v>
      </c>
      <c r="J21" s="253">
        <v>51.942</v>
      </c>
      <c r="K21" s="253">
        <v>135.05000000000001</v>
      </c>
      <c r="L21" s="255">
        <f t="shared" si="0"/>
        <v>207.76900000000001</v>
      </c>
      <c r="M21" s="253">
        <v>0</v>
      </c>
      <c r="N21" s="253">
        <v>0</v>
      </c>
      <c r="O21" s="253">
        <v>20.498000000000001</v>
      </c>
      <c r="P21" s="253">
        <v>51.014000000000003</v>
      </c>
      <c r="Q21" s="253">
        <v>132.03800000000001</v>
      </c>
      <c r="R21" s="255">
        <f t="shared" si="1"/>
        <v>203.55</v>
      </c>
      <c r="S21" s="43" t="s">
        <v>721</v>
      </c>
      <c r="T21" s="50" t="s">
        <v>737</v>
      </c>
      <c r="U21" s="51"/>
      <c r="V21" s="24"/>
      <c r="W21" s="45"/>
      <c r="X21" s="23"/>
      <c r="Y21" s="23"/>
    </row>
    <row r="22" spans="1:25" ht="15.4" thickBot="1" x14ac:dyDescent="0.4">
      <c r="B22" s="46" t="s">
        <v>738</v>
      </c>
      <c r="C22" s="47" t="s">
        <v>733</v>
      </c>
      <c r="D22" s="48" t="s">
        <v>473</v>
      </c>
      <c r="E22" s="49" t="s">
        <v>68</v>
      </c>
      <c r="F22" s="49">
        <v>3</v>
      </c>
      <c r="G22" s="253">
        <v>0</v>
      </c>
      <c r="H22" s="253">
        <v>0</v>
      </c>
      <c r="I22" s="253">
        <v>61.319000000000003</v>
      </c>
      <c r="J22" s="253">
        <v>153.297</v>
      </c>
      <c r="K22" s="253">
        <v>398.57299999999998</v>
      </c>
      <c r="L22" s="255">
        <f t="shared" si="0"/>
        <v>613.18899999999996</v>
      </c>
      <c r="M22" s="253">
        <v>0</v>
      </c>
      <c r="N22" s="253">
        <v>0</v>
      </c>
      <c r="O22" s="253">
        <v>60.494999999999997</v>
      </c>
      <c r="P22" s="253">
        <v>150.55699999999999</v>
      </c>
      <c r="Q22" s="253">
        <v>389.68599999999998</v>
      </c>
      <c r="R22" s="255">
        <f t="shared" si="1"/>
        <v>600.73799999999994</v>
      </c>
      <c r="S22" s="43" t="s">
        <v>721</v>
      </c>
      <c r="T22" s="50" t="s">
        <v>739</v>
      </c>
      <c r="Y22" s="23"/>
    </row>
    <row r="23" spans="1:25" ht="15.4" thickBot="1" x14ac:dyDescent="0.4">
      <c r="B23" s="46" t="s">
        <v>740</v>
      </c>
      <c r="C23" s="47" t="s">
        <v>733</v>
      </c>
      <c r="D23" s="48" t="s">
        <v>473</v>
      </c>
      <c r="E23" s="49" t="s">
        <v>68</v>
      </c>
      <c r="F23" s="49">
        <v>3</v>
      </c>
      <c r="G23" s="253">
        <v>0</v>
      </c>
      <c r="H23" s="253">
        <v>0</v>
      </c>
      <c r="I23" s="253">
        <v>0.151</v>
      </c>
      <c r="J23" s="253">
        <v>0.378</v>
      </c>
      <c r="K23" s="253">
        <v>0.98199999999999998</v>
      </c>
      <c r="L23" s="255">
        <f t="shared" si="0"/>
        <v>1.5110000000000001</v>
      </c>
      <c r="M23" s="253">
        <v>0</v>
      </c>
      <c r="N23" s="253">
        <v>0</v>
      </c>
      <c r="O23" s="253">
        <v>0.14899999999999999</v>
      </c>
      <c r="P23" s="253">
        <v>0.371</v>
      </c>
      <c r="Q23" s="253">
        <v>0.96</v>
      </c>
      <c r="R23" s="255">
        <f t="shared" si="1"/>
        <v>1.48</v>
      </c>
      <c r="S23" s="43" t="s">
        <v>721</v>
      </c>
      <c r="T23" s="50" t="s">
        <v>741</v>
      </c>
      <c r="Y23" s="23"/>
    </row>
    <row r="24" spans="1:25" ht="15" x14ac:dyDescent="0.35">
      <c r="B24" s="46" t="s">
        <v>742</v>
      </c>
      <c r="C24" s="47" t="s">
        <v>743</v>
      </c>
      <c r="D24" s="48" t="s">
        <v>473</v>
      </c>
      <c r="E24" s="49" t="s">
        <v>68</v>
      </c>
      <c r="F24" s="49">
        <v>3</v>
      </c>
      <c r="G24" s="253">
        <v>0</v>
      </c>
      <c r="H24" s="253">
        <v>0</v>
      </c>
      <c r="I24" s="253">
        <v>14.455</v>
      </c>
      <c r="J24" s="253">
        <v>36.137999999999998</v>
      </c>
      <c r="K24" s="253">
        <v>93.957999999999998</v>
      </c>
      <c r="L24" s="255">
        <f t="shared" si="0"/>
        <v>144.55099999999999</v>
      </c>
      <c r="M24" s="253">
        <v>0</v>
      </c>
      <c r="N24" s="253">
        <v>0</v>
      </c>
      <c r="O24" s="253">
        <v>14.260999999999999</v>
      </c>
      <c r="P24" s="253">
        <v>35.491999999999997</v>
      </c>
      <c r="Q24" s="253">
        <v>91.863</v>
      </c>
      <c r="R24" s="255">
        <f t="shared" si="1"/>
        <v>141.61599999999999</v>
      </c>
      <c r="S24" s="43" t="s">
        <v>721</v>
      </c>
      <c r="T24" s="50" t="s">
        <v>744</v>
      </c>
      <c r="Y24" s="23"/>
    </row>
  </sheetData>
  <mergeCells count="9">
    <mergeCell ref="B4:U4"/>
    <mergeCell ref="B5:K5"/>
    <mergeCell ref="B6:B7"/>
    <mergeCell ref="C6:C7"/>
    <mergeCell ref="D6:D7"/>
    <mergeCell ref="E6:E7"/>
    <mergeCell ref="F6:F7"/>
    <mergeCell ref="G6:L6"/>
    <mergeCell ref="M6:R6"/>
  </mergeCells>
  <pageMargins left="0.70866141732283472" right="0.70866141732283472" top="0.74803149606299213" bottom="0.74803149606299213" header="0.31496062992125984" footer="0.31496062992125984"/>
  <pageSetup paperSize="9" scale="2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7A526-680E-449B-B722-BA25D37C0D75}">
  <sheetPr>
    <tabColor rgb="FFFFDB8E"/>
    <pageSetUpPr fitToPage="1"/>
  </sheetPr>
  <dimension ref="A1:M705"/>
  <sheetViews>
    <sheetView showGridLines="0" zoomScale="80" zoomScaleNormal="80" workbookViewId="0"/>
  </sheetViews>
  <sheetFormatPr defaultColWidth="8.5" defaultRowHeight="13.15" x14ac:dyDescent="0.4"/>
  <cols>
    <col min="1" max="2" width="1.125" style="52" customWidth="1"/>
    <col min="3" max="3" width="1.125" style="59" customWidth="1"/>
    <col min="4" max="4" width="1.75" style="60" customWidth="1"/>
    <col min="5" max="5" width="28.125" style="85" customWidth="1"/>
    <col min="6" max="6" width="4.75" style="52" bestFit="1" customWidth="1"/>
    <col min="7" max="7" width="14" style="52" customWidth="1"/>
    <col min="8" max="8" width="13.25" style="52" customWidth="1"/>
    <col min="9" max="16384" width="8.5" style="52"/>
  </cols>
  <sheetData>
    <row r="1" spans="1:13" s="176" customFormat="1" ht="25.15" x14ac:dyDescent="0.65">
      <c r="A1" s="171" t="s">
        <v>765</v>
      </c>
      <c r="B1" s="172"/>
      <c r="C1" s="173"/>
      <c r="D1" s="174"/>
      <c r="E1" s="175"/>
      <c r="F1" s="172"/>
      <c r="G1" s="172"/>
      <c r="H1" s="172"/>
      <c r="K1" s="178"/>
    </row>
    <row r="2" spans="1:13" x14ac:dyDescent="0.35">
      <c r="A2" s="53"/>
      <c r="B2" s="54"/>
      <c r="C2" s="55"/>
      <c r="D2" s="56"/>
      <c r="E2" s="57" t="s">
        <v>766</v>
      </c>
      <c r="F2" s="58"/>
      <c r="G2" s="58"/>
      <c r="H2" s="58"/>
    </row>
    <row r="3" spans="1:13" x14ac:dyDescent="0.35">
      <c r="A3" s="53"/>
      <c r="B3" s="54"/>
      <c r="C3" s="55"/>
      <c r="D3" s="56"/>
      <c r="E3" s="57" t="s">
        <v>767</v>
      </c>
      <c r="F3" s="58"/>
      <c r="G3" s="58"/>
      <c r="H3" s="58"/>
    </row>
    <row r="4" spans="1:13" x14ac:dyDescent="0.35">
      <c r="A4" s="53"/>
      <c r="B4" s="54"/>
      <c r="C4" s="55"/>
      <c r="D4" s="56"/>
      <c r="E4" s="57" t="s">
        <v>768</v>
      </c>
      <c r="F4" s="58"/>
      <c r="G4" s="276" t="s">
        <v>769</v>
      </c>
      <c r="H4" s="276"/>
    </row>
    <row r="5" spans="1:13" ht="39.4" x14ac:dyDescent="0.4">
      <c r="D5" s="60" t="s">
        <v>770</v>
      </c>
      <c r="E5" s="57" t="s">
        <v>771</v>
      </c>
      <c r="F5" s="61" t="s">
        <v>772</v>
      </c>
      <c r="G5" s="61" t="s">
        <v>773</v>
      </c>
      <c r="H5" s="61" t="s">
        <v>774</v>
      </c>
      <c r="M5" s="52" t="s">
        <v>775</v>
      </c>
    </row>
    <row r="6" spans="1:13" x14ac:dyDescent="0.35">
      <c r="A6" s="62"/>
      <c r="B6" s="63"/>
      <c r="C6" s="64"/>
      <c r="D6" s="65"/>
      <c r="E6" s="66"/>
      <c r="F6" s="67"/>
      <c r="G6" s="67"/>
    </row>
    <row r="7" spans="1:13" x14ac:dyDescent="0.35">
      <c r="A7" s="68" t="s">
        <v>776</v>
      </c>
      <c r="B7" s="68"/>
      <c r="C7" s="68"/>
      <c r="D7" s="69"/>
      <c r="E7" s="68"/>
      <c r="F7" s="68"/>
      <c r="G7" s="68"/>
      <c r="H7" s="68"/>
    </row>
    <row r="8" spans="1:13" x14ac:dyDescent="0.35">
      <c r="A8" s="62"/>
      <c r="B8" s="63"/>
      <c r="C8" s="62"/>
      <c r="D8" s="70"/>
      <c r="E8" s="66"/>
      <c r="F8" s="67"/>
      <c r="G8" s="67"/>
    </row>
    <row r="9" spans="1:13" x14ac:dyDescent="0.35">
      <c r="A9" s="62"/>
      <c r="B9" s="63"/>
      <c r="C9" s="62" t="s">
        <v>777</v>
      </c>
      <c r="D9" s="71"/>
      <c r="E9" s="72"/>
      <c r="F9" s="73"/>
      <c r="G9" s="73"/>
      <c r="H9" s="73"/>
    </row>
    <row r="10" spans="1:13" ht="13.5" customHeight="1" x14ac:dyDescent="0.35">
      <c r="A10" s="62"/>
      <c r="B10" s="63"/>
      <c r="C10" s="64"/>
      <c r="E10" s="76" t="s">
        <v>778</v>
      </c>
      <c r="F10" s="77" t="s">
        <v>68</v>
      </c>
      <c r="G10" s="77">
        <v>2839.0379766049568</v>
      </c>
      <c r="H10" s="77">
        <v>2865.5171892449189</v>
      </c>
    </row>
    <row r="11" spans="1:13" x14ac:dyDescent="0.35">
      <c r="A11" s="62"/>
      <c r="B11" s="63"/>
      <c r="C11" s="64"/>
      <c r="E11" s="76" t="s">
        <v>779</v>
      </c>
      <c r="F11" s="77" t="s">
        <v>68</v>
      </c>
      <c r="G11" s="77">
        <v>1882.8979999999999</v>
      </c>
      <c r="H11" s="77">
        <v>1899.9727290779401</v>
      </c>
    </row>
    <row r="12" spans="1:13" x14ac:dyDescent="0.35">
      <c r="A12" s="62"/>
      <c r="B12" s="63"/>
      <c r="C12" s="64"/>
      <c r="E12" s="76" t="s">
        <v>780</v>
      </c>
      <c r="F12" s="77" t="s">
        <v>68</v>
      </c>
      <c r="G12" s="77">
        <v>23.86</v>
      </c>
      <c r="H12" s="77">
        <v>24.814508193927683</v>
      </c>
    </row>
    <row r="13" spans="1:13" x14ac:dyDescent="0.35">
      <c r="A13" s="62"/>
      <c r="B13" s="63"/>
      <c r="C13" s="64"/>
      <c r="E13" s="76" t="s">
        <v>781</v>
      </c>
      <c r="F13" s="77" t="s">
        <v>68</v>
      </c>
      <c r="G13" s="77">
        <v>1950.5513634004483</v>
      </c>
      <c r="H13" s="77">
        <v>1621.9639381536588</v>
      </c>
    </row>
    <row r="14" spans="1:13" x14ac:dyDescent="0.35">
      <c r="A14" s="79"/>
      <c r="B14" s="80"/>
      <c r="C14" s="81"/>
      <c r="E14" s="76" t="s">
        <v>782</v>
      </c>
      <c r="F14" s="77" t="s">
        <v>68</v>
      </c>
      <c r="G14" s="77">
        <v>4968.374772496948</v>
      </c>
      <c r="H14" s="77">
        <v>4418.7464850858778</v>
      </c>
    </row>
    <row r="15" spans="1:13" x14ac:dyDescent="0.35">
      <c r="A15" s="79"/>
      <c r="B15" s="80"/>
      <c r="C15" s="81"/>
      <c r="E15" s="76" t="s">
        <v>783</v>
      </c>
      <c r="F15" s="77" t="s">
        <v>68</v>
      </c>
      <c r="G15" s="77">
        <v>1200.9869210091092</v>
      </c>
      <c r="H15" s="77">
        <v>1149.5618301443205</v>
      </c>
    </row>
    <row r="16" spans="1:13" x14ac:dyDescent="0.35">
      <c r="A16" s="79"/>
      <c r="B16" s="80"/>
      <c r="C16" s="81"/>
      <c r="E16" s="76" t="s">
        <v>784</v>
      </c>
      <c r="F16" s="77" t="s">
        <v>68</v>
      </c>
      <c r="G16" s="77">
        <v>2858.2850000000003</v>
      </c>
      <c r="H16" s="77">
        <v>2595.9292288995753</v>
      </c>
    </row>
    <row r="17" spans="1:8" x14ac:dyDescent="0.35">
      <c r="A17" s="79"/>
      <c r="B17" s="80"/>
      <c r="C17" s="81"/>
      <c r="E17" s="76" t="s">
        <v>45</v>
      </c>
      <c r="F17" s="77" t="s">
        <v>68</v>
      </c>
      <c r="G17" s="77">
        <v>6458.8750153842693</v>
      </c>
      <c r="H17" s="77">
        <v>4686.1989061324539</v>
      </c>
    </row>
    <row r="18" spans="1:8" x14ac:dyDescent="0.35">
      <c r="A18" s="62"/>
      <c r="B18" s="63"/>
      <c r="C18" s="64"/>
      <c r="E18" s="76" t="s">
        <v>785</v>
      </c>
      <c r="F18" s="77" t="s">
        <v>68</v>
      </c>
      <c r="G18" s="77">
        <v>5919.5499457114574</v>
      </c>
      <c r="H18" s="77">
        <v>4767.7846504119098</v>
      </c>
    </row>
    <row r="19" spans="1:8" x14ac:dyDescent="0.35">
      <c r="A19" s="62"/>
      <c r="B19" s="63"/>
      <c r="C19" s="64"/>
      <c r="E19" s="76" t="s">
        <v>786</v>
      </c>
      <c r="F19" s="77" t="s">
        <v>68</v>
      </c>
      <c r="G19" s="77">
        <v>2324.7139940000002</v>
      </c>
      <c r="H19" s="77">
        <v>1856.6463244266952</v>
      </c>
    </row>
    <row r="20" spans="1:8" x14ac:dyDescent="0.35">
      <c r="A20" s="62"/>
      <c r="B20" s="63"/>
      <c r="C20" s="64"/>
      <c r="E20" s="76" t="s">
        <v>787</v>
      </c>
      <c r="F20" s="77" t="s">
        <v>68</v>
      </c>
      <c r="G20" s="77">
        <v>2443.7392896000006</v>
      </c>
      <c r="H20" s="77">
        <v>2478.201472354664</v>
      </c>
    </row>
    <row r="21" spans="1:8" x14ac:dyDescent="0.4">
      <c r="D21" s="71"/>
      <c r="E21" s="82" t="s">
        <v>462</v>
      </c>
      <c r="F21" s="82" t="s">
        <v>68</v>
      </c>
      <c r="G21" s="82">
        <v>32870.872278207193</v>
      </c>
      <c r="H21" s="82">
        <v>28365.33726212594</v>
      </c>
    </row>
    <row r="22" spans="1:8" x14ac:dyDescent="0.4">
      <c r="D22" s="71"/>
      <c r="E22" s="77"/>
      <c r="F22" s="77"/>
      <c r="G22" s="77"/>
      <c r="H22" s="77"/>
    </row>
    <row r="23" spans="1:8" x14ac:dyDescent="0.35">
      <c r="A23" s="68" t="s">
        <v>788</v>
      </c>
      <c r="B23" s="68"/>
      <c r="C23" s="68"/>
      <c r="D23" s="69"/>
      <c r="E23" s="68"/>
      <c r="F23" s="68"/>
      <c r="G23" s="68"/>
      <c r="H23" s="68"/>
    </row>
    <row r="24" spans="1:8" x14ac:dyDescent="0.4">
      <c r="D24" s="71"/>
      <c r="E24" s="72"/>
      <c r="F24" s="73"/>
      <c r="G24" s="84" t="s">
        <v>775</v>
      </c>
      <c r="H24" s="85"/>
    </row>
    <row r="25" spans="1:8" x14ac:dyDescent="0.4">
      <c r="A25" s="62"/>
      <c r="B25" s="63"/>
      <c r="C25" s="86" t="s">
        <v>789</v>
      </c>
      <c r="D25" s="71"/>
      <c r="E25" s="72"/>
      <c r="F25" s="73"/>
      <c r="G25" s="72"/>
      <c r="H25" s="74"/>
    </row>
    <row r="26" spans="1:8" x14ac:dyDescent="0.35">
      <c r="A26" s="62"/>
      <c r="B26" s="63"/>
      <c r="C26" s="64"/>
      <c r="D26" s="71" t="s">
        <v>789</v>
      </c>
      <c r="E26" s="76" t="s">
        <v>778</v>
      </c>
      <c r="F26" s="77" t="s">
        <v>68</v>
      </c>
      <c r="G26" s="77">
        <v>5.7190000000000003</v>
      </c>
      <c r="H26" s="77">
        <v>5.7190000000000003</v>
      </c>
    </row>
    <row r="27" spans="1:8" x14ac:dyDescent="0.35">
      <c r="A27" s="62"/>
      <c r="B27" s="63"/>
      <c r="C27" s="64"/>
      <c r="D27" s="71" t="s">
        <v>789</v>
      </c>
      <c r="E27" s="76" t="s">
        <v>779</v>
      </c>
      <c r="F27" s="77" t="s">
        <v>68</v>
      </c>
      <c r="G27" s="77">
        <v>4.8460000000000001</v>
      </c>
      <c r="H27" s="77">
        <v>4.8460000000000001</v>
      </c>
    </row>
    <row r="28" spans="1:8" x14ac:dyDescent="0.35">
      <c r="A28" s="62"/>
      <c r="B28" s="63"/>
      <c r="C28" s="64"/>
      <c r="D28" s="71" t="s">
        <v>789</v>
      </c>
      <c r="E28" s="76" t="s">
        <v>780</v>
      </c>
      <c r="F28" s="77" t="s">
        <v>68</v>
      </c>
      <c r="G28" s="77">
        <v>0</v>
      </c>
      <c r="H28" s="77">
        <v>0</v>
      </c>
    </row>
    <row r="29" spans="1:8" x14ac:dyDescent="0.35">
      <c r="A29" s="62"/>
      <c r="B29" s="63"/>
      <c r="C29" s="64"/>
      <c r="D29" s="71" t="s">
        <v>789</v>
      </c>
      <c r="E29" s="76" t="s">
        <v>781</v>
      </c>
      <c r="F29" s="77" t="s">
        <v>68</v>
      </c>
      <c r="G29" s="77">
        <v>0</v>
      </c>
      <c r="H29" s="77">
        <v>0</v>
      </c>
    </row>
    <row r="30" spans="1:8" x14ac:dyDescent="0.35">
      <c r="A30" s="79"/>
      <c r="B30" s="80"/>
      <c r="C30" s="81"/>
      <c r="D30" s="71" t="s">
        <v>789</v>
      </c>
      <c r="E30" s="76" t="s">
        <v>782</v>
      </c>
      <c r="F30" s="77" t="s">
        <v>68</v>
      </c>
      <c r="G30" s="77">
        <v>0.45321153639166362</v>
      </c>
      <c r="H30" s="77">
        <v>0.42601884420816377</v>
      </c>
    </row>
    <row r="31" spans="1:8" x14ac:dyDescent="0.35">
      <c r="A31" s="79"/>
      <c r="B31" s="80"/>
      <c r="C31" s="81"/>
      <c r="D31" s="71" t="s">
        <v>789</v>
      </c>
      <c r="E31" s="76" t="s">
        <v>783</v>
      </c>
      <c r="F31" s="77" t="s">
        <v>68</v>
      </c>
      <c r="G31" s="77">
        <v>1.1440000000000001</v>
      </c>
      <c r="H31" s="77">
        <v>1.1440000000000001</v>
      </c>
    </row>
    <row r="32" spans="1:8" x14ac:dyDescent="0.35">
      <c r="A32" s="79"/>
      <c r="B32" s="80"/>
      <c r="C32" s="81"/>
      <c r="D32" s="71" t="s">
        <v>789</v>
      </c>
      <c r="E32" s="76" t="s">
        <v>784</v>
      </c>
      <c r="F32" s="77" t="s">
        <v>68</v>
      </c>
      <c r="G32" s="77">
        <v>8.3249999999999993</v>
      </c>
      <c r="H32" s="77">
        <v>7.6589999999999998</v>
      </c>
    </row>
    <row r="33" spans="1:8" x14ac:dyDescent="0.35">
      <c r="A33" s="79"/>
      <c r="B33" s="80"/>
      <c r="C33" s="81"/>
      <c r="D33" s="71" t="s">
        <v>789</v>
      </c>
      <c r="E33" s="76" t="s">
        <v>45</v>
      </c>
      <c r="F33" s="77" t="s">
        <v>68</v>
      </c>
      <c r="G33" s="77">
        <v>1.825</v>
      </c>
      <c r="H33" s="77">
        <v>1.6425000000000001</v>
      </c>
    </row>
    <row r="34" spans="1:8" x14ac:dyDescent="0.35">
      <c r="A34" s="79"/>
      <c r="B34" s="80"/>
      <c r="C34" s="64"/>
      <c r="D34" s="71" t="s">
        <v>789</v>
      </c>
      <c r="E34" s="76" t="s">
        <v>785</v>
      </c>
      <c r="F34" s="77" t="s">
        <v>68</v>
      </c>
      <c r="G34" s="77">
        <v>2.3094363812904941</v>
      </c>
      <c r="H34" s="77">
        <v>2.6464000000001016</v>
      </c>
    </row>
    <row r="35" spans="1:8" x14ac:dyDescent="0.35">
      <c r="A35" s="79"/>
      <c r="B35" s="80"/>
      <c r="C35" s="64"/>
      <c r="D35" s="71" t="s">
        <v>789</v>
      </c>
      <c r="E35" s="76" t="s">
        <v>786</v>
      </c>
      <c r="F35" s="77" t="s">
        <v>68</v>
      </c>
      <c r="G35" s="77">
        <v>2.3510439999999999</v>
      </c>
      <c r="H35" s="77">
        <v>2.1159396000000004</v>
      </c>
    </row>
    <row r="36" spans="1:8" x14ac:dyDescent="0.35">
      <c r="A36" s="79"/>
      <c r="B36" s="80"/>
      <c r="C36" s="64"/>
      <c r="D36" s="71" t="s">
        <v>789</v>
      </c>
      <c r="E36" s="76" t="s">
        <v>787</v>
      </c>
      <c r="F36" s="77" t="s">
        <v>68</v>
      </c>
      <c r="G36" s="77">
        <v>1.3476864</v>
      </c>
      <c r="H36" s="77">
        <v>1.293778944</v>
      </c>
    </row>
    <row r="37" spans="1:8" x14ac:dyDescent="0.4">
      <c r="A37" s="87"/>
      <c r="D37" s="71"/>
      <c r="E37" s="77" t="s">
        <v>462</v>
      </c>
      <c r="F37" s="77" t="s">
        <v>68</v>
      </c>
      <c r="G37" s="77">
        <v>28.320378317682156</v>
      </c>
      <c r="H37" s="77">
        <v>27.492637388208262</v>
      </c>
    </row>
    <row r="38" spans="1:8" x14ac:dyDescent="0.4">
      <c r="A38" s="87"/>
      <c r="B38" s="88"/>
      <c r="D38" s="89"/>
      <c r="E38" s="90"/>
      <c r="F38" s="85"/>
      <c r="G38" s="91"/>
      <c r="H38" s="92"/>
    </row>
    <row r="39" spans="1:8" x14ac:dyDescent="0.4">
      <c r="A39" s="62"/>
      <c r="B39" s="63"/>
      <c r="C39" s="86" t="s">
        <v>790</v>
      </c>
      <c r="D39" s="71"/>
      <c r="E39" s="72"/>
      <c r="F39" s="73"/>
      <c r="G39" s="72"/>
      <c r="H39" s="74"/>
    </row>
    <row r="40" spans="1:8" x14ac:dyDescent="0.35">
      <c r="A40" s="62"/>
      <c r="B40" s="63"/>
      <c r="C40" s="64"/>
      <c r="D40" s="71" t="s">
        <v>790</v>
      </c>
      <c r="E40" s="76" t="s">
        <v>778</v>
      </c>
      <c r="F40" s="77" t="s">
        <v>68</v>
      </c>
      <c r="G40" s="77">
        <v>45.942999999999998</v>
      </c>
      <c r="H40" s="77">
        <v>45.942999999999998</v>
      </c>
    </row>
    <row r="41" spans="1:8" x14ac:dyDescent="0.35">
      <c r="A41" s="62"/>
      <c r="B41" s="63"/>
      <c r="C41" s="64"/>
      <c r="D41" s="71" t="s">
        <v>790</v>
      </c>
      <c r="E41" s="76" t="s">
        <v>779</v>
      </c>
      <c r="F41" s="77" t="s">
        <v>68</v>
      </c>
      <c r="G41" s="77">
        <v>0.375</v>
      </c>
      <c r="H41" s="77">
        <v>0.375</v>
      </c>
    </row>
    <row r="42" spans="1:8" x14ac:dyDescent="0.35">
      <c r="A42" s="62"/>
      <c r="B42" s="63"/>
      <c r="C42" s="64"/>
      <c r="D42" s="71" t="s">
        <v>790</v>
      </c>
      <c r="E42" s="76" t="s">
        <v>780</v>
      </c>
      <c r="F42" s="77" t="s">
        <v>68</v>
      </c>
      <c r="G42" s="77">
        <v>3.2000000000000008E-2</v>
      </c>
      <c r="H42" s="77">
        <v>3.2000000000000008E-2</v>
      </c>
    </row>
    <row r="43" spans="1:8" x14ac:dyDescent="0.35">
      <c r="A43" s="62"/>
      <c r="B43" s="63"/>
      <c r="C43" s="64"/>
      <c r="D43" s="71" t="s">
        <v>790</v>
      </c>
      <c r="E43" s="76" t="s">
        <v>781</v>
      </c>
      <c r="F43" s="77" t="s">
        <v>68</v>
      </c>
      <c r="G43" s="77">
        <v>7.3460000000000001</v>
      </c>
      <c r="H43" s="77">
        <v>7.3460000000000001</v>
      </c>
    </row>
    <row r="44" spans="1:8" x14ac:dyDescent="0.35">
      <c r="A44" s="79"/>
      <c r="B44" s="80"/>
      <c r="C44" s="81"/>
      <c r="D44" s="71" t="s">
        <v>790</v>
      </c>
      <c r="E44" s="76" t="s">
        <v>782</v>
      </c>
      <c r="F44" s="77" t="s">
        <v>68</v>
      </c>
      <c r="G44" s="77">
        <v>49.086093377875478</v>
      </c>
      <c r="H44" s="77">
        <v>44.370000000000005</v>
      </c>
    </row>
    <row r="45" spans="1:8" x14ac:dyDescent="0.35">
      <c r="A45" s="79"/>
      <c r="B45" s="80"/>
      <c r="C45" s="81"/>
      <c r="D45" s="71" t="s">
        <v>790</v>
      </c>
      <c r="E45" s="76" t="s">
        <v>783</v>
      </c>
      <c r="F45" s="77" t="s">
        <v>68</v>
      </c>
      <c r="G45" s="77">
        <v>13.342000000000001</v>
      </c>
      <c r="H45" s="77">
        <v>13.342000000000001</v>
      </c>
    </row>
    <row r="46" spans="1:8" x14ac:dyDescent="0.35">
      <c r="A46" s="79"/>
      <c r="B46" s="80"/>
      <c r="C46" s="81"/>
      <c r="D46" s="71" t="s">
        <v>790</v>
      </c>
      <c r="E46" s="76" t="s">
        <v>784</v>
      </c>
      <c r="F46" s="77" t="s">
        <v>68</v>
      </c>
      <c r="G46" s="77">
        <v>69.908000000000015</v>
      </c>
      <c r="H46" s="77">
        <v>48.935600000000001</v>
      </c>
    </row>
    <row r="47" spans="1:8" x14ac:dyDescent="0.35">
      <c r="A47" s="79"/>
      <c r="B47" s="80"/>
      <c r="C47" s="81"/>
      <c r="D47" s="71" t="s">
        <v>790</v>
      </c>
      <c r="E47" s="76" t="s">
        <v>45</v>
      </c>
      <c r="F47" s="77" t="s">
        <v>68</v>
      </c>
      <c r="G47" s="77">
        <v>41.685000000000002</v>
      </c>
      <c r="H47" s="77">
        <v>41.685000000000002</v>
      </c>
    </row>
    <row r="48" spans="1:8" x14ac:dyDescent="0.35">
      <c r="A48" s="79"/>
      <c r="B48" s="80"/>
      <c r="C48" s="64"/>
      <c r="D48" s="71" t="s">
        <v>790</v>
      </c>
      <c r="E48" s="76" t="s">
        <v>785</v>
      </c>
      <c r="F48" s="77" t="s">
        <v>68</v>
      </c>
      <c r="G48" s="77">
        <v>27.714319668843679</v>
      </c>
      <c r="H48" s="77">
        <v>27.800500000001101</v>
      </c>
    </row>
    <row r="49" spans="1:8" x14ac:dyDescent="0.35">
      <c r="A49" s="79"/>
      <c r="B49" s="80"/>
      <c r="C49" s="64"/>
      <c r="D49" s="71" t="s">
        <v>790</v>
      </c>
      <c r="E49" s="76" t="s">
        <v>786</v>
      </c>
      <c r="F49" s="77" t="s">
        <v>68</v>
      </c>
      <c r="G49" s="77">
        <v>29.750719</v>
      </c>
      <c r="H49" s="77">
        <v>29.750719</v>
      </c>
    </row>
    <row r="50" spans="1:8" x14ac:dyDescent="0.35">
      <c r="A50" s="79"/>
      <c r="B50" s="80"/>
      <c r="C50" s="64"/>
      <c r="D50" s="71" t="s">
        <v>790</v>
      </c>
      <c r="E50" s="76" t="s">
        <v>787</v>
      </c>
      <c r="F50" s="77" t="s">
        <v>68</v>
      </c>
      <c r="G50" s="77">
        <v>11.3497392</v>
      </c>
      <c r="H50" s="77">
        <v>8.7564656000000021</v>
      </c>
    </row>
    <row r="51" spans="1:8" x14ac:dyDescent="0.4">
      <c r="A51" s="79"/>
      <c r="B51" s="80"/>
      <c r="D51" s="71"/>
      <c r="E51" s="77" t="s">
        <v>462</v>
      </c>
      <c r="F51" s="77" t="s">
        <v>68</v>
      </c>
      <c r="G51" s="77">
        <v>296.53187124671911</v>
      </c>
      <c r="H51" s="77">
        <v>268.33628460000114</v>
      </c>
    </row>
    <row r="52" spans="1:8" x14ac:dyDescent="0.4">
      <c r="A52" s="79"/>
      <c r="B52" s="80"/>
      <c r="D52" s="89"/>
      <c r="E52" s="90"/>
      <c r="F52" s="85"/>
      <c r="G52" s="91"/>
      <c r="H52" s="92"/>
    </row>
    <row r="53" spans="1:8" x14ac:dyDescent="0.4">
      <c r="C53" s="86" t="s">
        <v>791</v>
      </c>
      <c r="D53" s="71"/>
      <c r="E53" s="72"/>
      <c r="F53" s="73"/>
      <c r="G53" s="72"/>
      <c r="H53" s="74"/>
    </row>
    <row r="54" spans="1:8" x14ac:dyDescent="0.35">
      <c r="A54" s="93"/>
      <c r="B54" s="93"/>
      <c r="C54" s="64"/>
      <c r="D54" s="71" t="s">
        <v>791</v>
      </c>
      <c r="E54" s="76" t="s">
        <v>778</v>
      </c>
      <c r="F54" s="77" t="s">
        <v>68</v>
      </c>
      <c r="G54" s="77">
        <v>77.820000000000007</v>
      </c>
      <c r="H54" s="77">
        <v>77.819999999999993</v>
      </c>
    </row>
    <row r="55" spans="1:8" x14ac:dyDescent="0.35">
      <c r="A55" s="87"/>
      <c r="C55" s="64"/>
      <c r="D55" s="71" t="s">
        <v>791</v>
      </c>
      <c r="E55" s="76" t="s">
        <v>779</v>
      </c>
      <c r="F55" s="77" t="s">
        <v>68</v>
      </c>
      <c r="G55" s="77">
        <v>6.0719999999999992</v>
      </c>
      <c r="H55" s="77">
        <v>6.0719999999999992</v>
      </c>
    </row>
    <row r="56" spans="1:8" x14ac:dyDescent="0.35">
      <c r="A56" s="87"/>
      <c r="C56" s="64"/>
      <c r="D56" s="71" t="s">
        <v>791</v>
      </c>
      <c r="E56" s="76" t="s">
        <v>780</v>
      </c>
      <c r="F56" s="77" t="s">
        <v>68</v>
      </c>
      <c r="G56" s="77">
        <v>0</v>
      </c>
      <c r="H56" s="77">
        <v>0</v>
      </c>
    </row>
    <row r="57" spans="1:8" x14ac:dyDescent="0.35">
      <c r="A57" s="87"/>
      <c r="C57" s="64"/>
      <c r="D57" s="71" t="s">
        <v>791</v>
      </c>
      <c r="E57" s="76" t="s">
        <v>781</v>
      </c>
      <c r="F57" s="77" t="s">
        <v>68</v>
      </c>
      <c r="G57" s="77">
        <v>55.448</v>
      </c>
      <c r="H57" s="77">
        <v>51.968835616438362</v>
      </c>
    </row>
    <row r="58" spans="1:8" x14ac:dyDescent="0.35">
      <c r="A58" s="62"/>
      <c r="B58" s="63"/>
      <c r="C58" s="81"/>
      <c r="D58" s="71" t="s">
        <v>791</v>
      </c>
      <c r="E58" s="76" t="s">
        <v>782</v>
      </c>
      <c r="F58" s="77" t="s">
        <v>68</v>
      </c>
      <c r="G58" s="77">
        <v>134.34716344920167</v>
      </c>
      <c r="H58" s="77">
        <v>133.25342465753425</v>
      </c>
    </row>
    <row r="59" spans="1:8" x14ac:dyDescent="0.35">
      <c r="A59" s="62"/>
      <c r="B59" s="63"/>
      <c r="C59" s="81"/>
      <c r="D59" s="71" t="s">
        <v>791</v>
      </c>
      <c r="E59" s="76" t="s">
        <v>783</v>
      </c>
      <c r="F59" s="77" t="s">
        <v>68</v>
      </c>
      <c r="G59" s="77">
        <v>54.433</v>
      </c>
      <c r="H59" s="77">
        <v>54.500650684931514</v>
      </c>
    </row>
    <row r="60" spans="1:8" x14ac:dyDescent="0.35">
      <c r="A60" s="62"/>
      <c r="B60" s="63"/>
      <c r="C60" s="81"/>
      <c r="D60" s="71" t="s">
        <v>791</v>
      </c>
      <c r="E60" s="76" t="s">
        <v>784</v>
      </c>
      <c r="F60" s="77" t="s">
        <v>68</v>
      </c>
      <c r="G60" s="77">
        <v>43.146999999999998</v>
      </c>
      <c r="H60" s="77">
        <v>40.509041095890417</v>
      </c>
    </row>
    <row r="61" spans="1:8" x14ac:dyDescent="0.35">
      <c r="A61" s="62"/>
      <c r="B61" s="63"/>
      <c r="C61" s="81"/>
      <c r="D61" s="71" t="s">
        <v>791</v>
      </c>
      <c r="E61" s="76" t="s">
        <v>45</v>
      </c>
      <c r="F61" s="77" t="s">
        <v>68</v>
      </c>
      <c r="G61" s="77">
        <v>52.985999999999997</v>
      </c>
      <c r="H61" s="77">
        <v>41.841575342465759</v>
      </c>
    </row>
    <row r="62" spans="1:8" x14ac:dyDescent="0.35">
      <c r="A62" s="62"/>
      <c r="B62" s="63"/>
      <c r="C62" s="64"/>
      <c r="D62" s="71" t="s">
        <v>791</v>
      </c>
      <c r="E62" s="76" t="s">
        <v>785</v>
      </c>
      <c r="F62" s="77" t="s">
        <v>68</v>
      </c>
      <c r="G62" s="77">
        <v>84.834619803113227</v>
      </c>
      <c r="H62" s="77">
        <v>84.349417808219187</v>
      </c>
    </row>
    <row r="63" spans="1:8" x14ac:dyDescent="0.35">
      <c r="A63" s="79"/>
      <c r="B63" s="80"/>
      <c r="C63" s="64"/>
      <c r="D63" s="71" t="s">
        <v>791</v>
      </c>
      <c r="E63" s="76" t="s">
        <v>786</v>
      </c>
      <c r="F63" s="77" t="s">
        <v>68</v>
      </c>
      <c r="G63" s="77">
        <v>62.595305999999994</v>
      </c>
      <c r="H63" s="77">
        <v>62.629109589041093</v>
      </c>
    </row>
    <row r="64" spans="1:8" x14ac:dyDescent="0.35">
      <c r="A64" s="79"/>
      <c r="B64" s="80"/>
      <c r="C64" s="64"/>
      <c r="D64" s="71" t="s">
        <v>791</v>
      </c>
      <c r="E64" s="76" t="s">
        <v>787</v>
      </c>
      <c r="F64" s="77" t="s">
        <v>68</v>
      </c>
      <c r="G64" s="77">
        <v>97.493692799999991</v>
      </c>
      <c r="H64" s="77">
        <v>98.074520547945212</v>
      </c>
    </row>
    <row r="65" spans="1:8" x14ac:dyDescent="0.4">
      <c r="A65" s="79"/>
      <c r="B65" s="80"/>
      <c r="D65" s="71"/>
      <c r="E65" s="77" t="s">
        <v>462</v>
      </c>
      <c r="F65" s="77" t="s">
        <v>68</v>
      </c>
      <c r="G65" s="77">
        <v>669.17678205231482</v>
      </c>
      <c r="H65" s="77">
        <v>651.01857534246574</v>
      </c>
    </row>
    <row r="66" spans="1:8" x14ac:dyDescent="0.4">
      <c r="A66" s="79"/>
      <c r="B66" s="80"/>
      <c r="D66" s="89"/>
      <c r="E66" s="90"/>
      <c r="F66" s="85"/>
      <c r="G66" s="91"/>
      <c r="H66" s="92"/>
    </row>
    <row r="67" spans="1:8" x14ac:dyDescent="0.4">
      <c r="A67" s="79"/>
      <c r="B67" s="80"/>
      <c r="C67" s="86" t="s">
        <v>792</v>
      </c>
      <c r="D67" s="71"/>
      <c r="E67" s="72"/>
      <c r="F67" s="73"/>
      <c r="G67" s="72"/>
      <c r="H67" s="74"/>
    </row>
    <row r="68" spans="1:8" x14ac:dyDescent="0.35">
      <c r="A68" s="79"/>
      <c r="B68" s="80"/>
      <c r="C68" s="64"/>
      <c r="D68" s="71" t="s">
        <v>792</v>
      </c>
      <c r="E68" s="76" t="s">
        <v>778</v>
      </c>
      <c r="F68" s="77" t="s">
        <v>68</v>
      </c>
      <c r="G68" s="77">
        <v>48.026999999999994</v>
      </c>
      <c r="H68" s="77">
        <v>24.013499999999997</v>
      </c>
    </row>
    <row r="69" spans="1:8" x14ac:dyDescent="0.35">
      <c r="A69" s="79"/>
      <c r="B69" s="80"/>
      <c r="C69" s="64"/>
      <c r="D69" s="71" t="s">
        <v>792</v>
      </c>
      <c r="E69" s="76" t="s">
        <v>779</v>
      </c>
      <c r="F69" s="77" t="s">
        <v>68</v>
      </c>
      <c r="G69" s="77">
        <v>21.192</v>
      </c>
      <c r="H69" s="77">
        <v>16.953600000000002</v>
      </c>
    </row>
    <row r="70" spans="1:8" x14ac:dyDescent="0.35">
      <c r="A70" s="79"/>
      <c r="B70" s="80"/>
      <c r="C70" s="64"/>
      <c r="D70" s="71" t="s">
        <v>792</v>
      </c>
      <c r="E70" s="76" t="s">
        <v>780</v>
      </c>
      <c r="F70" s="77" t="s">
        <v>68</v>
      </c>
      <c r="G70" s="77">
        <v>0.56600000000000006</v>
      </c>
      <c r="H70" s="77">
        <v>0.56600000000000006</v>
      </c>
    </row>
    <row r="71" spans="1:8" x14ac:dyDescent="0.35">
      <c r="A71" s="79"/>
      <c r="B71" s="80"/>
      <c r="C71" s="64"/>
      <c r="D71" s="71" t="s">
        <v>792</v>
      </c>
      <c r="E71" s="76" t="s">
        <v>781</v>
      </c>
      <c r="F71" s="77" t="s">
        <v>68</v>
      </c>
      <c r="G71" s="77">
        <v>31.326250000000009</v>
      </c>
      <c r="H71" s="77">
        <v>31.265600000000006</v>
      </c>
    </row>
    <row r="72" spans="1:8" x14ac:dyDescent="0.35">
      <c r="C72" s="81"/>
      <c r="D72" s="71" t="s">
        <v>792</v>
      </c>
      <c r="E72" s="76" t="s">
        <v>782</v>
      </c>
      <c r="F72" s="77" t="s">
        <v>68</v>
      </c>
      <c r="G72" s="77">
        <v>26.253561906402226</v>
      </c>
      <c r="H72" s="77">
        <v>26.253561906402226</v>
      </c>
    </row>
    <row r="73" spans="1:8" x14ac:dyDescent="0.35">
      <c r="A73" s="93"/>
      <c r="B73" s="93"/>
      <c r="C73" s="81"/>
      <c r="D73" s="71" t="s">
        <v>792</v>
      </c>
      <c r="E73" s="76" t="s">
        <v>783</v>
      </c>
      <c r="F73" s="77" t="s">
        <v>68</v>
      </c>
      <c r="G73" s="77">
        <v>10.199999999999999</v>
      </c>
      <c r="H73" s="77">
        <v>10.199999999999999</v>
      </c>
    </row>
    <row r="74" spans="1:8" x14ac:dyDescent="0.35">
      <c r="A74" s="87"/>
      <c r="C74" s="81"/>
      <c r="D74" s="71" t="s">
        <v>792</v>
      </c>
      <c r="E74" s="76" t="s">
        <v>784</v>
      </c>
      <c r="F74" s="77" t="s">
        <v>68</v>
      </c>
      <c r="G74" s="77">
        <v>39.706999999999994</v>
      </c>
      <c r="H74" s="77">
        <v>64.992900000000006</v>
      </c>
    </row>
    <row r="75" spans="1:8" x14ac:dyDescent="0.35">
      <c r="A75" s="87"/>
      <c r="C75" s="81"/>
      <c r="D75" s="71" t="s">
        <v>792</v>
      </c>
      <c r="E75" s="76" t="s">
        <v>45</v>
      </c>
      <c r="F75" s="77" t="s">
        <v>68</v>
      </c>
      <c r="G75" s="77">
        <v>11.788000000000002</v>
      </c>
      <c r="H75" s="77">
        <v>9.4304000000000023</v>
      </c>
    </row>
    <row r="76" spans="1:8" x14ac:dyDescent="0.35">
      <c r="A76" s="87"/>
      <c r="C76" s="64"/>
      <c r="D76" s="71" t="s">
        <v>792</v>
      </c>
      <c r="E76" s="76" t="s">
        <v>785</v>
      </c>
      <c r="F76" s="77" t="s">
        <v>68</v>
      </c>
      <c r="G76" s="77">
        <v>27.293998256796826</v>
      </c>
      <c r="H76" s="77">
        <v>55.944800000000001</v>
      </c>
    </row>
    <row r="77" spans="1:8" x14ac:dyDescent="0.35">
      <c r="A77" s="62"/>
      <c r="B77" s="63"/>
      <c r="C77" s="64"/>
      <c r="D77" s="71" t="s">
        <v>792</v>
      </c>
      <c r="E77" s="76" t="s">
        <v>786</v>
      </c>
      <c r="F77" s="77" t="s">
        <v>68</v>
      </c>
      <c r="G77" s="77">
        <v>10.745988000000001</v>
      </c>
      <c r="H77" s="77">
        <v>19.975000000000001</v>
      </c>
    </row>
    <row r="78" spans="1:8" x14ac:dyDescent="0.35">
      <c r="A78" s="62"/>
      <c r="B78" s="63"/>
      <c r="C78" s="64"/>
      <c r="D78" s="71" t="s">
        <v>792</v>
      </c>
      <c r="E78" s="76" t="s">
        <v>787</v>
      </c>
      <c r="F78" s="77" t="s">
        <v>68</v>
      </c>
      <c r="G78" s="77">
        <v>19.128959999999999</v>
      </c>
      <c r="H78" s="77">
        <v>38.256211</v>
      </c>
    </row>
    <row r="79" spans="1:8" x14ac:dyDescent="0.4">
      <c r="A79" s="62"/>
      <c r="B79" s="63"/>
      <c r="D79" s="71"/>
      <c r="E79" s="77" t="s">
        <v>462</v>
      </c>
      <c r="F79" s="77" t="s">
        <v>68</v>
      </c>
      <c r="G79" s="77">
        <v>246.22875816319907</v>
      </c>
      <c r="H79" s="77">
        <v>297.85157290640223</v>
      </c>
    </row>
    <row r="80" spans="1:8" x14ac:dyDescent="0.4">
      <c r="A80" s="62"/>
      <c r="B80" s="63"/>
      <c r="D80" s="89"/>
      <c r="E80" s="90"/>
      <c r="F80" s="85"/>
      <c r="G80" s="91"/>
      <c r="H80" s="92"/>
    </row>
    <row r="81" spans="1:8" x14ac:dyDescent="0.4">
      <c r="A81" s="62"/>
      <c r="B81" s="63"/>
      <c r="C81" s="86" t="s">
        <v>793</v>
      </c>
      <c r="D81" s="71"/>
      <c r="E81" s="72"/>
      <c r="F81" s="73"/>
      <c r="G81" s="72"/>
      <c r="H81" s="74"/>
    </row>
    <row r="82" spans="1:8" x14ac:dyDescent="0.35">
      <c r="A82" s="79"/>
      <c r="B82" s="80"/>
      <c r="C82" s="64"/>
      <c r="D82" s="71" t="s">
        <v>793</v>
      </c>
      <c r="E82" s="76" t="s">
        <v>778</v>
      </c>
      <c r="F82" s="77" t="s">
        <v>68</v>
      </c>
      <c r="G82" s="77">
        <v>29.242000000000004</v>
      </c>
      <c r="H82" s="77">
        <v>0</v>
      </c>
    </row>
    <row r="83" spans="1:8" x14ac:dyDescent="0.35">
      <c r="A83" s="79"/>
      <c r="B83" s="80"/>
      <c r="C83" s="64"/>
      <c r="D83" s="71" t="s">
        <v>793</v>
      </c>
      <c r="E83" s="76" t="s">
        <v>779</v>
      </c>
      <c r="F83" s="77" t="s">
        <v>68</v>
      </c>
      <c r="G83" s="77">
        <v>91.689000000000007</v>
      </c>
      <c r="H83" s="77">
        <v>0</v>
      </c>
    </row>
    <row r="84" spans="1:8" x14ac:dyDescent="0.35">
      <c r="A84" s="79"/>
      <c r="B84" s="80"/>
      <c r="C84" s="64"/>
      <c r="D84" s="71" t="s">
        <v>793</v>
      </c>
      <c r="E84" s="76" t="s">
        <v>780</v>
      </c>
      <c r="F84" s="77" t="s">
        <v>68</v>
      </c>
      <c r="G84" s="77">
        <v>0</v>
      </c>
      <c r="H84" s="77">
        <v>0</v>
      </c>
    </row>
    <row r="85" spans="1:8" x14ac:dyDescent="0.35">
      <c r="A85" s="79"/>
      <c r="B85" s="80"/>
      <c r="C85" s="64"/>
      <c r="D85" s="71" t="s">
        <v>793</v>
      </c>
      <c r="E85" s="76" t="s">
        <v>781</v>
      </c>
      <c r="F85" s="77" t="s">
        <v>68</v>
      </c>
      <c r="G85" s="77">
        <v>0</v>
      </c>
      <c r="H85" s="77">
        <v>0</v>
      </c>
    </row>
    <row r="86" spans="1:8" x14ac:dyDescent="0.35">
      <c r="A86" s="79"/>
      <c r="B86" s="80"/>
      <c r="C86" s="81"/>
      <c r="D86" s="71" t="s">
        <v>793</v>
      </c>
      <c r="E86" s="76" t="s">
        <v>782</v>
      </c>
      <c r="F86" s="77" t="s">
        <v>68</v>
      </c>
      <c r="G86" s="77">
        <v>1.0107068735104712</v>
      </c>
      <c r="H86" s="77">
        <v>0</v>
      </c>
    </row>
    <row r="87" spans="1:8" x14ac:dyDescent="0.35">
      <c r="A87" s="79"/>
      <c r="B87" s="80"/>
      <c r="C87" s="81"/>
      <c r="D87" s="71" t="s">
        <v>793</v>
      </c>
      <c r="E87" s="76" t="s">
        <v>783</v>
      </c>
      <c r="F87" s="77" t="s">
        <v>68</v>
      </c>
      <c r="G87" s="77">
        <v>14.569616979493361</v>
      </c>
      <c r="H87" s="77">
        <v>0</v>
      </c>
    </row>
    <row r="88" spans="1:8" x14ac:dyDescent="0.35">
      <c r="A88" s="79"/>
      <c r="B88" s="80"/>
      <c r="C88" s="81"/>
      <c r="D88" s="71" t="s">
        <v>793</v>
      </c>
      <c r="E88" s="76" t="s">
        <v>784</v>
      </c>
      <c r="F88" s="77" t="s">
        <v>68</v>
      </c>
      <c r="G88" s="77">
        <v>0</v>
      </c>
      <c r="H88" s="77">
        <v>0</v>
      </c>
    </row>
    <row r="89" spans="1:8" x14ac:dyDescent="0.35">
      <c r="A89" s="79"/>
      <c r="B89" s="80"/>
      <c r="C89" s="81"/>
      <c r="D89" s="71" t="s">
        <v>793</v>
      </c>
      <c r="E89" s="76" t="s">
        <v>45</v>
      </c>
      <c r="F89" s="77" t="s">
        <v>68</v>
      </c>
      <c r="G89" s="77">
        <v>0</v>
      </c>
      <c r="H89" s="77">
        <v>0</v>
      </c>
    </row>
    <row r="90" spans="1:8" x14ac:dyDescent="0.35">
      <c r="A90" s="79"/>
      <c r="B90" s="80"/>
      <c r="C90" s="64"/>
      <c r="D90" s="71" t="s">
        <v>793</v>
      </c>
      <c r="E90" s="76" t="s">
        <v>785</v>
      </c>
      <c r="F90" s="77" t="s">
        <v>68</v>
      </c>
      <c r="G90" s="77">
        <v>0</v>
      </c>
      <c r="H90" s="77">
        <v>0</v>
      </c>
    </row>
    <row r="91" spans="1:8" x14ac:dyDescent="0.35">
      <c r="C91" s="64"/>
      <c r="D91" s="71" t="s">
        <v>793</v>
      </c>
      <c r="E91" s="76" t="s">
        <v>786</v>
      </c>
      <c r="F91" s="77" t="s">
        <v>68</v>
      </c>
      <c r="G91" s="77">
        <v>61.035669999999996</v>
      </c>
      <c r="H91" s="77">
        <v>0</v>
      </c>
    </row>
    <row r="92" spans="1:8" x14ac:dyDescent="0.35">
      <c r="A92" s="93"/>
      <c r="B92" s="93"/>
      <c r="C92" s="64"/>
      <c r="D92" s="71" t="s">
        <v>793</v>
      </c>
      <c r="E92" s="76" t="s">
        <v>787</v>
      </c>
      <c r="F92" s="77" t="s">
        <v>68</v>
      </c>
      <c r="G92" s="77">
        <v>7.7339999999999947</v>
      </c>
      <c r="H92" s="77">
        <v>0</v>
      </c>
    </row>
    <row r="93" spans="1:8" x14ac:dyDescent="0.4">
      <c r="A93" s="87"/>
      <c r="D93" s="71"/>
      <c r="E93" s="77" t="s">
        <v>462</v>
      </c>
      <c r="F93" s="77" t="s">
        <v>68</v>
      </c>
      <c r="G93" s="77">
        <v>205.28099385300379</v>
      </c>
      <c r="H93" s="77">
        <v>0</v>
      </c>
    </row>
    <row r="94" spans="1:8" x14ac:dyDescent="0.4">
      <c r="A94" s="87"/>
      <c r="D94" s="89"/>
      <c r="E94" s="90"/>
      <c r="F94" s="85"/>
      <c r="G94" s="91"/>
      <c r="H94" s="92"/>
    </row>
    <row r="95" spans="1:8" x14ac:dyDescent="0.4">
      <c r="A95" s="87"/>
      <c r="C95" s="86" t="s">
        <v>794</v>
      </c>
      <c r="D95" s="71"/>
      <c r="E95" s="72"/>
      <c r="F95" s="73"/>
      <c r="G95" s="72"/>
      <c r="H95" s="74"/>
    </row>
    <row r="96" spans="1:8" x14ac:dyDescent="0.4">
      <c r="A96" s="62"/>
      <c r="B96" s="63"/>
      <c r="D96" s="71" t="s">
        <v>794</v>
      </c>
      <c r="E96" s="76" t="s">
        <v>778</v>
      </c>
      <c r="F96" s="77" t="s">
        <v>68</v>
      </c>
      <c r="G96" s="77">
        <v>598.28984892999995</v>
      </c>
      <c r="H96" s="77">
        <v>704.27132932124016</v>
      </c>
    </row>
    <row r="97" spans="1:8" x14ac:dyDescent="0.35">
      <c r="A97" s="62"/>
      <c r="B97" s="63"/>
      <c r="C97" s="64"/>
      <c r="D97" s="71" t="s">
        <v>794</v>
      </c>
      <c r="E97" s="76" t="s">
        <v>779</v>
      </c>
      <c r="F97" s="77" t="s">
        <v>68</v>
      </c>
      <c r="G97" s="77">
        <v>977.92399999999998</v>
      </c>
      <c r="H97" s="77">
        <v>1097.0776087860106</v>
      </c>
    </row>
    <row r="98" spans="1:8" x14ac:dyDescent="0.35">
      <c r="A98" s="62"/>
      <c r="B98" s="63"/>
      <c r="C98" s="64"/>
      <c r="D98" s="71" t="s">
        <v>794</v>
      </c>
      <c r="E98" s="76" t="s">
        <v>780</v>
      </c>
      <c r="F98" s="77" t="s">
        <v>68</v>
      </c>
      <c r="G98" s="77">
        <v>11.336</v>
      </c>
      <c r="H98" s="77">
        <v>11.336</v>
      </c>
    </row>
    <row r="99" spans="1:8" x14ac:dyDescent="0.35">
      <c r="A99" s="62"/>
      <c r="B99" s="63"/>
      <c r="C99" s="64"/>
      <c r="D99" s="71" t="s">
        <v>794</v>
      </c>
      <c r="E99" s="76" t="s">
        <v>781</v>
      </c>
      <c r="F99" s="77" t="s">
        <v>68</v>
      </c>
      <c r="G99" s="77">
        <v>1072.2826638944755</v>
      </c>
      <c r="H99" s="77">
        <v>1022.9013563647874</v>
      </c>
    </row>
    <row r="100" spans="1:8" x14ac:dyDescent="0.35">
      <c r="A100" s="62"/>
      <c r="B100" s="63"/>
      <c r="C100" s="81"/>
      <c r="D100" s="71" t="s">
        <v>794</v>
      </c>
      <c r="E100" s="76" t="s">
        <v>782</v>
      </c>
      <c r="F100" s="77" t="s">
        <v>68</v>
      </c>
      <c r="G100" s="77">
        <v>1526.1978950033435</v>
      </c>
      <c r="H100" s="77">
        <v>1574.5263548044375</v>
      </c>
    </row>
    <row r="101" spans="1:8" x14ac:dyDescent="0.35">
      <c r="A101" s="79"/>
      <c r="B101" s="80"/>
      <c r="C101" s="81"/>
      <c r="D101" s="71" t="s">
        <v>794</v>
      </c>
      <c r="E101" s="76" t="s">
        <v>783</v>
      </c>
      <c r="F101" s="77" t="s">
        <v>68</v>
      </c>
      <c r="G101" s="77">
        <v>694.37932679473033</v>
      </c>
      <c r="H101" s="77">
        <v>708.69536575831739</v>
      </c>
    </row>
    <row r="102" spans="1:8" x14ac:dyDescent="0.35">
      <c r="A102" s="79"/>
      <c r="B102" s="80"/>
      <c r="C102" s="81"/>
      <c r="D102" s="71" t="s">
        <v>794</v>
      </c>
      <c r="E102" s="76" t="s">
        <v>784</v>
      </c>
      <c r="F102" s="77" t="s">
        <v>68</v>
      </c>
      <c r="G102" s="77">
        <v>1132.3319999999999</v>
      </c>
      <c r="H102" s="77">
        <v>1011.5484766613928</v>
      </c>
    </row>
    <row r="103" spans="1:8" x14ac:dyDescent="0.35">
      <c r="A103" s="79"/>
      <c r="B103" s="80"/>
      <c r="C103" s="81"/>
      <c r="D103" s="71" t="s">
        <v>794</v>
      </c>
      <c r="E103" s="76" t="s">
        <v>45</v>
      </c>
      <c r="F103" s="77" t="s">
        <v>68</v>
      </c>
      <c r="G103" s="77">
        <v>809.41200000000003</v>
      </c>
      <c r="H103" s="77">
        <v>740.32391508439491</v>
      </c>
    </row>
    <row r="104" spans="1:8" x14ac:dyDescent="0.35">
      <c r="A104" s="79"/>
      <c r="B104" s="80"/>
      <c r="C104" s="64"/>
      <c r="D104" s="71" t="s">
        <v>794</v>
      </c>
      <c r="E104" s="76" t="s">
        <v>785</v>
      </c>
      <c r="F104" s="77" t="s">
        <v>68</v>
      </c>
      <c r="G104" s="77">
        <v>3188.144931528107</v>
      </c>
      <c r="H104" s="77">
        <v>2266.613394016606</v>
      </c>
    </row>
    <row r="105" spans="1:8" x14ac:dyDescent="0.35">
      <c r="A105" s="79"/>
      <c r="B105" s="80"/>
      <c r="C105" s="64"/>
      <c r="D105" s="71" t="s">
        <v>794</v>
      </c>
      <c r="E105" s="76" t="s">
        <v>786</v>
      </c>
      <c r="F105" s="77" t="s">
        <v>68</v>
      </c>
      <c r="G105" s="77">
        <v>444.75172500000008</v>
      </c>
      <c r="H105" s="77">
        <v>515.31972282148183</v>
      </c>
    </row>
    <row r="106" spans="1:8" x14ac:dyDescent="0.35">
      <c r="A106" s="79"/>
      <c r="B106" s="80"/>
      <c r="C106" s="64"/>
      <c r="D106" s="71" t="s">
        <v>794</v>
      </c>
      <c r="E106" s="76" t="s">
        <v>787</v>
      </c>
      <c r="F106" s="77" t="s">
        <v>68</v>
      </c>
      <c r="G106" s="77">
        <v>1442.7083775999999</v>
      </c>
      <c r="H106" s="77">
        <v>1465.3933504683434</v>
      </c>
    </row>
    <row r="107" spans="1:8" x14ac:dyDescent="0.4">
      <c r="A107" s="79"/>
      <c r="B107" s="80"/>
      <c r="D107" s="71"/>
      <c r="E107" s="77" t="s">
        <v>462</v>
      </c>
      <c r="F107" s="77" t="s">
        <v>68</v>
      </c>
      <c r="G107" s="77">
        <v>11897.758768750655</v>
      </c>
      <c r="H107" s="77">
        <v>11118.006874087014</v>
      </c>
    </row>
    <row r="108" spans="1:8" x14ac:dyDescent="0.4">
      <c r="A108" s="79"/>
      <c r="B108" s="80"/>
      <c r="D108" s="89"/>
      <c r="E108" s="90"/>
      <c r="F108" s="85"/>
      <c r="G108" s="91"/>
      <c r="H108" s="92"/>
    </row>
    <row r="109" spans="1:8" x14ac:dyDescent="0.4">
      <c r="A109" s="79"/>
      <c r="B109" s="80"/>
      <c r="C109" s="86" t="s">
        <v>795</v>
      </c>
      <c r="D109" s="71"/>
      <c r="E109" s="72"/>
      <c r="F109" s="73"/>
      <c r="G109" s="72"/>
      <c r="H109" s="74"/>
    </row>
    <row r="110" spans="1:8" x14ac:dyDescent="0.35">
      <c r="C110" s="64"/>
      <c r="D110" s="71" t="s">
        <v>795</v>
      </c>
      <c r="E110" s="76" t="s">
        <v>778</v>
      </c>
      <c r="F110" s="77" t="s">
        <v>68</v>
      </c>
      <c r="G110" s="77">
        <v>43.335999999999999</v>
      </c>
      <c r="H110" s="77">
        <v>33.608883081279032</v>
      </c>
    </row>
    <row r="111" spans="1:8" x14ac:dyDescent="0.35">
      <c r="A111" s="93"/>
      <c r="B111" s="93"/>
      <c r="C111" s="64"/>
      <c r="D111" s="71" t="s">
        <v>795</v>
      </c>
      <c r="E111" s="76" t="s">
        <v>779</v>
      </c>
      <c r="F111" s="77" t="s">
        <v>68</v>
      </c>
      <c r="G111" s="77">
        <v>0</v>
      </c>
      <c r="H111" s="77">
        <v>0</v>
      </c>
    </row>
    <row r="112" spans="1:8" x14ac:dyDescent="0.35">
      <c r="A112" s="87"/>
      <c r="C112" s="64"/>
      <c r="D112" s="71" t="s">
        <v>795</v>
      </c>
      <c r="E112" s="76" t="s">
        <v>780</v>
      </c>
      <c r="F112" s="77" t="s">
        <v>68</v>
      </c>
      <c r="G112" s="77">
        <v>0</v>
      </c>
      <c r="H112" s="77">
        <v>0</v>
      </c>
    </row>
    <row r="113" spans="1:8" x14ac:dyDescent="0.35">
      <c r="A113" s="87"/>
      <c r="C113" s="64"/>
      <c r="D113" s="71" t="s">
        <v>795</v>
      </c>
      <c r="E113" s="76" t="s">
        <v>781</v>
      </c>
      <c r="F113" s="77" t="s">
        <v>68</v>
      </c>
      <c r="G113" s="77">
        <v>25.924104491999998</v>
      </c>
      <c r="H113" s="77">
        <v>26.077693107490369</v>
      </c>
    </row>
    <row r="114" spans="1:8" x14ac:dyDescent="0.35">
      <c r="A114" s="87"/>
      <c r="C114" s="81"/>
      <c r="D114" s="71" t="s">
        <v>795</v>
      </c>
      <c r="E114" s="76" t="s">
        <v>782</v>
      </c>
      <c r="F114" s="77" t="s">
        <v>68</v>
      </c>
      <c r="G114" s="77">
        <v>84.154449777696499</v>
      </c>
      <c r="H114" s="77">
        <v>75.239999999999995</v>
      </c>
    </row>
    <row r="115" spans="1:8" x14ac:dyDescent="0.35">
      <c r="A115" s="62"/>
      <c r="B115" s="63"/>
      <c r="C115" s="81"/>
      <c r="D115" s="71" t="s">
        <v>795</v>
      </c>
      <c r="E115" s="76" t="s">
        <v>783</v>
      </c>
      <c r="F115" s="77" t="s">
        <v>68</v>
      </c>
      <c r="G115" s="77">
        <v>15.035999999999998</v>
      </c>
      <c r="H115" s="77">
        <v>18.088127467698392</v>
      </c>
    </row>
    <row r="116" spans="1:8" x14ac:dyDescent="0.35">
      <c r="A116" s="62"/>
      <c r="B116" s="63"/>
      <c r="C116" s="81"/>
      <c r="D116" s="71" t="s">
        <v>795</v>
      </c>
      <c r="E116" s="76" t="s">
        <v>784</v>
      </c>
      <c r="F116" s="77" t="s">
        <v>68</v>
      </c>
      <c r="G116" s="77">
        <v>18.953999999999997</v>
      </c>
      <c r="H116" s="77">
        <v>17.951812829396147</v>
      </c>
    </row>
    <row r="117" spans="1:8" x14ac:dyDescent="0.35">
      <c r="A117" s="62"/>
      <c r="B117" s="63"/>
      <c r="C117" s="81"/>
      <c r="D117" s="71" t="s">
        <v>795</v>
      </c>
      <c r="E117" s="76" t="s">
        <v>45</v>
      </c>
      <c r="F117" s="77" t="s">
        <v>68</v>
      </c>
      <c r="G117" s="77">
        <v>218.05099999999999</v>
      </c>
      <c r="H117" s="77">
        <v>196.3467</v>
      </c>
    </row>
    <row r="118" spans="1:8" x14ac:dyDescent="0.35">
      <c r="A118" s="62"/>
      <c r="B118" s="63"/>
      <c r="C118" s="64"/>
      <c r="D118" s="71" t="s">
        <v>795</v>
      </c>
      <c r="E118" s="76" t="s">
        <v>785</v>
      </c>
      <c r="F118" s="77" t="s">
        <v>68</v>
      </c>
      <c r="G118" s="77">
        <v>0</v>
      </c>
      <c r="H118" s="77">
        <v>0</v>
      </c>
    </row>
    <row r="119" spans="1:8" x14ac:dyDescent="0.35">
      <c r="A119" s="62"/>
      <c r="B119" s="63"/>
      <c r="C119" s="64"/>
      <c r="D119" s="71" t="s">
        <v>795</v>
      </c>
      <c r="E119" s="76" t="s">
        <v>786</v>
      </c>
      <c r="F119" s="77" t="s">
        <v>68</v>
      </c>
      <c r="G119" s="77">
        <v>11.677934</v>
      </c>
      <c r="H119" s="77">
        <v>16.882994779941285</v>
      </c>
    </row>
    <row r="120" spans="1:8" x14ac:dyDescent="0.35">
      <c r="A120" s="79"/>
      <c r="B120" s="80"/>
      <c r="C120" s="64"/>
      <c r="D120" s="71" t="s">
        <v>795</v>
      </c>
      <c r="E120" s="76" t="s">
        <v>787</v>
      </c>
      <c r="F120" s="77" t="s">
        <v>68</v>
      </c>
      <c r="G120" s="77">
        <v>0</v>
      </c>
      <c r="H120" s="77">
        <v>0</v>
      </c>
    </row>
    <row r="121" spans="1:8" x14ac:dyDescent="0.4">
      <c r="A121" s="79"/>
      <c r="B121" s="80"/>
      <c r="D121" s="71"/>
      <c r="E121" s="77" t="s">
        <v>462</v>
      </c>
      <c r="F121" s="77" t="s">
        <v>68</v>
      </c>
      <c r="G121" s="77">
        <v>417.1334882696965</v>
      </c>
      <c r="H121" s="77">
        <v>384.19621126580523</v>
      </c>
    </row>
    <row r="122" spans="1:8" x14ac:dyDescent="0.4">
      <c r="A122" s="79"/>
      <c r="B122" s="80"/>
      <c r="D122" s="89"/>
      <c r="E122" s="90"/>
      <c r="F122" s="85"/>
      <c r="G122" s="91"/>
      <c r="H122" s="92"/>
    </row>
    <row r="123" spans="1:8" x14ac:dyDescent="0.4">
      <c r="A123" s="79"/>
      <c r="B123" s="80"/>
      <c r="C123" s="86" t="s">
        <v>796</v>
      </c>
      <c r="D123" s="71"/>
      <c r="E123" s="72"/>
      <c r="F123" s="73"/>
      <c r="G123" s="72"/>
      <c r="H123" s="74"/>
    </row>
    <row r="124" spans="1:8" x14ac:dyDescent="0.35">
      <c r="A124" s="79"/>
      <c r="B124" s="80"/>
      <c r="C124" s="64"/>
      <c r="D124" s="71" t="s">
        <v>796</v>
      </c>
      <c r="E124" s="76" t="s">
        <v>778</v>
      </c>
      <c r="F124" s="77" t="s">
        <v>68</v>
      </c>
      <c r="G124" s="77">
        <v>25.616999999999997</v>
      </c>
      <c r="H124" s="77">
        <v>23.055299999999999</v>
      </c>
    </row>
    <row r="125" spans="1:8" x14ac:dyDescent="0.35">
      <c r="A125" s="79"/>
      <c r="B125" s="80"/>
      <c r="C125" s="64"/>
      <c r="D125" s="71" t="s">
        <v>796</v>
      </c>
      <c r="E125" s="76" t="s">
        <v>779</v>
      </c>
      <c r="F125" s="77" t="s">
        <v>68</v>
      </c>
      <c r="G125" s="77">
        <v>3.0489999999999999</v>
      </c>
      <c r="H125" s="77">
        <v>2.7519999999999998</v>
      </c>
    </row>
    <row r="126" spans="1:8" x14ac:dyDescent="0.35">
      <c r="A126" s="79"/>
      <c r="B126" s="80"/>
      <c r="C126" s="64"/>
      <c r="D126" s="71" t="s">
        <v>796</v>
      </c>
      <c r="E126" s="76" t="s">
        <v>780</v>
      </c>
      <c r="F126" s="77" t="s">
        <v>68</v>
      </c>
      <c r="G126" s="77">
        <v>0</v>
      </c>
      <c r="H126" s="77">
        <v>0</v>
      </c>
    </row>
    <row r="127" spans="1:8" x14ac:dyDescent="0.35">
      <c r="A127" s="79"/>
      <c r="B127" s="80"/>
      <c r="C127" s="64"/>
      <c r="D127" s="71" t="s">
        <v>796</v>
      </c>
      <c r="E127" s="76" t="s">
        <v>781</v>
      </c>
      <c r="F127" s="77" t="s">
        <v>68</v>
      </c>
      <c r="G127" s="77">
        <v>5.2639999999999993</v>
      </c>
      <c r="H127" s="77">
        <v>5.2639999999999993</v>
      </c>
    </row>
    <row r="128" spans="1:8" x14ac:dyDescent="0.35">
      <c r="A128" s="79"/>
      <c r="B128" s="80"/>
      <c r="C128" s="81"/>
      <c r="D128" s="71" t="s">
        <v>796</v>
      </c>
      <c r="E128" s="76" t="s">
        <v>782</v>
      </c>
      <c r="F128" s="77" t="s">
        <v>68</v>
      </c>
      <c r="G128" s="77">
        <v>5.7906882190384223</v>
      </c>
      <c r="H128" s="77">
        <v>5.7906882190384223</v>
      </c>
    </row>
    <row r="129" spans="1:8" x14ac:dyDescent="0.35">
      <c r="C129" s="81"/>
      <c r="D129" s="71" t="s">
        <v>796</v>
      </c>
      <c r="E129" s="76" t="s">
        <v>783</v>
      </c>
      <c r="F129" s="77" t="s">
        <v>68</v>
      </c>
      <c r="G129" s="77">
        <v>2.1859999999999999</v>
      </c>
      <c r="H129" s="77">
        <v>2.1859999999999999</v>
      </c>
    </row>
    <row r="130" spans="1:8" x14ac:dyDescent="0.35">
      <c r="A130" s="93"/>
      <c r="B130" s="93"/>
      <c r="C130" s="81"/>
      <c r="D130" s="71" t="s">
        <v>796</v>
      </c>
      <c r="E130" s="76" t="s">
        <v>784</v>
      </c>
      <c r="F130" s="77" t="s">
        <v>68</v>
      </c>
      <c r="G130" s="77">
        <v>2.2390000000000003</v>
      </c>
      <c r="H130" s="77">
        <v>2.2390000000000003</v>
      </c>
    </row>
    <row r="131" spans="1:8" x14ac:dyDescent="0.35">
      <c r="A131" s="87"/>
      <c r="C131" s="81"/>
      <c r="D131" s="71" t="s">
        <v>796</v>
      </c>
      <c r="E131" s="76" t="s">
        <v>45</v>
      </c>
      <c r="F131" s="77" t="s">
        <v>68</v>
      </c>
      <c r="G131" s="77">
        <v>7.3220000000000001</v>
      </c>
      <c r="H131" s="77">
        <v>7.3220000000000001</v>
      </c>
    </row>
    <row r="132" spans="1:8" x14ac:dyDescent="0.35">
      <c r="A132" s="87"/>
      <c r="C132" s="64"/>
      <c r="D132" s="71" t="s">
        <v>796</v>
      </c>
      <c r="E132" s="76" t="s">
        <v>785</v>
      </c>
      <c r="F132" s="77" t="s">
        <v>68</v>
      </c>
      <c r="G132" s="77">
        <v>8.3795515389849449</v>
      </c>
      <c r="H132" s="77">
        <v>8.3795515389849449</v>
      </c>
    </row>
    <row r="133" spans="1:8" ht="13.5" customHeight="1" x14ac:dyDescent="0.35">
      <c r="A133" s="87"/>
      <c r="C133" s="64"/>
      <c r="D133" s="71" t="s">
        <v>796</v>
      </c>
      <c r="E133" s="76" t="s">
        <v>786</v>
      </c>
      <c r="F133" s="77" t="s">
        <v>68</v>
      </c>
      <c r="G133" s="77">
        <v>9.9811540000000001</v>
      </c>
      <c r="H133" s="77">
        <v>9.9811540000000019</v>
      </c>
    </row>
    <row r="134" spans="1:8" x14ac:dyDescent="0.35">
      <c r="A134" s="62"/>
      <c r="B134" s="63"/>
      <c r="C134" s="64"/>
      <c r="D134" s="71" t="s">
        <v>796</v>
      </c>
      <c r="E134" s="76" t="s">
        <v>787</v>
      </c>
      <c r="F134" s="77" t="s">
        <v>68</v>
      </c>
      <c r="G134" s="77">
        <v>5.5708608000000011</v>
      </c>
      <c r="H134" s="77">
        <v>5.5708608000000011</v>
      </c>
    </row>
    <row r="135" spans="1:8" x14ac:dyDescent="0.4">
      <c r="A135" s="62"/>
      <c r="B135" s="63"/>
      <c r="D135" s="71"/>
      <c r="E135" s="77" t="s">
        <v>462</v>
      </c>
      <c r="F135" s="77" t="s">
        <v>68</v>
      </c>
      <c r="G135" s="77">
        <v>75.399254558023372</v>
      </c>
      <c r="H135" s="77">
        <v>72.540554558023359</v>
      </c>
    </row>
    <row r="136" spans="1:8" x14ac:dyDescent="0.4">
      <c r="A136" s="62"/>
      <c r="B136" s="63"/>
      <c r="D136" s="89"/>
      <c r="E136" s="90"/>
      <c r="F136" s="85"/>
      <c r="G136" s="91"/>
      <c r="H136" s="92"/>
    </row>
    <row r="137" spans="1:8" x14ac:dyDescent="0.4">
      <c r="A137" s="62"/>
      <c r="B137" s="63"/>
      <c r="C137" s="86" t="s">
        <v>797</v>
      </c>
      <c r="D137" s="71"/>
      <c r="E137" s="72"/>
      <c r="F137" s="73"/>
      <c r="G137" s="72"/>
      <c r="H137" s="74"/>
    </row>
    <row r="138" spans="1:8" x14ac:dyDescent="0.35">
      <c r="A138" s="62"/>
      <c r="B138" s="63"/>
      <c r="C138" s="64"/>
      <c r="D138" s="71" t="s">
        <v>797</v>
      </c>
      <c r="E138" s="76" t="s">
        <v>778</v>
      </c>
      <c r="F138" s="77" t="s">
        <v>68</v>
      </c>
      <c r="G138" s="77">
        <v>64.331999999999994</v>
      </c>
      <c r="H138" s="77">
        <v>64.331999999999994</v>
      </c>
    </row>
    <row r="139" spans="1:8" x14ac:dyDescent="0.35">
      <c r="A139" s="79"/>
      <c r="B139" s="80"/>
      <c r="C139" s="64"/>
      <c r="D139" s="71" t="s">
        <v>797</v>
      </c>
      <c r="E139" s="76" t="s">
        <v>779</v>
      </c>
      <c r="F139" s="77" t="s">
        <v>68</v>
      </c>
      <c r="G139" s="77">
        <v>0</v>
      </c>
      <c r="H139" s="77">
        <v>0</v>
      </c>
    </row>
    <row r="140" spans="1:8" x14ac:dyDescent="0.35">
      <c r="A140" s="79"/>
      <c r="B140" s="80"/>
      <c r="C140" s="64"/>
      <c r="D140" s="71" t="s">
        <v>797</v>
      </c>
      <c r="E140" s="76" t="s">
        <v>780</v>
      </c>
      <c r="F140" s="77" t="s">
        <v>68</v>
      </c>
      <c r="G140" s="77">
        <v>0</v>
      </c>
      <c r="H140" s="77">
        <v>0</v>
      </c>
    </row>
    <row r="141" spans="1:8" x14ac:dyDescent="0.35">
      <c r="A141" s="79"/>
      <c r="B141" s="80"/>
      <c r="C141" s="64"/>
      <c r="D141" s="71" t="s">
        <v>797</v>
      </c>
      <c r="E141" s="76" t="s">
        <v>781</v>
      </c>
      <c r="F141" s="77" t="s">
        <v>68</v>
      </c>
      <c r="G141" s="77">
        <v>245.34800000000001</v>
      </c>
      <c r="H141" s="77">
        <v>29.629439999999995</v>
      </c>
    </row>
    <row r="142" spans="1:8" x14ac:dyDescent="0.35">
      <c r="A142" s="79"/>
      <c r="B142" s="80"/>
      <c r="C142" s="81"/>
      <c r="D142" s="71" t="s">
        <v>797</v>
      </c>
      <c r="E142" s="76" t="s">
        <v>782</v>
      </c>
      <c r="F142" s="77" t="s">
        <v>68</v>
      </c>
      <c r="G142" s="77">
        <v>0</v>
      </c>
      <c r="H142" s="77">
        <v>0</v>
      </c>
    </row>
    <row r="143" spans="1:8" x14ac:dyDescent="0.35">
      <c r="A143" s="79"/>
      <c r="B143" s="80"/>
      <c r="C143" s="81"/>
      <c r="D143" s="71" t="s">
        <v>797</v>
      </c>
      <c r="E143" s="76" t="s">
        <v>783</v>
      </c>
      <c r="F143" s="77" t="s">
        <v>68</v>
      </c>
      <c r="G143" s="77">
        <v>0</v>
      </c>
      <c r="H143" s="77">
        <v>0</v>
      </c>
    </row>
    <row r="144" spans="1:8" x14ac:dyDescent="0.35">
      <c r="A144" s="79"/>
      <c r="B144" s="80"/>
      <c r="C144" s="81"/>
      <c r="D144" s="71" t="s">
        <v>797</v>
      </c>
      <c r="E144" s="76" t="s">
        <v>784</v>
      </c>
      <c r="F144" s="77" t="s">
        <v>68</v>
      </c>
      <c r="G144" s="77">
        <v>260.00900000000001</v>
      </c>
      <c r="H144" s="77">
        <v>234.00810000000001</v>
      </c>
    </row>
    <row r="145" spans="1:8" x14ac:dyDescent="0.35">
      <c r="A145" s="79"/>
      <c r="B145" s="80"/>
      <c r="C145" s="81"/>
      <c r="D145" s="71" t="s">
        <v>797</v>
      </c>
      <c r="E145" s="76" t="s">
        <v>45</v>
      </c>
      <c r="F145" s="77" t="s">
        <v>68</v>
      </c>
      <c r="G145" s="77">
        <v>0</v>
      </c>
      <c r="H145" s="77">
        <v>0</v>
      </c>
    </row>
    <row r="146" spans="1:8" x14ac:dyDescent="0.35">
      <c r="A146" s="79"/>
      <c r="B146" s="80"/>
      <c r="C146" s="64"/>
      <c r="D146" s="71" t="s">
        <v>797</v>
      </c>
      <c r="E146" s="76" t="s">
        <v>785</v>
      </c>
      <c r="F146" s="77" t="s">
        <v>68</v>
      </c>
      <c r="G146" s="77">
        <v>0</v>
      </c>
      <c r="H146" s="77">
        <v>0</v>
      </c>
    </row>
    <row r="147" spans="1:8" x14ac:dyDescent="0.35">
      <c r="A147" s="79"/>
      <c r="B147" s="80"/>
      <c r="C147" s="64"/>
      <c r="D147" s="71" t="s">
        <v>797</v>
      </c>
      <c r="E147" s="76" t="s">
        <v>786</v>
      </c>
      <c r="F147" s="77" t="s">
        <v>68</v>
      </c>
      <c r="G147" s="77">
        <v>209.924578</v>
      </c>
      <c r="H147" s="77">
        <v>182.36207911808219</v>
      </c>
    </row>
    <row r="148" spans="1:8" x14ac:dyDescent="0.35">
      <c r="C148" s="64"/>
      <c r="D148" s="71" t="s">
        <v>797</v>
      </c>
      <c r="E148" s="76" t="s">
        <v>787</v>
      </c>
      <c r="F148" s="77" t="s">
        <v>68</v>
      </c>
      <c r="G148" s="77">
        <v>0</v>
      </c>
      <c r="H148" s="77">
        <v>0</v>
      </c>
    </row>
    <row r="149" spans="1:8" x14ac:dyDescent="0.4">
      <c r="A149" s="93"/>
      <c r="B149" s="93"/>
      <c r="D149" s="71"/>
      <c r="E149" s="77" t="s">
        <v>462</v>
      </c>
      <c r="F149" s="77" t="s">
        <v>68</v>
      </c>
      <c r="G149" s="77">
        <v>779.61357800000008</v>
      </c>
      <c r="H149" s="77">
        <v>510.33161911808224</v>
      </c>
    </row>
    <row r="150" spans="1:8" x14ac:dyDescent="0.4">
      <c r="A150" s="87"/>
      <c r="D150" s="89"/>
      <c r="E150" s="90"/>
      <c r="F150" s="85"/>
      <c r="G150" s="91"/>
      <c r="H150" s="92"/>
    </row>
    <row r="151" spans="1:8" x14ac:dyDescent="0.4">
      <c r="A151" s="87"/>
      <c r="C151" s="86" t="s">
        <v>798</v>
      </c>
      <c r="D151" s="71"/>
      <c r="E151" s="72"/>
      <c r="F151" s="73"/>
      <c r="G151" s="72"/>
      <c r="H151" s="74"/>
    </row>
    <row r="152" spans="1:8" ht="13.5" customHeight="1" x14ac:dyDescent="0.35">
      <c r="A152" s="87"/>
      <c r="C152" s="64"/>
      <c r="D152" s="71" t="s">
        <v>798</v>
      </c>
      <c r="E152" s="76" t="s">
        <v>778</v>
      </c>
      <c r="F152" s="77" t="s">
        <v>68</v>
      </c>
      <c r="G152" s="77">
        <v>6.9859999999999998</v>
      </c>
      <c r="H152" s="77">
        <v>6.9859999999999998</v>
      </c>
    </row>
    <row r="153" spans="1:8" x14ac:dyDescent="0.35">
      <c r="A153" s="62"/>
      <c r="B153" s="63"/>
      <c r="C153" s="64"/>
      <c r="D153" s="71" t="s">
        <v>798</v>
      </c>
      <c r="E153" s="76" t="s">
        <v>779</v>
      </c>
      <c r="F153" s="77" t="s">
        <v>68</v>
      </c>
      <c r="G153" s="77">
        <v>0.247</v>
      </c>
      <c r="H153" s="77">
        <v>0.247</v>
      </c>
    </row>
    <row r="154" spans="1:8" x14ac:dyDescent="0.35">
      <c r="A154" s="62"/>
      <c r="B154" s="63"/>
      <c r="C154" s="64"/>
      <c r="D154" s="71" t="s">
        <v>798</v>
      </c>
      <c r="E154" s="76" t="s">
        <v>780</v>
      </c>
      <c r="F154" s="77" t="s">
        <v>68</v>
      </c>
      <c r="G154" s="77">
        <v>0</v>
      </c>
      <c r="H154" s="77">
        <v>0</v>
      </c>
    </row>
    <row r="155" spans="1:8" x14ac:dyDescent="0.35">
      <c r="A155" s="62"/>
      <c r="B155" s="63"/>
      <c r="C155" s="64"/>
      <c r="D155" s="71" t="s">
        <v>798</v>
      </c>
      <c r="E155" s="76" t="s">
        <v>781</v>
      </c>
      <c r="F155" s="77" t="s">
        <v>68</v>
      </c>
      <c r="G155" s="77">
        <v>4.1051000000000002</v>
      </c>
      <c r="H155" s="77">
        <v>3.7766919999999997</v>
      </c>
    </row>
    <row r="156" spans="1:8" x14ac:dyDescent="0.35">
      <c r="A156" s="62"/>
      <c r="B156" s="63"/>
      <c r="C156" s="81"/>
      <c r="D156" s="71" t="s">
        <v>798</v>
      </c>
      <c r="E156" s="76" t="s">
        <v>782</v>
      </c>
      <c r="F156" s="77" t="s">
        <v>68</v>
      </c>
      <c r="G156" s="77">
        <v>39.305620482555355</v>
      </c>
      <c r="H156" s="77">
        <v>30.531199999999998</v>
      </c>
    </row>
    <row r="157" spans="1:8" x14ac:dyDescent="0.35">
      <c r="A157" s="62"/>
      <c r="B157" s="63"/>
      <c r="C157" s="81"/>
      <c r="D157" s="71" t="s">
        <v>798</v>
      </c>
      <c r="E157" s="76" t="s">
        <v>783</v>
      </c>
      <c r="F157" s="77" t="s">
        <v>68</v>
      </c>
      <c r="G157" s="77">
        <v>1.9590000000000001</v>
      </c>
      <c r="H157" s="77">
        <v>1.9590000000000001</v>
      </c>
    </row>
    <row r="158" spans="1:8" x14ac:dyDescent="0.35">
      <c r="A158" s="79"/>
      <c r="B158" s="80"/>
      <c r="C158" s="81"/>
      <c r="D158" s="71" t="s">
        <v>798</v>
      </c>
      <c r="E158" s="76" t="s">
        <v>784</v>
      </c>
      <c r="F158" s="77" t="s">
        <v>68</v>
      </c>
      <c r="G158" s="77">
        <v>3.641</v>
      </c>
      <c r="H158" s="77">
        <v>3.3497200000000005</v>
      </c>
    </row>
    <row r="159" spans="1:8" x14ac:dyDescent="0.35">
      <c r="A159" s="79"/>
      <c r="B159" s="80"/>
      <c r="C159" s="81"/>
      <c r="D159" s="71" t="s">
        <v>798</v>
      </c>
      <c r="E159" s="76" t="s">
        <v>45</v>
      </c>
      <c r="F159" s="77" t="s">
        <v>68</v>
      </c>
      <c r="G159" s="77">
        <v>17.988</v>
      </c>
      <c r="H159" s="77">
        <v>16.1892</v>
      </c>
    </row>
    <row r="160" spans="1:8" x14ac:dyDescent="0.35">
      <c r="A160" s="79"/>
      <c r="B160" s="80"/>
      <c r="C160" s="64"/>
      <c r="D160" s="71" t="s">
        <v>798</v>
      </c>
      <c r="E160" s="76" t="s">
        <v>785</v>
      </c>
      <c r="F160" s="77" t="s">
        <v>68</v>
      </c>
      <c r="G160" s="77">
        <v>3.8079138881685299</v>
      </c>
      <c r="H160" s="77">
        <v>3.4271224993516771</v>
      </c>
    </row>
    <row r="161" spans="1:8" x14ac:dyDescent="0.35">
      <c r="A161" s="79"/>
      <c r="B161" s="80"/>
      <c r="C161" s="64"/>
      <c r="D161" s="71" t="s">
        <v>798</v>
      </c>
      <c r="E161" s="76" t="s">
        <v>786</v>
      </c>
      <c r="F161" s="77" t="s">
        <v>68</v>
      </c>
      <c r="G161" s="77">
        <v>4.884093</v>
      </c>
      <c r="H161" s="77">
        <v>4.3956837000000002</v>
      </c>
    </row>
    <row r="162" spans="1:8" x14ac:dyDescent="0.35">
      <c r="A162" s="79"/>
      <c r="B162" s="80"/>
      <c r="C162" s="64"/>
      <c r="D162" s="71" t="s">
        <v>798</v>
      </c>
      <c r="E162" s="76" t="s">
        <v>787</v>
      </c>
      <c r="F162" s="77" t="s">
        <v>68</v>
      </c>
      <c r="G162" s="77">
        <v>4.7E-2</v>
      </c>
      <c r="H162" s="77">
        <v>4.512E-2</v>
      </c>
    </row>
    <row r="163" spans="1:8" x14ac:dyDescent="0.4">
      <c r="A163" s="79"/>
      <c r="B163" s="80"/>
      <c r="D163" s="71"/>
      <c r="E163" s="77" t="s">
        <v>462</v>
      </c>
      <c r="F163" s="77" t="s">
        <v>68</v>
      </c>
      <c r="G163" s="77">
        <v>82.970727370723864</v>
      </c>
      <c r="H163" s="77">
        <v>70.906738199351679</v>
      </c>
    </row>
    <row r="164" spans="1:8" x14ac:dyDescent="0.4">
      <c r="A164" s="79"/>
      <c r="B164" s="80"/>
      <c r="D164" s="89"/>
      <c r="E164" s="90"/>
      <c r="F164" s="85"/>
      <c r="G164" s="91"/>
      <c r="H164" s="92"/>
    </row>
    <row r="165" spans="1:8" x14ac:dyDescent="0.4">
      <c r="A165" s="79"/>
      <c r="B165" s="80"/>
      <c r="C165" s="86" t="s">
        <v>799</v>
      </c>
      <c r="D165" s="71"/>
      <c r="E165" s="72"/>
      <c r="F165" s="73"/>
      <c r="G165" s="72"/>
      <c r="H165" s="74"/>
    </row>
    <row r="166" spans="1:8" x14ac:dyDescent="0.35">
      <c r="A166" s="79"/>
      <c r="B166" s="80"/>
      <c r="C166" s="64"/>
      <c r="D166" s="71" t="s">
        <v>799</v>
      </c>
      <c r="E166" s="76" t="s">
        <v>778</v>
      </c>
      <c r="F166" s="77" t="s">
        <v>68</v>
      </c>
      <c r="G166" s="77">
        <v>919.20349999999996</v>
      </c>
      <c r="H166" s="77">
        <v>952.3396979254087</v>
      </c>
    </row>
    <row r="167" spans="1:8" x14ac:dyDescent="0.35">
      <c r="C167" s="64"/>
      <c r="D167" s="71" t="s">
        <v>799</v>
      </c>
      <c r="E167" s="76" t="s">
        <v>779</v>
      </c>
      <c r="F167" s="77" t="s">
        <v>68</v>
      </c>
      <c r="G167" s="77">
        <v>151.01300000000001</v>
      </c>
      <c r="H167" s="77">
        <v>164.41326937827438</v>
      </c>
    </row>
    <row r="168" spans="1:8" x14ac:dyDescent="0.35">
      <c r="A168" s="93"/>
      <c r="B168" s="93"/>
      <c r="C168" s="64"/>
      <c r="D168" s="71" t="s">
        <v>799</v>
      </c>
      <c r="E168" s="76" t="s">
        <v>780</v>
      </c>
      <c r="F168" s="77" t="s">
        <v>68</v>
      </c>
      <c r="G168" s="77">
        <v>7.0730000000000004</v>
      </c>
      <c r="H168" s="77">
        <v>8.017958235028015</v>
      </c>
    </row>
    <row r="169" spans="1:8" x14ac:dyDescent="0.35">
      <c r="A169" s="87"/>
      <c r="C169" s="64"/>
      <c r="D169" s="71" t="s">
        <v>799</v>
      </c>
      <c r="E169" s="76" t="s">
        <v>781</v>
      </c>
      <c r="F169" s="77" t="s">
        <v>68</v>
      </c>
      <c r="G169" s="77">
        <v>24.887999999999998</v>
      </c>
      <c r="H169" s="77">
        <v>25.150623009077055</v>
      </c>
    </row>
    <row r="170" spans="1:8" x14ac:dyDescent="0.35">
      <c r="A170" s="87"/>
      <c r="C170" s="81"/>
      <c r="D170" s="71" t="s">
        <v>799</v>
      </c>
      <c r="E170" s="76" t="s">
        <v>782</v>
      </c>
      <c r="F170" s="77" t="s">
        <v>68</v>
      </c>
      <c r="G170" s="77">
        <v>831.2279378064211</v>
      </c>
      <c r="H170" s="77">
        <v>544.16620957381974</v>
      </c>
    </row>
    <row r="171" spans="1:8" ht="13.5" customHeight="1" x14ac:dyDescent="0.35">
      <c r="A171" s="87"/>
      <c r="C171" s="81"/>
      <c r="D171" s="71" t="s">
        <v>799</v>
      </c>
      <c r="E171" s="76" t="s">
        <v>783</v>
      </c>
      <c r="F171" s="77" t="s">
        <v>68</v>
      </c>
      <c r="G171" s="77">
        <v>119.03400000000001</v>
      </c>
      <c r="H171" s="77">
        <v>110.74928164282871</v>
      </c>
    </row>
    <row r="172" spans="1:8" x14ac:dyDescent="0.35">
      <c r="A172" s="62"/>
      <c r="B172" s="63"/>
      <c r="C172" s="81"/>
      <c r="D172" s="71" t="s">
        <v>799</v>
      </c>
      <c r="E172" s="76" t="s">
        <v>784</v>
      </c>
      <c r="F172" s="77" t="s">
        <v>68</v>
      </c>
      <c r="G172" s="77">
        <v>354.93599999999998</v>
      </c>
      <c r="H172" s="77">
        <v>377.21729492134818</v>
      </c>
    </row>
    <row r="173" spans="1:8" x14ac:dyDescent="0.35">
      <c r="A173" s="62"/>
      <c r="B173" s="63"/>
      <c r="C173" s="81"/>
      <c r="D173" s="71" t="s">
        <v>799</v>
      </c>
      <c r="E173" s="76" t="s">
        <v>45</v>
      </c>
      <c r="F173" s="77" t="s">
        <v>68</v>
      </c>
      <c r="G173" s="77">
        <v>1516.539</v>
      </c>
      <c r="H173" s="77">
        <v>1219.0374907682067</v>
      </c>
    </row>
    <row r="174" spans="1:8" x14ac:dyDescent="0.35">
      <c r="A174" s="62"/>
      <c r="B174" s="63"/>
      <c r="C174" s="64"/>
      <c r="D174" s="71" t="s">
        <v>799</v>
      </c>
      <c r="E174" s="76" t="s">
        <v>785</v>
      </c>
      <c r="F174" s="77" t="s">
        <v>68</v>
      </c>
      <c r="G174" s="77">
        <v>672.99774581361237</v>
      </c>
      <c r="H174" s="77">
        <v>510.96266298894045</v>
      </c>
    </row>
    <row r="175" spans="1:8" x14ac:dyDescent="0.35">
      <c r="A175" s="62"/>
      <c r="B175" s="63"/>
      <c r="C175" s="64"/>
      <c r="D175" s="71" t="s">
        <v>799</v>
      </c>
      <c r="E175" s="76" t="s">
        <v>786</v>
      </c>
      <c r="F175" s="77" t="s">
        <v>68</v>
      </c>
      <c r="G175" s="77">
        <v>916.43439599999999</v>
      </c>
      <c r="H175" s="77">
        <v>630.29556896549286</v>
      </c>
    </row>
    <row r="176" spans="1:8" x14ac:dyDescent="0.35">
      <c r="A176" s="62"/>
      <c r="B176" s="63"/>
      <c r="C176" s="64"/>
      <c r="D176" s="71" t="s">
        <v>799</v>
      </c>
      <c r="E176" s="76" t="s">
        <v>787</v>
      </c>
      <c r="F176" s="77" t="s">
        <v>68</v>
      </c>
      <c r="G176" s="77">
        <v>356.54422720000002</v>
      </c>
      <c r="H176" s="77">
        <v>356.7299053755014</v>
      </c>
    </row>
    <row r="177" spans="1:8" x14ac:dyDescent="0.4">
      <c r="A177" s="79"/>
      <c r="B177" s="80"/>
      <c r="D177" s="71"/>
      <c r="E177" s="77" t="s">
        <v>462</v>
      </c>
      <c r="F177" s="77" t="s">
        <v>68</v>
      </c>
      <c r="G177" s="77">
        <v>5869.8908068200335</v>
      </c>
      <c r="H177" s="77">
        <v>4899.079962783926</v>
      </c>
    </row>
    <row r="178" spans="1:8" x14ac:dyDescent="0.4">
      <c r="A178" s="79"/>
      <c r="B178" s="80"/>
      <c r="D178" s="89"/>
      <c r="E178" s="90"/>
      <c r="F178" s="85"/>
      <c r="G178" s="91"/>
      <c r="H178" s="92"/>
    </row>
    <row r="179" spans="1:8" x14ac:dyDescent="0.4">
      <c r="A179" s="79"/>
      <c r="B179" s="80"/>
      <c r="C179" s="86" t="s">
        <v>800</v>
      </c>
      <c r="D179" s="71"/>
      <c r="E179" s="72"/>
      <c r="F179" s="73"/>
      <c r="G179" s="72"/>
      <c r="H179" s="74"/>
    </row>
    <row r="180" spans="1:8" x14ac:dyDescent="0.35">
      <c r="A180" s="79"/>
      <c r="B180" s="80"/>
      <c r="C180" s="64"/>
      <c r="D180" s="71" t="s">
        <v>800</v>
      </c>
      <c r="E180" s="76" t="s">
        <v>778</v>
      </c>
      <c r="F180" s="77" t="s">
        <v>68</v>
      </c>
      <c r="G180" s="77">
        <v>44.378999999999998</v>
      </c>
      <c r="H180" s="77">
        <v>24.372900000000005</v>
      </c>
    </row>
    <row r="181" spans="1:8" x14ac:dyDescent="0.35">
      <c r="A181" s="79"/>
      <c r="B181" s="80"/>
      <c r="C181" s="64"/>
      <c r="D181" s="71" t="s">
        <v>800</v>
      </c>
      <c r="E181" s="76" t="s">
        <v>779</v>
      </c>
      <c r="F181" s="77" t="s">
        <v>68</v>
      </c>
      <c r="G181" s="77">
        <v>19.747</v>
      </c>
      <c r="H181" s="77">
        <v>19.747000000000003</v>
      </c>
    </row>
    <row r="182" spans="1:8" x14ac:dyDescent="0.35">
      <c r="A182" s="79"/>
      <c r="B182" s="80"/>
      <c r="C182" s="64"/>
      <c r="D182" s="71" t="s">
        <v>800</v>
      </c>
      <c r="E182" s="76" t="s">
        <v>780</v>
      </c>
      <c r="F182" s="77" t="s">
        <v>68</v>
      </c>
      <c r="G182" s="77">
        <v>0</v>
      </c>
      <c r="H182" s="77">
        <v>0</v>
      </c>
    </row>
    <row r="183" spans="1:8" x14ac:dyDescent="0.35">
      <c r="A183" s="79"/>
      <c r="B183" s="80"/>
      <c r="C183" s="64"/>
      <c r="D183" s="71" t="s">
        <v>800</v>
      </c>
      <c r="E183" s="76" t="s">
        <v>781</v>
      </c>
      <c r="F183" s="77" t="s">
        <v>68</v>
      </c>
      <c r="G183" s="77">
        <v>9.9009999999999998</v>
      </c>
      <c r="H183" s="77">
        <v>9.1089199999999977</v>
      </c>
    </row>
    <row r="184" spans="1:8" x14ac:dyDescent="0.35">
      <c r="A184" s="79"/>
      <c r="B184" s="80"/>
      <c r="C184" s="81"/>
      <c r="D184" s="71" t="s">
        <v>800</v>
      </c>
      <c r="E184" s="76" t="s">
        <v>782</v>
      </c>
      <c r="F184" s="77" t="s">
        <v>68</v>
      </c>
      <c r="G184" s="77">
        <v>8.4620543698269994</v>
      </c>
      <c r="H184" s="77">
        <v>7.9307994761763032</v>
      </c>
    </row>
    <row r="185" spans="1:8" x14ac:dyDescent="0.35">
      <c r="A185" s="79"/>
      <c r="B185" s="80"/>
      <c r="C185" s="81"/>
      <c r="D185" s="71" t="s">
        <v>800</v>
      </c>
      <c r="E185" s="76" t="s">
        <v>783</v>
      </c>
      <c r="F185" s="77" t="s">
        <v>68</v>
      </c>
      <c r="G185" s="77">
        <v>41.661000000000001</v>
      </c>
      <c r="H185" s="77">
        <v>37.494900000000001</v>
      </c>
    </row>
    <row r="186" spans="1:8" x14ac:dyDescent="0.35">
      <c r="C186" s="81"/>
      <c r="D186" s="71" t="s">
        <v>800</v>
      </c>
      <c r="E186" s="76" t="s">
        <v>784</v>
      </c>
      <c r="F186" s="77" t="s">
        <v>68</v>
      </c>
      <c r="G186" s="77">
        <v>13.477</v>
      </c>
      <c r="H186" s="77">
        <v>12.398840000000002</v>
      </c>
    </row>
    <row r="187" spans="1:8" x14ac:dyDescent="0.35">
      <c r="A187" s="93"/>
      <c r="B187" s="93"/>
      <c r="C187" s="81"/>
      <c r="D187" s="71" t="s">
        <v>800</v>
      </c>
      <c r="E187" s="76" t="s">
        <v>45</v>
      </c>
      <c r="F187" s="77" t="s">
        <v>68</v>
      </c>
      <c r="G187" s="77">
        <v>2.3889999999999998</v>
      </c>
      <c r="H187" s="77">
        <v>2.1500999999999997</v>
      </c>
    </row>
    <row r="188" spans="1:8" x14ac:dyDescent="0.35">
      <c r="A188" s="87"/>
      <c r="C188" s="64"/>
      <c r="D188" s="71" t="s">
        <v>800</v>
      </c>
      <c r="E188" s="76" t="s">
        <v>785</v>
      </c>
      <c r="F188" s="77" t="s">
        <v>68</v>
      </c>
      <c r="G188" s="77">
        <v>0</v>
      </c>
      <c r="H188" s="77">
        <v>0</v>
      </c>
    </row>
    <row r="189" spans="1:8" x14ac:dyDescent="0.35">
      <c r="A189" s="87"/>
      <c r="C189" s="64"/>
      <c r="D189" s="71" t="s">
        <v>800</v>
      </c>
      <c r="E189" s="76" t="s">
        <v>786</v>
      </c>
      <c r="F189" s="77" t="s">
        <v>68</v>
      </c>
      <c r="G189" s="77">
        <v>3.21021</v>
      </c>
      <c r="H189" s="77">
        <v>2.889189</v>
      </c>
    </row>
    <row r="190" spans="1:8" x14ac:dyDescent="0.35">
      <c r="A190" s="87"/>
      <c r="C190" s="64"/>
      <c r="D190" s="71" t="s">
        <v>800</v>
      </c>
      <c r="E190" s="76" t="s">
        <v>787</v>
      </c>
      <c r="F190" s="77" t="s">
        <v>68</v>
      </c>
      <c r="G190" s="77">
        <v>3.7174367999999998</v>
      </c>
      <c r="H190" s="77">
        <v>3.6493793280000002</v>
      </c>
    </row>
    <row r="191" spans="1:8" x14ac:dyDescent="0.4">
      <c r="A191" s="62"/>
      <c r="B191" s="63"/>
      <c r="D191" s="71"/>
      <c r="E191" s="77" t="s">
        <v>462</v>
      </c>
      <c r="F191" s="77" t="s">
        <v>68</v>
      </c>
      <c r="G191" s="77">
        <v>146.94370116982699</v>
      </c>
      <c r="H191" s="77">
        <v>119.74202780417632</v>
      </c>
    </row>
    <row r="192" spans="1:8" x14ac:dyDescent="0.4">
      <c r="A192" s="62"/>
      <c r="B192" s="63"/>
      <c r="D192" s="89"/>
      <c r="E192" s="90"/>
      <c r="F192" s="85"/>
      <c r="G192" s="91"/>
      <c r="H192" s="92"/>
    </row>
    <row r="193" spans="1:8" x14ac:dyDescent="0.4">
      <c r="A193" s="62"/>
      <c r="B193" s="63"/>
      <c r="C193" s="86" t="s">
        <v>801</v>
      </c>
      <c r="D193" s="71"/>
      <c r="E193" s="72"/>
      <c r="F193" s="73"/>
      <c r="G193" s="72"/>
      <c r="H193" s="74"/>
    </row>
    <row r="194" spans="1:8" x14ac:dyDescent="0.35">
      <c r="A194" s="62"/>
      <c r="B194" s="63"/>
      <c r="C194" s="64"/>
      <c r="D194" s="71" t="s">
        <v>801</v>
      </c>
      <c r="E194" s="76" t="s">
        <v>778</v>
      </c>
      <c r="F194" s="77" t="s">
        <v>68</v>
      </c>
      <c r="G194" s="77">
        <v>26.163667740000001</v>
      </c>
      <c r="H194" s="77">
        <v>36.594591243977519</v>
      </c>
    </row>
    <row r="195" spans="1:8" x14ac:dyDescent="0.35">
      <c r="A195" s="62"/>
      <c r="B195" s="63"/>
      <c r="C195" s="64"/>
      <c r="D195" s="71" t="s">
        <v>801</v>
      </c>
      <c r="E195" s="76" t="s">
        <v>779</v>
      </c>
      <c r="F195" s="77" t="s">
        <v>68</v>
      </c>
      <c r="G195" s="77">
        <v>118.88</v>
      </c>
      <c r="H195" s="77">
        <v>150.64243612768749</v>
      </c>
    </row>
    <row r="196" spans="1:8" x14ac:dyDescent="0.35">
      <c r="A196" s="79"/>
      <c r="B196" s="80"/>
      <c r="C196" s="64"/>
      <c r="D196" s="71" t="s">
        <v>801</v>
      </c>
      <c r="E196" s="76" t="s">
        <v>780</v>
      </c>
      <c r="F196" s="77" t="s">
        <v>68</v>
      </c>
      <c r="G196" s="77">
        <v>0</v>
      </c>
      <c r="H196" s="77">
        <v>0</v>
      </c>
    </row>
    <row r="197" spans="1:8" x14ac:dyDescent="0.35">
      <c r="A197" s="79"/>
      <c r="B197" s="80"/>
      <c r="C197" s="64"/>
      <c r="D197" s="71" t="s">
        <v>801</v>
      </c>
      <c r="E197" s="76" t="s">
        <v>781</v>
      </c>
      <c r="F197" s="77" t="s">
        <v>68</v>
      </c>
      <c r="G197" s="77">
        <v>9.3650000000000002</v>
      </c>
      <c r="H197" s="77">
        <v>29.10352010591167</v>
      </c>
    </row>
    <row r="198" spans="1:8" x14ac:dyDescent="0.35">
      <c r="A198" s="79"/>
      <c r="B198" s="80"/>
      <c r="C198" s="81"/>
      <c r="D198" s="71" t="s">
        <v>801</v>
      </c>
      <c r="E198" s="76" t="s">
        <v>782</v>
      </c>
      <c r="F198" s="77" t="s">
        <v>68</v>
      </c>
      <c r="G198" s="77">
        <v>195.62359925787544</v>
      </c>
      <c r="H198" s="77">
        <v>191.4516016963224</v>
      </c>
    </row>
    <row r="199" spans="1:8" x14ac:dyDescent="0.35">
      <c r="A199" s="79"/>
      <c r="B199" s="80"/>
      <c r="C199" s="81"/>
      <c r="D199" s="71" t="s">
        <v>801</v>
      </c>
      <c r="E199" s="76" t="s">
        <v>783</v>
      </c>
      <c r="F199" s="77" t="s">
        <v>68</v>
      </c>
      <c r="G199" s="77">
        <v>40.365000000000002</v>
      </c>
      <c r="H199" s="77">
        <v>37.876485317297252</v>
      </c>
    </row>
    <row r="200" spans="1:8" x14ac:dyDescent="0.35">
      <c r="A200" s="79"/>
      <c r="B200" s="80"/>
      <c r="C200" s="81"/>
      <c r="D200" s="71" t="s">
        <v>801</v>
      </c>
      <c r="E200" s="76" t="s">
        <v>784</v>
      </c>
      <c r="F200" s="77" t="s">
        <v>68</v>
      </c>
      <c r="G200" s="77">
        <v>107.62899999999999</v>
      </c>
      <c r="H200" s="77">
        <v>130.01402860147303</v>
      </c>
    </row>
    <row r="201" spans="1:8" x14ac:dyDescent="0.35">
      <c r="A201" s="79"/>
      <c r="B201" s="80"/>
      <c r="C201" s="81"/>
      <c r="D201" s="71" t="s">
        <v>801</v>
      </c>
      <c r="E201" s="76" t="s">
        <v>45</v>
      </c>
      <c r="F201" s="77" t="s">
        <v>68</v>
      </c>
      <c r="G201" s="77">
        <v>94.796999999999997</v>
      </c>
      <c r="H201" s="77">
        <v>70.000883127403625</v>
      </c>
    </row>
    <row r="202" spans="1:8" x14ac:dyDescent="0.35">
      <c r="A202" s="79"/>
      <c r="B202" s="80"/>
      <c r="C202" s="64"/>
      <c r="D202" s="71" t="s">
        <v>801</v>
      </c>
      <c r="E202" s="76" t="s">
        <v>785</v>
      </c>
      <c r="F202" s="77" t="s">
        <v>68</v>
      </c>
      <c r="G202" s="77">
        <v>1056.5756774625597</v>
      </c>
      <c r="H202" s="77">
        <v>978.72588664854356</v>
      </c>
    </row>
    <row r="203" spans="1:8" x14ac:dyDescent="0.35">
      <c r="A203" s="79"/>
      <c r="B203" s="80"/>
      <c r="C203" s="64"/>
      <c r="D203" s="71" t="s">
        <v>801</v>
      </c>
      <c r="E203" s="76" t="s">
        <v>786</v>
      </c>
      <c r="F203" s="77" t="s">
        <v>68</v>
      </c>
      <c r="G203" s="77">
        <v>87.301357999999993</v>
      </c>
      <c r="H203" s="77">
        <v>55.402451316242761</v>
      </c>
    </row>
    <row r="204" spans="1:8" x14ac:dyDescent="0.35">
      <c r="A204" s="79"/>
      <c r="B204" s="80"/>
      <c r="C204" s="64"/>
      <c r="D204" s="71" t="s">
        <v>801</v>
      </c>
      <c r="E204" s="76" t="s">
        <v>787</v>
      </c>
      <c r="F204" s="77" t="s">
        <v>68</v>
      </c>
      <c r="G204" s="77">
        <v>40.909670400000003</v>
      </c>
      <c r="H204" s="77">
        <v>54.266017697138956</v>
      </c>
    </row>
    <row r="205" spans="1:8" x14ac:dyDescent="0.4">
      <c r="D205" s="71"/>
      <c r="E205" s="77" t="s">
        <v>462</v>
      </c>
      <c r="F205" s="77" t="s">
        <v>68</v>
      </c>
      <c r="G205" s="77">
        <v>1777.6099728604354</v>
      </c>
      <c r="H205" s="77">
        <v>1734.0779018819983</v>
      </c>
    </row>
    <row r="206" spans="1:8" x14ac:dyDescent="0.4">
      <c r="A206" s="93"/>
      <c r="B206" s="93"/>
      <c r="D206" s="89"/>
      <c r="E206" s="90"/>
      <c r="F206" s="85"/>
      <c r="G206" s="91"/>
      <c r="H206" s="92"/>
    </row>
    <row r="207" spans="1:8" x14ac:dyDescent="0.4">
      <c r="A207" s="87"/>
      <c r="C207" s="86" t="s">
        <v>802</v>
      </c>
      <c r="D207" s="71"/>
      <c r="E207" s="72"/>
      <c r="F207" s="73"/>
      <c r="G207" s="72"/>
      <c r="H207" s="74"/>
    </row>
    <row r="208" spans="1:8" x14ac:dyDescent="0.35">
      <c r="A208" s="87"/>
      <c r="C208" s="64"/>
      <c r="D208" s="71" t="s">
        <v>802</v>
      </c>
      <c r="E208" s="76" t="s">
        <v>778</v>
      </c>
      <c r="F208" s="77" t="s">
        <v>68</v>
      </c>
      <c r="G208" s="77">
        <v>0</v>
      </c>
      <c r="H208" s="77">
        <v>0</v>
      </c>
    </row>
    <row r="209" spans="1:8" x14ac:dyDescent="0.35">
      <c r="A209" s="87"/>
      <c r="C209" s="64"/>
      <c r="D209" s="71" t="s">
        <v>802</v>
      </c>
      <c r="E209" s="76" t="s">
        <v>779</v>
      </c>
      <c r="F209" s="77" t="s">
        <v>68</v>
      </c>
      <c r="G209" s="77">
        <v>0</v>
      </c>
      <c r="H209" s="77">
        <v>0</v>
      </c>
    </row>
    <row r="210" spans="1:8" x14ac:dyDescent="0.35">
      <c r="A210" s="62"/>
      <c r="B210" s="63"/>
      <c r="C210" s="64"/>
      <c r="D210" s="71" t="s">
        <v>802</v>
      </c>
      <c r="E210" s="76" t="s">
        <v>780</v>
      </c>
      <c r="F210" s="77" t="s">
        <v>68</v>
      </c>
      <c r="G210" s="77">
        <v>0</v>
      </c>
      <c r="H210" s="77">
        <v>0</v>
      </c>
    </row>
    <row r="211" spans="1:8" x14ac:dyDescent="0.35">
      <c r="A211" s="62"/>
      <c r="B211" s="63"/>
      <c r="C211" s="64"/>
      <c r="D211" s="71" t="s">
        <v>802</v>
      </c>
      <c r="E211" s="76" t="s">
        <v>781</v>
      </c>
      <c r="F211" s="77" t="s">
        <v>68</v>
      </c>
      <c r="G211" s="77">
        <v>0</v>
      </c>
      <c r="H211" s="77">
        <v>0</v>
      </c>
    </row>
    <row r="212" spans="1:8" x14ac:dyDescent="0.35">
      <c r="A212" s="62"/>
      <c r="B212" s="63"/>
      <c r="C212" s="81"/>
      <c r="D212" s="71" t="s">
        <v>802</v>
      </c>
      <c r="E212" s="76" t="s">
        <v>782</v>
      </c>
      <c r="F212" s="77" t="s">
        <v>68</v>
      </c>
      <c r="G212" s="77">
        <v>0</v>
      </c>
      <c r="H212" s="77">
        <v>0</v>
      </c>
    </row>
    <row r="213" spans="1:8" x14ac:dyDescent="0.35">
      <c r="A213" s="62"/>
      <c r="B213" s="63"/>
      <c r="C213" s="81"/>
      <c r="D213" s="71" t="s">
        <v>802</v>
      </c>
      <c r="E213" s="76" t="s">
        <v>783</v>
      </c>
      <c r="F213" s="77" t="s">
        <v>68</v>
      </c>
      <c r="G213" s="77">
        <v>0</v>
      </c>
      <c r="H213" s="77">
        <v>0</v>
      </c>
    </row>
    <row r="214" spans="1:8" x14ac:dyDescent="0.35">
      <c r="A214" s="62"/>
      <c r="B214" s="63"/>
      <c r="C214" s="81"/>
      <c r="D214" s="71" t="s">
        <v>802</v>
      </c>
      <c r="E214" s="76" t="s">
        <v>784</v>
      </c>
      <c r="F214" s="77" t="s">
        <v>68</v>
      </c>
      <c r="G214" s="77">
        <v>0</v>
      </c>
      <c r="H214" s="77">
        <v>0</v>
      </c>
    </row>
    <row r="215" spans="1:8" x14ac:dyDescent="0.35">
      <c r="A215" s="79"/>
      <c r="B215" s="80"/>
      <c r="C215" s="81"/>
      <c r="D215" s="71" t="s">
        <v>802</v>
      </c>
      <c r="E215" s="76" t="s">
        <v>45</v>
      </c>
      <c r="F215" s="77" t="s">
        <v>68</v>
      </c>
      <c r="G215" s="77">
        <v>0</v>
      </c>
      <c r="H215" s="77">
        <v>0</v>
      </c>
    </row>
    <row r="216" spans="1:8" x14ac:dyDescent="0.35">
      <c r="A216" s="79"/>
      <c r="B216" s="80"/>
      <c r="C216" s="64"/>
      <c r="D216" s="71" t="s">
        <v>802</v>
      </c>
      <c r="E216" s="76" t="s">
        <v>785</v>
      </c>
      <c r="F216" s="77" t="s">
        <v>68</v>
      </c>
      <c r="G216" s="77">
        <v>0</v>
      </c>
      <c r="H216" s="77">
        <v>0</v>
      </c>
    </row>
    <row r="217" spans="1:8" x14ac:dyDescent="0.35">
      <c r="A217" s="79"/>
      <c r="B217" s="80"/>
      <c r="C217" s="64"/>
      <c r="D217" s="71" t="s">
        <v>802</v>
      </c>
      <c r="E217" s="76" t="s">
        <v>786</v>
      </c>
      <c r="F217" s="77" t="s">
        <v>68</v>
      </c>
      <c r="G217" s="77">
        <v>0</v>
      </c>
      <c r="H217" s="77">
        <v>0</v>
      </c>
    </row>
    <row r="218" spans="1:8" x14ac:dyDescent="0.35">
      <c r="A218" s="79"/>
      <c r="B218" s="80"/>
      <c r="C218" s="64"/>
      <c r="D218" s="71" t="s">
        <v>802</v>
      </c>
      <c r="E218" s="76" t="s">
        <v>787</v>
      </c>
      <c r="F218" s="77" t="s">
        <v>68</v>
      </c>
      <c r="G218" s="77">
        <v>0</v>
      </c>
      <c r="H218" s="77">
        <v>0</v>
      </c>
    </row>
    <row r="219" spans="1:8" x14ac:dyDescent="0.4">
      <c r="A219" s="79"/>
      <c r="B219" s="80"/>
      <c r="D219" s="71"/>
      <c r="E219" s="77" t="s">
        <v>462</v>
      </c>
      <c r="F219" s="77" t="s">
        <v>68</v>
      </c>
      <c r="G219" s="77">
        <v>0</v>
      </c>
      <c r="H219" s="77">
        <v>0</v>
      </c>
    </row>
    <row r="220" spans="1:8" x14ac:dyDescent="0.4">
      <c r="A220" s="79"/>
      <c r="B220" s="80"/>
      <c r="D220" s="89"/>
      <c r="E220" s="90"/>
      <c r="F220" s="85"/>
      <c r="G220" s="91"/>
      <c r="H220" s="92"/>
    </row>
    <row r="221" spans="1:8" x14ac:dyDescent="0.4">
      <c r="A221" s="79"/>
      <c r="B221" s="80"/>
      <c r="C221" s="86" t="s">
        <v>803</v>
      </c>
      <c r="D221" s="71"/>
      <c r="E221" s="72"/>
      <c r="F221" s="73"/>
      <c r="G221" s="72"/>
      <c r="H221" s="74"/>
    </row>
    <row r="222" spans="1:8" x14ac:dyDescent="0.35">
      <c r="A222" s="79"/>
      <c r="B222" s="80"/>
      <c r="C222" s="64"/>
      <c r="D222" s="71" t="s">
        <v>803</v>
      </c>
      <c r="E222" s="76" t="s">
        <v>778</v>
      </c>
      <c r="F222" s="77" t="s">
        <v>68</v>
      </c>
      <c r="G222" s="77">
        <v>0</v>
      </c>
      <c r="H222" s="77">
        <v>0</v>
      </c>
    </row>
    <row r="223" spans="1:8" x14ac:dyDescent="0.35">
      <c r="A223" s="79"/>
      <c r="B223" s="80"/>
      <c r="C223" s="64"/>
      <c r="D223" s="71" t="s">
        <v>803</v>
      </c>
      <c r="E223" s="76" t="s">
        <v>779</v>
      </c>
      <c r="F223" s="77" t="s">
        <v>68</v>
      </c>
      <c r="G223" s="77">
        <v>0</v>
      </c>
      <c r="H223" s="77">
        <v>0</v>
      </c>
    </row>
    <row r="224" spans="1:8" x14ac:dyDescent="0.35">
      <c r="C224" s="64"/>
      <c r="D224" s="71" t="s">
        <v>803</v>
      </c>
      <c r="E224" s="76" t="s">
        <v>780</v>
      </c>
      <c r="F224" s="77" t="s">
        <v>68</v>
      </c>
      <c r="G224" s="77">
        <v>0</v>
      </c>
      <c r="H224" s="77">
        <v>0</v>
      </c>
    </row>
    <row r="225" spans="1:8" x14ac:dyDescent="0.35">
      <c r="A225" s="93"/>
      <c r="B225" s="93"/>
      <c r="C225" s="64"/>
      <c r="D225" s="71" t="s">
        <v>803</v>
      </c>
      <c r="E225" s="76" t="s">
        <v>781</v>
      </c>
      <c r="F225" s="77" t="s">
        <v>68</v>
      </c>
      <c r="G225" s="77">
        <v>83.601679826411356</v>
      </c>
      <c r="H225" s="77">
        <v>83.60167982641137</v>
      </c>
    </row>
    <row r="226" spans="1:8" x14ac:dyDescent="0.35">
      <c r="A226" s="87"/>
      <c r="C226" s="81"/>
      <c r="D226" s="71" t="s">
        <v>803</v>
      </c>
      <c r="E226" s="76" t="s">
        <v>782</v>
      </c>
      <c r="F226" s="77" t="s">
        <v>68</v>
      </c>
      <c r="G226" s="77">
        <v>23.241243086435446</v>
      </c>
      <c r="H226" s="77">
        <v>21.846768501249315</v>
      </c>
    </row>
    <row r="227" spans="1:8" x14ac:dyDescent="0.35">
      <c r="A227" s="87"/>
      <c r="C227" s="81"/>
      <c r="D227" s="71" t="s">
        <v>803</v>
      </c>
      <c r="E227" s="76" t="s">
        <v>783</v>
      </c>
      <c r="F227" s="77" t="s">
        <v>68</v>
      </c>
      <c r="G227" s="77">
        <v>0</v>
      </c>
      <c r="H227" s="77">
        <v>0</v>
      </c>
    </row>
    <row r="228" spans="1:8" x14ac:dyDescent="0.35">
      <c r="A228" s="87"/>
      <c r="C228" s="81"/>
      <c r="D228" s="71" t="s">
        <v>803</v>
      </c>
      <c r="E228" s="76" t="s">
        <v>784</v>
      </c>
      <c r="F228" s="77" t="s">
        <v>68</v>
      </c>
      <c r="G228" s="77">
        <v>0</v>
      </c>
      <c r="H228" s="77">
        <v>0</v>
      </c>
    </row>
    <row r="229" spans="1:8" x14ac:dyDescent="0.35">
      <c r="A229" s="62"/>
      <c r="B229" s="63"/>
      <c r="C229" s="81"/>
      <c r="D229" s="71" t="s">
        <v>803</v>
      </c>
      <c r="E229" s="76" t="s">
        <v>45</v>
      </c>
      <c r="F229" s="77" t="s">
        <v>68</v>
      </c>
      <c r="G229" s="77">
        <v>0</v>
      </c>
      <c r="H229" s="77">
        <v>0</v>
      </c>
    </row>
    <row r="230" spans="1:8" x14ac:dyDescent="0.35">
      <c r="A230" s="62"/>
      <c r="B230" s="63"/>
      <c r="C230" s="64"/>
      <c r="D230" s="71" t="s">
        <v>803</v>
      </c>
      <c r="E230" s="76" t="s">
        <v>785</v>
      </c>
      <c r="F230" s="77" t="s">
        <v>68</v>
      </c>
      <c r="G230" s="77">
        <v>5.8394551330159645</v>
      </c>
      <c r="H230" s="77">
        <v>5.8628271754525771</v>
      </c>
    </row>
    <row r="231" spans="1:8" x14ac:dyDescent="0.35">
      <c r="A231" s="62"/>
      <c r="B231" s="63"/>
      <c r="C231" s="64"/>
      <c r="D231" s="71" t="s">
        <v>803</v>
      </c>
      <c r="E231" s="76" t="s">
        <v>786</v>
      </c>
      <c r="F231" s="77" t="s">
        <v>68</v>
      </c>
      <c r="G231" s="77">
        <v>0</v>
      </c>
      <c r="H231" s="77">
        <v>0</v>
      </c>
    </row>
    <row r="232" spans="1:8" x14ac:dyDescent="0.35">
      <c r="A232" s="62"/>
      <c r="B232" s="63"/>
      <c r="C232" s="64"/>
      <c r="D232" s="71" t="s">
        <v>803</v>
      </c>
      <c r="E232" s="76" t="s">
        <v>787</v>
      </c>
      <c r="F232" s="77" t="s">
        <v>68</v>
      </c>
      <c r="G232" s="77">
        <v>0</v>
      </c>
      <c r="H232" s="77">
        <v>0</v>
      </c>
    </row>
    <row r="233" spans="1:8" x14ac:dyDescent="0.4">
      <c r="A233" s="62"/>
      <c r="B233" s="63"/>
      <c r="D233" s="71"/>
      <c r="E233" s="77" t="s">
        <v>462</v>
      </c>
      <c r="F233" s="77" t="s">
        <v>68</v>
      </c>
      <c r="G233" s="77">
        <v>112.68237804586276</v>
      </c>
      <c r="H233" s="77">
        <v>111.31127550311327</v>
      </c>
    </row>
    <row r="234" spans="1:8" x14ac:dyDescent="0.4">
      <c r="A234" s="79"/>
      <c r="B234" s="80"/>
      <c r="D234" s="89"/>
      <c r="E234" s="90"/>
      <c r="F234" s="85"/>
      <c r="G234" s="91"/>
      <c r="H234" s="92"/>
    </row>
    <row r="235" spans="1:8" x14ac:dyDescent="0.4">
      <c r="A235" s="79"/>
      <c r="B235" s="80"/>
      <c r="C235" s="86" t="s">
        <v>804</v>
      </c>
      <c r="D235" s="71"/>
      <c r="E235" s="72"/>
      <c r="F235" s="73"/>
      <c r="G235" s="72"/>
      <c r="H235" s="74"/>
    </row>
    <row r="236" spans="1:8" x14ac:dyDescent="0.35">
      <c r="A236" s="79"/>
      <c r="B236" s="80"/>
      <c r="C236" s="64"/>
      <c r="D236" s="71" t="s">
        <v>804</v>
      </c>
      <c r="E236" s="76" t="s">
        <v>778</v>
      </c>
      <c r="F236" s="77" t="s">
        <v>68</v>
      </c>
      <c r="G236" s="77">
        <v>0</v>
      </c>
      <c r="H236" s="77">
        <v>0</v>
      </c>
    </row>
    <row r="237" spans="1:8" x14ac:dyDescent="0.35">
      <c r="A237" s="79"/>
      <c r="B237" s="80"/>
      <c r="C237" s="64"/>
      <c r="D237" s="71" t="s">
        <v>804</v>
      </c>
      <c r="E237" s="76" t="s">
        <v>779</v>
      </c>
      <c r="F237" s="77" t="s">
        <v>68</v>
      </c>
      <c r="G237" s="77">
        <v>0</v>
      </c>
      <c r="H237" s="77">
        <v>0</v>
      </c>
    </row>
    <row r="238" spans="1:8" x14ac:dyDescent="0.35">
      <c r="A238" s="79"/>
      <c r="B238" s="80"/>
      <c r="C238" s="64"/>
      <c r="D238" s="71" t="s">
        <v>804</v>
      </c>
      <c r="E238" s="76" t="s">
        <v>780</v>
      </c>
      <c r="F238" s="77" t="s">
        <v>68</v>
      </c>
      <c r="G238" s="77">
        <v>0</v>
      </c>
      <c r="H238" s="77">
        <v>0</v>
      </c>
    </row>
    <row r="239" spans="1:8" x14ac:dyDescent="0.35">
      <c r="A239" s="79"/>
      <c r="B239" s="80"/>
      <c r="C239" s="64"/>
      <c r="D239" s="71" t="s">
        <v>804</v>
      </c>
      <c r="E239" s="76" t="s">
        <v>781</v>
      </c>
      <c r="F239" s="77" t="s">
        <v>68</v>
      </c>
      <c r="G239" s="77">
        <v>20.630576099999999</v>
      </c>
      <c r="H239" s="77">
        <v>18.567518490000001</v>
      </c>
    </row>
    <row r="240" spans="1:8" x14ac:dyDescent="0.35">
      <c r="A240" s="79"/>
      <c r="B240" s="80"/>
      <c r="C240" s="81"/>
      <c r="D240" s="71" t="s">
        <v>804</v>
      </c>
      <c r="E240" s="76" t="s">
        <v>782</v>
      </c>
      <c r="F240" s="77" t="s">
        <v>68</v>
      </c>
      <c r="G240" s="77">
        <v>0</v>
      </c>
      <c r="H240" s="77">
        <v>0</v>
      </c>
    </row>
    <row r="241" spans="1:8" x14ac:dyDescent="0.35">
      <c r="A241" s="79"/>
      <c r="B241" s="80"/>
      <c r="C241" s="81"/>
      <c r="D241" s="71" t="s">
        <v>804</v>
      </c>
      <c r="E241" s="76" t="s">
        <v>783</v>
      </c>
      <c r="F241" s="77" t="s">
        <v>68</v>
      </c>
      <c r="G241" s="77">
        <v>0</v>
      </c>
      <c r="H241" s="77">
        <v>0</v>
      </c>
    </row>
    <row r="242" spans="1:8" x14ac:dyDescent="0.35">
      <c r="A242" s="79"/>
      <c r="B242" s="80"/>
      <c r="C242" s="81"/>
      <c r="D242" s="71" t="s">
        <v>804</v>
      </c>
      <c r="E242" s="76" t="s">
        <v>784</v>
      </c>
      <c r="F242" s="77" t="s">
        <v>68</v>
      </c>
      <c r="G242" s="77">
        <v>0</v>
      </c>
      <c r="H242" s="77">
        <v>0</v>
      </c>
    </row>
    <row r="243" spans="1:8" x14ac:dyDescent="0.35">
      <c r="C243" s="81"/>
      <c r="D243" s="71" t="s">
        <v>804</v>
      </c>
      <c r="E243" s="76" t="s">
        <v>45</v>
      </c>
      <c r="F243" s="77" t="s">
        <v>68</v>
      </c>
      <c r="G243" s="77">
        <v>0</v>
      </c>
      <c r="H243" s="77">
        <v>0</v>
      </c>
    </row>
    <row r="244" spans="1:8" x14ac:dyDescent="0.35">
      <c r="A244" s="93"/>
      <c r="B244" s="93"/>
      <c r="C244" s="64"/>
      <c r="D244" s="71" t="s">
        <v>804</v>
      </c>
      <c r="E244" s="76" t="s">
        <v>785</v>
      </c>
      <c r="F244" s="77" t="s">
        <v>68</v>
      </c>
      <c r="G244" s="77">
        <v>0</v>
      </c>
      <c r="H244" s="77">
        <v>0</v>
      </c>
    </row>
    <row r="245" spans="1:8" x14ac:dyDescent="0.35">
      <c r="A245" s="87"/>
      <c r="C245" s="64"/>
      <c r="D245" s="71" t="s">
        <v>804</v>
      </c>
      <c r="E245" s="76" t="s">
        <v>786</v>
      </c>
      <c r="F245" s="77" t="s">
        <v>68</v>
      </c>
      <c r="G245" s="77">
        <v>0</v>
      </c>
      <c r="H245" s="77">
        <v>0</v>
      </c>
    </row>
    <row r="246" spans="1:8" x14ac:dyDescent="0.35">
      <c r="A246" s="87"/>
      <c r="C246" s="64"/>
      <c r="D246" s="71" t="s">
        <v>804</v>
      </c>
      <c r="E246" s="76" t="s">
        <v>787</v>
      </c>
      <c r="F246" s="77" t="s">
        <v>68</v>
      </c>
      <c r="G246" s="77">
        <v>0</v>
      </c>
      <c r="H246" s="77">
        <v>0</v>
      </c>
    </row>
    <row r="247" spans="1:8" x14ac:dyDescent="0.4">
      <c r="A247" s="87"/>
      <c r="D247" s="71"/>
      <c r="E247" s="77" t="s">
        <v>462</v>
      </c>
      <c r="F247" s="77" t="s">
        <v>68</v>
      </c>
      <c r="G247" s="77">
        <v>20.630576099999999</v>
      </c>
      <c r="H247" s="77">
        <v>18.567518490000001</v>
      </c>
    </row>
    <row r="248" spans="1:8" x14ac:dyDescent="0.4">
      <c r="A248" s="62"/>
      <c r="B248" s="63"/>
      <c r="D248" s="89"/>
      <c r="E248" s="90"/>
      <c r="F248" s="85"/>
      <c r="G248" s="91"/>
      <c r="H248" s="92"/>
    </row>
    <row r="249" spans="1:8" x14ac:dyDescent="0.4">
      <c r="A249" s="62"/>
      <c r="B249" s="63"/>
      <c r="C249" s="86" t="s">
        <v>805</v>
      </c>
      <c r="D249" s="71"/>
      <c r="E249" s="72"/>
      <c r="F249" s="73"/>
      <c r="G249" s="72"/>
      <c r="H249" s="74"/>
    </row>
    <row r="250" spans="1:8" x14ac:dyDescent="0.35">
      <c r="A250" s="62"/>
      <c r="B250" s="63"/>
      <c r="C250" s="64"/>
      <c r="D250" s="71" t="s">
        <v>805</v>
      </c>
      <c r="E250" s="76" t="s">
        <v>778</v>
      </c>
      <c r="F250" s="77" t="s">
        <v>68</v>
      </c>
      <c r="G250" s="77">
        <v>1.044</v>
      </c>
      <c r="H250" s="77">
        <v>1.044</v>
      </c>
    </row>
    <row r="251" spans="1:8" x14ac:dyDescent="0.35">
      <c r="A251" s="62"/>
      <c r="B251" s="63"/>
      <c r="C251" s="64"/>
      <c r="D251" s="71" t="s">
        <v>805</v>
      </c>
      <c r="E251" s="76" t="s">
        <v>779</v>
      </c>
      <c r="F251" s="77" t="s">
        <v>68</v>
      </c>
      <c r="G251" s="77">
        <v>85.97999999999999</v>
      </c>
      <c r="H251" s="77">
        <v>85.97999999999999</v>
      </c>
    </row>
    <row r="252" spans="1:8" x14ac:dyDescent="0.35">
      <c r="A252" s="62"/>
      <c r="B252" s="63"/>
      <c r="C252" s="64"/>
      <c r="D252" s="71" t="s">
        <v>805</v>
      </c>
      <c r="E252" s="76" t="s">
        <v>780</v>
      </c>
      <c r="F252" s="77" t="s">
        <v>68</v>
      </c>
      <c r="G252" s="77">
        <v>0</v>
      </c>
      <c r="H252" s="77">
        <v>0</v>
      </c>
    </row>
    <row r="253" spans="1:8" x14ac:dyDescent="0.35">
      <c r="A253" s="79"/>
      <c r="B253" s="80"/>
      <c r="C253" s="64"/>
      <c r="D253" s="71" t="s">
        <v>805</v>
      </c>
      <c r="E253" s="76" t="s">
        <v>781</v>
      </c>
      <c r="F253" s="77" t="s">
        <v>68</v>
      </c>
      <c r="G253" s="77">
        <v>3.9839999999999991</v>
      </c>
      <c r="H253" s="77">
        <v>3.6652800000000005</v>
      </c>
    </row>
    <row r="254" spans="1:8" x14ac:dyDescent="0.35">
      <c r="A254" s="79"/>
      <c r="B254" s="80"/>
      <c r="C254" s="81"/>
      <c r="D254" s="71" t="s">
        <v>805</v>
      </c>
      <c r="E254" s="76" t="s">
        <v>782</v>
      </c>
      <c r="F254" s="77" t="s">
        <v>68</v>
      </c>
      <c r="G254" s="77">
        <v>-0.18434129194476545</v>
      </c>
      <c r="H254" s="77">
        <v>0</v>
      </c>
    </row>
    <row r="255" spans="1:8" x14ac:dyDescent="0.35">
      <c r="A255" s="79"/>
      <c r="B255" s="80"/>
      <c r="C255" s="81"/>
      <c r="D255" s="71" t="s">
        <v>805</v>
      </c>
      <c r="E255" s="76" t="s">
        <v>783</v>
      </c>
      <c r="F255" s="77" t="s">
        <v>68</v>
      </c>
      <c r="G255" s="77">
        <v>0</v>
      </c>
      <c r="H255" s="77">
        <v>0</v>
      </c>
    </row>
    <row r="256" spans="1:8" x14ac:dyDescent="0.35">
      <c r="A256" s="79"/>
      <c r="B256" s="80"/>
      <c r="C256" s="81"/>
      <c r="D256" s="71" t="s">
        <v>805</v>
      </c>
      <c r="E256" s="76" t="s">
        <v>784</v>
      </c>
      <c r="F256" s="77" t="s">
        <v>68</v>
      </c>
      <c r="G256" s="77">
        <v>0</v>
      </c>
      <c r="H256" s="77">
        <v>0</v>
      </c>
    </row>
    <row r="257" spans="1:8" x14ac:dyDescent="0.35">
      <c r="A257" s="79"/>
      <c r="B257" s="80"/>
      <c r="C257" s="81"/>
      <c r="D257" s="71" t="s">
        <v>805</v>
      </c>
      <c r="E257" s="76" t="s">
        <v>45</v>
      </c>
      <c r="F257" s="77" t="s">
        <v>68</v>
      </c>
      <c r="G257" s="77">
        <v>0</v>
      </c>
      <c r="H257" s="77">
        <v>0</v>
      </c>
    </row>
    <row r="258" spans="1:8" x14ac:dyDescent="0.35">
      <c r="A258" s="79"/>
      <c r="B258" s="80"/>
      <c r="C258" s="64"/>
      <c r="D258" s="71" t="s">
        <v>805</v>
      </c>
      <c r="E258" s="76" t="s">
        <v>785</v>
      </c>
      <c r="F258" s="77" t="s">
        <v>68</v>
      </c>
      <c r="G258" s="77">
        <v>0</v>
      </c>
      <c r="H258" s="77">
        <v>0</v>
      </c>
    </row>
    <row r="259" spans="1:8" x14ac:dyDescent="0.35">
      <c r="A259" s="79"/>
      <c r="B259" s="80"/>
      <c r="C259" s="64"/>
      <c r="D259" s="71" t="s">
        <v>805</v>
      </c>
      <c r="E259" s="76" t="s">
        <v>786</v>
      </c>
      <c r="F259" s="77" t="s">
        <v>68</v>
      </c>
      <c r="G259" s="77">
        <v>7.7320440000000001</v>
      </c>
      <c r="H259" s="77">
        <v>6.9588395999999992</v>
      </c>
    </row>
    <row r="260" spans="1:8" x14ac:dyDescent="0.35">
      <c r="A260" s="79"/>
      <c r="B260" s="80"/>
      <c r="C260" s="64"/>
      <c r="D260" s="71" t="s">
        <v>805</v>
      </c>
      <c r="E260" s="76" t="s">
        <v>787</v>
      </c>
      <c r="F260" s="77" t="s">
        <v>68</v>
      </c>
      <c r="G260" s="77">
        <v>0</v>
      </c>
      <c r="H260" s="77">
        <v>0</v>
      </c>
    </row>
    <row r="261" spans="1:8" x14ac:dyDescent="0.4">
      <c r="A261" s="79"/>
      <c r="B261" s="80"/>
      <c r="D261" s="71"/>
      <c r="E261" s="77" t="s">
        <v>462</v>
      </c>
      <c r="F261" s="77" t="s">
        <v>68</v>
      </c>
      <c r="G261" s="77">
        <v>98.555702708055222</v>
      </c>
      <c r="H261" s="77">
        <v>97.648119600000001</v>
      </c>
    </row>
    <row r="262" spans="1:8" x14ac:dyDescent="0.4">
      <c r="A262" s="79"/>
      <c r="B262" s="80"/>
      <c r="D262" s="71"/>
      <c r="E262" s="77"/>
      <c r="F262" s="77"/>
      <c r="G262" s="77"/>
      <c r="H262" s="77"/>
    </row>
    <row r="263" spans="1:8" x14ac:dyDescent="0.4">
      <c r="A263" s="62"/>
      <c r="B263" s="63"/>
      <c r="C263" s="86" t="s">
        <v>806</v>
      </c>
      <c r="D263" s="71"/>
      <c r="E263" s="72"/>
      <c r="F263" s="73"/>
      <c r="G263" s="72"/>
      <c r="H263" s="74"/>
    </row>
    <row r="264" spans="1:8" x14ac:dyDescent="0.35">
      <c r="A264" s="62"/>
      <c r="B264" s="63"/>
      <c r="C264" s="64"/>
      <c r="D264" s="71" t="s">
        <v>806</v>
      </c>
      <c r="E264" s="76" t="s">
        <v>778</v>
      </c>
      <c r="F264" s="77" t="s">
        <v>68</v>
      </c>
      <c r="G264" s="77">
        <v>195.06319999999999</v>
      </c>
      <c r="H264" s="77">
        <v>184.38264950000001</v>
      </c>
    </row>
    <row r="265" spans="1:8" x14ac:dyDescent="0.35">
      <c r="A265" s="62"/>
      <c r="B265" s="63"/>
      <c r="C265" s="64"/>
      <c r="D265" s="71" t="s">
        <v>806</v>
      </c>
      <c r="E265" s="76" t="s">
        <v>779</v>
      </c>
      <c r="F265" s="77" t="s">
        <v>68</v>
      </c>
      <c r="G265" s="77">
        <v>0</v>
      </c>
      <c r="H265" s="77">
        <v>0</v>
      </c>
    </row>
    <row r="266" spans="1:8" x14ac:dyDescent="0.35">
      <c r="A266" s="62"/>
      <c r="B266" s="63"/>
      <c r="C266" s="64"/>
      <c r="D266" s="71" t="s">
        <v>806</v>
      </c>
      <c r="E266" s="76" t="s">
        <v>780</v>
      </c>
      <c r="F266" s="77" t="s">
        <v>68</v>
      </c>
      <c r="G266" s="77">
        <v>0</v>
      </c>
      <c r="H266" s="77">
        <v>0</v>
      </c>
    </row>
    <row r="267" spans="1:8" x14ac:dyDescent="0.35">
      <c r="A267" s="62"/>
      <c r="B267" s="63"/>
      <c r="C267" s="64"/>
      <c r="D267" s="71" t="s">
        <v>806</v>
      </c>
      <c r="E267" s="76" t="s">
        <v>781</v>
      </c>
      <c r="F267" s="77" t="s">
        <v>68</v>
      </c>
      <c r="G267" s="77">
        <v>1.845</v>
      </c>
      <c r="H267" s="77">
        <v>1.845</v>
      </c>
    </row>
    <row r="268" spans="1:8" x14ac:dyDescent="0.35">
      <c r="A268" s="79"/>
      <c r="B268" s="80"/>
      <c r="C268" s="81"/>
      <c r="D268" s="71" t="s">
        <v>806</v>
      </c>
      <c r="E268" s="76" t="s">
        <v>782</v>
      </c>
      <c r="F268" s="77" t="s">
        <v>68</v>
      </c>
      <c r="G268" s="77">
        <v>80.781446679108285</v>
      </c>
      <c r="H268" s="77">
        <v>80.781446679108271</v>
      </c>
    </row>
    <row r="269" spans="1:8" x14ac:dyDescent="0.35">
      <c r="A269" s="79"/>
      <c r="B269" s="80"/>
      <c r="C269" s="81"/>
      <c r="D269" s="71" t="s">
        <v>806</v>
      </c>
      <c r="E269" s="76" t="s">
        <v>783</v>
      </c>
      <c r="F269" s="77" t="s">
        <v>68</v>
      </c>
      <c r="G269" s="77">
        <v>6.5040000000000004</v>
      </c>
      <c r="H269" s="77">
        <v>6.5040000000000004</v>
      </c>
    </row>
    <row r="270" spans="1:8" x14ac:dyDescent="0.35">
      <c r="A270" s="79"/>
      <c r="B270" s="80"/>
      <c r="C270" s="81"/>
      <c r="D270" s="71" t="s">
        <v>806</v>
      </c>
      <c r="E270" s="76" t="s">
        <v>784</v>
      </c>
      <c r="F270" s="77" t="s">
        <v>68</v>
      </c>
      <c r="G270" s="77">
        <v>38.158999999999999</v>
      </c>
      <c r="H270" s="77">
        <v>37.424680000000002</v>
      </c>
    </row>
    <row r="271" spans="1:8" x14ac:dyDescent="0.35">
      <c r="A271" s="79"/>
      <c r="B271" s="80"/>
      <c r="C271" s="81"/>
      <c r="D271" s="71" t="s">
        <v>806</v>
      </c>
      <c r="E271" s="76" t="s">
        <v>45</v>
      </c>
      <c r="F271" s="77" t="s">
        <v>68</v>
      </c>
      <c r="G271" s="77">
        <v>9.734</v>
      </c>
      <c r="H271" s="77">
        <v>9.7339999999999982</v>
      </c>
    </row>
    <row r="272" spans="1:8" x14ac:dyDescent="0.35">
      <c r="A272" s="79"/>
      <c r="B272" s="80"/>
      <c r="C272" s="64"/>
      <c r="D272" s="71" t="s">
        <v>806</v>
      </c>
      <c r="E272" s="76" t="s">
        <v>785</v>
      </c>
      <c r="F272" s="77" t="s">
        <v>68</v>
      </c>
      <c r="G272" s="77">
        <v>56.712565805940777</v>
      </c>
      <c r="H272" s="77">
        <v>56.712565805940777</v>
      </c>
    </row>
    <row r="273" spans="1:8" x14ac:dyDescent="0.35">
      <c r="A273" s="79"/>
      <c r="B273" s="80"/>
      <c r="C273" s="64"/>
      <c r="D273" s="71" t="s">
        <v>806</v>
      </c>
      <c r="E273" s="76" t="s">
        <v>786</v>
      </c>
      <c r="F273" s="77" t="s">
        <v>68</v>
      </c>
      <c r="G273" s="77">
        <v>10.166326</v>
      </c>
      <c r="H273" s="77">
        <v>9.1496934000000003</v>
      </c>
    </row>
    <row r="274" spans="1:8" x14ac:dyDescent="0.35">
      <c r="A274" s="79"/>
      <c r="B274" s="80"/>
      <c r="C274" s="64"/>
      <c r="D274" s="71" t="s">
        <v>806</v>
      </c>
      <c r="E274" s="76" t="s">
        <v>787</v>
      </c>
      <c r="F274" s="77" t="s">
        <v>68</v>
      </c>
      <c r="G274" s="77">
        <v>21.039791999999998</v>
      </c>
      <c r="H274" s="77">
        <v>20.933623295999997</v>
      </c>
    </row>
    <row r="275" spans="1:8" x14ac:dyDescent="0.4">
      <c r="A275" s="79"/>
      <c r="B275" s="80"/>
      <c r="D275" s="71"/>
      <c r="E275" s="77" t="s">
        <v>462</v>
      </c>
      <c r="F275" s="77" t="s">
        <v>68</v>
      </c>
      <c r="G275" s="77">
        <v>420.005330485049</v>
      </c>
      <c r="H275" s="77">
        <v>407.46765868104904</v>
      </c>
    </row>
    <row r="276" spans="1:8" x14ac:dyDescent="0.4">
      <c r="A276" s="79"/>
      <c r="B276" s="80"/>
      <c r="D276" s="89"/>
      <c r="E276" s="90"/>
      <c r="F276" s="85"/>
      <c r="G276" s="91"/>
      <c r="H276" s="92"/>
    </row>
    <row r="277" spans="1:8" x14ac:dyDescent="0.4">
      <c r="C277" s="86" t="s">
        <v>807</v>
      </c>
      <c r="D277" s="71"/>
      <c r="E277" s="72"/>
      <c r="F277" s="73"/>
      <c r="G277" s="72"/>
      <c r="H277" s="74"/>
    </row>
    <row r="278" spans="1:8" x14ac:dyDescent="0.35">
      <c r="A278" s="93"/>
      <c r="B278" s="93"/>
      <c r="C278" s="64"/>
      <c r="D278" s="71" t="s">
        <v>807</v>
      </c>
      <c r="E278" s="76" t="s">
        <v>778</v>
      </c>
      <c r="F278" s="77" t="s">
        <v>68</v>
      </c>
      <c r="G278" s="77">
        <v>0</v>
      </c>
      <c r="H278" s="77">
        <v>0</v>
      </c>
    </row>
    <row r="279" spans="1:8" x14ac:dyDescent="0.35">
      <c r="A279" s="87"/>
      <c r="C279" s="64"/>
      <c r="D279" s="71" t="s">
        <v>807</v>
      </c>
      <c r="E279" s="76" t="s">
        <v>779</v>
      </c>
      <c r="F279" s="77" t="s">
        <v>68</v>
      </c>
      <c r="G279" s="77">
        <v>6.1089999999999991</v>
      </c>
      <c r="H279" s="77">
        <v>3.5072745098039224</v>
      </c>
    </row>
    <row r="280" spans="1:8" x14ac:dyDescent="0.35">
      <c r="A280" s="87"/>
      <c r="C280" s="64"/>
      <c r="D280" s="71" t="s">
        <v>807</v>
      </c>
      <c r="E280" s="76" t="s">
        <v>780</v>
      </c>
      <c r="F280" s="77" t="s">
        <v>68</v>
      </c>
      <c r="G280" s="77">
        <v>1.7709999999999999</v>
      </c>
      <c r="H280" s="77">
        <v>1.7709999999999999</v>
      </c>
    </row>
    <row r="281" spans="1:8" x14ac:dyDescent="0.35">
      <c r="A281" s="87"/>
      <c r="C281" s="64"/>
      <c r="D281" s="71" t="s">
        <v>807</v>
      </c>
      <c r="E281" s="76" t="s">
        <v>781</v>
      </c>
      <c r="F281" s="77" t="s">
        <v>68</v>
      </c>
      <c r="G281" s="77">
        <v>24.237945460000002</v>
      </c>
      <c r="H281" s="77">
        <v>22.050686274509804</v>
      </c>
    </row>
    <row r="282" spans="1:8" x14ac:dyDescent="0.35">
      <c r="A282" s="62"/>
      <c r="B282" s="63"/>
      <c r="C282" s="81"/>
      <c r="D282" s="71" t="s">
        <v>807</v>
      </c>
      <c r="E282" s="76" t="s">
        <v>782</v>
      </c>
      <c r="F282" s="77" t="s">
        <v>68</v>
      </c>
      <c r="G282" s="77">
        <v>20.048360992276063</v>
      </c>
      <c r="H282" s="77">
        <v>5.7991568627450967</v>
      </c>
    </row>
    <row r="283" spans="1:8" x14ac:dyDescent="0.35">
      <c r="A283" s="62"/>
      <c r="B283" s="63"/>
      <c r="C283" s="81"/>
      <c r="D283" s="71" t="s">
        <v>807</v>
      </c>
      <c r="E283" s="76" t="s">
        <v>783</v>
      </c>
      <c r="F283" s="77" t="s">
        <v>68</v>
      </c>
      <c r="G283" s="77">
        <v>14.397232234885335</v>
      </c>
      <c r="H283" s="77">
        <v>14.397232234885339</v>
      </c>
    </row>
    <row r="284" spans="1:8" x14ac:dyDescent="0.35">
      <c r="A284" s="62"/>
      <c r="B284" s="63"/>
      <c r="C284" s="81"/>
      <c r="D284" s="71" t="s">
        <v>807</v>
      </c>
      <c r="E284" s="76" t="s">
        <v>784</v>
      </c>
      <c r="F284" s="77" t="s">
        <v>68</v>
      </c>
      <c r="G284" s="77">
        <v>0</v>
      </c>
      <c r="H284" s="77">
        <v>0</v>
      </c>
    </row>
    <row r="285" spans="1:8" x14ac:dyDescent="0.35">
      <c r="A285" s="62"/>
      <c r="B285" s="63"/>
      <c r="C285" s="81"/>
      <c r="D285" s="71" t="s">
        <v>807</v>
      </c>
      <c r="E285" s="76" t="s">
        <v>45</v>
      </c>
      <c r="F285" s="77" t="s">
        <v>68</v>
      </c>
      <c r="G285" s="77">
        <v>0</v>
      </c>
      <c r="H285" s="77">
        <v>0</v>
      </c>
    </row>
    <row r="286" spans="1:8" x14ac:dyDescent="0.35">
      <c r="A286" s="62"/>
      <c r="B286" s="63"/>
      <c r="C286" s="64"/>
      <c r="D286" s="71" t="s">
        <v>807</v>
      </c>
      <c r="E286" s="76" t="s">
        <v>785</v>
      </c>
      <c r="F286" s="77" t="s">
        <v>68</v>
      </c>
      <c r="G286" s="77">
        <v>41.237537357503271</v>
      </c>
      <c r="H286" s="77">
        <v>43.5516768594902</v>
      </c>
    </row>
    <row r="287" spans="1:8" x14ac:dyDescent="0.35">
      <c r="A287" s="79"/>
      <c r="B287" s="80"/>
      <c r="C287" s="64"/>
      <c r="D287" s="71" t="s">
        <v>807</v>
      </c>
      <c r="E287" s="76" t="s">
        <v>786</v>
      </c>
      <c r="F287" s="77" t="s">
        <v>68</v>
      </c>
      <c r="G287" s="77">
        <v>0</v>
      </c>
      <c r="H287" s="77">
        <v>0</v>
      </c>
    </row>
    <row r="288" spans="1:8" x14ac:dyDescent="0.35">
      <c r="A288" s="79"/>
      <c r="B288" s="80"/>
      <c r="C288" s="64"/>
      <c r="D288" s="71" t="s">
        <v>807</v>
      </c>
      <c r="E288" s="76" t="s">
        <v>787</v>
      </c>
      <c r="F288" s="77" t="s">
        <v>68</v>
      </c>
      <c r="G288" s="77">
        <v>4.0560464000000005</v>
      </c>
      <c r="H288" s="77">
        <v>10.030209966061408</v>
      </c>
    </row>
    <row r="289" spans="1:8" x14ac:dyDescent="0.4">
      <c r="A289" s="79"/>
      <c r="B289" s="80"/>
      <c r="D289" s="71"/>
      <c r="E289" s="77" t="s">
        <v>462</v>
      </c>
      <c r="F289" s="77" t="s">
        <v>68</v>
      </c>
      <c r="G289" s="77">
        <v>111.85712244466467</v>
      </c>
      <c r="H289" s="77">
        <v>101.10723670749576</v>
      </c>
    </row>
    <row r="290" spans="1:8" x14ac:dyDescent="0.4">
      <c r="A290" s="79"/>
      <c r="B290" s="80"/>
      <c r="D290" s="89"/>
      <c r="E290" s="90"/>
      <c r="F290" s="85"/>
      <c r="G290" s="91"/>
      <c r="H290" s="92"/>
    </row>
    <row r="291" spans="1:8" x14ac:dyDescent="0.4">
      <c r="A291" s="79"/>
      <c r="B291" s="80"/>
      <c r="C291" s="86" t="s">
        <v>808</v>
      </c>
      <c r="D291" s="71"/>
      <c r="E291" s="72"/>
      <c r="F291" s="73"/>
      <c r="G291" s="72"/>
      <c r="H291" s="74"/>
    </row>
    <row r="292" spans="1:8" x14ac:dyDescent="0.35">
      <c r="A292" s="79"/>
      <c r="B292" s="80"/>
      <c r="C292" s="64"/>
      <c r="D292" s="71" t="s">
        <v>808</v>
      </c>
      <c r="E292" s="76" t="s">
        <v>778</v>
      </c>
      <c r="F292" s="77" t="s">
        <v>68</v>
      </c>
      <c r="G292" s="77">
        <v>0</v>
      </c>
      <c r="H292" s="77">
        <v>0</v>
      </c>
    </row>
    <row r="293" spans="1:8" x14ac:dyDescent="0.35">
      <c r="A293" s="79"/>
      <c r="B293" s="80"/>
      <c r="C293" s="64"/>
      <c r="D293" s="71" t="s">
        <v>808</v>
      </c>
      <c r="E293" s="76" t="s">
        <v>779</v>
      </c>
      <c r="F293" s="77" t="s">
        <v>68</v>
      </c>
      <c r="G293" s="77">
        <v>0</v>
      </c>
      <c r="H293" s="77">
        <v>0</v>
      </c>
    </row>
    <row r="294" spans="1:8" x14ac:dyDescent="0.35">
      <c r="A294" s="79"/>
      <c r="B294" s="80"/>
      <c r="C294" s="64"/>
      <c r="D294" s="71" t="s">
        <v>808</v>
      </c>
      <c r="E294" s="76" t="s">
        <v>780</v>
      </c>
      <c r="F294" s="77" t="s">
        <v>68</v>
      </c>
      <c r="G294" s="77">
        <v>0</v>
      </c>
      <c r="H294" s="77">
        <v>0</v>
      </c>
    </row>
    <row r="295" spans="1:8" x14ac:dyDescent="0.35">
      <c r="A295" s="79"/>
      <c r="B295" s="80"/>
      <c r="C295" s="64"/>
      <c r="D295" s="71" t="s">
        <v>808</v>
      </c>
      <c r="E295" s="76" t="s">
        <v>781</v>
      </c>
      <c r="F295" s="77" t="s">
        <v>68</v>
      </c>
      <c r="G295" s="77">
        <v>0</v>
      </c>
      <c r="H295" s="77">
        <v>0</v>
      </c>
    </row>
    <row r="296" spans="1:8" x14ac:dyDescent="0.35">
      <c r="C296" s="81"/>
      <c r="D296" s="71" t="s">
        <v>808</v>
      </c>
      <c r="E296" s="76" t="s">
        <v>782</v>
      </c>
      <c r="F296" s="77" t="s">
        <v>68</v>
      </c>
      <c r="G296" s="77">
        <v>0</v>
      </c>
      <c r="H296" s="77">
        <v>0</v>
      </c>
    </row>
    <row r="297" spans="1:8" x14ac:dyDescent="0.35">
      <c r="A297" s="93"/>
      <c r="B297" s="93"/>
      <c r="C297" s="81"/>
      <c r="D297" s="71" t="s">
        <v>808</v>
      </c>
      <c r="E297" s="76" t="s">
        <v>783</v>
      </c>
      <c r="F297" s="77" t="s">
        <v>68</v>
      </c>
      <c r="G297" s="77">
        <v>0</v>
      </c>
      <c r="H297" s="77">
        <v>0</v>
      </c>
    </row>
    <row r="298" spans="1:8" x14ac:dyDescent="0.35">
      <c r="A298" s="87"/>
      <c r="C298" s="81"/>
      <c r="D298" s="71" t="s">
        <v>808</v>
      </c>
      <c r="E298" s="76" t="s">
        <v>784</v>
      </c>
      <c r="F298" s="77" t="s">
        <v>68</v>
      </c>
      <c r="G298" s="77">
        <v>1.8359999999999999</v>
      </c>
      <c r="H298" s="77">
        <v>1.68912</v>
      </c>
    </row>
    <row r="299" spans="1:8" x14ac:dyDescent="0.35">
      <c r="A299" s="87"/>
      <c r="C299" s="81"/>
      <c r="D299" s="71" t="s">
        <v>808</v>
      </c>
      <c r="E299" s="76" t="s">
        <v>45</v>
      </c>
      <c r="F299" s="77" t="s">
        <v>68</v>
      </c>
      <c r="G299" s="77">
        <v>0</v>
      </c>
      <c r="H299" s="77">
        <v>0</v>
      </c>
    </row>
    <row r="300" spans="1:8" x14ac:dyDescent="0.35">
      <c r="A300" s="87"/>
      <c r="C300" s="64"/>
      <c r="D300" s="71" t="s">
        <v>808</v>
      </c>
      <c r="E300" s="76" t="s">
        <v>785</v>
      </c>
      <c r="F300" s="77" t="s">
        <v>68</v>
      </c>
      <c r="G300" s="77">
        <v>0</v>
      </c>
      <c r="H300" s="77">
        <v>0</v>
      </c>
    </row>
    <row r="301" spans="1:8" x14ac:dyDescent="0.35">
      <c r="A301" s="62"/>
      <c r="B301" s="63"/>
      <c r="C301" s="64"/>
      <c r="D301" s="71" t="s">
        <v>808</v>
      </c>
      <c r="E301" s="76" t="s">
        <v>786</v>
      </c>
      <c r="F301" s="77" t="s">
        <v>68</v>
      </c>
      <c r="G301" s="77">
        <v>0</v>
      </c>
      <c r="H301" s="77">
        <v>0</v>
      </c>
    </row>
    <row r="302" spans="1:8" x14ac:dyDescent="0.35">
      <c r="A302" s="62"/>
      <c r="B302" s="63"/>
      <c r="C302" s="64"/>
      <c r="D302" s="71" t="s">
        <v>808</v>
      </c>
      <c r="E302" s="76" t="s">
        <v>787</v>
      </c>
      <c r="F302" s="77" t="s">
        <v>68</v>
      </c>
      <c r="G302" s="77">
        <v>0</v>
      </c>
      <c r="H302" s="77">
        <v>0</v>
      </c>
    </row>
    <row r="303" spans="1:8" x14ac:dyDescent="0.4">
      <c r="A303" s="62"/>
      <c r="B303" s="63"/>
      <c r="D303" s="71"/>
      <c r="E303" s="77" t="s">
        <v>462</v>
      </c>
      <c r="F303" s="77" t="s">
        <v>68</v>
      </c>
      <c r="G303" s="77">
        <v>1.8359999999999999</v>
      </c>
      <c r="H303" s="77">
        <v>1.68912</v>
      </c>
    </row>
    <row r="304" spans="1:8" x14ac:dyDescent="0.4">
      <c r="A304" s="62"/>
      <c r="B304" s="63"/>
      <c r="D304" s="89"/>
      <c r="E304" s="90"/>
      <c r="F304" s="85"/>
      <c r="G304" s="91"/>
      <c r="H304" s="92"/>
    </row>
    <row r="305" spans="1:8" x14ac:dyDescent="0.4">
      <c r="A305" s="62"/>
      <c r="B305" s="63"/>
      <c r="C305" s="86" t="s">
        <v>809</v>
      </c>
      <c r="D305" s="71"/>
      <c r="E305" s="72"/>
      <c r="F305" s="73"/>
      <c r="G305" s="72"/>
      <c r="H305" s="74"/>
    </row>
    <row r="306" spans="1:8" x14ac:dyDescent="0.35">
      <c r="A306" s="79"/>
      <c r="B306" s="80"/>
      <c r="C306" s="64"/>
      <c r="D306" s="71" t="s">
        <v>809</v>
      </c>
      <c r="E306" s="76" t="s">
        <v>778</v>
      </c>
      <c r="F306" s="77" t="s">
        <v>68</v>
      </c>
      <c r="G306" s="77">
        <v>0</v>
      </c>
      <c r="H306" s="77">
        <v>0</v>
      </c>
    </row>
    <row r="307" spans="1:8" x14ac:dyDescent="0.35">
      <c r="A307" s="79"/>
      <c r="B307" s="80"/>
      <c r="C307" s="64"/>
      <c r="D307" s="71" t="s">
        <v>809</v>
      </c>
      <c r="E307" s="76" t="s">
        <v>779</v>
      </c>
      <c r="F307" s="77" t="s">
        <v>68</v>
      </c>
      <c r="G307" s="77">
        <v>0</v>
      </c>
      <c r="H307" s="77">
        <v>0</v>
      </c>
    </row>
    <row r="308" spans="1:8" x14ac:dyDescent="0.35">
      <c r="A308" s="79"/>
      <c r="B308" s="80"/>
      <c r="C308" s="64"/>
      <c r="D308" s="71" t="s">
        <v>809</v>
      </c>
      <c r="E308" s="76" t="s">
        <v>780</v>
      </c>
      <c r="F308" s="77" t="s">
        <v>68</v>
      </c>
      <c r="G308" s="77">
        <v>0</v>
      </c>
      <c r="H308" s="77">
        <v>0</v>
      </c>
    </row>
    <row r="309" spans="1:8" x14ac:dyDescent="0.35">
      <c r="A309" s="79"/>
      <c r="B309" s="80"/>
      <c r="C309" s="64"/>
      <c r="D309" s="71" t="s">
        <v>809</v>
      </c>
      <c r="E309" s="76" t="s">
        <v>781</v>
      </c>
      <c r="F309" s="77" t="s">
        <v>68</v>
      </c>
      <c r="G309" s="77">
        <v>65.05</v>
      </c>
      <c r="H309" s="77">
        <v>65.05</v>
      </c>
    </row>
    <row r="310" spans="1:8" x14ac:dyDescent="0.35">
      <c r="A310" s="79"/>
      <c r="B310" s="80"/>
      <c r="C310" s="81"/>
      <c r="D310" s="71" t="s">
        <v>809</v>
      </c>
      <c r="E310" s="76" t="s">
        <v>782</v>
      </c>
      <c r="F310" s="77" t="s">
        <v>68</v>
      </c>
      <c r="G310" s="77">
        <v>0</v>
      </c>
      <c r="H310" s="77">
        <v>0</v>
      </c>
    </row>
    <row r="311" spans="1:8" x14ac:dyDescent="0.35">
      <c r="A311" s="79"/>
      <c r="B311" s="80"/>
      <c r="C311" s="81"/>
      <c r="D311" s="71" t="s">
        <v>809</v>
      </c>
      <c r="E311" s="76" t="s">
        <v>783</v>
      </c>
      <c r="F311" s="77" t="s">
        <v>68</v>
      </c>
      <c r="G311" s="77">
        <v>0</v>
      </c>
      <c r="H311" s="77">
        <v>0</v>
      </c>
    </row>
    <row r="312" spans="1:8" x14ac:dyDescent="0.35">
      <c r="A312" s="79"/>
      <c r="B312" s="80"/>
      <c r="C312" s="81"/>
      <c r="D312" s="71" t="s">
        <v>809</v>
      </c>
      <c r="E312" s="76" t="s">
        <v>784</v>
      </c>
      <c r="F312" s="77" t="s">
        <v>68</v>
      </c>
      <c r="G312" s="77">
        <v>0</v>
      </c>
      <c r="H312" s="77">
        <v>0</v>
      </c>
    </row>
    <row r="313" spans="1:8" x14ac:dyDescent="0.35">
      <c r="A313" s="79"/>
      <c r="B313" s="80"/>
      <c r="C313" s="81"/>
      <c r="D313" s="71" t="s">
        <v>809</v>
      </c>
      <c r="E313" s="76" t="s">
        <v>45</v>
      </c>
      <c r="F313" s="77" t="s">
        <v>68</v>
      </c>
      <c r="G313" s="77">
        <v>0</v>
      </c>
      <c r="H313" s="77">
        <v>0</v>
      </c>
    </row>
    <row r="314" spans="1:8" x14ac:dyDescent="0.35">
      <c r="A314" s="79"/>
      <c r="B314" s="80"/>
      <c r="C314" s="64"/>
      <c r="D314" s="71" t="s">
        <v>809</v>
      </c>
      <c r="E314" s="76" t="s">
        <v>785</v>
      </c>
      <c r="F314" s="77" t="s">
        <v>68</v>
      </c>
      <c r="G314" s="77">
        <v>0</v>
      </c>
      <c r="H314" s="77">
        <v>0</v>
      </c>
    </row>
    <row r="315" spans="1:8" x14ac:dyDescent="0.35">
      <c r="C315" s="64"/>
      <c r="D315" s="71" t="s">
        <v>809</v>
      </c>
      <c r="E315" s="76" t="s">
        <v>786</v>
      </c>
      <c r="F315" s="77" t="s">
        <v>68</v>
      </c>
      <c r="G315" s="77">
        <v>3.6014939999999998</v>
      </c>
      <c r="H315" s="77">
        <v>3.2413445999999997</v>
      </c>
    </row>
    <row r="316" spans="1:8" x14ac:dyDescent="0.35">
      <c r="A316" s="93"/>
      <c r="B316" s="93"/>
      <c r="C316" s="64"/>
      <c r="D316" s="71" t="s">
        <v>809</v>
      </c>
      <c r="E316" s="76" t="s">
        <v>787</v>
      </c>
      <c r="F316" s="77" t="s">
        <v>68</v>
      </c>
      <c r="G316" s="77">
        <v>4.8417279999999998</v>
      </c>
      <c r="H316" s="77">
        <v>4.6480588800000007</v>
      </c>
    </row>
    <row r="317" spans="1:8" x14ac:dyDescent="0.4">
      <c r="A317" s="87"/>
      <c r="D317" s="71"/>
      <c r="E317" s="77" t="s">
        <v>462</v>
      </c>
      <c r="F317" s="77" t="s">
        <v>68</v>
      </c>
      <c r="G317" s="77">
        <v>73.493222000000003</v>
      </c>
      <c r="H317" s="77">
        <v>72.939403479999996</v>
      </c>
    </row>
    <row r="318" spans="1:8" x14ac:dyDescent="0.4">
      <c r="A318" s="87"/>
      <c r="D318" s="89"/>
      <c r="E318" s="90"/>
      <c r="F318" s="85"/>
      <c r="G318" s="91"/>
      <c r="H318" s="92"/>
    </row>
    <row r="319" spans="1:8" x14ac:dyDescent="0.4">
      <c r="C319" s="86" t="s">
        <v>810</v>
      </c>
      <c r="D319" s="71"/>
      <c r="E319" s="72"/>
      <c r="F319" s="73"/>
      <c r="G319" s="72"/>
      <c r="H319" s="74"/>
    </row>
    <row r="320" spans="1:8" x14ac:dyDescent="0.35">
      <c r="A320" s="62"/>
      <c r="B320" s="63"/>
      <c r="C320" s="64"/>
      <c r="D320" s="71" t="s">
        <v>810</v>
      </c>
      <c r="E320" s="76" t="s">
        <v>778</v>
      </c>
      <c r="F320" s="77" t="s">
        <v>68</v>
      </c>
      <c r="G320" s="77">
        <v>24.42</v>
      </c>
      <c r="H320" s="77">
        <v>26.779000000000007</v>
      </c>
    </row>
    <row r="321" spans="1:8" x14ac:dyDescent="0.35">
      <c r="A321" s="62"/>
      <c r="B321" s="63"/>
      <c r="C321" s="64"/>
      <c r="D321" s="71" t="s">
        <v>810</v>
      </c>
      <c r="E321" s="76" t="s">
        <v>779</v>
      </c>
      <c r="F321" s="77" t="s">
        <v>68</v>
      </c>
      <c r="G321" s="77">
        <v>38.130000000000003</v>
      </c>
      <c r="H321" s="77">
        <v>38.11999999999999</v>
      </c>
    </row>
    <row r="322" spans="1:8" x14ac:dyDescent="0.35">
      <c r="A322" s="62"/>
      <c r="B322" s="63"/>
      <c r="C322" s="64"/>
      <c r="D322" s="71" t="s">
        <v>810</v>
      </c>
      <c r="E322" s="76" t="s">
        <v>780</v>
      </c>
      <c r="F322" s="77" t="s">
        <v>68</v>
      </c>
      <c r="G322" s="77">
        <v>1.1320000000000001</v>
      </c>
      <c r="H322" s="77">
        <v>1.1320000000000001</v>
      </c>
    </row>
    <row r="323" spans="1:8" x14ac:dyDescent="0.35">
      <c r="A323" s="62"/>
      <c r="B323" s="63"/>
      <c r="C323" s="64"/>
      <c r="D323" s="71" t="s">
        <v>810</v>
      </c>
      <c r="E323" s="76" t="s">
        <v>781</v>
      </c>
      <c r="F323" s="77" t="s">
        <v>68</v>
      </c>
      <c r="G323" s="77">
        <v>33.545999999999999</v>
      </c>
      <c r="H323" s="77">
        <v>33.53</v>
      </c>
    </row>
    <row r="324" spans="1:8" x14ac:dyDescent="0.35">
      <c r="A324" s="62"/>
      <c r="B324" s="63"/>
      <c r="C324" s="81"/>
      <c r="D324" s="71" t="s">
        <v>810</v>
      </c>
      <c r="E324" s="76" t="s">
        <v>782</v>
      </c>
      <c r="F324" s="77" t="s">
        <v>68</v>
      </c>
      <c r="G324" s="77">
        <v>49.873243879725308</v>
      </c>
      <c r="H324" s="77">
        <v>49.918000000000006</v>
      </c>
    </row>
    <row r="325" spans="1:8" x14ac:dyDescent="0.35">
      <c r="A325" s="79"/>
      <c r="B325" s="80"/>
      <c r="C325" s="81"/>
      <c r="D325" s="71" t="s">
        <v>810</v>
      </c>
      <c r="E325" s="76" t="s">
        <v>783</v>
      </c>
      <c r="F325" s="77" t="s">
        <v>68</v>
      </c>
      <c r="G325" s="77">
        <v>15.979990000000001</v>
      </c>
      <c r="H325" s="77">
        <v>15.935999999999998</v>
      </c>
    </row>
    <row r="326" spans="1:8" x14ac:dyDescent="0.35">
      <c r="A326" s="79"/>
      <c r="B326" s="80"/>
      <c r="C326" s="81"/>
      <c r="D326" s="71" t="s">
        <v>810</v>
      </c>
      <c r="E326" s="76" t="s">
        <v>784</v>
      </c>
      <c r="F326" s="77" t="s">
        <v>68</v>
      </c>
      <c r="G326" s="77">
        <v>39.720999999999997</v>
      </c>
      <c r="H326" s="77">
        <v>39.660000000000011</v>
      </c>
    </row>
    <row r="327" spans="1:8" x14ac:dyDescent="0.35">
      <c r="A327" s="79"/>
      <c r="B327" s="80"/>
      <c r="C327" s="81"/>
      <c r="D327" s="71" t="s">
        <v>810</v>
      </c>
      <c r="E327" s="76" t="s">
        <v>45</v>
      </c>
      <c r="F327" s="77" t="s">
        <v>68</v>
      </c>
      <c r="G327" s="77">
        <v>40.927999999999997</v>
      </c>
      <c r="H327" s="77">
        <v>40.932000000000002</v>
      </c>
    </row>
    <row r="328" spans="1:8" x14ac:dyDescent="0.35">
      <c r="A328" s="79"/>
      <c r="B328" s="80"/>
      <c r="C328" s="64"/>
      <c r="D328" s="71" t="s">
        <v>810</v>
      </c>
      <c r="E328" s="76" t="s">
        <v>785</v>
      </c>
      <c r="F328" s="77" t="s">
        <v>68</v>
      </c>
      <c r="G328" s="77">
        <v>67.141759456057756</v>
      </c>
      <c r="H328" s="77">
        <v>67.2</v>
      </c>
    </row>
    <row r="329" spans="1:8" x14ac:dyDescent="0.35">
      <c r="A329" s="79"/>
      <c r="B329" s="80"/>
      <c r="C329" s="64"/>
      <c r="D329" s="71" t="s">
        <v>810</v>
      </c>
      <c r="E329" s="76" t="s">
        <v>786</v>
      </c>
      <c r="F329" s="77" t="s">
        <v>68</v>
      </c>
      <c r="G329" s="77">
        <v>38.236024999999998</v>
      </c>
      <c r="H329" s="77">
        <v>38.432000000000002</v>
      </c>
    </row>
    <row r="330" spans="1:8" x14ac:dyDescent="0.35">
      <c r="A330" s="79"/>
      <c r="B330" s="80"/>
      <c r="C330" s="64"/>
      <c r="D330" s="71" t="s">
        <v>810</v>
      </c>
      <c r="E330" s="76" t="s">
        <v>787</v>
      </c>
      <c r="F330" s="77" t="s">
        <v>68</v>
      </c>
      <c r="G330" s="77">
        <v>155.9346544</v>
      </c>
      <c r="H330" s="77">
        <v>155.93299999999996</v>
      </c>
    </row>
    <row r="331" spans="1:8" x14ac:dyDescent="0.4">
      <c r="A331" s="79"/>
      <c r="B331" s="80"/>
      <c r="D331" s="71"/>
      <c r="E331" s="77" t="s">
        <v>462</v>
      </c>
      <c r="F331" s="77" t="s">
        <v>68</v>
      </c>
      <c r="G331" s="77">
        <v>505.04267273578301</v>
      </c>
      <c r="H331" s="77">
        <v>507.572</v>
      </c>
    </row>
    <row r="332" spans="1:8" x14ac:dyDescent="0.4">
      <c r="A332" s="79"/>
      <c r="B332" s="80"/>
      <c r="D332" s="89"/>
      <c r="E332" s="90"/>
      <c r="F332" s="85"/>
      <c r="G332" s="91"/>
      <c r="H332" s="92"/>
    </row>
    <row r="333" spans="1:8" x14ac:dyDescent="0.4">
      <c r="A333" s="79"/>
      <c r="B333" s="80"/>
      <c r="C333" s="86" t="s">
        <v>811</v>
      </c>
      <c r="D333" s="71"/>
      <c r="E333" s="72"/>
      <c r="F333" s="73"/>
      <c r="G333" s="72"/>
      <c r="H333" s="74"/>
    </row>
    <row r="334" spans="1:8" x14ac:dyDescent="0.35">
      <c r="C334" s="64"/>
      <c r="D334" s="71" t="s">
        <v>811</v>
      </c>
      <c r="E334" s="76" t="s">
        <v>778</v>
      </c>
      <c r="F334" s="77" t="s">
        <v>68</v>
      </c>
      <c r="G334" s="77">
        <v>0</v>
      </c>
      <c r="H334" s="77">
        <v>0</v>
      </c>
    </row>
    <row r="335" spans="1:8" x14ac:dyDescent="0.35">
      <c r="A335" s="93"/>
      <c r="B335" s="93"/>
      <c r="C335" s="64"/>
      <c r="D335" s="71" t="s">
        <v>811</v>
      </c>
      <c r="E335" s="76" t="s">
        <v>779</v>
      </c>
      <c r="F335" s="77" t="s">
        <v>68</v>
      </c>
      <c r="G335" s="77">
        <v>0</v>
      </c>
      <c r="H335" s="77">
        <v>0</v>
      </c>
    </row>
    <row r="336" spans="1:8" x14ac:dyDescent="0.35">
      <c r="A336" s="87"/>
      <c r="C336" s="64"/>
      <c r="D336" s="71" t="s">
        <v>811</v>
      </c>
      <c r="E336" s="76" t="s">
        <v>780</v>
      </c>
      <c r="F336" s="77" t="s">
        <v>68</v>
      </c>
      <c r="G336" s="77">
        <v>0</v>
      </c>
      <c r="H336" s="77">
        <v>0</v>
      </c>
    </row>
    <row r="337" spans="1:8" x14ac:dyDescent="0.35">
      <c r="A337" s="87"/>
      <c r="C337" s="64"/>
      <c r="D337" s="71" t="s">
        <v>811</v>
      </c>
      <c r="E337" s="76" t="s">
        <v>781</v>
      </c>
      <c r="F337" s="77" t="s">
        <v>68</v>
      </c>
      <c r="G337" s="77">
        <v>7.0691489361702137E-2</v>
      </c>
      <c r="H337" s="77">
        <v>6.5036170212765962E-2</v>
      </c>
    </row>
    <row r="338" spans="1:8" x14ac:dyDescent="0.35">
      <c r="C338" s="81"/>
      <c r="D338" s="71" t="s">
        <v>811</v>
      </c>
      <c r="E338" s="76" t="s">
        <v>782</v>
      </c>
      <c r="F338" s="77" t="s">
        <v>68</v>
      </c>
      <c r="G338" s="77">
        <v>0</v>
      </c>
      <c r="H338" s="77">
        <v>0</v>
      </c>
    </row>
    <row r="339" spans="1:8" x14ac:dyDescent="0.35">
      <c r="A339" s="62"/>
      <c r="B339" s="63"/>
      <c r="C339" s="81"/>
      <c r="D339" s="71" t="s">
        <v>811</v>
      </c>
      <c r="E339" s="76" t="s">
        <v>783</v>
      </c>
      <c r="F339" s="77" t="s">
        <v>68</v>
      </c>
      <c r="G339" s="77">
        <v>0</v>
      </c>
      <c r="H339" s="77">
        <v>0</v>
      </c>
    </row>
    <row r="340" spans="1:8" x14ac:dyDescent="0.35">
      <c r="A340" s="62"/>
      <c r="B340" s="63"/>
      <c r="C340" s="81"/>
      <c r="D340" s="71" t="s">
        <v>811</v>
      </c>
      <c r="E340" s="76" t="s">
        <v>784</v>
      </c>
      <c r="F340" s="77" t="s">
        <v>68</v>
      </c>
      <c r="G340" s="77">
        <v>0</v>
      </c>
      <c r="H340" s="77">
        <v>0</v>
      </c>
    </row>
    <row r="341" spans="1:8" x14ac:dyDescent="0.35">
      <c r="A341" s="62"/>
      <c r="B341" s="63"/>
      <c r="C341" s="81"/>
      <c r="D341" s="71" t="s">
        <v>811</v>
      </c>
      <c r="E341" s="76" t="s">
        <v>45</v>
      </c>
      <c r="F341" s="77" t="s">
        <v>68</v>
      </c>
      <c r="G341" s="77">
        <v>0.185</v>
      </c>
      <c r="H341" s="77">
        <v>0.16650000000000001</v>
      </c>
    </row>
    <row r="342" spans="1:8" x14ac:dyDescent="0.35">
      <c r="A342" s="62"/>
      <c r="B342" s="63"/>
      <c r="C342" s="64"/>
      <c r="D342" s="71" t="s">
        <v>811</v>
      </c>
      <c r="E342" s="76" t="s">
        <v>785</v>
      </c>
      <c r="F342" s="77" t="s">
        <v>68</v>
      </c>
      <c r="G342" s="77">
        <v>0</v>
      </c>
      <c r="H342" s="77">
        <v>0</v>
      </c>
    </row>
    <row r="343" spans="1:8" x14ac:dyDescent="0.35">
      <c r="A343" s="62"/>
      <c r="B343" s="63"/>
      <c r="C343" s="64"/>
      <c r="D343" s="71" t="s">
        <v>811</v>
      </c>
      <c r="E343" s="76" t="s">
        <v>786</v>
      </c>
      <c r="F343" s="77" t="s">
        <v>68</v>
      </c>
      <c r="G343" s="77">
        <v>0</v>
      </c>
      <c r="H343" s="77">
        <v>0</v>
      </c>
    </row>
    <row r="344" spans="1:8" x14ac:dyDescent="0.35">
      <c r="A344" s="79"/>
      <c r="B344" s="80"/>
      <c r="C344" s="64"/>
      <c r="D344" s="71" t="s">
        <v>811</v>
      </c>
      <c r="E344" s="76" t="s">
        <v>787</v>
      </c>
      <c r="F344" s="77" t="s">
        <v>68</v>
      </c>
      <c r="G344" s="77">
        <v>0</v>
      </c>
      <c r="H344" s="77">
        <v>0</v>
      </c>
    </row>
    <row r="345" spans="1:8" x14ac:dyDescent="0.4">
      <c r="A345" s="79"/>
      <c r="B345" s="80"/>
      <c r="D345" s="71"/>
      <c r="E345" s="77" t="s">
        <v>462</v>
      </c>
      <c r="F345" s="77" t="s">
        <v>68</v>
      </c>
      <c r="G345" s="77">
        <v>0.25569148936170216</v>
      </c>
      <c r="H345" s="77">
        <v>0.23153617021276596</v>
      </c>
    </row>
    <row r="346" spans="1:8" x14ac:dyDescent="0.4">
      <c r="A346" s="79"/>
      <c r="B346" s="80"/>
      <c r="D346" s="89"/>
      <c r="E346" s="90"/>
      <c r="F346" s="85"/>
      <c r="G346" s="91"/>
      <c r="H346" s="92"/>
    </row>
    <row r="347" spans="1:8" x14ac:dyDescent="0.4">
      <c r="A347" s="79"/>
      <c r="B347" s="80"/>
      <c r="C347" s="86" t="s">
        <v>812</v>
      </c>
      <c r="D347" s="71"/>
      <c r="E347" s="72"/>
      <c r="F347" s="73"/>
      <c r="G347" s="72"/>
      <c r="H347" s="74"/>
    </row>
    <row r="348" spans="1:8" x14ac:dyDescent="0.35">
      <c r="A348" s="79"/>
      <c r="B348" s="80"/>
      <c r="C348" s="64"/>
      <c r="D348" s="71" t="s">
        <v>812</v>
      </c>
      <c r="E348" s="76" t="s">
        <v>778</v>
      </c>
      <c r="F348" s="77" t="s">
        <v>68</v>
      </c>
      <c r="G348" s="77">
        <v>0</v>
      </c>
      <c r="H348" s="77">
        <v>0</v>
      </c>
    </row>
    <row r="349" spans="1:8" x14ac:dyDescent="0.35">
      <c r="A349" s="79"/>
      <c r="B349" s="80"/>
      <c r="C349" s="64"/>
      <c r="D349" s="71" t="s">
        <v>812</v>
      </c>
      <c r="E349" s="76" t="s">
        <v>779</v>
      </c>
      <c r="F349" s="77" t="s">
        <v>68</v>
      </c>
      <c r="G349" s="77">
        <v>5.226</v>
      </c>
      <c r="H349" s="77">
        <v>5.226</v>
      </c>
    </row>
    <row r="350" spans="1:8" x14ac:dyDescent="0.35">
      <c r="A350" s="79"/>
      <c r="B350" s="80"/>
      <c r="C350" s="64"/>
      <c r="D350" s="71" t="s">
        <v>812</v>
      </c>
      <c r="E350" s="76" t="s">
        <v>780</v>
      </c>
      <c r="F350" s="77" t="s">
        <v>68</v>
      </c>
      <c r="G350" s="77">
        <v>0</v>
      </c>
      <c r="H350" s="77">
        <v>0</v>
      </c>
    </row>
    <row r="351" spans="1:8" x14ac:dyDescent="0.35">
      <c r="A351" s="79"/>
      <c r="B351" s="80"/>
      <c r="C351" s="64"/>
      <c r="D351" s="71" t="s">
        <v>812</v>
      </c>
      <c r="E351" s="76" t="s">
        <v>781</v>
      </c>
      <c r="F351" s="77" t="s">
        <v>68</v>
      </c>
      <c r="G351" s="77">
        <v>0</v>
      </c>
      <c r="H351" s="77">
        <v>0</v>
      </c>
    </row>
    <row r="352" spans="1:8" x14ac:dyDescent="0.35">
      <c r="A352" s="79"/>
      <c r="B352" s="80"/>
      <c r="C352" s="81"/>
      <c r="D352" s="71" t="s">
        <v>812</v>
      </c>
      <c r="E352" s="76" t="s">
        <v>782</v>
      </c>
      <c r="F352" s="77" t="s">
        <v>68</v>
      </c>
      <c r="G352" s="77">
        <v>0</v>
      </c>
      <c r="H352" s="77">
        <v>0</v>
      </c>
    </row>
    <row r="353" spans="1:8" x14ac:dyDescent="0.35">
      <c r="C353" s="81"/>
      <c r="D353" s="71" t="s">
        <v>812</v>
      </c>
      <c r="E353" s="76" t="s">
        <v>783</v>
      </c>
      <c r="F353" s="77" t="s">
        <v>68</v>
      </c>
      <c r="G353" s="77">
        <v>0</v>
      </c>
      <c r="H353" s="77">
        <v>0</v>
      </c>
    </row>
    <row r="354" spans="1:8" x14ac:dyDescent="0.35">
      <c r="A354" s="93"/>
      <c r="B354" s="93"/>
      <c r="C354" s="81"/>
      <c r="D354" s="71" t="s">
        <v>812</v>
      </c>
      <c r="E354" s="76" t="s">
        <v>784</v>
      </c>
      <c r="F354" s="77" t="s">
        <v>68</v>
      </c>
      <c r="G354" s="77">
        <v>0</v>
      </c>
      <c r="H354" s="77">
        <v>0</v>
      </c>
    </row>
    <row r="355" spans="1:8" x14ac:dyDescent="0.35">
      <c r="A355" s="87"/>
      <c r="C355" s="81"/>
      <c r="D355" s="71" t="s">
        <v>812</v>
      </c>
      <c r="E355" s="76" t="s">
        <v>45</v>
      </c>
      <c r="F355" s="77" t="s">
        <v>68</v>
      </c>
      <c r="G355" s="77">
        <v>0</v>
      </c>
      <c r="H355" s="77">
        <v>0</v>
      </c>
    </row>
    <row r="356" spans="1:8" x14ac:dyDescent="0.35">
      <c r="A356" s="87"/>
      <c r="C356" s="64"/>
      <c r="D356" s="71" t="s">
        <v>812</v>
      </c>
      <c r="E356" s="76" t="s">
        <v>785</v>
      </c>
      <c r="F356" s="77" t="s">
        <v>68</v>
      </c>
      <c r="G356" s="77">
        <v>7.4059250360725244</v>
      </c>
      <c r="H356" s="77">
        <v>7.2970254886781944</v>
      </c>
    </row>
    <row r="357" spans="1:8" x14ac:dyDescent="0.35">
      <c r="C357" s="64"/>
      <c r="D357" s="71" t="s">
        <v>812</v>
      </c>
      <c r="E357" s="76" t="s">
        <v>786</v>
      </c>
      <c r="F357" s="77" t="s">
        <v>68</v>
      </c>
      <c r="G357" s="77">
        <v>0</v>
      </c>
      <c r="H357" s="77">
        <v>0</v>
      </c>
    </row>
    <row r="358" spans="1:8" x14ac:dyDescent="0.35">
      <c r="A358" s="62"/>
      <c r="B358" s="63"/>
      <c r="C358" s="64"/>
      <c r="D358" s="71" t="s">
        <v>812</v>
      </c>
      <c r="E358" s="76" t="s">
        <v>787</v>
      </c>
      <c r="F358" s="77" t="s">
        <v>68</v>
      </c>
      <c r="G358" s="77">
        <v>0</v>
      </c>
      <c r="H358" s="77">
        <v>0</v>
      </c>
    </row>
    <row r="359" spans="1:8" x14ac:dyDescent="0.4">
      <c r="A359" s="62"/>
      <c r="B359" s="63"/>
      <c r="D359" s="71"/>
      <c r="E359" s="77" t="s">
        <v>462</v>
      </c>
      <c r="F359" s="77" t="s">
        <v>68</v>
      </c>
      <c r="G359" s="77">
        <v>12.631925036072523</v>
      </c>
      <c r="H359" s="77">
        <v>12.523025488678194</v>
      </c>
    </row>
    <row r="360" spans="1:8" x14ac:dyDescent="0.4">
      <c r="A360" s="62"/>
      <c r="B360" s="63"/>
      <c r="D360" s="89"/>
      <c r="E360" s="90"/>
      <c r="F360" s="85"/>
      <c r="G360" s="91"/>
      <c r="H360" s="92"/>
    </row>
    <row r="361" spans="1:8" x14ac:dyDescent="0.4">
      <c r="A361" s="62"/>
      <c r="B361" s="63"/>
      <c r="C361" s="86" t="s">
        <v>813</v>
      </c>
      <c r="D361" s="71"/>
      <c r="E361" s="72"/>
      <c r="F361" s="73"/>
      <c r="G361" s="72"/>
      <c r="H361" s="74"/>
    </row>
    <row r="362" spans="1:8" x14ac:dyDescent="0.35">
      <c r="A362" s="62"/>
      <c r="B362" s="63"/>
      <c r="C362" s="64"/>
      <c r="D362" s="71" t="s">
        <v>813</v>
      </c>
      <c r="E362" s="76" t="s">
        <v>778</v>
      </c>
      <c r="F362" s="77" t="s">
        <v>68</v>
      </c>
      <c r="G362" s="77">
        <v>0</v>
      </c>
      <c r="H362" s="77">
        <v>0</v>
      </c>
    </row>
    <row r="363" spans="1:8" x14ac:dyDescent="0.35">
      <c r="A363" s="79"/>
      <c r="B363" s="80"/>
      <c r="C363" s="64"/>
      <c r="D363" s="71" t="s">
        <v>813</v>
      </c>
      <c r="E363" s="76" t="s">
        <v>779</v>
      </c>
      <c r="F363" s="77" t="s">
        <v>68</v>
      </c>
      <c r="G363" s="77">
        <v>0</v>
      </c>
      <c r="H363" s="77">
        <v>0</v>
      </c>
    </row>
    <row r="364" spans="1:8" x14ac:dyDescent="0.35">
      <c r="A364" s="79"/>
      <c r="B364" s="80"/>
      <c r="C364" s="64"/>
      <c r="D364" s="71" t="s">
        <v>813</v>
      </c>
      <c r="E364" s="76" t="s">
        <v>780</v>
      </c>
      <c r="F364" s="77" t="s">
        <v>68</v>
      </c>
      <c r="G364" s="77">
        <v>0</v>
      </c>
      <c r="H364" s="77">
        <v>0</v>
      </c>
    </row>
    <row r="365" spans="1:8" x14ac:dyDescent="0.35">
      <c r="A365" s="79"/>
      <c r="B365" s="80"/>
      <c r="C365" s="64"/>
      <c r="D365" s="71" t="s">
        <v>813</v>
      </c>
      <c r="E365" s="76" t="s">
        <v>781</v>
      </c>
      <c r="F365" s="77" t="s">
        <v>68</v>
      </c>
      <c r="G365" s="77">
        <v>7.141</v>
      </c>
      <c r="H365" s="77">
        <v>6.5697199999999984</v>
      </c>
    </row>
    <row r="366" spans="1:8" x14ac:dyDescent="0.35">
      <c r="A366" s="79"/>
      <c r="B366" s="80"/>
      <c r="C366" s="81"/>
      <c r="D366" s="71" t="s">
        <v>813</v>
      </c>
      <c r="E366" s="76" t="s">
        <v>782</v>
      </c>
      <c r="F366" s="77" t="s">
        <v>68</v>
      </c>
      <c r="G366" s="77">
        <v>0</v>
      </c>
      <c r="H366" s="77">
        <v>0</v>
      </c>
    </row>
    <row r="367" spans="1:8" x14ac:dyDescent="0.35">
      <c r="A367" s="79"/>
      <c r="B367" s="80"/>
      <c r="C367" s="81"/>
      <c r="D367" s="71" t="s">
        <v>813</v>
      </c>
      <c r="E367" s="76" t="s">
        <v>783</v>
      </c>
      <c r="F367" s="77" t="s">
        <v>68</v>
      </c>
      <c r="G367" s="77">
        <v>0</v>
      </c>
      <c r="H367" s="77">
        <v>0</v>
      </c>
    </row>
    <row r="368" spans="1:8" x14ac:dyDescent="0.35">
      <c r="A368" s="79"/>
      <c r="B368" s="80"/>
      <c r="C368" s="81"/>
      <c r="D368" s="71" t="s">
        <v>813</v>
      </c>
      <c r="E368" s="76" t="s">
        <v>784</v>
      </c>
      <c r="F368" s="77" t="s">
        <v>68</v>
      </c>
      <c r="G368" s="77">
        <v>0</v>
      </c>
      <c r="H368" s="77">
        <v>0</v>
      </c>
    </row>
    <row r="369" spans="1:8" x14ac:dyDescent="0.35">
      <c r="A369" s="79"/>
      <c r="B369" s="80"/>
      <c r="C369" s="81"/>
      <c r="D369" s="71" t="s">
        <v>813</v>
      </c>
      <c r="E369" s="76" t="s">
        <v>45</v>
      </c>
      <c r="F369" s="77" t="s">
        <v>68</v>
      </c>
      <c r="G369" s="77">
        <v>0</v>
      </c>
      <c r="H369" s="77">
        <v>0</v>
      </c>
    </row>
    <row r="370" spans="1:8" x14ac:dyDescent="0.35">
      <c r="A370" s="79"/>
      <c r="B370" s="80"/>
      <c r="C370" s="64"/>
      <c r="D370" s="71" t="s">
        <v>813</v>
      </c>
      <c r="E370" s="76" t="s">
        <v>785</v>
      </c>
      <c r="F370" s="77" t="s">
        <v>68</v>
      </c>
      <c r="G370" s="77">
        <v>0</v>
      </c>
      <c r="H370" s="77">
        <v>0</v>
      </c>
    </row>
    <row r="371" spans="1:8" x14ac:dyDescent="0.35">
      <c r="A371" s="79"/>
      <c r="B371" s="80"/>
      <c r="C371" s="64"/>
      <c r="D371" s="71" t="s">
        <v>813</v>
      </c>
      <c r="E371" s="76" t="s">
        <v>786</v>
      </c>
      <c r="F371" s="77" t="s">
        <v>68</v>
      </c>
      <c r="G371" s="77">
        <v>7.8680739999999991</v>
      </c>
      <c r="H371" s="77">
        <v>7.0812665999999993</v>
      </c>
    </row>
    <row r="372" spans="1:8" x14ac:dyDescent="0.35">
      <c r="C372" s="64"/>
      <c r="D372" s="71" t="s">
        <v>813</v>
      </c>
      <c r="E372" s="76" t="s">
        <v>787</v>
      </c>
      <c r="F372" s="77" t="s">
        <v>68</v>
      </c>
      <c r="G372" s="77">
        <v>0</v>
      </c>
      <c r="H372" s="77">
        <v>0</v>
      </c>
    </row>
    <row r="373" spans="1:8" x14ac:dyDescent="0.4">
      <c r="A373" s="93"/>
      <c r="B373" s="93"/>
      <c r="D373" s="71"/>
      <c r="E373" s="77" t="s">
        <v>462</v>
      </c>
      <c r="F373" s="77" t="s">
        <v>68</v>
      </c>
      <c r="G373" s="77">
        <v>15.009073999999998</v>
      </c>
      <c r="H373" s="77">
        <v>13.6509866</v>
      </c>
    </row>
    <row r="374" spans="1:8" x14ac:dyDescent="0.4">
      <c r="A374" s="87"/>
      <c r="D374" s="89"/>
      <c r="E374" s="90"/>
      <c r="F374" s="85"/>
      <c r="G374" s="91"/>
      <c r="H374" s="92"/>
    </row>
    <row r="375" spans="1:8" x14ac:dyDescent="0.4">
      <c r="A375" s="87"/>
      <c r="C375" s="86" t="s">
        <v>814</v>
      </c>
      <c r="D375" s="71"/>
      <c r="E375" s="72"/>
      <c r="F375" s="73"/>
      <c r="G375" s="72"/>
      <c r="H375" s="74"/>
    </row>
    <row r="376" spans="1:8" x14ac:dyDescent="0.35">
      <c r="C376" s="64"/>
      <c r="D376" s="71" t="s">
        <v>814</v>
      </c>
      <c r="E376" s="76" t="s">
        <v>778</v>
      </c>
      <c r="F376" s="77" t="s">
        <v>68</v>
      </c>
      <c r="G376" s="77">
        <v>0</v>
      </c>
      <c r="H376" s="77">
        <v>0</v>
      </c>
    </row>
    <row r="377" spans="1:8" x14ac:dyDescent="0.35">
      <c r="A377" s="62"/>
      <c r="B377" s="63"/>
      <c r="C377" s="64"/>
      <c r="D377" s="71" t="s">
        <v>814</v>
      </c>
      <c r="E377" s="76" t="s">
        <v>779</v>
      </c>
      <c r="F377" s="77" t="s">
        <v>68</v>
      </c>
      <c r="G377" s="77">
        <v>0</v>
      </c>
      <c r="H377" s="77">
        <v>0</v>
      </c>
    </row>
    <row r="378" spans="1:8" x14ac:dyDescent="0.35">
      <c r="A378" s="62"/>
      <c r="B378" s="63"/>
      <c r="C378" s="64"/>
      <c r="D378" s="71" t="s">
        <v>814</v>
      </c>
      <c r="E378" s="76" t="s">
        <v>780</v>
      </c>
      <c r="F378" s="77" t="s">
        <v>68</v>
      </c>
      <c r="G378" s="77">
        <v>0</v>
      </c>
      <c r="H378" s="77">
        <v>0</v>
      </c>
    </row>
    <row r="379" spans="1:8" x14ac:dyDescent="0.35">
      <c r="A379" s="62"/>
      <c r="B379" s="63"/>
      <c r="C379" s="64"/>
      <c r="D379" s="71" t="s">
        <v>814</v>
      </c>
      <c r="E379" s="76" t="s">
        <v>781</v>
      </c>
      <c r="F379" s="77" t="s">
        <v>68</v>
      </c>
      <c r="G379" s="77">
        <v>0</v>
      </c>
      <c r="H379" s="77">
        <v>0</v>
      </c>
    </row>
    <row r="380" spans="1:8" x14ac:dyDescent="0.35">
      <c r="A380" s="62"/>
      <c r="B380" s="63"/>
      <c r="C380" s="81"/>
      <c r="D380" s="71" t="s">
        <v>814</v>
      </c>
      <c r="E380" s="76" t="s">
        <v>782</v>
      </c>
      <c r="F380" s="77" t="s">
        <v>68</v>
      </c>
      <c r="G380" s="77">
        <v>0</v>
      </c>
      <c r="H380" s="77">
        <v>0</v>
      </c>
    </row>
    <row r="381" spans="1:8" x14ac:dyDescent="0.35">
      <c r="A381" s="62"/>
      <c r="B381" s="63"/>
      <c r="C381" s="81"/>
      <c r="D381" s="71" t="s">
        <v>814</v>
      </c>
      <c r="E381" s="76" t="s">
        <v>783</v>
      </c>
      <c r="F381" s="77" t="s">
        <v>68</v>
      </c>
      <c r="G381" s="77">
        <v>0</v>
      </c>
      <c r="H381" s="77">
        <v>0</v>
      </c>
    </row>
    <row r="382" spans="1:8" x14ac:dyDescent="0.35">
      <c r="A382" s="79"/>
      <c r="B382" s="80"/>
      <c r="C382" s="81"/>
      <c r="D382" s="71" t="s">
        <v>814</v>
      </c>
      <c r="E382" s="76" t="s">
        <v>784</v>
      </c>
      <c r="F382" s="77" t="s">
        <v>68</v>
      </c>
      <c r="G382" s="77">
        <v>0</v>
      </c>
      <c r="H382" s="77">
        <v>0</v>
      </c>
    </row>
    <row r="383" spans="1:8" x14ac:dyDescent="0.35">
      <c r="A383" s="79"/>
      <c r="B383" s="80"/>
      <c r="C383" s="81"/>
      <c r="D383" s="71" t="s">
        <v>814</v>
      </c>
      <c r="E383" s="76" t="s">
        <v>45</v>
      </c>
      <c r="F383" s="77" t="s">
        <v>68</v>
      </c>
      <c r="G383" s="77">
        <v>0</v>
      </c>
      <c r="H383" s="77">
        <v>0</v>
      </c>
    </row>
    <row r="384" spans="1:8" x14ac:dyDescent="0.35">
      <c r="A384" s="79"/>
      <c r="B384" s="80"/>
      <c r="C384" s="64"/>
      <c r="D384" s="71" t="s">
        <v>814</v>
      </c>
      <c r="E384" s="76" t="s">
        <v>785</v>
      </c>
      <c r="F384" s="77" t="s">
        <v>68</v>
      </c>
      <c r="G384" s="77">
        <v>0</v>
      </c>
      <c r="H384" s="77">
        <v>0</v>
      </c>
    </row>
    <row r="385" spans="1:8" x14ac:dyDescent="0.35">
      <c r="A385" s="79"/>
      <c r="B385" s="80"/>
      <c r="C385" s="64"/>
      <c r="D385" s="71" t="s">
        <v>814</v>
      </c>
      <c r="E385" s="76" t="s">
        <v>786</v>
      </c>
      <c r="F385" s="77" t="s">
        <v>68</v>
      </c>
      <c r="G385" s="77">
        <v>0</v>
      </c>
      <c r="H385" s="77">
        <v>0</v>
      </c>
    </row>
    <row r="386" spans="1:8" x14ac:dyDescent="0.35">
      <c r="A386" s="79"/>
      <c r="B386" s="80"/>
      <c r="C386" s="64"/>
      <c r="D386" s="71" t="s">
        <v>814</v>
      </c>
      <c r="E386" s="76" t="s">
        <v>787</v>
      </c>
      <c r="F386" s="77" t="s">
        <v>68</v>
      </c>
      <c r="G386" s="77">
        <v>0</v>
      </c>
      <c r="H386" s="77">
        <v>0</v>
      </c>
    </row>
    <row r="387" spans="1:8" x14ac:dyDescent="0.4">
      <c r="A387" s="79"/>
      <c r="B387" s="80"/>
      <c r="D387" s="71"/>
      <c r="E387" s="77" t="s">
        <v>462</v>
      </c>
      <c r="F387" s="77" t="s">
        <v>68</v>
      </c>
      <c r="G387" s="77">
        <v>0</v>
      </c>
      <c r="H387" s="77">
        <v>0</v>
      </c>
    </row>
    <row r="388" spans="1:8" x14ac:dyDescent="0.4">
      <c r="A388" s="79"/>
      <c r="B388" s="80"/>
      <c r="D388" s="89"/>
      <c r="E388" s="90"/>
      <c r="F388" s="85"/>
      <c r="G388" s="91"/>
      <c r="H388" s="92"/>
    </row>
    <row r="389" spans="1:8" x14ac:dyDescent="0.4">
      <c r="A389" s="79"/>
      <c r="B389" s="80"/>
      <c r="C389" s="86" t="s">
        <v>815</v>
      </c>
      <c r="D389" s="71"/>
      <c r="E389" s="72"/>
      <c r="F389" s="73"/>
      <c r="G389" s="72"/>
      <c r="H389" s="74"/>
    </row>
    <row r="390" spans="1:8" x14ac:dyDescent="0.35">
      <c r="A390" s="79"/>
      <c r="B390" s="80"/>
      <c r="C390" s="64"/>
      <c r="D390" s="71" t="s">
        <v>815</v>
      </c>
      <c r="E390" s="76" t="s">
        <v>778</v>
      </c>
      <c r="F390" s="77" t="s">
        <v>68</v>
      </c>
      <c r="G390" s="77">
        <v>26.28</v>
      </c>
      <c r="H390" s="77">
        <v>26.28</v>
      </c>
    </row>
    <row r="391" spans="1:8" x14ac:dyDescent="0.35">
      <c r="C391" s="64"/>
      <c r="D391" s="71" t="s">
        <v>815</v>
      </c>
      <c r="E391" s="76" t="s">
        <v>779</v>
      </c>
      <c r="F391" s="77" t="s">
        <v>68</v>
      </c>
      <c r="G391" s="77">
        <v>0</v>
      </c>
      <c r="H391" s="77">
        <v>0</v>
      </c>
    </row>
    <row r="392" spans="1:8" x14ac:dyDescent="0.35">
      <c r="A392" s="93"/>
      <c r="B392" s="93"/>
      <c r="C392" s="64"/>
      <c r="D392" s="71" t="s">
        <v>815</v>
      </c>
      <c r="E392" s="76" t="s">
        <v>780</v>
      </c>
      <c r="F392" s="77" t="s">
        <v>68</v>
      </c>
      <c r="G392" s="77">
        <v>0</v>
      </c>
      <c r="H392" s="77">
        <v>0</v>
      </c>
    </row>
    <row r="393" spans="1:8" x14ac:dyDescent="0.35">
      <c r="A393" s="87"/>
      <c r="C393" s="64"/>
      <c r="D393" s="71" t="s">
        <v>815</v>
      </c>
      <c r="E393" s="76" t="s">
        <v>781</v>
      </c>
      <c r="F393" s="77" t="s">
        <v>68</v>
      </c>
      <c r="G393" s="77">
        <v>0</v>
      </c>
      <c r="H393" s="77">
        <v>0</v>
      </c>
    </row>
    <row r="394" spans="1:8" x14ac:dyDescent="0.35">
      <c r="A394" s="87"/>
      <c r="C394" s="81"/>
      <c r="D394" s="71" t="s">
        <v>815</v>
      </c>
      <c r="E394" s="76" t="s">
        <v>782</v>
      </c>
      <c r="F394" s="77" t="s">
        <v>68</v>
      </c>
      <c r="G394" s="77">
        <v>0</v>
      </c>
      <c r="H394" s="77">
        <v>0</v>
      </c>
    </row>
    <row r="395" spans="1:8" x14ac:dyDescent="0.35">
      <c r="C395" s="81"/>
      <c r="D395" s="71" t="s">
        <v>815</v>
      </c>
      <c r="E395" s="76" t="s">
        <v>783</v>
      </c>
      <c r="F395" s="77" t="s">
        <v>68</v>
      </c>
      <c r="G395" s="77">
        <v>0</v>
      </c>
      <c r="H395" s="77">
        <v>0</v>
      </c>
    </row>
    <row r="396" spans="1:8" x14ac:dyDescent="0.35">
      <c r="A396" s="62"/>
      <c r="B396" s="63"/>
      <c r="C396" s="81"/>
      <c r="D396" s="71" t="s">
        <v>815</v>
      </c>
      <c r="E396" s="76" t="s">
        <v>784</v>
      </c>
      <c r="F396" s="77" t="s">
        <v>68</v>
      </c>
      <c r="G396" s="77">
        <v>0</v>
      </c>
      <c r="H396" s="77">
        <v>0</v>
      </c>
    </row>
    <row r="397" spans="1:8" x14ac:dyDescent="0.35">
      <c r="A397" s="62"/>
      <c r="B397" s="63"/>
      <c r="C397" s="81"/>
      <c r="D397" s="71" t="s">
        <v>815</v>
      </c>
      <c r="E397" s="76" t="s">
        <v>45</v>
      </c>
      <c r="F397" s="77" t="s">
        <v>68</v>
      </c>
      <c r="G397" s="77">
        <v>0</v>
      </c>
      <c r="H397" s="77">
        <v>0</v>
      </c>
    </row>
    <row r="398" spans="1:8" x14ac:dyDescent="0.35">
      <c r="A398" s="62"/>
      <c r="B398" s="63"/>
      <c r="C398" s="64"/>
      <c r="D398" s="71" t="s">
        <v>815</v>
      </c>
      <c r="E398" s="76" t="s">
        <v>785</v>
      </c>
      <c r="F398" s="77" t="s">
        <v>68</v>
      </c>
      <c r="G398" s="77">
        <v>0</v>
      </c>
      <c r="H398" s="77">
        <v>0</v>
      </c>
    </row>
    <row r="399" spans="1:8" x14ac:dyDescent="0.35">
      <c r="A399" s="62"/>
      <c r="B399" s="63"/>
      <c r="C399" s="64"/>
      <c r="D399" s="71" t="s">
        <v>815</v>
      </c>
      <c r="E399" s="76" t="s">
        <v>786</v>
      </c>
      <c r="F399" s="77" t="s">
        <v>68</v>
      </c>
      <c r="G399" s="77">
        <v>0</v>
      </c>
      <c r="H399" s="77">
        <v>0</v>
      </c>
    </row>
    <row r="400" spans="1:8" x14ac:dyDescent="0.35">
      <c r="A400" s="62"/>
      <c r="B400" s="63"/>
      <c r="C400" s="64"/>
      <c r="D400" s="71" t="s">
        <v>815</v>
      </c>
      <c r="E400" s="76" t="s">
        <v>787</v>
      </c>
      <c r="F400" s="77" t="s">
        <v>68</v>
      </c>
      <c r="G400" s="77">
        <v>0</v>
      </c>
      <c r="H400" s="77">
        <v>0</v>
      </c>
    </row>
    <row r="401" spans="1:8" x14ac:dyDescent="0.4">
      <c r="A401" s="79"/>
      <c r="B401" s="80"/>
      <c r="D401" s="71"/>
      <c r="E401" s="77" t="s">
        <v>462</v>
      </c>
      <c r="F401" s="77" t="s">
        <v>68</v>
      </c>
      <c r="G401" s="77">
        <v>26.28</v>
      </c>
      <c r="H401" s="77">
        <v>26.28</v>
      </c>
    </row>
    <row r="402" spans="1:8" x14ac:dyDescent="0.4">
      <c r="A402" s="79"/>
      <c r="B402" s="80"/>
      <c r="D402" s="71"/>
      <c r="E402" s="77"/>
      <c r="F402" s="77"/>
      <c r="G402" s="77"/>
      <c r="H402" s="77"/>
    </row>
    <row r="403" spans="1:8" x14ac:dyDescent="0.35">
      <c r="A403" s="68" t="s">
        <v>816</v>
      </c>
      <c r="B403" s="68"/>
      <c r="C403" s="68"/>
      <c r="D403" s="69"/>
      <c r="E403" s="68"/>
      <c r="F403" s="68"/>
      <c r="G403" s="68"/>
      <c r="H403" s="68"/>
    </row>
    <row r="404" spans="1:8" x14ac:dyDescent="0.4">
      <c r="A404" s="79"/>
      <c r="B404" s="80"/>
      <c r="D404" s="89"/>
      <c r="E404" s="90"/>
      <c r="F404" s="85"/>
      <c r="G404" s="91"/>
      <c r="H404" s="92"/>
    </row>
    <row r="405" spans="1:8" x14ac:dyDescent="0.4">
      <c r="A405" s="79"/>
      <c r="B405" s="80"/>
      <c r="C405" s="86" t="s">
        <v>817</v>
      </c>
      <c r="D405" s="71"/>
      <c r="E405" s="72"/>
      <c r="F405" s="73"/>
      <c r="G405" s="72"/>
      <c r="H405" s="74"/>
    </row>
    <row r="406" spans="1:8" x14ac:dyDescent="0.35">
      <c r="A406" s="79"/>
      <c r="B406" s="80"/>
      <c r="C406" s="64"/>
      <c r="D406" s="71" t="s">
        <v>817</v>
      </c>
      <c r="E406" s="76" t="s">
        <v>778</v>
      </c>
      <c r="F406" s="77" t="s">
        <v>68</v>
      </c>
      <c r="G406" s="77">
        <v>0</v>
      </c>
      <c r="H406" s="77">
        <v>0</v>
      </c>
    </row>
    <row r="407" spans="1:8" x14ac:dyDescent="0.35">
      <c r="A407" s="79"/>
      <c r="B407" s="80"/>
      <c r="C407" s="64"/>
      <c r="D407" s="71" t="s">
        <v>817</v>
      </c>
      <c r="E407" s="76" t="s">
        <v>779</v>
      </c>
      <c r="F407" s="77" t="s">
        <v>68</v>
      </c>
      <c r="G407" s="77">
        <v>45.362000000000002</v>
      </c>
      <c r="H407" s="77">
        <v>30.702945000000003</v>
      </c>
    </row>
    <row r="408" spans="1:8" x14ac:dyDescent="0.35">
      <c r="A408" s="79"/>
      <c r="B408" s="80"/>
      <c r="C408" s="64"/>
      <c r="D408" s="71" t="s">
        <v>817</v>
      </c>
      <c r="E408" s="76" t="s">
        <v>780</v>
      </c>
      <c r="F408" s="77" t="s">
        <v>68</v>
      </c>
      <c r="G408" s="77">
        <v>0</v>
      </c>
      <c r="H408" s="77">
        <v>0</v>
      </c>
    </row>
    <row r="409" spans="1:8" x14ac:dyDescent="0.35">
      <c r="A409" s="79"/>
      <c r="B409" s="80"/>
      <c r="C409" s="64"/>
      <c r="D409" s="71" t="s">
        <v>817</v>
      </c>
      <c r="E409" s="76" t="s">
        <v>781</v>
      </c>
      <c r="F409" s="77" t="s">
        <v>68</v>
      </c>
      <c r="G409" s="77">
        <v>0</v>
      </c>
      <c r="H409" s="77">
        <v>0</v>
      </c>
    </row>
    <row r="410" spans="1:8" x14ac:dyDescent="0.35">
      <c r="A410" s="79"/>
      <c r="B410" s="80"/>
      <c r="C410" s="81"/>
      <c r="D410" s="71" t="s">
        <v>817</v>
      </c>
      <c r="E410" s="76" t="s">
        <v>782</v>
      </c>
      <c r="F410" s="77" t="s">
        <v>68</v>
      </c>
      <c r="G410" s="77">
        <v>0</v>
      </c>
      <c r="H410" s="77">
        <v>0</v>
      </c>
    </row>
    <row r="411" spans="1:8" x14ac:dyDescent="0.35">
      <c r="A411" s="79"/>
      <c r="B411" s="80"/>
      <c r="C411" s="81"/>
      <c r="D411" s="71" t="s">
        <v>817</v>
      </c>
      <c r="E411" s="76" t="s">
        <v>783</v>
      </c>
      <c r="F411" s="77" t="s">
        <v>68</v>
      </c>
      <c r="G411" s="77">
        <v>0</v>
      </c>
      <c r="H411" s="77">
        <v>0</v>
      </c>
    </row>
    <row r="412" spans="1:8" x14ac:dyDescent="0.35">
      <c r="C412" s="81"/>
      <c r="D412" s="71" t="s">
        <v>817</v>
      </c>
      <c r="E412" s="76" t="s">
        <v>784</v>
      </c>
      <c r="F412" s="77" t="s">
        <v>68</v>
      </c>
      <c r="G412" s="77">
        <v>0</v>
      </c>
      <c r="H412" s="77">
        <v>0</v>
      </c>
    </row>
    <row r="413" spans="1:8" x14ac:dyDescent="0.35">
      <c r="A413" s="93"/>
      <c r="B413" s="93"/>
      <c r="C413" s="81"/>
      <c r="D413" s="71" t="s">
        <v>817</v>
      </c>
      <c r="E413" s="76" t="s">
        <v>45</v>
      </c>
      <c r="F413" s="77" t="s">
        <v>68</v>
      </c>
      <c r="G413" s="77">
        <v>0</v>
      </c>
      <c r="H413" s="77">
        <v>0</v>
      </c>
    </row>
    <row r="414" spans="1:8" x14ac:dyDescent="0.35">
      <c r="A414" s="87"/>
      <c r="C414" s="64"/>
      <c r="D414" s="71" t="s">
        <v>817</v>
      </c>
      <c r="E414" s="76" t="s">
        <v>785</v>
      </c>
      <c r="F414" s="77" t="s">
        <v>68</v>
      </c>
      <c r="G414" s="77">
        <v>0</v>
      </c>
      <c r="H414" s="77">
        <v>0</v>
      </c>
    </row>
    <row r="415" spans="1:8" x14ac:dyDescent="0.35">
      <c r="A415" s="87"/>
      <c r="C415" s="64"/>
      <c r="D415" s="71" t="s">
        <v>817</v>
      </c>
      <c r="E415" s="76" t="s">
        <v>786</v>
      </c>
      <c r="F415" s="77" t="s">
        <v>68</v>
      </c>
      <c r="G415" s="77">
        <v>0</v>
      </c>
      <c r="H415" s="77">
        <v>0</v>
      </c>
    </row>
    <row r="416" spans="1:8" x14ac:dyDescent="0.35">
      <c r="C416" s="64"/>
      <c r="D416" s="71" t="s">
        <v>817</v>
      </c>
      <c r="E416" s="76" t="s">
        <v>787</v>
      </c>
      <c r="F416" s="77" t="s">
        <v>68</v>
      </c>
      <c r="G416" s="77">
        <v>0</v>
      </c>
      <c r="H416" s="77">
        <v>0</v>
      </c>
    </row>
    <row r="417" spans="1:8" x14ac:dyDescent="0.4">
      <c r="A417" s="62"/>
      <c r="B417" s="63"/>
      <c r="D417" s="71"/>
      <c r="E417" s="77" t="s">
        <v>462</v>
      </c>
      <c r="F417" s="77" t="s">
        <v>68</v>
      </c>
      <c r="G417" s="77">
        <v>45.362000000000002</v>
      </c>
      <c r="H417" s="77">
        <v>30.702945000000003</v>
      </c>
    </row>
    <row r="418" spans="1:8" x14ac:dyDescent="0.4">
      <c r="A418" s="62"/>
      <c r="B418" s="63"/>
      <c r="D418" s="89"/>
      <c r="E418" s="90"/>
      <c r="F418" s="85"/>
      <c r="G418" s="91"/>
      <c r="H418" s="92"/>
    </row>
    <row r="419" spans="1:8" x14ac:dyDescent="0.4">
      <c r="A419" s="62"/>
      <c r="B419" s="63"/>
      <c r="C419" s="86" t="s">
        <v>818</v>
      </c>
      <c r="D419" s="71"/>
      <c r="E419" s="72"/>
      <c r="F419" s="73"/>
      <c r="G419" s="72"/>
      <c r="H419" s="74"/>
    </row>
    <row r="420" spans="1:8" x14ac:dyDescent="0.35">
      <c r="A420" s="62"/>
      <c r="B420" s="63"/>
      <c r="C420" s="64"/>
      <c r="D420" s="71" t="s">
        <v>818</v>
      </c>
      <c r="E420" s="76" t="s">
        <v>778</v>
      </c>
      <c r="F420" s="77" t="s">
        <v>68</v>
      </c>
      <c r="G420" s="77">
        <v>42.359000000000002</v>
      </c>
      <c r="H420" s="77">
        <v>42.359000000000002</v>
      </c>
    </row>
    <row r="421" spans="1:8" x14ac:dyDescent="0.35">
      <c r="A421" s="62"/>
      <c r="B421" s="63"/>
      <c r="C421" s="64"/>
      <c r="D421" s="71" t="s">
        <v>818</v>
      </c>
      <c r="E421" s="76" t="s">
        <v>779</v>
      </c>
      <c r="F421" s="77" t="s">
        <v>68</v>
      </c>
      <c r="G421" s="77">
        <v>16.832999999999998</v>
      </c>
      <c r="H421" s="77">
        <v>14.366409335103516</v>
      </c>
    </row>
    <row r="422" spans="1:8" x14ac:dyDescent="0.35">
      <c r="A422" s="79"/>
      <c r="B422" s="80"/>
      <c r="C422" s="64"/>
      <c r="D422" s="71" t="s">
        <v>818</v>
      </c>
      <c r="E422" s="76" t="s">
        <v>780</v>
      </c>
      <c r="F422" s="77" t="s">
        <v>68</v>
      </c>
      <c r="G422" s="77">
        <v>0</v>
      </c>
      <c r="H422" s="77">
        <v>0</v>
      </c>
    </row>
    <row r="423" spans="1:8" x14ac:dyDescent="0.35">
      <c r="A423" s="79"/>
      <c r="B423" s="80"/>
      <c r="C423" s="64"/>
      <c r="D423" s="71" t="s">
        <v>818</v>
      </c>
      <c r="E423" s="76" t="s">
        <v>781</v>
      </c>
      <c r="F423" s="77" t="s">
        <v>68</v>
      </c>
      <c r="G423" s="77">
        <v>39.713000000000008</v>
      </c>
      <c r="H423" s="77">
        <v>36.94342240228174</v>
      </c>
    </row>
    <row r="424" spans="1:8" x14ac:dyDescent="0.35">
      <c r="A424" s="79"/>
      <c r="B424" s="80"/>
      <c r="C424" s="81"/>
      <c r="D424" s="71" t="s">
        <v>818</v>
      </c>
      <c r="E424" s="76" t="s">
        <v>782</v>
      </c>
      <c r="F424" s="77" t="s">
        <v>68</v>
      </c>
      <c r="G424" s="77">
        <v>17.540761025192953</v>
      </c>
      <c r="H424" s="77">
        <v>17.540761025192957</v>
      </c>
    </row>
    <row r="425" spans="1:8" x14ac:dyDescent="0.35">
      <c r="A425" s="79"/>
      <c r="B425" s="80"/>
      <c r="C425" s="81"/>
      <c r="D425" s="71" t="s">
        <v>818</v>
      </c>
      <c r="E425" s="76" t="s">
        <v>783</v>
      </c>
      <c r="F425" s="77" t="s">
        <v>68</v>
      </c>
      <c r="G425" s="77">
        <v>4.5990000000000002</v>
      </c>
      <c r="H425" s="77">
        <v>4.5990000000000002</v>
      </c>
    </row>
    <row r="426" spans="1:8" x14ac:dyDescent="0.35">
      <c r="A426" s="79"/>
      <c r="B426" s="80"/>
      <c r="C426" s="81"/>
      <c r="D426" s="71" t="s">
        <v>818</v>
      </c>
      <c r="E426" s="76" t="s">
        <v>784</v>
      </c>
      <c r="F426" s="77" t="s">
        <v>68</v>
      </c>
      <c r="G426" s="77">
        <v>51.067999999999998</v>
      </c>
      <c r="H426" s="77">
        <v>51.067999999999998</v>
      </c>
    </row>
    <row r="427" spans="1:8" x14ac:dyDescent="0.35">
      <c r="A427" s="79"/>
      <c r="B427" s="80"/>
      <c r="C427" s="81"/>
      <c r="D427" s="71" t="s">
        <v>818</v>
      </c>
      <c r="E427" s="76" t="s">
        <v>45</v>
      </c>
      <c r="F427" s="77" t="s">
        <v>68</v>
      </c>
      <c r="G427" s="77">
        <v>0</v>
      </c>
      <c r="H427" s="77">
        <v>0</v>
      </c>
    </row>
    <row r="428" spans="1:8" x14ac:dyDescent="0.35">
      <c r="A428" s="79"/>
      <c r="B428" s="80"/>
      <c r="C428" s="64"/>
      <c r="D428" s="71" t="s">
        <v>818</v>
      </c>
      <c r="E428" s="76" t="s">
        <v>785</v>
      </c>
      <c r="F428" s="77" t="s">
        <v>68</v>
      </c>
      <c r="G428" s="77">
        <v>60</v>
      </c>
      <c r="H428" s="77">
        <v>60</v>
      </c>
    </row>
    <row r="429" spans="1:8" x14ac:dyDescent="0.35">
      <c r="A429" s="79"/>
      <c r="B429" s="80"/>
      <c r="C429" s="64"/>
      <c r="D429" s="71" t="s">
        <v>818</v>
      </c>
      <c r="E429" s="76" t="s">
        <v>786</v>
      </c>
      <c r="F429" s="77" t="s">
        <v>68</v>
      </c>
      <c r="G429" s="77">
        <v>44.671825999999996</v>
      </c>
      <c r="H429" s="77">
        <v>43.485093069733438</v>
      </c>
    </row>
    <row r="430" spans="1:8" x14ac:dyDescent="0.35">
      <c r="A430" s="79"/>
      <c r="B430" s="80"/>
      <c r="C430" s="64"/>
      <c r="D430" s="71" t="s">
        <v>818</v>
      </c>
      <c r="E430" s="76" t="s">
        <v>787</v>
      </c>
      <c r="F430" s="77" t="s">
        <v>68</v>
      </c>
      <c r="G430" s="77">
        <v>37.780816000000002</v>
      </c>
      <c r="H430" s="77">
        <v>37.780816000000002</v>
      </c>
    </row>
    <row r="431" spans="1:8" x14ac:dyDescent="0.4">
      <c r="D431" s="71"/>
      <c r="E431" s="77" t="s">
        <v>462</v>
      </c>
      <c r="F431" s="77" t="s">
        <v>68</v>
      </c>
      <c r="G431" s="77">
        <v>314.56540302519295</v>
      </c>
      <c r="H431" s="77">
        <v>308.14250183231167</v>
      </c>
    </row>
    <row r="432" spans="1:8" x14ac:dyDescent="0.4">
      <c r="A432" s="93"/>
      <c r="B432" s="93"/>
      <c r="D432" s="89"/>
      <c r="E432" s="90"/>
      <c r="F432" s="85"/>
      <c r="G432" s="91"/>
      <c r="H432" s="92"/>
    </row>
    <row r="433" spans="1:8" x14ac:dyDescent="0.4">
      <c r="A433" s="87"/>
      <c r="C433" s="86" t="s">
        <v>819</v>
      </c>
      <c r="D433" s="71"/>
      <c r="E433" s="72"/>
      <c r="F433" s="73"/>
      <c r="G433" s="72"/>
      <c r="H433" s="74"/>
    </row>
    <row r="434" spans="1:8" x14ac:dyDescent="0.35">
      <c r="A434" s="87"/>
      <c r="C434" s="64"/>
      <c r="D434" s="71" t="s">
        <v>819</v>
      </c>
      <c r="E434" s="76" t="s">
        <v>778</v>
      </c>
      <c r="F434" s="77" t="s">
        <v>68</v>
      </c>
      <c r="G434" s="77">
        <v>0</v>
      </c>
      <c r="H434" s="77">
        <v>0</v>
      </c>
    </row>
    <row r="435" spans="1:8" x14ac:dyDescent="0.35">
      <c r="C435" s="64"/>
      <c r="D435" s="71" t="s">
        <v>819</v>
      </c>
      <c r="E435" s="76" t="s">
        <v>779</v>
      </c>
      <c r="F435" s="77" t="s">
        <v>68</v>
      </c>
      <c r="G435" s="77">
        <v>0</v>
      </c>
      <c r="H435" s="77">
        <v>0</v>
      </c>
    </row>
    <row r="436" spans="1:8" x14ac:dyDescent="0.35">
      <c r="A436" s="62"/>
      <c r="B436" s="63"/>
      <c r="C436" s="64"/>
      <c r="D436" s="71" t="s">
        <v>819</v>
      </c>
      <c r="E436" s="76" t="s">
        <v>780</v>
      </c>
      <c r="F436" s="77" t="s">
        <v>68</v>
      </c>
      <c r="G436" s="77">
        <v>0</v>
      </c>
      <c r="H436" s="77">
        <v>0</v>
      </c>
    </row>
    <row r="437" spans="1:8" x14ac:dyDescent="0.35">
      <c r="A437" s="62"/>
      <c r="B437" s="63"/>
      <c r="C437" s="64"/>
      <c r="D437" s="71" t="s">
        <v>819</v>
      </c>
      <c r="E437" s="76" t="s">
        <v>781</v>
      </c>
      <c r="F437" s="77" t="s">
        <v>68</v>
      </c>
      <c r="G437" s="77">
        <v>0</v>
      </c>
      <c r="H437" s="77">
        <v>0</v>
      </c>
    </row>
    <row r="438" spans="1:8" x14ac:dyDescent="0.35">
      <c r="A438" s="62"/>
      <c r="B438" s="63"/>
      <c r="C438" s="81"/>
      <c r="D438" s="71" t="s">
        <v>819</v>
      </c>
      <c r="E438" s="76" t="s">
        <v>782</v>
      </c>
      <c r="F438" s="77" t="s">
        <v>68</v>
      </c>
      <c r="G438" s="77">
        <v>0</v>
      </c>
      <c r="H438" s="77">
        <v>0</v>
      </c>
    </row>
    <row r="439" spans="1:8" x14ac:dyDescent="0.35">
      <c r="A439" s="62"/>
      <c r="B439" s="63"/>
      <c r="C439" s="81"/>
      <c r="D439" s="71" t="s">
        <v>819</v>
      </c>
      <c r="E439" s="76" t="s">
        <v>783</v>
      </c>
      <c r="F439" s="77" t="s">
        <v>68</v>
      </c>
      <c r="G439" s="77">
        <v>0</v>
      </c>
      <c r="H439" s="77">
        <v>0</v>
      </c>
    </row>
    <row r="440" spans="1:8" x14ac:dyDescent="0.35">
      <c r="A440" s="62"/>
      <c r="B440" s="63"/>
      <c r="C440" s="81"/>
      <c r="D440" s="71" t="s">
        <v>819</v>
      </c>
      <c r="E440" s="76" t="s">
        <v>784</v>
      </c>
      <c r="F440" s="77" t="s">
        <v>68</v>
      </c>
      <c r="G440" s="77">
        <v>0</v>
      </c>
      <c r="H440" s="77">
        <v>0</v>
      </c>
    </row>
    <row r="441" spans="1:8" x14ac:dyDescent="0.35">
      <c r="A441" s="79"/>
      <c r="B441" s="80"/>
      <c r="C441" s="81"/>
      <c r="D441" s="71" t="s">
        <v>819</v>
      </c>
      <c r="E441" s="76" t="s">
        <v>45</v>
      </c>
      <c r="F441" s="77" t="s">
        <v>68</v>
      </c>
      <c r="G441" s="77">
        <v>0</v>
      </c>
      <c r="H441" s="77">
        <v>0</v>
      </c>
    </row>
    <row r="442" spans="1:8" x14ac:dyDescent="0.35">
      <c r="A442" s="79"/>
      <c r="B442" s="80"/>
      <c r="C442" s="64"/>
      <c r="D442" s="71" t="s">
        <v>819</v>
      </c>
      <c r="E442" s="76" t="s">
        <v>785</v>
      </c>
      <c r="F442" s="77" t="s">
        <v>68</v>
      </c>
      <c r="G442" s="77">
        <v>0</v>
      </c>
      <c r="H442" s="77">
        <v>0</v>
      </c>
    </row>
    <row r="443" spans="1:8" x14ac:dyDescent="0.35">
      <c r="A443" s="79"/>
      <c r="B443" s="80"/>
      <c r="C443" s="64"/>
      <c r="D443" s="71" t="s">
        <v>819</v>
      </c>
      <c r="E443" s="76" t="s">
        <v>786</v>
      </c>
      <c r="F443" s="77" t="s">
        <v>68</v>
      </c>
      <c r="G443" s="77">
        <v>0</v>
      </c>
      <c r="H443" s="77">
        <v>0</v>
      </c>
    </row>
    <row r="444" spans="1:8" x14ac:dyDescent="0.35">
      <c r="A444" s="79"/>
      <c r="B444" s="80"/>
      <c r="C444" s="64"/>
      <c r="D444" s="71" t="s">
        <v>819</v>
      </c>
      <c r="E444" s="76" t="s">
        <v>787</v>
      </c>
      <c r="F444" s="77" t="s">
        <v>68</v>
      </c>
      <c r="G444" s="77">
        <v>0</v>
      </c>
      <c r="H444" s="77">
        <v>0</v>
      </c>
    </row>
    <row r="445" spans="1:8" x14ac:dyDescent="0.4">
      <c r="A445" s="79"/>
      <c r="B445" s="80"/>
      <c r="D445" s="71"/>
      <c r="E445" s="77" t="s">
        <v>462</v>
      </c>
      <c r="F445" s="77" t="s">
        <v>68</v>
      </c>
      <c r="G445" s="77">
        <v>0</v>
      </c>
      <c r="H445" s="77">
        <v>0</v>
      </c>
    </row>
    <row r="446" spans="1:8" x14ac:dyDescent="0.4">
      <c r="A446" s="79"/>
      <c r="B446" s="80"/>
      <c r="D446" s="89"/>
      <c r="E446" s="90"/>
      <c r="F446" s="85"/>
      <c r="G446" s="91"/>
      <c r="H446" s="92"/>
    </row>
    <row r="447" spans="1:8" x14ac:dyDescent="0.4">
      <c r="A447" s="79"/>
      <c r="B447" s="80"/>
      <c r="C447" s="86" t="s">
        <v>820</v>
      </c>
      <c r="D447" s="71"/>
      <c r="E447" s="72"/>
      <c r="F447" s="73"/>
      <c r="G447" s="72"/>
      <c r="H447" s="74"/>
    </row>
    <row r="448" spans="1:8" x14ac:dyDescent="0.35">
      <c r="A448" s="79"/>
      <c r="B448" s="80"/>
      <c r="C448" s="64"/>
      <c r="D448" s="71" t="s">
        <v>820</v>
      </c>
      <c r="E448" s="76" t="s">
        <v>778</v>
      </c>
      <c r="F448" s="77" t="s">
        <v>68</v>
      </c>
      <c r="G448" s="77">
        <v>17.021000000000001</v>
      </c>
      <c r="H448" s="77">
        <v>17.021000000000001</v>
      </c>
    </row>
    <row r="449" spans="1:8" x14ac:dyDescent="0.35">
      <c r="A449" s="79"/>
      <c r="B449" s="80"/>
      <c r="C449" s="64"/>
      <c r="D449" s="71" t="s">
        <v>820</v>
      </c>
      <c r="E449" s="76" t="s">
        <v>779</v>
      </c>
      <c r="F449" s="77" t="s">
        <v>68</v>
      </c>
      <c r="G449" s="77">
        <v>19.995000000000001</v>
      </c>
      <c r="H449" s="77">
        <v>13.996500000000001</v>
      </c>
    </row>
    <row r="450" spans="1:8" x14ac:dyDescent="0.35">
      <c r="C450" s="64"/>
      <c r="D450" s="71" t="s">
        <v>820</v>
      </c>
      <c r="E450" s="76" t="s">
        <v>780</v>
      </c>
      <c r="F450" s="77" t="s">
        <v>68</v>
      </c>
      <c r="G450" s="77">
        <v>0</v>
      </c>
      <c r="H450" s="77">
        <v>0</v>
      </c>
    </row>
    <row r="451" spans="1:8" x14ac:dyDescent="0.35">
      <c r="A451" s="93"/>
      <c r="B451" s="93"/>
      <c r="C451" s="64"/>
      <c r="D451" s="71" t="s">
        <v>820</v>
      </c>
      <c r="E451" s="76" t="s">
        <v>781</v>
      </c>
      <c r="F451" s="77" t="s">
        <v>68</v>
      </c>
      <c r="G451" s="77">
        <v>19.670000000000002</v>
      </c>
      <c r="H451" s="77">
        <v>18.096400000000003</v>
      </c>
    </row>
    <row r="452" spans="1:8" x14ac:dyDescent="0.35">
      <c r="A452" s="87"/>
      <c r="C452" s="81"/>
      <c r="D452" s="71" t="s">
        <v>820</v>
      </c>
      <c r="E452" s="76" t="s">
        <v>782</v>
      </c>
      <c r="F452" s="77" t="s">
        <v>68</v>
      </c>
      <c r="G452" s="77">
        <v>30.655418172807718</v>
      </c>
      <c r="H452" s="77">
        <v>31.639769838025387</v>
      </c>
    </row>
    <row r="453" spans="1:8" x14ac:dyDescent="0.35">
      <c r="A453" s="87"/>
      <c r="C453" s="81"/>
      <c r="D453" s="71" t="s">
        <v>820</v>
      </c>
      <c r="E453" s="76" t="s">
        <v>783</v>
      </c>
      <c r="F453" s="77" t="s">
        <v>68</v>
      </c>
      <c r="G453" s="77">
        <v>36.088000000000001</v>
      </c>
      <c r="H453" s="77">
        <v>28.061999999999994</v>
      </c>
    </row>
    <row r="454" spans="1:8" x14ac:dyDescent="0.35">
      <c r="C454" s="81"/>
      <c r="D454" s="71" t="s">
        <v>820</v>
      </c>
      <c r="E454" s="76" t="s">
        <v>784</v>
      </c>
      <c r="F454" s="77" t="s">
        <v>68</v>
      </c>
      <c r="G454" s="77">
        <v>0</v>
      </c>
      <c r="H454" s="77">
        <v>0</v>
      </c>
    </row>
    <row r="455" spans="1:8" x14ac:dyDescent="0.35">
      <c r="C455" s="81"/>
      <c r="D455" s="71" t="s">
        <v>820</v>
      </c>
      <c r="E455" s="76" t="s">
        <v>45</v>
      </c>
      <c r="F455" s="77" t="s">
        <v>68</v>
      </c>
      <c r="G455" s="77">
        <v>0</v>
      </c>
      <c r="H455" s="77">
        <v>0</v>
      </c>
    </row>
    <row r="456" spans="1:8" x14ac:dyDescent="0.35">
      <c r="C456" s="64"/>
      <c r="D456" s="71" t="s">
        <v>820</v>
      </c>
      <c r="E456" s="76" t="s">
        <v>785</v>
      </c>
      <c r="F456" s="77" t="s">
        <v>68</v>
      </c>
      <c r="G456" s="77">
        <v>33.19212301677242</v>
      </c>
      <c r="H456" s="77">
        <v>33.19212301677242</v>
      </c>
    </row>
    <row r="457" spans="1:8" x14ac:dyDescent="0.35">
      <c r="C457" s="64"/>
      <c r="D457" s="71" t="s">
        <v>820</v>
      </c>
      <c r="E457" s="76" t="s">
        <v>786</v>
      </c>
      <c r="F457" s="77" t="s">
        <v>68</v>
      </c>
      <c r="G457" s="77">
        <v>0</v>
      </c>
      <c r="H457" s="77">
        <v>0</v>
      </c>
    </row>
    <row r="458" spans="1:8" x14ac:dyDescent="0.35">
      <c r="C458" s="64"/>
      <c r="D458" s="71" t="s">
        <v>820</v>
      </c>
      <c r="E458" s="76" t="s">
        <v>787</v>
      </c>
      <c r="F458" s="77" t="s">
        <v>68</v>
      </c>
      <c r="G458" s="77">
        <v>6.0625711999999998</v>
      </c>
      <c r="H458" s="77">
        <v>5.8200683519999998</v>
      </c>
    </row>
    <row r="459" spans="1:8" x14ac:dyDescent="0.4">
      <c r="D459" s="71"/>
      <c r="E459" s="77" t="s">
        <v>462</v>
      </c>
      <c r="F459" s="77" t="s">
        <v>68</v>
      </c>
      <c r="G459" s="77">
        <v>162.68411238958015</v>
      </c>
      <c r="H459" s="77">
        <v>147.82786120679782</v>
      </c>
    </row>
    <row r="460" spans="1:8" x14ac:dyDescent="0.4">
      <c r="D460" s="89"/>
      <c r="E460" s="90"/>
      <c r="F460" s="85"/>
      <c r="G460" s="91"/>
      <c r="H460" s="92"/>
    </row>
    <row r="461" spans="1:8" x14ac:dyDescent="0.4">
      <c r="C461" s="86" t="s">
        <v>821</v>
      </c>
      <c r="D461" s="71"/>
      <c r="E461" s="72"/>
      <c r="F461" s="73"/>
      <c r="G461" s="72"/>
      <c r="H461" s="74"/>
    </row>
    <row r="462" spans="1:8" x14ac:dyDescent="0.35">
      <c r="C462" s="64"/>
      <c r="D462" s="71" t="s">
        <v>821</v>
      </c>
      <c r="E462" s="76" t="s">
        <v>778</v>
      </c>
      <c r="F462" s="77" t="s">
        <v>68</v>
      </c>
      <c r="G462" s="77">
        <v>12.989999999999998</v>
      </c>
      <c r="H462" s="77">
        <v>6.25</v>
      </c>
    </row>
    <row r="463" spans="1:8" x14ac:dyDescent="0.35">
      <c r="C463" s="64"/>
      <c r="D463" s="71" t="s">
        <v>821</v>
      </c>
      <c r="E463" s="76" t="s">
        <v>779</v>
      </c>
      <c r="F463" s="77" t="s">
        <v>68</v>
      </c>
      <c r="G463" s="77">
        <v>0</v>
      </c>
      <c r="H463" s="77">
        <v>0</v>
      </c>
    </row>
    <row r="464" spans="1:8" x14ac:dyDescent="0.35">
      <c r="C464" s="64"/>
      <c r="D464" s="71" t="s">
        <v>821</v>
      </c>
      <c r="E464" s="76" t="s">
        <v>780</v>
      </c>
      <c r="F464" s="77" t="s">
        <v>68</v>
      </c>
      <c r="G464" s="77">
        <v>0</v>
      </c>
      <c r="H464" s="77">
        <v>0</v>
      </c>
    </row>
    <row r="465" spans="3:8" x14ac:dyDescent="0.35">
      <c r="C465" s="64"/>
      <c r="D465" s="71" t="s">
        <v>821</v>
      </c>
      <c r="E465" s="76" t="s">
        <v>781</v>
      </c>
      <c r="F465" s="77" t="s">
        <v>68</v>
      </c>
      <c r="G465" s="77">
        <v>0</v>
      </c>
      <c r="H465" s="77">
        <v>0</v>
      </c>
    </row>
    <row r="466" spans="3:8" x14ac:dyDescent="0.35">
      <c r="C466" s="81"/>
      <c r="D466" s="71" t="s">
        <v>821</v>
      </c>
      <c r="E466" s="76" t="s">
        <v>782</v>
      </c>
      <c r="F466" s="77" t="s">
        <v>68</v>
      </c>
      <c r="G466" s="77">
        <v>234.57185564777677</v>
      </c>
      <c r="H466" s="77">
        <v>187.65748451822142</v>
      </c>
    </row>
    <row r="467" spans="3:8" x14ac:dyDescent="0.35">
      <c r="C467" s="81"/>
      <c r="D467" s="71" t="s">
        <v>821</v>
      </c>
      <c r="E467" s="76" t="s">
        <v>783</v>
      </c>
      <c r="F467" s="77" t="s">
        <v>68</v>
      </c>
      <c r="G467" s="77">
        <v>0</v>
      </c>
      <c r="H467" s="77">
        <v>0</v>
      </c>
    </row>
    <row r="468" spans="3:8" x14ac:dyDescent="0.35">
      <c r="C468" s="81"/>
      <c r="D468" s="71" t="s">
        <v>821</v>
      </c>
      <c r="E468" s="76" t="s">
        <v>784</v>
      </c>
      <c r="F468" s="77" t="s">
        <v>68</v>
      </c>
      <c r="G468" s="77">
        <v>0</v>
      </c>
      <c r="H468" s="77">
        <v>0</v>
      </c>
    </row>
    <row r="469" spans="3:8" x14ac:dyDescent="0.35">
      <c r="C469" s="81"/>
      <c r="D469" s="71" t="s">
        <v>821</v>
      </c>
      <c r="E469" s="76" t="s">
        <v>45</v>
      </c>
      <c r="F469" s="77" t="s">
        <v>68</v>
      </c>
      <c r="G469" s="77">
        <v>0</v>
      </c>
      <c r="H469" s="77">
        <v>0</v>
      </c>
    </row>
    <row r="470" spans="3:8" x14ac:dyDescent="0.35">
      <c r="C470" s="64"/>
      <c r="D470" s="71" t="s">
        <v>821</v>
      </c>
      <c r="E470" s="76" t="s">
        <v>785</v>
      </c>
      <c r="F470" s="77" t="s">
        <v>68</v>
      </c>
      <c r="G470" s="77">
        <v>16.489188864327705</v>
      </c>
      <c r="H470" s="77">
        <v>16.489188864327705</v>
      </c>
    </row>
    <row r="471" spans="3:8" x14ac:dyDescent="0.35">
      <c r="C471" s="64"/>
      <c r="D471" s="71" t="s">
        <v>821</v>
      </c>
      <c r="E471" s="76" t="s">
        <v>786</v>
      </c>
      <c r="F471" s="77" t="s">
        <v>68</v>
      </c>
      <c r="G471" s="77">
        <v>0</v>
      </c>
      <c r="H471" s="77">
        <v>0</v>
      </c>
    </row>
    <row r="472" spans="3:8" x14ac:dyDescent="0.35">
      <c r="C472" s="64"/>
      <c r="D472" s="71" t="s">
        <v>821</v>
      </c>
      <c r="E472" s="76" t="s">
        <v>787</v>
      </c>
      <c r="F472" s="77" t="s">
        <v>68</v>
      </c>
      <c r="G472" s="77">
        <v>0</v>
      </c>
      <c r="H472" s="77">
        <v>0</v>
      </c>
    </row>
    <row r="473" spans="3:8" x14ac:dyDescent="0.4">
      <c r="D473" s="71"/>
      <c r="E473" s="77" t="s">
        <v>462</v>
      </c>
      <c r="F473" s="77" t="s">
        <v>68</v>
      </c>
      <c r="G473" s="77">
        <v>264.05104451210451</v>
      </c>
      <c r="H473" s="77">
        <v>210.39667338254912</v>
      </c>
    </row>
    <row r="474" spans="3:8" x14ac:dyDescent="0.4">
      <c r="D474" s="89"/>
      <c r="E474" s="90"/>
      <c r="F474" s="85"/>
      <c r="G474" s="91"/>
      <c r="H474" s="92"/>
    </row>
    <row r="475" spans="3:8" x14ac:dyDescent="0.4">
      <c r="C475" s="86" t="s">
        <v>822</v>
      </c>
      <c r="D475" s="71"/>
      <c r="E475" s="72"/>
      <c r="F475" s="73"/>
      <c r="G475" s="72"/>
      <c r="H475" s="74"/>
    </row>
    <row r="476" spans="3:8" x14ac:dyDescent="0.35">
      <c r="C476" s="64"/>
      <c r="D476" s="71" t="s">
        <v>822</v>
      </c>
      <c r="E476" s="76" t="s">
        <v>778</v>
      </c>
      <c r="F476" s="77" t="s">
        <v>68</v>
      </c>
      <c r="G476" s="77">
        <v>0</v>
      </c>
      <c r="H476" s="77">
        <v>0</v>
      </c>
    </row>
    <row r="477" spans="3:8" x14ac:dyDescent="0.35">
      <c r="C477" s="64"/>
      <c r="D477" s="71" t="s">
        <v>822</v>
      </c>
      <c r="E477" s="76" t="s">
        <v>779</v>
      </c>
      <c r="F477" s="77" t="s">
        <v>68</v>
      </c>
      <c r="G477" s="77">
        <v>21.043000000000003</v>
      </c>
      <c r="H477" s="77">
        <v>18.938700000000004</v>
      </c>
    </row>
    <row r="478" spans="3:8" x14ac:dyDescent="0.35">
      <c r="C478" s="64"/>
      <c r="D478" s="71" t="s">
        <v>822</v>
      </c>
      <c r="E478" s="76" t="s">
        <v>780</v>
      </c>
      <c r="F478" s="77" t="s">
        <v>68</v>
      </c>
      <c r="G478" s="77">
        <v>0</v>
      </c>
      <c r="H478" s="77">
        <v>0</v>
      </c>
    </row>
    <row r="479" spans="3:8" x14ac:dyDescent="0.35">
      <c r="C479" s="64"/>
      <c r="D479" s="71" t="s">
        <v>822</v>
      </c>
      <c r="E479" s="76" t="s">
        <v>781</v>
      </c>
      <c r="F479" s="77" t="s">
        <v>68</v>
      </c>
      <c r="G479" s="77">
        <v>0</v>
      </c>
      <c r="H479" s="77">
        <v>0</v>
      </c>
    </row>
    <row r="480" spans="3:8" x14ac:dyDescent="0.35">
      <c r="C480" s="81"/>
      <c r="D480" s="71" t="s">
        <v>822</v>
      </c>
      <c r="E480" s="76" t="s">
        <v>782</v>
      </c>
      <c r="F480" s="77" t="s">
        <v>68</v>
      </c>
      <c r="G480" s="77">
        <v>0</v>
      </c>
      <c r="H480" s="77">
        <v>0</v>
      </c>
    </row>
    <row r="481" spans="1:8" x14ac:dyDescent="0.35">
      <c r="C481" s="81"/>
      <c r="D481" s="71" t="s">
        <v>822</v>
      </c>
      <c r="E481" s="76" t="s">
        <v>783</v>
      </c>
      <c r="F481" s="77" t="s">
        <v>68</v>
      </c>
      <c r="G481" s="77">
        <v>0</v>
      </c>
      <c r="H481" s="77">
        <v>0</v>
      </c>
    </row>
    <row r="482" spans="1:8" x14ac:dyDescent="0.35">
      <c r="C482" s="81"/>
      <c r="D482" s="71" t="s">
        <v>822</v>
      </c>
      <c r="E482" s="76" t="s">
        <v>784</v>
      </c>
      <c r="F482" s="77" t="s">
        <v>68</v>
      </c>
      <c r="G482" s="77">
        <v>0</v>
      </c>
      <c r="H482" s="77">
        <v>0</v>
      </c>
    </row>
    <row r="483" spans="1:8" x14ac:dyDescent="0.35">
      <c r="C483" s="81"/>
      <c r="D483" s="71" t="s">
        <v>822</v>
      </c>
      <c r="E483" s="76" t="s">
        <v>45</v>
      </c>
      <c r="F483" s="77" t="s">
        <v>68</v>
      </c>
      <c r="G483" s="77">
        <v>0</v>
      </c>
      <c r="H483" s="77">
        <v>0</v>
      </c>
    </row>
    <row r="484" spans="1:8" x14ac:dyDescent="0.35">
      <c r="C484" s="64"/>
      <c r="D484" s="71" t="s">
        <v>822</v>
      </c>
      <c r="E484" s="76" t="s">
        <v>785</v>
      </c>
      <c r="F484" s="77" t="s">
        <v>68</v>
      </c>
      <c r="G484" s="77">
        <v>0</v>
      </c>
      <c r="H484" s="77">
        <v>0</v>
      </c>
    </row>
    <row r="485" spans="1:8" x14ac:dyDescent="0.35">
      <c r="C485" s="64"/>
      <c r="D485" s="71" t="s">
        <v>822</v>
      </c>
      <c r="E485" s="76" t="s">
        <v>786</v>
      </c>
      <c r="F485" s="77" t="s">
        <v>68</v>
      </c>
      <c r="G485" s="77">
        <v>0</v>
      </c>
      <c r="H485" s="77">
        <v>0</v>
      </c>
    </row>
    <row r="486" spans="1:8" x14ac:dyDescent="0.35">
      <c r="C486" s="64"/>
      <c r="D486" s="71" t="s">
        <v>822</v>
      </c>
      <c r="E486" s="76" t="s">
        <v>787</v>
      </c>
      <c r="F486" s="77" t="s">
        <v>68</v>
      </c>
      <c r="G486" s="77">
        <v>0</v>
      </c>
      <c r="H486" s="77">
        <v>0</v>
      </c>
    </row>
    <row r="487" spans="1:8" x14ac:dyDescent="0.4">
      <c r="D487" s="71"/>
      <c r="E487" s="77" t="s">
        <v>462</v>
      </c>
      <c r="F487" s="77" t="s">
        <v>68</v>
      </c>
      <c r="G487" s="77">
        <v>21.043000000000003</v>
      </c>
      <c r="H487" s="77">
        <v>18.938700000000004</v>
      </c>
    </row>
    <row r="488" spans="1:8" x14ac:dyDescent="0.4">
      <c r="D488" s="71"/>
      <c r="E488" s="77"/>
      <c r="F488" s="77"/>
      <c r="G488" s="77"/>
      <c r="H488" s="77"/>
    </row>
    <row r="489" spans="1:8" x14ac:dyDescent="0.35">
      <c r="A489" s="68" t="s">
        <v>823</v>
      </c>
      <c r="B489" s="68"/>
      <c r="C489" s="68"/>
      <c r="D489" s="69"/>
      <c r="E489" s="68"/>
      <c r="F489" s="68"/>
      <c r="G489" s="68"/>
      <c r="H489" s="68"/>
    </row>
    <row r="490" spans="1:8" x14ac:dyDescent="0.4">
      <c r="D490" s="89"/>
      <c r="E490" s="90"/>
      <c r="F490" s="85"/>
      <c r="G490" s="91"/>
      <c r="H490" s="92"/>
    </row>
    <row r="491" spans="1:8" x14ac:dyDescent="0.4">
      <c r="C491" s="86" t="s">
        <v>824</v>
      </c>
      <c r="D491" s="71"/>
      <c r="E491" s="72"/>
      <c r="F491" s="73"/>
      <c r="G491" s="72"/>
      <c r="H491" s="74"/>
    </row>
    <row r="492" spans="1:8" x14ac:dyDescent="0.35">
      <c r="C492" s="64"/>
      <c r="D492" s="71" t="s">
        <v>824</v>
      </c>
      <c r="E492" s="76" t="s">
        <v>778</v>
      </c>
      <c r="F492" s="77" t="s">
        <v>68</v>
      </c>
      <c r="G492" s="77">
        <v>265.25300000000004</v>
      </c>
      <c r="H492" s="77">
        <v>280.16983206586673</v>
      </c>
    </row>
    <row r="493" spans="1:8" x14ac:dyDescent="0.35">
      <c r="C493" s="64"/>
      <c r="D493" s="71" t="s">
        <v>824</v>
      </c>
      <c r="E493" s="76" t="s">
        <v>779</v>
      </c>
      <c r="F493" s="77" t="s">
        <v>68</v>
      </c>
      <c r="G493" s="77">
        <v>72.683999999999997</v>
      </c>
      <c r="H493" s="77">
        <v>124.86050594141172</v>
      </c>
    </row>
    <row r="494" spans="1:8" x14ac:dyDescent="0.35">
      <c r="C494" s="64"/>
      <c r="D494" s="71" t="s">
        <v>824</v>
      </c>
      <c r="E494" s="76" t="s">
        <v>780</v>
      </c>
      <c r="F494" s="77" t="s">
        <v>68</v>
      </c>
      <c r="G494" s="77">
        <v>0.88000000000000012</v>
      </c>
      <c r="H494" s="77">
        <v>0.87999998382966915</v>
      </c>
    </row>
    <row r="495" spans="1:8" x14ac:dyDescent="0.35">
      <c r="C495" s="64"/>
      <c r="D495" s="71" t="s">
        <v>824</v>
      </c>
      <c r="E495" s="76" t="s">
        <v>781</v>
      </c>
      <c r="F495" s="77" t="s">
        <v>68</v>
      </c>
      <c r="G495" s="77">
        <v>53.438909969999997</v>
      </c>
      <c r="H495" s="77">
        <v>38.194792375179567</v>
      </c>
    </row>
    <row r="496" spans="1:8" x14ac:dyDescent="0.35">
      <c r="C496" s="81"/>
      <c r="D496" s="71" t="s">
        <v>824</v>
      </c>
      <c r="E496" s="76" t="s">
        <v>782</v>
      </c>
      <c r="F496" s="77" t="s">
        <v>68</v>
      </c>
      <c r="G496" s="77">
        <v>929.53551611126966</v>
      </c>
      <c r="H496" s="77">
        <v>701.61010838855202</v>
      </c>
    </row>
    <row r="497" spans="3:8" x14ac:dyDescent="0.35">
      <c r="C497" s="81"/>
      <c r="D497" s="71" t="s">
        <v>824</v>
      </c>
      <c r="E497" s="76" t="s">
        <v>783</v>
      </c>
      <c r="F497" s="77" t="s">
        <v>68</v>
      </c>
      <c r="G497" s="77">
        <v>34.4</v>
      </c>
      <c r="H497" s="77">
        <v>21.340425712065102</v>
      </c>
    </row>
    <row r="498" spans="3:8" x14ac:dyDescent="0.35">
      <c r="C498" s="81"/>
      <c r="D498" s="71" t="s">
        <v>824</v>
      </c>
      <c r="E498" s="76" t="s">
        <v>784</v>
      </c>
      <c r="F498" s="77" t="s">
        <v>68</v>
      </c>
      <c r="G498" s="77">
        <v>348.00200000000001</v>
      </c>
      <c r="H498" s="77">
        <v>228.5653704617599</v>
      </c>
    </row>
    <row r="499" spans="3:8" x14ac:dyDescent="0.35">
      <c r="C499" s="81"/>
      <c r="D499" s="71" t="s">
        <v>824</v>
      </c>
      <c r="E499" s="76" t="s">
        <v>45</v>
      </c>
      <c r="F499" s="77" t="s">
        <v>68</v>
      </c>
      <c r="G499" s="77">
        <v>355.166</v>
      </c>
      <c r="H499" s="77">
        <v>182.54232941861855</v>
      </c>
    </row>
    <row r="500" spans="3:8" x14ac:dyDescent="0.35">
      <c r="C500" s="64"/>
      <c r="D500" s="71" t="s">
        <v>824</v>
      </c>
      <c r="E500" s="76" t="s">
        <v>785</v>
      </c>
      <c r="F500" s="77" t="s">
        <v>68</v>
      </c>
      <c r="G500" s="77">
        <v>109.29747791032699</v>
      </c>
      <c r="H500" s="77">
        <v>99.580700784560477</v>
      </c>
    </row>
    <row r="501" spans="3:8" x14ac:dyDescent="0.35">
      <c r="C501" s="64"/>
      <c r="D501" s="71" t="s">
        <v>824</v>
      </c>
      <c r="E501" s="76" t="s">
        <v>786</v>
      </c>
      <c r="F501" s="77" t="s">
        <v>68</v>
      </c>
      <c r="G501" s="77">
        <v>176.212807</v>
      </c>
      <c r="H501" s="77">
        <v>121.97553588866862</v>
      </c>
    </row>
    <row r="502" spans="3:8" x14ac:dyDescent="0.35">
      <c r="C502" s="64"/>
      <c r="D502" s="71" t="s">
        <v>824</v>
      </c>
      <c r="E502" s="76" t="s">
        <v>787</v>
      </c>
      <c r="F502" s="77" t="s">
        <v>68</v>
      </c>
      <c r="G502" s="77">
        <v>39.142798399999997</v>
      </c>
      <c r="H502" s="77">
        <v>24.651520769409167</v>
      </c>
    </row>
    <row r="503" spans="3:8" x14ac:dyDescent="0.4">
      <c r="D503" s="71"/>
      <c r="E503" s="77" t="s">
        <v>462</v>
      </c>
      <c r="F503" s="77" t="s">
        <v>68</v>
      </c>
      <c r="G503" s="77">
        <v>2384.0125093915967</v>
      </c>
      <c r="H503" s="77">
        <v>1824.3711217899215</v>
      </c>
    </row>
    <row r="504" spans="3:8" x14ac:dyDescent="0.4">
      <c r="D504" s="89"/>
      <c r="E504" s="90"/>
      <c r="F504" s="85"/>
      <c r="G504" s="91"/>
      <c r="H504" s="92"/>
    </row>
    <row r="505" spans="3:8" x14ac:dyDescent="0.4">
      <c r="C505" s="86" t="s">
        <v>825</v>
      </c>
      <c r="D505" s="71"/>
      <c r="E505" s="72"/>
      <c r="F505" s="73"/>
      <c r="G505" s="72"/>
      <c r="H505" s="74"/>
    </row>
    <row r="506" spans="3:8" x14ac:dyDescent="0.35">
      <c r="C506" s="64"/>
      <c r="D506" s="71" t="s">
        <v>825</v>
      </c>
      <c r="E506" s="76" t="s">
        <v>778</v>
      </c>
      <c r="F506" s="77" t="s">
        <v>68</v>
      </c>
      <c r="G506" s="77">
        <v>59.158999999999999</v>
      </c>
      <c r="H506" s="77">
        <v>59.728944261662953</v>
      </c>
    </row>
    <row r="507" spans="3:8" x14ac:dyDescent="0.35">
      <c r="C507" s="64"/>
      <c r="D507" s="71" t="s">
        <v>825</v>
      </c>
      <c r="E507" s="76" t="s">
        <v>779</v>
      </c>
      <c r="F507" s="77" t="s">
        <v>68</v>
      </c>
      <c r="G507" s="77">
        <v>10.815999999999999</v>
      </c>
      <c r="H507" s="77">
        <v>6.7202236239636308</v>
      </c>
    </row>
    <row r="508" spans="3:8" x14ac:dyDescent="0.35">
      <c r="C508" s="64"/>
      <c r="D508" s="71" t="s">
        <v>825</v>
      </c>
      <c r="E508" s="76" t="s">
        <v>780</v>
      </c>
      <c r="F508" s="77" t="s">
        <v>68</v>
      </c>
      <c r="G508" s="77">
        <v>0</v>
      </c>
      <c r="H508" s="77">
        <v>0</v>
      </c>
    </row>
    <row r="509" spans="3:8" x14ac:dyDescent="0.35">
      <c r="C509" s="64"/>
      <c r="D509" s="71" t="s">
        <v>825</v>
      </c>
      <c r="E509" s="76" t="s">
        <v>781</v>
      </c>
      <c r="F509" s="77" t="s">
        <v>68</v>
      </c>
      <c r="G509" s="77">
        <v>2.4805029200000006</v>
      </c>
      <c r="H509" s="77">
        <v>6.6644381995542696</v>
      </c>
    </row>
    <row r="510" spans="3:8" x14ac:dyDescent="0.35">
      <c r="C510" s="81"/>
      <c r="D510" s="71" t="s">
        <v>825</v>
      </c>
      <c r="E510" s="76" t="s">
        <v>782</v>
      </c>
      <c r="F510" s="77" t="s">
        <v>68</v>
      </c>
      <c r="G510" s="77">
        <v>24.663422865519841</v>
      </c>
      <c r="H510" s="77">
        <v>23.896099847597693</v>
      </c>
    </row>
    <row r="511" spans="3:8" x14ac:dyDescent="0.35">
      <c r="C511" s="81"/>
      <c r="D511" s="71" t="s">
        <v>825</v>
      </c>
      <c r="E511" s="76" t="s">
        <v>783</v>
      </c>
      <c r="F511" s="77" t="s">
        <v>68</v>
      </c>
      <c r="G511" s="77">
        <v>33.574755000000003</v>
      </c>
      <c r="H511" s="77">
        <v>23.502326965332028</v>
      </c>
    </row>
    <row r="512" spans="3:8" x14ac:dyDescent="0.35">
      <c r="C512" s="81"/>
      <c r="D512" s="71" t="s">
        <v>825</v>
      </c>
      <c r="E512" s="76" t="s">
        <v>784</v>
      </c>
      <c r="F512" s="77" t="s">
        <v>68</v>
      </c>
      <c r="G512" s="77">
        <v>5.6369999999999996</v>
      </c>
      <c r="H512" s="77">
        <v>6.8874339203459094</v>
      </c>
    </row>
    <row r="513" spans="3:8" x14ac:dyDescent="0.35">
      <c r="C513" s="81"/>
      <c r="D513" s="71" t="s">
        <v>825</v>
      </c>
      <c r="E513" s="76" t="s">
        <v>45</v>
      </c>
      <c r="F513" s="77" t="s">
        <v>68</v>
      </c>
      <c r="G513" s="77">
        <v>9.8439999999999994</v>
      </c>
      <c r="H513" s="77">
        <v>9.750954576058561</v>
      </c>
    </row>
    <row r="514" spans="3:8" x14ac:dyDescent="0.35">
      <c r="C514" s="64"/>
      <c r="D514" s="71" t="s">
        <v>825</v>
      </c>
      <c r="E514" s="76" t="s">
        <v>785</v>
      </c>
      <c r="F514" s="77" t="s">
        <v>68</v>
      </c>
      <c r="G514" s="77">
        <v>5.7784395850036665</v>
      </c>
      <c r="H514" s="77">
        <v>5.9370137000714749</v>
      </c>
    </row>
    <row r="515" spans="3:8" x14ac:dyDescent="0.35">
      <c r="C515" s="64"/>
      <c r="D515" s="71" t="s">
        <v>825</v>
      </c>
      <c r="E515" s="76" t="s">
        <v>786</v>
      </c>
      <c r="F515" s="77" t="s">
        <v>68</v>
      </c>
      <c r="G515" s="77">
        <v>5.3119589999999999</v>
      </c>
      <c r="H515" s="77">
        <v>3.7871206717572781</v>
      </c>
    </row>
    <row r="516" spans="3:8" x14ac:dyDescent="0.35">
      <c r="C516" s="64"/>
      <c r="D516" s="71" t="s">
        <v>825</v>
      </c>
      <c r="E516" s="76" t="s">
        <v>787</v>
      </c>
      <c r="F516" s="77" t="s">
        <v>68</v>
      </c>
      <c r="G516" s="77">
        <v>5.8347264000000001</v>
      </c>
      <c r="H516" s="77">
        <v>8.6024520166741478</v>
      </c>
    </row>
    <row r="517" spans="3:8" x14ac:dyDescent="0.4">
      <c r="D517" s="71"/>
      <c r="E517" s="77" t="s">
        <v>462</v>
      </c>
      <c r="F517" s="77" t="s">
        <v>68</v>
      </c>
      <c r="G517" s="77">
        <v>163.09980577052352</v>
      </c>
      <c r="H517" s="77">
        <v>155.47700778301794</v>
      </c>
    </row>
    <row r="518" spans="3:8" x14ac:dyDescent="0.4">
      <c r="D518" s="89"/>
      <c r="E518" s="90"/>
      <c r="F518" s="85"/>
      <c r="G518" s="91"/>
      <c r="H518" s="92"/>
    </row>
    <row r="519" spans="3:8" x14ac:dyDescent="0.4">
      <c r="C519" s="86" t="s">
        <v>826</v>
      </c>
      <c r="D519" s="71"/>
      <c r="E519" s="72"/>
      <c r="F519" s="73"/>
      <c r="G519" s="72"/>
      <c r="H519" s="74"/>
    </row>
    <row r="520" spans="3:8" x14ac:dyDescent="0.35">
      <c r="C520" s="64"/>
      <c r="D520" s="71" t="s">
        <v>826</v>
      </c>
      <c r="E520" s="76" t="s">
        <v>778</v>
      </c>
      <c r="F520" s="77" t="s">
        <v>68</v>
      </c>
      <c r="G520" s="77">
        <v>0</v>
      </c>
      <c r="H520" s="77">
        <v>0</v>
      </c>
    </row>
    <row r="521" spans="3:8" x14ac:dyDescent="0.35">
      <c r="C521" s="64"/>
      <c r="D521" s="71" t="s">
        <v>826</v>
      </c>
      <c r="E521" s="76" t="s">
        <v>779</v>
      </c>
      <c r="F521" s="77" t="s">
        <v>68</v>
      </c>
      <c r="G521" s="77">
        <v>22.369</v>
      </c>
      <c r="H521" s="77">
        <v>15.658300000000001</v>
      </c>
    </row>
    <row r="522" spans="3:8" x14ac:dyDescent="0.35">
      <c r="C522" s="64"/>
      <c r="D522" s="71" t="s">
        <v>826</v>
      </c>
      <c r="E522" s="76" t="s">
        <v>780</v>
      </c>
      <c r="F522" s="77" t="s">
        <v>68</v>
      </c>
      <c r="G522" s="77">
        <v>0</v>
      </c>
      <c r="H522" s="77">
        <v>0</v>
      </c>
    </row>
    <row r="523" spans="3:8" x14ac:dyDescent="0.35">
      <c r="C523" s="64"/>
      <c r="D523" s="71" t="s">
        <v>826</v>
      </c>
      <c r="E523" s="76" t="s">
        <v>781</v>
      </c>
      <c r="F523" s="77" t="s">
        <v>68</v>
      </c>
      <c r="G523" s="77">
        <v>0</v>
      </c>
      <c r="H523" s="77">
        <v>0</v>
      </c>
    </row>
    <row r="524" spans="3:8" x14ac:dyDescent="0.35">
      <c r="C524" s="81"/>
      <c r="D524" s="71" t="s">
        <v>826</v>
      </c>
      <c r="E524" s="76" t="s">
        <v>782</v>
      </c>
      <c r="F524" s="77" t="s">
        <v>68</v>
      </c>
      <c r="G524" s="77">
        <v>0</v>
      </c>
      <c r="H524" s="77">
        <v>0</v>
      </c>
    </row>
    <row r="525" spans="3:8" x14ac:dyDescent="0.35">
      <c r="C525" s="81"/>
      <c r="D525" s="71" t="s">
        <v>826</v>
      </c>
      <c r="E525" s="76" t="s">
        <v>783</v>
      </c>
      <c r="F525" s="77" t="s">
        <v>68</v>
      </c>
      <c r="G525" s="77">
        <v>0</v>
      </c>
      <c r="H525" s="77">
        <v>0</v>
      </c>
    </row>
    <row r="526" spans="3:8" x14ac:dyDescent="0.35">
      <c r="C526" s="81"/>
      <c r="D526" s="71" t="s">
        <v>826</v>
      </c>
      <c r="E526" s="76" t="s">
        <v>784</v>
      </c>
      <c r="F526" s="77" t="s">
        <v>68</v>
      </c>
      <c r="G526" s="77">
        <v>0</v>
      </c>
      <c r="H526" s="77">
        <v>0</v>
      </c>
    </row>
    <row r="527" spans="3:8" x14ac:dyDescent="0.35">
      <c r="C527" s="81"/>
      <c r="D527" s="71" t="s">
        <v>826</v>
      </c>
      <c r="E527" s="76" t="s">
        <v>45</v>
      </c>
      <c r="F527" s="77" t="s">
        <v>68</v>
      </c>
      <c r="G527" s="77">
        <v>0</v>
      </c>
      <c r="H527" s="77">
        <v>0</v>
      </c>
    </row>
    <row r="528" spans="3:8" x14ac:dyDescent="0.35">
      <c r="C528" s="64"/>
      <c r="D528" s="71" t="s">
        <v>826</v>
      </c>
      <c r="E528" s="76" t="s">
        <v>785</v>
      </c>
      <c r="F528" s="77" t="s">
        <v>68</v>
      </c>
      <c r="G528" s="77">
        <v>0</v>
      </c>
      <c r="H528" s="77">
        <v>0</v>
      </c>
    </row>
    <row r="529" spans="3:8" x14ac:dyDescent="0.35">
      <c r="C529" s="64"/>
      <c r="D529" s="71" t="s">
        <v>826</v>
      </c>
      <c r="E529" s="76" t="s">
        <v>786</v>
      </c>
      <c r="F529" s="77" t="s">
        <v>68</v>
      </c>
      <c r="G529" s="77">
        <v>0</v>
      </c>
      <c r="H529" s="77">
        <v>0</v>
      </c>
    </row>
    <row r="530" spans="3:8" x14ac:dyDescent="0.35">
      <c r="C530" s="64"/>
      <c r="D530" s="71" t="s">
        <v>826</v>
      </c>
      <c r="E530" s="76" t="s">
        <v>787</v>
      </c>
      <c r="F530" s="77" t="s">
        <v>68</v>
      </c>
      <c r="G530" s="77">
        <v>0</v>
      </c>
      <c r="H530" s="77">
        <v>0</v>
      </c>
    </row>
    <row r="531" spans="3:8" x14ac:dyDescent="0.4">
      <c r="D531" s="71"/>
      <c r="E531" s="77" t="s">
        <v>462</v>
      </c>
      <c r="F531" s="77" t="s">
        <v>68</v>
      </c>
      <c r="G531" s="77">
        <v>22.369</v>
      </c>
      <c r="H531" s="77">
        <v>15.658300000000001</v>
      </c>
    </row>
    <row r="532" spans="3:8" x14ac:dyDescent="0.4">
      <c r="D532" s="89"/>
      <c r="E532" s="90"/>
      <c r="F532" s="85"/>
      <c r="G532" s="91"/>
      <c r="H532" s="92"/>
    </row>
    <row r="533" spans="3:8" x14ac:dyDescent="0.4">
      <c r="C533" s="86" t="s">
        <v>827</v>
      </c>
      <c r="D533" s="71"/>
      <c r="E533" s="72"/>
      <c r="F533" s="73"/>
      <c r="G533" s="72"/>
      <c r="H533" s="74"/>
    </row>
    <row r="534" spans="3:8" x14ac:dyDescent="0.35">
      <c r="C534" s="64"/>
      <c r="D534" s="71" t="s">
        <v>827</v>
      </c>
      <c r="E534" s="76" t="s">
        <v>778</v>
      </c>
      <c r="F534" s="77" t="s">
        <v>68</v>
      </c>
      <c r="G534" s="77">
        <v>16.899999999999999</v>
      </c>
      <c r="H534" s="77">
        <v>16.490000000000002</v>
      </c>
    </row>
    <row r="535" spans="3:8" x14ac:dyDescent="0.35">
      <c r="C535" s="64"/>
      <c r="D535" s="71" t="s">
        <v>827</v>
      </c>
      <c r="E535" s="76" t="s">
        <v>779</v>
      </c>
      <c r="F535" s="77" t="s">
        <v>68</v>
      </c>
      <c r="G535" s="77">
        <v>18.599</v>
      </c>
      <c r="H535" s="77">
        <v>9.9280000000000008</v>
      </c>
    </row>
    <row r="536" spans="3:8" x14ac:dyDescent="0.35">
      <c r="C536" s="64"/>
      <c r="D536" s="71" t="s">
        <v>827</v>
      </c>
      <c r="E536" s="76" t="s">
        <v>780</v>
      </c>
      <c r="F536" s="77" t="s">
        <v>68</v>
      </c>
      <c r="G536" s="77">
        <v>0.2</v>
      </c>
      <c r="H536" s="77">
        <v>0.20799999999999999</v>
      </c>
    </row>
    <row r="537" spans="3:8" x14ac:dyDescent="0.35">
      <c r="C537" s="64"/>
      <c r="D537" s="71" t="s">
        <v>827</v>
      </c>
      <c r="E537" s="76" t="s">
        <v>781</v>
      </c>
      <c r="F537" s="77" t="s">
        <v>68</v>
      </c>
      <c r="G537" s="77">
        <v>76.614999999999995</v>
      </c>
      <c r="H537" s="77">
        <v>23.753311999999994</v>
      </c>
    </row>
    <row r="538" spans="3:8" x14ac:dyDescent="0.35">
      <c r="C538" s="81"/>
      <c r="D538" s="71" t="s">
        <v>827</v>
      </c>
      <c r="E538" s="76" t="s">
        <v>782</v>
      </c>
      <c r="F538" s="77" t="s">
        <v>68</v>
      </c>
      <c r="G538" s="77">
        <v>31.25987870019469</v>
      </c>
      <c r="H538" s="77">
        <v>25.190000000000005</v>
      </c>
    </row>
    <row r="539" spans="3:8" x14ac:dyDescent="0.35">
      <c r="C539" s="81"/>
      <c r="D539" s="71" t="s">
        <v>827</v>
      </c>
      <c r="E539" s="76" t="s">
        <v>783</v>
      </c>
      <c r="F539" s="77" t="s">
        <v>68</v>
      </c>
      <c r="G539" s="77">
        <v>0</v>
      </c>
      <c r="H539" s="77">
        <v>0</v>
      </c>
    </row>
    <row r="540" spans="3:8" x14ac:dyDescent="0.35">
      <c r="C540" s="81"/>
      <c r="D540" s="71" t="s">
        <v>827</v>
      </c>
      <c r="E540" s="76" t="s">
        <v>784</v>
      </c>
      <c r="F540" s="77" t="s">
        <v>68</v>
      </c>
      <c r="G540" s="77">
        <v>61.189</v>
      </c>
      <c r="H540" s="77">
        <v>48.114082779999997</v>
      </c>
    </row>
    <row r="541" spans="3:8" x14ac:dyDescent="0.35">
      <c r="C541" s="81"/>
      <c r="D541" s="71" t="s">
        <v>827</v>
      </c>
      <c r="E541" s="76" t="s">
        <v>45</v>
      </c>
      <c r="F541" s="77" t="s">
        <v>68</v>
      </c>
      <c r="G541" s="77">
        <v>28.896999999999998</v>
      </c>
      <c r="H541" s="77">
        <v>32.18</v>
      </c>
    </row>
    <row r="542" spans="3:8" x14ac:dyDescent="0.35">
      <c r="C542" s="64"/>
      <c r="D542" s="71" t="s">
        <v>827</v>
      </c>
      <c r="E542" s="76" t="s">
        <v>785</v>
      </c>
      <c r="F542" s="77" t="s">
        <v>68</v>
      </c>
      <c r="G542" s="77">
        <v>75.111553359200002</v>
      </c>
      <c r="H542" s="77">
        <v>75.111800000000002</v>
      </c>
    </row>
    <row r="543" spans="3:8" x14ac:dyDescent="0.35">
      <c r="C543" s="64"/>
      <c r="D543" s="71" t="s">
        <v>827</v>
      </c>
      <c r="E543" s="76" t="s">
        <v>786</v>
      </c>
      <c r="F543" s="77" t="s">
        <v>68</v>
      </c>
      <c r="G543" s="77">
        <v>21.855960000000003</v>
      </c>
      <c r="H543" s="77">
        <v>9.3529999999999998</v>
      </c>
    </row>
    <row r="544" spans="3:8" x14ac:dyDescent="0.35">
      <c r="C544" s="64"/>
      <c r="D544" s="71" t="s">
        <v>827</v>
      </c>
      <c r="E544" s="76" t="s">
        <v>787</v>
      </c>
      <c r="F544" s="77" t="s">
        <v>68</v>
      </c>
      <c r="G544" s="77">
        <v>15.000883200000002</v>
      </c>
      <c r="H544" s="77">
        <v>15.479000000000003</v>
      </c>
    </row>
    <row r="545" spans="3:8" x14ac:dyDescent="0.4">
      <c r="D545" s="71"/>
      <c r="E545" s="77" t="s">
        <v>462</v>
      </c>
      <c r="F545" s="77" t="s">
        <v>68</v>
      </c>
      <c r="G545" s="77">
        <v>345.62827525939463</v>
      </c>
      <c r="H545" s="77">
        <v>255.80719477999997</v>
      </c>
    </row>
    <row r="546" spans="3:8" x14ac:dyDescent="0.4">
      <c r="D546" s="89"/>
      <c r="E546" s="90"/>
      <c r="F546" s="85"/>
      <c r="G546" s="91"/>
      <c r="H546" s="92"/>
    </row>
    <row r="547" spans="3:8" x14ac:dyDescent="0.4">
      <c r="C547" s="86" t="s">
        <v>828</v>
      </c>
      <c r="D547" s="71"/>
      <c r="E547" s="72"/>
      <c r="F547" s="73"/>
      <c r="G547" s="72"/>
      <c r="H547" s="74"/>
    </row>
    <row r="548" spans="3:8" x14ac:dyDescent="0.35">
      <c r="C548" s="64"/>
      <c r="D548" s="71" t="s">
        <v>828</v>
      </c>
      <c r="E548" s="76" t="s">
        <v>778</v>
      </c>
      <c r="F548" s="77" t="s">
        <v>68</v>
      </c>
      <c r="G548" s="77">
        <v>13.120999999999997</v>
      </c>
      <c r="H548" s="77">
        <v>13.120999999999999</v>
      </c>
    </row>
    <row r="549" spans="3:8" x14ac:dyDescent="0.35">
      <c r="C549" s="64"/>
      <c r="D549" s="71" t="s">
        <v>828</v>
      </c>
      <c r="E549" s="76" t="s">
        <v>779</v>
      </c>
      <c r="F549" s="77" t="s">
        <v>68</v>
      </c>
      <c r="G549" s="77">
        <v>0</v>
      </c>
      <c r="H549" s="77">
        <v>0</v>
      </c>
    </row>
    <row r="550" spans="3:8" x14ac:dyDescent="0.35">
      <c r="C550" s="64"/>
      <c r="D550" s="71" t="s">
        <v>828</v>
      </c>
      <c r="E550" s="76" t="s">
        <v>780</v>
      </c>
      <c r="F550" s="77" t="s">
        <v>68</v>
      </c>
      <c r="G550" s="77">
        <v>0</v>
      </c>
      <c r="H550" s="77">
        <v>0</v>
      </c>
    </row>
    <row r="551" spans="3:8" x14ac:dyDescent="0.35">
      <c r="C551" s="64"/>
      <c r="D551" s="71" t="s">
        <v>828</v>
      </c>
      <c r="E551" s="76" t="s">
        <v>781</v>
      </c>
      <c r="F551" s="77" t="s">
        <v>68</v>
      </c>
      <c r="G551" s="77">
        <v>13.262403558200001</v>
      </c>
      <c r="H551" s="77">
        <v>13.262403558200001</v>
      </c>
    </row>
    <row r="552" spans="3:8" x14ac:dyDescent="0.35">
      <c r="C552" s="81"/>
      <c r="D552" s="71" t="s">
        <v>828</v>
      </c>
      <c r="E552" s="76" t="s">
        <v>782</v>
      </c>
      <c r="F552" s="77" t="s">
        <v>68</v>
      </c>
      <c r="G552" s="77">
        <v>0</v>
      </c>
      <c r="H552" s="77">
        <v>0</v>
      </c>
    </row>
    <row r="553" spans="3:8" x14ac:dyDescent="0.35">
      <c r="C553" s="81"/>
      <c r="D553" s="71" t="s">
        <v>828</v>
      </c>
      <c r="E553" s="76" t="s">
        <v>783</v>
      </c>
      <c r="F553" s="77" t="s">
        <v>68</v>
      </c>
      <c r="G553" s="77">
        <v>0</v>
      </c>
      <c r="H553" s="77">
        <v>0</v>
      </c>
    </row>
    <row r="554" spans="3:8" x14ac:dyDescent="0.35">
      <c r="C554" s="81"/>
      <c r="D554" s="71" t="s">
        <v>828</v>
      </c>
      <c r="E554" s="76" t="s">
        <v>784</v>
      </c>
      <c r="F554" s="77" t="s">
        <v>68</v>
      </c>
      <c r="G554" s="77">
        <v>0</v>
      </c>
      <c r="H554" s="77">
        <v>0</v>
      </c>
    </row>
    <row r="555" spans="3:8" x14ac:dyDescent="0.35">
      <c r="C555" s="81"/>
      <c r="D555" s="71" t="s">
        <v>828</v>
      </c>
      <c r="E555" s="76" t="s">
        <v>45</v>
      </c>
      <c r="F555" s="77" t="s">
        <v>68</v>
      </c>
      <c r="G555" s="77">
        <v>0</v>
      </c>
      <c r="H555" s="77">
        <v>0</v>
      </c>
    </row>
    <row r="556" spans="3:8" x14ac:dyDescent="0.35">
      <c r="C556" s="64"/>
      <c r="D556" s="71" t="s">
        <v>828</v>
      </c>
      <c r="E556" s="76" t="s">
        <v>785</v>
      </c>
      <c r="F556" s="77" t="s">
        <v>68</v>
      </c>
      <c r="G556" s="77">
        <v>0</v>
      </c>
      <c r="H556" s="77">
        <v>0</v>
      </c>
    </row>
    <row r="557" spans="3:8" x14ac:dyDescent="0.35">
      <c r="C557" s="64"/>
      <c r="D557" s="71" t="s">
        <v>828</v>
      </c>
      <c r="E557" s="76" t="s">
        <v>786</v>
      </c>
      <c r="F557" s="77" t="s">
        <v>68</v>
      </c>
      <c r="G557" s="77">
        <v>0</v>
      </c>
      <c r="H557" s="77">
        <v>0</v>
      </c>
    </row>
    <row r="558" spans="3:8" x14ac:dyDescent="0.35">
      <c r="C558" s="64"/>
      <c r="D558" s="71" t="s">
        <v>828</v>
      </c>
      <c r="E558" s="76" t="s">
        <v>787</v>
      </c>
      <c r="F558" s="77" t="s">
        <v>68</v>
      </c>
      <c r="G558" s="77">
        <v>0</v>
      </c>
      <c r="H558" s="77">
        <v>0</v>
      </c>
    </row>
    <row r="559" spans="3:8" x14ac:dyDescent="0.4">
      <c r="D559" s="71"/>
      <c r="E559" s="77" t="s">
        <v>462</v>
      </c>
      <c r="F559" s="77" t="s">
        <v>68</v>
      </c>
      <c r="G559" s="77">
        <v>26.383403558199998</v>
      </c>
      <c r="H559" s="77">
        <v>26.383403558200001</v>
      </c>
    </row>
    <row r="560" spans="3:8" x14ac:dyDescent="0.4">
      <c r="D560" s="89"/>
      <c r="E560" s="90"/>
      <c r="F560" s="85"/>
      <c r="G560" s="91"/>
      <c r="H560" s="92"/>
    </row>
    <row r="561" spans="3:8" x14ac:dyDescent="0.4">
      <c r="C561" s="86" t="s">
        <v>829</v>
      </c>
      <c r="D561" s="71"/>
      <c r="E561" s="72"/>
      <c r="F561" s="73"/>
      <c r="G561" s="72"/>
      <c r="H561" s="74"/>
    </row>
    <row r="562" spans="3:8" x14ac:dyDescent="0.35">
      <c r="C562" s="64"/>
      <c r="D562" s="71" t="s">
        <v>829</v>
      </c>
      <c r="E562" s="76" t="s">
        <v>778</v>
      </c>
      <c r="F562" s="77" t="s">
        <v>68</v>
      </c>
      <c r="G562" s="77">
        <v>0</v>
      </c>
      <c r="H562" s="77">
        <v>0</v>
      </c>
    </row>
    <row r="563" spans="3:8" x14ac:dyDescent="0.35">
      <c r="C563" s="64"/>
      <c r="D563" s="71" t="s">
        <v>829</v>
      </c>
      <c r="E563" s="76" t="s">
        <v>779</v>
      </c>
      <c r="F563" s="77" t="s">
        <v>68</v>
      </c>
      <c r="G563" s="77">
        <v>5.5140000000000011</v>
      </c>
      <c r="H563" s="94">
        <v>5.5140000000000011</v>
      </c>
    </row>
    <row r="564" spans="3:8" x14ac:dyDescent="0.35">
      <c r="C564" s="64"/>
      <c r="D564" s="71" t="s">
        <v>829</v>
      </c>
      <c r="E564" s="76" t="s">
        <v>780</v>
      </c>
      <c r="F564" s="77" t="s">
        <v>68</v>
      </c>
      <c r="G564" s="77">
        <v>0</v>
      </c>
      <c r="H564" s="77">
        <v>0</v>
      </c>
    </row>
    <row r="565" spans="3:8" x14ac:dyDescent="0.35">
      <c r="C565" s="64"/>
      <c r="D565" s="71" t="s">
        <v>829</v>
      </c>
      <c r="E565" s="76" t="s">
        <v>781</v>
      </c>
      <c r="F565" s="77" t="s">
        <v>68</v>
      </c>
      <c r="G565" s="77">
        <v>0</v>
      </c>
      <c r="H565" s="77">
        <v>0</v>
      </c>
    </row>
    <row r="566" spans="3:8" x14ac:dyDescent="0.35">
      <c r="C566" s="81"/>
      <c r="D566" s="71" t="s">
        <v>829</v>
      </c>
      <c r="E566" s="76" t="s">
        <v>782</v>
      </c>
      <c r="F566" s="77" t="s">
        <v>68</v>
      </c>
      <c r="G566" s="77">
        <v>13.931404107810808</v>
      </c>
      <c r="H566" s="94">
        <v>13.234833902420267</v>
      </c>
    </row>
    <row r="567" spans="3:8" x14ac:dyDescent="0.35">
      <c r="C567" s="81"/>
      <c r="D567" s="71" t="s">
        <v>829</v>
      </c>
      <c r="E567" s="76" t="s">
        <v>783</v>
      </c>
      <c r="F567" s="77" t="s">
        <v>68</v>
      </c>
      <c r="G567" s="77">
        <v>0</v>
      </c>
      <c r="H567" s="77">
        <v>0</v>
      </c>
    </row>
    <row r="568" spans="3:8" x14ac:dyDescent="0.35">
      <c r="C568" s="81"/>
      <c r="D568" s="71" t="s">
        <v>829</v>
      </c>
      <c r="E568" s="76" t="s">
        <v>784</v>
      </c>
      <c r="F568" s="77" t="s">
        <v>68</v>
      </c>
      <c r="G568" s="77">
        <v>0</v>
      </c>
      <c r="H568" s="77">
        <v>0</v>
      </c>
    </row>
    <row r="569" spans="3:8" x14ac:dyDescent="0.35">
      <c r="C569" s="81"/>
      <c r="D569" s="71" t="s">
        <v>829</v>
      </c>
      <c r="E569" s="76" t="s">
        <v>45</v>
      </c>
      <c r="F569" s="77" t="s">
        <v>68</v>
      </c>
      <c r="G569" s="77">
        <v>80.829000000000008</v>
      </c>
      <c r="H569" s="94">
        <v>68.704650000000001</v>
      </c>
    </row>
    <row r="570" spans="3:8" x14ac:dyDescent="0.35">
      <c r="C570" s="64"/>
      <c r="D570" s="71" t="s">
        <v>829</v>
      </c>
      <c r="E570" s="76" t="s">
        <v>785</v>
      </c>
      <c r="F570" s="77" t="s">
        <v>68</v>
      </c>
      <c r="G570" s="77">
        <v>0</v>
      </c>
      <c r="H570" s="77">
        <v>0</v>
      </c>
    </row>
    <row r="571" spans="3:8" x14ac:dyDescent="0.35">
      <c r="C571" s="64"/>
      <c r="D571" s="71" t="s">
        <v>829</v>
      </c>
      <c r="E571" s="76" t="s">
        <v>786</v>
      </c>
      <c r="F571" s="77" t="s">
        <v>68</v>
      </c>
      <c r="G571" s="77">
        <v>0</v>
      </c>
      <c r="H571" s="77">
        <v>0</v>
      </c>
    </row>
    <row r="572" spans="3:8" x14ac:dyDescent="0.35">
      <c r="C572" s="64"/>
      <c r="D572" s="71" t="s">
        <v>829</v>
      </c>
      <c r="E572" s="76" t="s">
        <v>787</v>
      </c>
      <c r="F572" s="77" t="s">
        <v>68</v>
      </c>
      <c r="G572" s="77">
        <v>0</v>
      </c>
      <c r="H572" s="77">
        <v>0</v>
      </c>
    </row>
    <row r="573" spans="3:8" x14ac:dyDescent="0.4">
      <c r="D573" s="71"/>
      <c r="E573" s="77" t="s">
        <v>462</v>
      </c>
      <c r="F573" s="77" t="s">
        <v>68</v>
      </c>
      <c r="G573" s="77">
        <v>100.27440410781082</v>
      </c>
      <c r="H573" s="77">
        <v>87.45348390242026</v>
      </c>
    </row>
    <row r="574" spans="3:8" x14ac:dyDescent="0.4">
      <c r="G574" s="85"/>
      <c r="H574" s="85"/>
    </row>
    <row r="575" spans="3:8" x14ac:dyDescent="0.4">
      <c r="C575" s="86" t="s">
        <v>830</v>
      </c>
      <c r="D575" s="71"/>
      <c r="E575" s="72"/>
      <c r="F575" s="73"/>
      <c r="G575" s="72"/>
      <c r="H575" s="74"/>
    </row>
    <row r="576" spans="3:8" x14ac:dyDescent="0.35">
      <c r="C576" s="64"/>
      <c r="D576" s="71" t="s">
        <v>830</v>
      </c>
      <c r="E576" s="76" t="s">
        <v>778</v>
      </c>
      <c r="F576" s="77" t="s">
        <v>68</v>
      </c>
      <c r="G576" s="77">
        <v>76.207000000000008</v>
      </c>
      <c r="H576" s="77">
        <v>76.205625569999995</v>
      </c>
    </row>
    <row r="577" spans="3:8" x14ac:dyDescent="0.35">
      <c r="C577" s="64"/>
      <c r="D577" s="71" t="s">
        <v>830</v>
      </c>
      <c r="E577" s="76" t="s">
        <v>779</v>
      </c>
      <c r="F577" s="77" t="s">
        <v>68</v>
      </c>
      <c r="G577" s="77">
        <v>36.629999999999995</v>
      </c>
      <c r="H577" s="77">
        <v>35.357956375684836</v>
      </c>
    </row>
    <row r="578" spans="3:8" x14ac:dyDescent="0.35">
      <c r="C578" s="64"/>
      <c r="D578" s="71" t="s">
        <v>830</v>
      </c>
      <c r="E578" s="76" t="s">
        <v>780</v>
      </c>
      <c r="F578" s="77" t="s">
        <v>68</v>
      </c>
      <c r="G578" s="77">
        <v>0.86199999999999999</v>
      </c>
      <c r="H578" s="77">
        <v>0.86354997506999998</v>
      </c>
    </row>
    <row r="579" spans="3:8" x14ac:dyDescent="0.35">
      <c r="C579" s="64"/>
      <c r="D579" s="71" t="s">
        <v>830</v>
      </c>
      <c r="E579" s="76" t="s">
        <v>781</v>
      </c>
      <c r="F579" s="77" t="s">
        <v>68</v>
      </c>
      <c r="G579" s="77">
        <v>0</v>
      </c>
      <c r="H579" s="77">
        <v>0</v>
      </c>
    </row>
    <row r="580" spans="3:8" x14ac:dyDescent="0.35">
      <c r="C580" s="81"/>
      <c r="D580" s="71" t="s">
        <v>830</v>
      </c>
      <c r="E580" s="76" t="s">
        <v>782</v>
      </c>
      <c r="F580" s="77" t="s">
        <v>68</v>
      </c>
      <c r="G580" s="77">
        <v>418.17031275254323</v>
      </c>
      <c r="H580" s="77">
        <v>350.59299999999996</v>
      </c>
    </row>
    <row r="581" spans="3:8" x14ac:dyDescent="0.35">
      <c r="C581" s="81"/>
      <c r="D581" s="71" t="s">
        <v>830</v>
      </c>
      <c r="E581" s="76" t="s">
        <v>783</v>
      </c>
      <c r="F581" s="77" t="s">
        <v>68</v>
      </c>
      <c r="G581" s="77">
        <v>0</v>
      </c>
      <c r="H581" s="77">
        <v>0</v>
      </c>
    </row>
    <row r="582" spans="3:8" x14ac:dyDescent="0.35">
      <c r="C582" s="81"/>
      <c r="D582" s="71" t="s">
        <v>830</v>
      </c>
      <c r="E582" s="76" t="s">
        <v>784</v>
      </c>
      <c r="F582" s="77" t="s">
        <v>68</v>
      </c>
      <c r="G582" s="77">
        <v>0</v>
      </c>
      <c r="H582" s="77">
        <v>0</v>
      </c>
    </row>
    <row r="583" spans="3:8" x14ac:dyDescent="0.35">
      <c r="C583" s="81"/>
      <c r="D583" s="71" t="s">
        <v>830</v>
      </c>
      <c r="E583" s="76" t="s">
        <v>45</v>
      </c>
      <c r="F583" s="77" t="s">
        <v>68</v>
      </c>
      <c r="G583" s="77">
        <v>0</v>
      </c>
      <c r="H583" s="77">
        <v>0</v>
      </c>
    </row>
    <row r="584" spans="3:8" x14ac:dyDescent="0.35">
      <c r="C584" s="64"/>
      <c r="D584" s="71" t="s">
        <v>830</v>
      </c>
      <c r="E584" s="76" t="s">
        <v>785</v>
      </c>
      <c r="F584" s="77" t="s">
        <v>68</v>
      </c>
      <c r="G584" s="77">
        <v>42.152715417644465</v>
      </c>
      <c r="H584" s="77">
        <v>35.120842832078623</v>
      </c>
    </row>
    <row r="585" spans="3:8" x14ac:dyDescent="0.35">
      <c r="C585" s="64"/>
      <c r="D585" s="71" t="s">
        <v>830</v>
      </c>
      <c r="E585" s="76" t="s">
        <v>786</v>
      </c>
      <c r="F585" s="77" t="s">
        <v>68</v>
      </c>
      <c r="G585" s="77">
        <v>5.661435</v>
      </c>
      <c r="H585" s="77">
        <v>2.2210820603046546</v>
      </c>
    </row>
    <row r="586" spans="3:8" x14ac:dyDescent="0.35">
      <c r="C586" s="64"/>
      <c r="D586" s="71" t="s">
        <v>830</v>
      </c>
      <c r="E586" s="76" t="s">
        <v>787</v>
      </c>
      <c r="F586" s="77" t="s">
        <v>68</v>
      </c>
      <c r="G586" s="77">
        <v>23.210854399999999</v>
      </c>
      <c r="H586" s="77">
        <v>23.21</v>
      </c>
    </row>
    <row r="587" spans="3:8" x14ac:dyDescent="0.4">
      <c r="D587" s="71"/>
      <c r="E587" s="77" t="s">
        <v>462</v>
      </c>
      <c r="F587" s="77" t="s">
        <v>68</v>
      </c>
      <c r="G587" s="77">
        <v>602.8943175701877</v>
      </c>
      <c r="H587" s="77">
        <v>523.57205681313815</v>
      </c>
    </row>
    <row r="588" spans="3:8" x14ac:dyDescent="0.4">
      <c r="G588" s="85"/>
      <c r="H588" s="85"/>
    </row>
    <row r="589" spans="3:8" x14ac:dyDescent="0.4">
      <c r="C589" s="86" t="s">
        <v>831</v>
      </c>
      <c r="D589" s="71"/>
      <c r="E589" s="72"/>
      <c r="F589" s="73"/>
      <c r="G589" s="72"/>
      <c r="H589" s="74"/>
    </row>
    <row r="590" spans="3:8" x14ac:dyDescent="0.35">
      <c r="C590" s="64"/>
      <c r="D590" s="71" t="s">
        <v>831</v>
      </c>
      <c r="E590" s="76" t="s">
        <v>778</v>
      </c>
      <c r="F590" s="77" t="s">
        <v>68</v>
      </c>
      <c r="G590" s="77">
        <v>38.97199999999998</v>
      </c>
      <c r="H590" s="77">
        <v>3.5900000000000003</v>
      </c>
    </row>
    <row r="591" spans="3:8" x14ac:dyDescent="0.35">
      <c r="C591" s="64"/>
      <c r="D591" s="71" t="s">
        <v>831</v>
      </c>
      <c r="E591" s="76" t="s">
        <v>779</v>
      </c>
      <c r="F591" s="77" t="s">
        <v>68</v>
      </c>
      <c r="G591" s="77">
        <v>68.274000000000001</v>
      </c>
      <c r="H591" s="77">
        <v>13.670000000000002</v>
      </c>
    </row>
    <row r="592" spans="3:8" x14ac:dyDescent="0.35">
      <c r="C592" s="64"/>
      <c r="D592" s="71" t="s">
        <v>831</v>
      </c>
      <c r="E592" s="76" t="s">
        <v>780</v>
      </c>
      <c r="F592" s="77" t="s">
        <v>68</v>
      </c>
      <c r="G592" s="77">
        <v>7.9999999999991189E-3</v>
      </c>
      <c r="H592" s="77">
        <v>7.9999999999999984E-3</v>
      </c>
    </row>
    <row r="593" spans="3:8" x14ac:dyDescent="0.35">
      <c r="C593" s="64"/>
      <c r="D593" s="71" t="s">
        <v>831</v>
      </c>
      <c r="E593" s="76" t="s">
        <v>781</v>
      </c>
      <c r="F593" s="77" t="s">
        <v>68</v>
      </c>
      <c r="G593" s="77">
        <v>14.066535689999995</v>
      </c>
      <c r="H593" s="77">
        <v>0</v>
      </c>
    </row>
    <row r="594" spans="3:8" x14ac:dyDescent="0.35">
      <c r="C594" s="81"/>
      <c r="D594" s="71" t="s">
        <v>831</v>
      </c>
      <c r="E594" s="76" t="s">
        <v>782</v>
      </c>
      <c r="F594" s="77" t="s">
        <v>68</v>
      </c>
      <c r="G594" s="77">
        <v>1.6419664834484138</v>
      </c>
      <c r="H594" s="77">
        <v>0.77232501782311269</v>
      </c>
    </row>
    <row r="595" spans="3:8" x14ac:dyDescent="0.35">
      <c r="C595" s="81"/>
      <c r="D595" s="71" t="s">
        <v>831</v>
      </c>
      <c r="E595" s="76" t="s">
        <v>783</v>
      </c>
      <c r="F595" s="77" t="s">
        <v>68</v>
      </c>
      <c r="G595" s="77">
        <v>0</v>
      </c>
      <c r="H595" s="77">
        <v>0</v>
      </c>
    </row>
    <row r="596" spans="3:8" x14ac:dyDescent="0.35">
      <c r="C596" s="81"/>
      <c r="D596" s="71" t="s">
        <v>831</v>
      </c>
      <c r="E596" s="76" t="s">
        <v>784</v>
      </c>
      <c r="F596" s="77" t="s">
        <v>68</v>
      </c>
      <c r="G596" s="77">
        <v>0</v>
      </c>
      <c r="H596" s="77">
        <v>0</v>
      </c>
    </row>
    <row r="597" spans="3:8" x14ac:dyDescent="0.35">
      <c r="C597" s="81"/>
      <c r="D597" s="71" t="s">
        <v>831</v>
      </c>
      <c r="E597" s="76" t="s">
        <v>45</v>
      </c>
      <c r="F597" s="77" t="s">
        <v>68</v>
      </c>
      <c r="G597" s="77">
        <v>1556.2019999999998</v>
      </c>
      <c r="H597" s="77">
        <v>750</v>
      </c>
    </row>
    <row r="598" spans="3:8" x14ac:dyDescent="0.35">
      <c r="C598" s="64"/>
      <c r="D598" s="71" t="s">
        <v>831</v>
      </c>
      <c r="E598" s="76" t="s">
        <v>785</v>
      </c>
      <c r="F598" s="77" t="s">
        <v>68</v>
      </c>
      <c r="G598" s="77">
        <v>10.568581845704557</v>
      </c>
      <c r="H598" s="77">
        <v>0</v>
      </c>
    </row>
    <row r="599" spans="3:8" x14ac:dyDescent="0.35">
      <c r="C599" s="64"/>
      <c r="D599" s="71" t="s">
        <v>831</v>
      </c>
      <c r="E599" s="76" t="s">
        <v>786</v>
      </c>
      <c r="F599" s="77" t="s">
        <v>68</v>
      </c>
      <c r="G599" s="77">
        <v>31.987320000000025</v>
      </c>
      <c r="H599" s="77">
        <v>2.0211899999999998</v>
      </c>
    </row>
    <row r="600" spans="3:8" x14ac:dyDescent="0.35">
      <c r="C600" s="64"/>
      <c r="D600" s="71" t="s">
        <v>831</v>
      </c>
      <c r="E600" s="76" t="s">
        <v>787</v>
      </c>
      <c r="F600" s="77" t="s">
        <v>68</v>
      </c>
      <c r="G600" s="77">
        <v>36.249539200000015</v>
      </c>
      <c r="H600" s="77">
        <v>21</v>
      </c>
    </row>
    <row r="601" spans="3:8" x14ac:dyDescent="0.4">
      <c r="D601" s="71"/>
      <c r="E601" s="77" t="s">
        <v>462</v>
      </c>
      <c r="F601" s="77" t="s">
        <v>68</v>
      </c>
      <c r="G601" s="77">
        <v>1757.9699432191528</v>
      </c>
      <c r="H601" s="77">
        <v>791.06151501782313</v>
      </c>
    </row>
    <row r="602" spans="3:8" x14ac:dyDescent="0.4">
      <c r="G602" s="95"/>
      <c r="H602" s="85"/>
    </row>
    <row r="603" spans="3:8" x14ac:dyDescent="0.4">
      <c r="C603" s="59" t="s">
        <v>832</v>
      </c>
      <c r="G603" s="85"/>
      <c r="H603" s="85"/>
    </row>
    <row r="604" spans="3:8" x14ac:dyDescent="0.4">
      <c r="D604" s="96" t="s">
        <v>832</v>
      </c>
      <c r="E604" s="76" t="s">
        <v>778</v>
      </c>
      <c r="F604" s="77" t="s">
        <v>68</v>
      </c>
      <c r="G604" s="77">
        <v>115.19075993495632</v>
      </c>
      <c r="H604" s="97">
        <v>104.44798938019397</v>
      </c>
    </row>
    <row r="605" spans="3:8" x14ac:dyDescent="0.4">
      <c r="D605" s="96" t="s">
        <v>832</v>
      </c>
      <c r="E605" s="76" t="s">
        <v>779</v>
      </c>
      <c r="F605" s="77" t="s">
        <v>68</v>
      </c>
      <c r="G605" s="77">
        <v>14.3</v>
      </c>
      <c r="H605" s="97">
        <v>14.299999999999999</v>
      </c>
    </row>
    <row r="606" spans="3:8" x14ac:dyDescent="0.4">
      <c r="D606" s="96" t="s">
        <v>832</v>
      </c>
      <c r="E606" s="76" t="s">
        <v>780</v>
      </c>
      <c r="F606" s="77" t="s">
        <v>68</v>
      </c>
      <c r="G606" s="77">
        <v>0</v>
      </c>
      <c r="H606" s="97">
        <v>0</v>
      </c>
    </row>
    <row r="607" spans="3:8" x14ac:dyDescent="0.4">
      <c r="D607" s="96" t="s">
        <v>832</v>
      </c>
      <c r="E607" s="76" t="s">
        <v>781</v>
      </c>
      <c r="F607" s="77" t="s">
        <v>68</v>
      </c>
      <c r="G607" s="77">
        <v>0</v>
      </c>
      <c r="H607" s="97">
        <v>0</v>
      </c>
    </row>
    <row r="608" spans="3:8" x14ac:dyDescent="0.4">
      <c r="D608" s="96" t="s">
        <v>832</v>
      </c>
      <c r="E608" s="76" t="s">
        <v>782</v>
      </c>
      <c r="F608" s="77" t="s">
        <v>68</v>
      </c>
      <c r="G608" s="77">
        <v>190.73130122464391</v>
      </c>
      <c r="H608" s="97">
        <v>274.32687132700323</v>
      </c>
    </row>
    <row r="609" spans="3:8" x14ac:dyDescent="0.4">
      <c r="D609" s="96" t="s">
        <v>832</v>
      </c>
      <c r="E609" s="76" t="s">
        <v>783</v>
      </c>
      <c r="F609" s="77" t="s">
        <v>68</v>
      </c>
      <c r="G609" s="77">
        <v>47.134999999999998</v>
      </c>
      <c r="H609" s="97">
        <v>38.985034360964889</v>
      </c>
    </row>
    <row r="610" spans="3:8" x14ac:dyDescent="0.4">
      <c r="D610" s="96" t="s">
        <v>832</v>
      </c>
      <c r="E610" s="76" t="s">
        <v>784</v>
      </c>
      <c r="F610" s="77" t="s">
        <v>68</v>
      </c>
      <c r="G610" s="77">
        <v>171.119</v>
      </c>
      <c r="H610" s="97">
        <v>137.65238787983574</v>
      </c>
    </row>
    <row r="611" spans="3:8" x14ac:dyDescent="0.4">
      <c r="D611" s="96" t="s">
        <v>832</v>
      </c>
      <c r="E611" s="76" t="s">
        <v>45</v>
      </c>
      <c r="F611" s="77" t="s">
        <v>68</v>
      </c>
      <c r="G611" s="77">
        <v>534.28599999999994</v>
      </c>
      <c r="H611" s="97">
        <v>299.67025245499241</v>
      </c>
    </row>
    <row r="612" spans="3:8" x14ac:dyDescent="0.4">
      <c r="D612" s="96" t="s">
        <v>832</v>
      </c>
      <c r="E612" s="76" t="s">
        <v>785</v>
      </c>
      <c r="F612" s="77" t="s">
        <v>68</v>
      </c>
      <c r="G612" s="77">
        <v>232.87667758241003</v>
      </c>
      <c r="H612" s="97">
        <v>238.25766260708787</v>
      </c>
    </row>
    <row r="613" spans="3:8" x14ac:dyDescent="0.4">
      <c r="D613" s="96" t="s">
        <v>832</v>
      </c>
      <c r="E613" s="76" t="s">
        <v>786</v>
      </c>
      <c r="F613" s="77" t="s">
        <v>68</v>
      </c>
      <c r="G613" s="77">
        <v>116.76454900000002</v>
      </c>
      <c r="H613" s="97">
        <v>76.155653203527805</v>
      </c>
    </row>
    <row r="614" spans="3:8" x14ac:dyDescent="0.4">
      <c r="D614" s="96" t="s">
        <v>832</v>
      </c>
      <c r="E614" s="76" t="s">
        <v>787</v>
      </c>
      <c r="F614" s="77" t="s">
        <v>68</v>
      </c>
      <c r="G614" s="77">
        <v>72.513715200000021</v>
      </c>
      <c r="H614" s="97">
        <v>81.441410537405602</v>
      </c>
    </row>
    <row r="615" spans="3:8" x14ac:dyDescent="0.4">
      <c r="E615" s="77" t="s">
        <v>462</v>
      </c>
      <c r="F615" s="77" t="s">
        <v>68</v>
      </c>
      <c r="G615" s="77">
        <v>1494.9170029420104</v>
      </c>
      <c r="H615" s="77">
        <v>1265.2372617510116</v>
      </c>
    </row>
    <row r="616" spans="3:8" x14ac:dyDescent="0.4">
      <c r="G616" s="85"/>
      <c r="H616" s="85"/>
    </row>
    <row r="617" spans="3:8" x14ac:dyDescent="0.4">
      <c r="C617" s="59" t="s">
        <v>833</v>
      </c>
      <c r="G617" s="85"/>
      <c r="H617" s="85"/>
    </row>
    <row r="618" spans="3:8" x14ac:dyDescent="0.4">
      <c r="D618" s="98" t="s">
        <v>833</v>
      </c>
      <c r="E618" s="76" t="s">
        <v>778</v>
      </c>
      <c r="F618" s="77" t="s">
        <v>68</v>
      </c>
      <c r="G618" s="77">
        <v>0</v>
      </c>
      <c r="H618" s="97">
        <v>8.5919468952899294</v>
      </c>
    </row>
    <row r="619" spans="3:8" x14ac:dyDescent="0.4">
      <c r="D619" s="98" t="s">
        <v>833</v>
      </c>
      <c r="E619" s="76" t="s">
        <v>779</v>
      </c>
      <c r="F619" s="77" t="s">
        <v>68</v>
      </c>
      <c r="G619" s="77">
        <v>0</v>
      </c>
      <c r="H619" s="97">
        <v>0</v>
      </c>
    </row>
    <row r="620" spans="3:8" x14ac:dyDescent="0.4">
      <c r="D620" s="98" t="s">
        <v>833</v>
      </c>
      <c r="E620" s="76" t="s">
        <v>780</v>
      </c>
      <c r="F620" s="77" t="s">
        <v>68</v>
      </c>
      <c r="G620" s="77">
        <v>0</v>
      </c>
      <c r="H620" s="97">
        <v>0</v>
      </c>
    </row>
    <row r="621" spans="3:8" x14ac:dyDescent="0.4">
      <c r="D621" s="98" t="s">
        <v>833</v>
      </c>
      <c r="E621" s="76" t="s">
        <v>781</v>
      </c>
      <c r="F621" s="77" t="s">
        <v>68</v>
      </c>
      <c r="G621" s="77">
        <v>0</v>
      </c>
      <c r="H621" s="97">
        <v>8.5115686536047228</v>
      </c>
    </row>
    <row r="622" spans="3:8" x14ac:dyDescent="0.4">
      <c r="D622" s="98" t="s">
        <v>833</v>
      </c>
      <c r="E622" s="76" t="s">
        <v>782</v>
      </c>
      <c r="F622" s="77" t="s">
        <v>68</v>
      </c>
      <c r="G622" s="77">
        <v>0</v>
      </c>
      <c r="H622" s="97">
        <v>0</v>
      </c>
    </row>
    <row r="623" spans="3:8" x14ac:dyDescent="0.4">
      <c r="D623" s="98" t="s">
        <v>833</v>
      </c>
      <c r="E623" s="76" t="s">
        <v>783</v>
      </c>
      <c r="F623" s="77" t="s">
        <v>68</v>
      </c>
      <c r="G623" s="77">
        <v>0</v>
      </c>
      <c r="H623" s="97">
        <v>0</v>
      </c>
    </row>
    <row r="624" spans="3:8" x14ac:dyDescent="0.4">
      <c r="D624" s="98" t="s">
        <v>833</v>
      </c>
      <c r="E624" s="76" t="s">
        <v>784</v>
      </c>
      <c r="F624" s="77" t="s">
        <v>68</v>
      </c>
      <c r="G624" s="77">
        <v>87.25</v>
      </c>
      <c r="H624" s="97">
        <v>94.044339748133183</v>
      </c>
    </row>
    <row r="625" spans="3:8" x14ac:dyDescent="0.4">
      <c r="D625" s="98" t="s">
        <v>833</v>
      </c>
      <c r="E625" s="76" t="s">
        <v>45</v>
      </c>
      <c r="F625" s="77" t="s">
        <v>68</v>
      </c>
      <c r="G625" s="77">
        <v>1007.223</v>
      </c>
      <c r="H625" s="97">
        <v>906.03048445530237</v>
      </c>
    </row>
    <row r="626" spans="3:8" x14ac:dyDescent="0.4">
      <c r="D626" s="98" t="s">
        <v>833</v>
      </c>
      <c r="E626" s="76" t="s">
        <v>785</v>
      </c>
      <c r="F626" s="77" t="s">
        <v>68</v>
      </c>
      <c r="G626" s="77">
        <v>31.668751</v>
      </c>
      <c r="H626" s="97">
        <v>32.602784754253378</v>
      </c>
    </row>
    <row r="627" spans="3:8" x14ac:dyDescent="0.4">
      <c r="D627" s="98" t="s">
        <v>833</v>
      </c>
      <c r="E627" s="76" t="s">
        <v>786</v>
      </c>
      <c r="F627" s="77" t="s">
        <v>68</v>
      </c>
      <c r="G627" s="77">
        <v>0</v>
      </c>
      <c r="H627" s="97">
        <v>0.78489344242149661</v>
      </c>
    </row>
    <row r="628" spans="3:8" x14ac:dyDescent="0.4">
      <c r="D628" s="98" t="s">
        <v>833</v>
      </c>
      <c r="E628" s="76" t="s">
        <v>787</v>
      </c>
      <c r="F628" s="77" t="s">
        <v>68</v>
      </c>
      <c r="G628" s="77">
        <v>35.519513599999996</v>
      </c>
      <c r="H628" s="97">
        <v>36.635702776184573</v>
      </c>
    </row>
    <row r="629" spans="3:8" x14ac:dyDescent="0.4">
      <c r="E629" s="77" t="s">
        <v>462</v>
      </c>
      <c r="F629" s="77" t="s">
        <v>68</v>
      </c>
      <c r="G629" s="77">
        <v>1161.6612645999999</v>
      </c>
      <c r="H629" s="77">
        <v>1087.2017207251897</v>
      </c>
    </row>
    <row r="630" spans="3:8" x14ac:dyDescent="0.4">
      <c r="G630" s="85"/>
      <c r="H630" s="85"/>
    </row>
    <row r="631" spans="3:8" x14ac:dyDescent="0.4">
      <c r="C631" s="59" t="s">
        <v>834</v>
      </c>
      <c r="G631" s="85"/>
      <c r="H631" s="85"/>
    </row>
    <row r="632" spans="3:8" x14ac:dyDescent="0.4">
      <c r="D632" s="98" t="s">
        <v>834</v>
      </c>
      <c r="E632" s="76" t="s">
        <v>778</v>
      </c>
      <c r="F632" s="77" t="s">
        <v>68</v>
      </c>
      <c r="G632" s="77">
        <v>0</v>
      </c>
      <c r="H632" s="97">
        <v>0</v>
      </c>
    </row>
    <row r="633" spans="3:8" x14ac:dyDescent="0.4">
      <c r="D633" s="98" t="s">
        <v>834</v>
      </c>
      <c r="E633" s="76" t="s">
        <v>779</v>
      </c>
      <c r="F633" s="77" t="s">
        <v>68</v>
      </c>
      <c r="G633" s="77">
        <v>0</v>
      </c>
      <c r="H633" s="97">
        <v>0</v>
      </c>
    </row>
    <row r="634" spans="3:8" x14ac:dyDescent="0.4">
      <c r="D634" s="98" t="s">
        <v>834</v>
      </c>
      <c r="E634" s="76" t="s">
        <v>780</v>
      </c>
      <c r="F634" s="77" t="s">
        <v>68</v>
      </c>
      <c r="G634" s="77">
        <v>0</v>
      </c>
      <c r="H634" s="97">
        <v>0</v>
      </c>
    </row>
    <row r="635" spans="3:8" x14ac:dyDescent="0.4">
      <c r="D635" s="98" t="s">
        <v>834</v>
      </c>
      <c r="E635" s="76" t="s">
        <v>781</v>
      </c>
      <c r="F635" s="77" t="s">
        <v>68</v>
      </c>
      <c r="G635" s="77">
        <v>0</v>
      </c>
      <c r="H635" s="97">
        <v>0</v>
      </c>
    </row>
    <row r="636" spans="3:8" x14ac:dyDescent="0.4">
      <c r="D636" s="98" t="s">
        <v>834</v>
      </c>
      <c r="E636" s="76" t="s">
        <v>782</v>
      </c>
      <c r="F636" s="77" t="s">
        <v>68</v>
      </c>
      <c r="G636" s="77">
        <v>0</v>
      </c>
      <c r="H636" s="97">
        <v>0</v>
      </c>
    </row>
    <row r="637" spans="3:8" x14ac:dyDescent="0.4">
      <c r="D637" s="98" t="s">
        <v>834</v>
      </c>
      <c r="E637" s="76" t="s">
        <v>783</v>
      </c>
      <c r="F637" s="77" t="s">
        <v>68</v>
      </c>
      <c r="G637" s="77">
        <v>0</v>
      </c>
      <c r="H637" s="97">
        <v>0</v>
      </c>
    </row>
    <row r="638" spans="3:8" x14ac:dyDescent="0.4">
      <c r="D638" s="98" t="s">
        <v>834</v>
      </c>
      <c r="E638" s="76" t="s">
        <v>784</v>
      </c>
      <c r="F638" s="77" t="s">
        <v>68</v>
      </c>
      <c r="G638" s="77">
        <v>0</v>
      </c>
      <c r="H638" s="97">
        <v>0</v>
      </c>
    </row>
    <row r="639" spans="3:8" x14ac:dyDescent="0.4">
      <c r="D639" s="98" t="s">
        <v>834</v>
      </c>
      <c r="E639" s="76" t="s">
        <v>45</v>
      </c>
      <c r="F639" s="77" t="s">
        <v>68</v>
      </c>
      <c r="G639" s="77">
        <v>0</v>
      </c>
      <c r="H639" s="97">
        <v>0</v>
      </c>
    </row>
    <row r="640" spans="3:8" x14ac:dyDescent="0.4">
      <c r="D640" s="98" t="s">
        <v>834</v>
      </c>
      <c r="E640" s="76" t="s">
        <v>785</v>
      </c>
      <c r="F640" s="77" t="s">
        <v>68</v>
      </c>
      <c r="G640" s="77">
        <v>52.018999999999998</v>
      </c>
      <c r="H640" s="97">
        <v>52.018703022549118</v>
      </c>
    </row>
    <row r="641" spans="1:8" x14ac:dyDescent="0.4">
      <c r="D641" s="98" t="s">
        <v>834</v>
      </c>
      <c r="E641" s="76" t="s">
        <v>786</v>
      </c>
      <c r="F641" s="77" t="s">
        <v>68</v>
      </c>
      <c r="G641" s="77">
        <v>0</v>
      </c>
      <c r="H641" s="97">
        <v>0</v>
      </c>
    </row>
    <row r="642" spans="1:8" x14ac:dyDescent="0.4">
      <c r="D642" s="98" t="s">
        <v>834</v>
      </c>
      <c r="E642" s="76" t="s">
        <v>787</v>
      </c>
      <c r="F642" s="77" t="s">
        <v>68</v>
      </c>
      <c r="G642" s="77">
        <v>0</v>
      </c>
      <c r="H642" s="97">
        <v>0</v>
      </c>
    </row>
    <row r="643" spans="1:8" x14ac:dyDescent="0.4">
      <c r="E643" s="77" t="s">
        <v>462</v>
      </c>
      <c r="F643" s="77" t="s">
        <v>68</v>
      </c>
      <c r="G643" s="77">
        <v>52.018999999999998</v>
      </c>
      <c r="H643" s="77">
        <v>52.018703022549118</v>
      </c>
    </row>
    <row r="644" spans="1:8" x14ac:dyDescent="0.4">
      <c r="G644" s="85"/>
      <c r="H644" s="85"/>
    </row>
    <row r="645" spans="1:8" x14ac:dyDescent="0.35">
      <c r="A645" s="68" t="s">
        <v>835</v>
      </c>
      <c r="B645" s="68"/>
      <c r="C645" s="68"/>
      <c r="D645" s="69"/>
      <c r="E645" s="68"/>
      <c r="F645" s="68"/>
      <c r="G645" s="68"/>
      <c r="H645" s="68"/>
    </row>
    <row r="646" spans="1:8" x14ac:dyDescent="0.4">
      <c r="G646" s="85"/>
      <c r="H646" s="85"/>
    </row>
    <row r="647" spans="1:8" x14ac:dyDescent="0.4">
      <c r="C647" s="59" t="s">
        <v>836</v>
      </c>
      <c r="G647" s="85"/>
      <c r="H647" s="85"/>
    </row>
    <row r="648" spans="1:8" x14ac:dyDescent="0.4">
      <c r="D648" s="96" t="s">
        <v>836</v>
      </c>
      <c r="E648" s="76" t="s">
        <v>778</v>
      </c>
      <c r="F648" s="77" t="s">
        <v>68</v>
      </c>
      <c r="G648" s="77">
        <v>0</v>
      </c>
      <c r="H648" s="97">
        <v>0</v>
      </c>
    </row>
    <row r="649" spans="1:8" x14ac:dyDescent="0.4">
      <c r="D649" s="96" t="s">
        <v>836</v>
      </c>
      <c r="E649" s="76" t="s">
        <v>779</v>
      </c>
      <c r="F649" s="77" t="s">
        <v>68</v>
      </c>
      <c r="G649" s="77">
        <v>0</v>
      </c>
      <c r="H649" s="97">
        <v>0</v>
      </c>
    </row>
    <row r="650" spans="1:8" x14ac:dyDescent="0.4">
      <c r="D650" s="96" t="s">
        <v>836</v>
      </c>
      <c r="E650" s="76" t="s">
        <v>780</v>
      </c>
      <c r="F650" s="77" t="s">
        <v>68</v>
      </c>
      <c r="G650" s="77">
        <v>0</v>
      </c>
      <c r="H650" s="97">
        <v>0</v>
      </c>
    </row>
    <row r="651" spans="1:8" x14ac:dyDescent="0.4">
      <c r="D651" s="96" t="s">
        <v>836</v>
      </c>
      <c r="E651" s="76" t="s">
        <v>781</v>
      </c>
      <c r="F651" s="77" t="s">
        <v>68</v>
      </c>
      <c r="G651" s="77">
        <v>0</v>
      </c>
      <c r="H651" s="97">
        <v>0</v>
      </c>
    </row>
    <row r="652" spans="1:8" x14ac:dyDescent="0.4">
      <c r="D652" s="96" t="s">
        <v>836</v>
      </c>
      <c r="E652" s="76" t="s">
        <v>782</v>
      </c>
      <c r="F652" s="77" t="s">
        <v>68</v>
      </c>
      <c r="G652" s="77">
        <v>0</v>
      </c>
      <c r="H652" s="97">
        <v>0</v>
      </c>
    </row>
    <row r="653" spans="1:8" x14ac:dyDescent="0.4">
      <c r="D653" s="96" t="s">
        <v>836</v>
      </c>
      <c r="E653" s="76" t="s">
        <v>783</v>
      </c>
      <c r="F653" s="77" t="s">
        <v>68</v>
      </c>
      <c r="G653" s="77">
        <v>0</v>
      </c>
      <c r="H653" s="97">
        <v>0</v>
      </c>
    </row>
    <row r="654" spans="1:8" x14ac:dyDescent="0.4">
      <c r="D654" s="96" t="s">
        <v>836</v>
      </c>
      <c r="E654" s="76" t="s">
        <v>784</v>
      </c>
      <c r="F654" s="77" t="s">
        <v>68</v>
      </c>
      <c r="G654" s="77">
        <v>0</v>
      </c>
      <c r="H654" s="97">
        <v>0</v>
      </c>
    </row>
    <row r="655" spans="1:8" x14ac:dyDescent="0.4">
      <c r="D655" s="96" t="s">
        <v>836</v>
      </c>
      <c r="E655" s="76" t="s">
        <v>45</v>
      </c>
      <c r="F655" s="77" t="s">
        <v>68</v>
      </c>
      <c r="G655" s="77">
        <v>60.799015384269545</v>
      </c>
      <c r="H655" s="97">
        <v>40.517970905011168</v>
      </c>
    </row>
    <row r="656" spans="1:8" x14ac:dyDescent="0.4">
      <c r="D656" s="96" t="s">
        <v>836</v>
      </c>
      <c r="E656" s="76" t="s">
        <v>785</v>
      </c>
      <c r="F656" s="77" t="s">
        <v>68</v>
      </c>
      <c r="G656" s="77">
        <v>0</v>
      </c>
      <c r="H656" s="97">
        <v>0</v>
      </c>
    </row>
    <row r="657" spans="1:8" x14ac:dyDescent="0.4">
      <c r="D657" s="96" t="s">
        <v>836</v>
      </c>
      <c r="E657" s="76" t="s">
        <v>786</v>
      </c>
      <c r="F657" s="77" t="s">
        <v>68</v>
      </c>
      <c r="G657" s="77">
        <v>0</v>
      </c>
      <c r="H657" s="97">
        <v>0</v>
      </c>
    </row>
    <row r="658" spans="1:8" x14ac:dyDescent="0.4">
      <c r="D658" s="96" t="s">
        <v>836</v>
      </c>
      <c r="E658" s="76" t="s">
        <v>787</v>
      </c>
      <c r="F658" s="77" t="s">
        <v>68</v>
      </c>
      <c r="G658" s="77">
        <v>0</v>
      </c>
      <c r="H658" s="97">
        <v>0</v>
      </c>
    </row>
    <row r="659" spans="1:8" x14ac:dyDescent="0.4">
      <c r="E659" s="77" t="s">
        <v>462</v>
      </c>
      <c r="F659" s="77" t="s">
        <v>68</v>
      </c>
      <c r="G659" s="97">
        <v>60.799015384269545</v>
      </c>
      <c r="H659" s="97">
        <v>40.517970905011168</v>
      </c>
    </row>
    <row r="661" spans="1:8" x14ac:dyDescent="0.35">
      <c r="A661" s="99" t="s">
        <v>837</v>
      </c>
      <c r="B661" s="99"/>
      <c r="C661" s="99"/>
      <c r="D661" s="100"/>
      <c r="E661" s="99"/>
      <c r="F661" s="99"/>
      <c r="G661" s="99"/>
      <c r="H661" s="99"/>
    </row>
    <row r="663" spans="1:8" x14ac:dyDescent="0.4">
      <c r="C663" s="59" t="s">
        <v>838</v>
      </c>
    </row>
    <row r="664" spans="1:8" x14ac:dyDescent="0.4">
      <c r="E664" s="76" t="s">
        <v>778</v>
      </c>
      <c r="F664" s="77" t="s">
        <v>68</v>
      </c>
      <c r="G664" s="78">
        <v>2651.4772166700004</v>
      </c>
      <c r="H664" s="78">
        <v>2695.4391998647247</v>
      </c>
    </row>
    <row r="665" spans="1:8" x14ac:dyDescent="0.4">
      <c r="E665" s="76" t="s">
        <v>779</v>
      </c>
      <c r="F665" s="77" t="s">
        <v>68</v>
      </c>
      <c r="G665" s="78">
        <v>1765.3649999999998</v>
      </c>
      <c r="H665" s="78">
        <v>1807.6681747428365</v>
      </c>
    </row>
    <row r="666" spans="1:8" x14ac:dyDescent="0.4">
      <c r="E666" s="76" t="s">
        <v>780</v>
      </c>
      <c r="F666" s="77" t="s">
        <v>68</v>
      </c>
      <c r="G666" s="78">
        <v>23.86</v>
      </c>
      <c r="H666" s="78">
        <v>24.814508193927683</v>
      </c>
    </row>
    <row r="667" spans="1:8" x14ac:dyDescent="0.4">
      <c r="E667" s="76" t="s">
        <v>781</v>
      </c>
      <c r="F667" s="77" t="s">
        <v>68</v>
      </c>
      <c r="G667" s="78">
        <v>1891.1683634004482</v>
      </c>
      <c r="H667" s="78">
        <v>1566.924115751377</v>
      </c>
    </row>
    <row r="668" spans="1:8" x14ac:dyDescent="0.4">
      <c r="E668" s="76" t="s">
        <v>782</v>
      </c>
      <c r="F668" s="77" t="s">
        <v>68</v>
      </c>
      <c r="G668" s="78">
        <v>4494.8754364265269</v>
      </c>
      <c r="H668" s="78">
        <v>3907.5815983774351</v>
      </c>
    </row>
    <row r="669" spans="1:8" x14ac:dyDescent="0.4">
      <c r="E669" s="76" t="s">
        <v>783</v>
      </c>
      <c r="F669" s="77" t="s">
        <v>68</v>
      </c>
      <c r="G669" s="78">
        <v>1113.1649210091093</v>
      </c>
      <c r="H669" s="78">
        <v>1077.9157957833556</v>
      </c>
    </row>
    <row r="670" spans="1:8" x14ac:dyDescent="0.4">
      <c r="E670" s="76" t="s">
        <v>784</v>
      </c>
      <c r="F670" s="77" t="s">
        <v>68</v>
      </c>
      <c r="G670" s="78">
        <v>2636.098</v>
      </c>
      <c r="H670" s="78">
        <v>2407.2088410197393</v>
      </c>
    </row>
    <row r="671" spans="1:8" x14ac:dyDescent="0.4">
      <c r="E671" s="76" t="s">
        <v>45</v>
      </c>
      <c r="F671" s="77" t="s">
        <v>68</v>
      </c>
      <c r="G671" s="78">
        <v>5924.5890153842693</v>
      </c>
      <c r="H671" s="78">
        <v>4386.528653677462</v>
      </c>
    </row>
    <row r="672" spans="1:8" x14ac:dyDescent="0.4">
      <c r="E672" s="76" t="s">
        <v>785</v>
      </c>
      <c r="F672" s="77" t="s">
        <v>68</v>
      </c>
      <c r="G672" s="78">
        <v>5576.9919562479472</v>
      </c>
      <c r="H672" s="78">
        <v>4419.8456759237215</v>
      </c>
    </row>
    <row r="673" spans="3:8" x14ac:dyDescent="0.4">
      <c r="E673" s="76" t="s">
        <v>786</v>
      </c>
      <c r="F673" s="77" t="s">
        <v>68</v>
      </c>
      <c r="G673" s="78">
        <v>2163.277619</v>
      </c>
      <c r="H673" s="78">
        <v>1737.0055781534338</v>
      </c>
    </row>
    <row r="674" spans="3:8" x14ac:dyDescent="0.4">
      <c r="E674" s="76" t="s">
        <v>787</v>
      </c>
      <c r="F674" s="77" t="s">
        <v>68</v>
      </c>
      <c r="G674" s="78">
        <v>2327.3821872000003</v>
      </c>
      <c r="H674" s="78">
        <v>2353.1591774652579</v>
      </c>
    </row>
    <row r="675" spans="3:8" x14ac:dyDescent="0.4">
      <c r="E675" s="77" t="s">
        <v>462</v>
      </c>
      <c r="F675" s="77" t="s">
        <v>68</v>
      </c>
      <c r="G675" s="97">
        <v>30568.249715338301</v>
      </c>
      <c r="H675" s="97">
        <v>26384.091318953269</v>
      </c>
    </row>
    <row r="677" spans="3:8" x14ac:dyDescent="0.4">
      <c r="C677" s="59" t="s">
        <v>839</v>
      </c>
    </row>
    <row r="678" spans="3:8" x14ac:dyDescent="0.4">
      <c r="E678" s="76" t="s">
        <v>778</v>
      </c>
      <c r="F678" s="77" t="s">
        <v>68</v>
      </c>
      <c r="G678" s="78">
        <v>187.56075993495631</v>
      </c>
      <c r="H678" s="78">
        <v>170.07798938019397</v>
      </c>
    </row>
    <row r="679" spans="3:8" x14ac:dyDescent="0.4">
      <c r="E679" s="76" t="s">
        <v>779</v>
      </c>
      <c r="F679" s="77" t="s">
        <v>68</v>
      </c>
      <c r="G679" s="78">
        <v>117.533</v>
      </c>
      <c r="H679" s="78">
        <v>92.304554335103518</v>
      </c>
    </row>
    <row r="680" spans="3:8" x14ac:dyDescent="0.4">
      <c r="E680" s="76" t="s">
        <v>780</v>
      </c>
      <c r="F680" s="77" t="s">
        <v>68</v>
      </c>
      <c r="G680" s="78">
        <v>0</v>
      </c>
      <c r="H680" s="78">
        <v>0</v>
      </c>
    </row>
    <row r="681" spans="3:8" x14ac:dyDescent="0.4">
      <c r="E681" s="76" t="s">
        <v>781</v>
      </c>
      <c r="F681" s="77" t="s">
        <v>68</v>
      </c>
      <c r="G681" s="78">
        <v>59.38300000000001</v>
      </c>
      <c r="H681" s="78">
        <v>55.039822402281743</v>
      </c>
    </row>
    <row r="682" spans="3:8" x14ac:dyDescent="0.4">
      <c r="E682" s="76" t="s">
        <v>782</v>
      </c>
      <c r="F682" s="77" t="s">
        <v>68</v>
      </c>
      <c r="G682" s="78">
        <v>473.49933607042135</v>
      </c>
      <c r="H682" s="78">
        <v>511.16488670844296</v>
      </c>
    </row>
    <row r="683" spans="3:8" x14ac:dyDescent="0.4">
      <c r="E683" s="76" t="s">
        <v>783</v>
      </c>
      <c r="F683" s="77" t="s">
        <v>68</v>
      </c>
      <c r="G683" s="78">
        <v>87.822000000000003</v>
      </c>
      <c r="H683" s="78">
        <v>71.64603436096489</v>
      </c>
    </row>
    <row r="684" spans="3:8" x14ac:dyDescent="0.4">
      <c r="E684" s="76" t="s">
        <v>784</v>
      </c>
      <c r="F684" s="77" t="s">
        <v>68</v>
      </c>
      <c r="G684" s="78">
        <v>222.18700000000001</v>
      </c>
      <c r="H684" s="78">
        <v>188.72038787983576</v>
      </c>
    </row>
    <row r="685" spans="3:8" x14ac:dyDescent="0.4">
      <c r="E685" s="76" t="s">
        <v>45</v>
      </c>
      <c r="F685" s="77" t="s">
        <v>68</v>
      </c>
      <c r="G685" s="78">
        <v>534.28599999999994</v>
      </c>
      <c r="H685" s="78">
        <v>299.67025245499241</v>
      </c>
    </row>
    <row r="686" spans="3:8" x14ac:dyDescent="0.4">
      <c r="E686" s="76" t="s">
        <v>785</v>
      </c>
      <c r="F686" s="77" t="s">
        <v>68</v>
      </c>
      <c r="G686" s="78">
        <v>342.55798946351013</v>
      </c>
      <c r="H686" s="78">
        <v>347.93897448818802</v>
      </c>
    </row>
    <row r="687" spans="3:8" x14ac:dyDescent="0.4">
      <c r="E687" s="76" t="s">
        <v>786</v>
      </c>
      <c r="F687" s="77" t="s">
        <v>68</v>
      </c>
      <c r="G687" s="78">
        <v>161.436375</v>
      </c>
      <c r="H687" s="78">
        <v>119.64074627326124</v>
      </c>
    </row>
    <row r="688" spans="3:8" x14ac:dyDescent="0.4">
      <c r="E688" s="76" t="s">
        <v>787</v>
      </c>
      <c r="F688" s="77" t="s">
        <v>68</v>
      </c>
      <c r="G688" s="78">
        <v>116.35710240000003</v>
      </c>
      <c r="H688" s="78">
        <v>125.04229488940561</v>
      </c>
    </row>
    <row r="689" spans="5:8" x14ac:dyDescent="0.4">
      <c r="E689" s="77" t="s">
        <v>462</v>
      </c>
      <c r="F689" s="77" t="s">
        <v>68</v>
      </c>
      <c r="G689" s="97">
        <v>2302.6225628688881</v>
      </c>
      <c r="H689" s="97">
        <v>1981.2459431726702</v>
      </c>
    </row>
    <row r="694" spans="5:8" x14ac:dyDescent="0.4">
      <c r="E694" s="76"/>
      <c r="G694" s="78"/>
      <c r="H694" s="78"/>
    </row>
    <row r="695" spans="5:8" x14ac:dyDescent="0.4">
      <c r="E695" s="76"/>
      <c r="G695" s="78"/>
      <c r="H695" s="78"/>
    </row>
    <row r="696" spans="5:8" x14ac:dyDescent="0.4">
      <c r="E696" s="76"/>
      <c r="G696" s="78"/>
      <c r="H696" s="78"/>
    </row>
    <row r="697" spans="5:8" x14ac:dyDescent="0.4">
      <c r="E697" s="76"/>
      <c r="G697" s="78"/>
      <c r="H697" s="78"/>
    </row>
    <row r="698" spans="5:8" x14ac:dyDescent="0.4">
      <c r="E698" s="76"/>
      <c r="G698" s="78"/>
      <c r="H698" s="78"/>
    </row>
    <row r="699" spans="5:8" x14ac:dyDescent="0.4">
      <c r="E699" s="76"/>
      <c r="G699" s="78"/>
      <c r="H699" s="78"/>
    </row>
    <row r="700" spans="5:8" x14ac:dyDescent="0.4">
      <c r="E700" s="76"/>
      <c r="G700" s="78"/>
      <c r="H700" s="78"/>
    </row>
    <row r="701" spans="5:8" x14ac:dyDescent="0.4">
      <c r="E701" s="76"/>
      <c r="G701" s="78"/>
      <c r="H701" s="78"/>
    </row>
    <row r="702" spans="5:8" x14ac:dyDescent="0.4">
      <c r="E702" s="76"/>
      <c r="G702" s="78"/>
      <c r="H702" s="78"/>
    </row>
    <row r="703" spans="5:8" x14ac:dyDescent="0.4">
      <c r="E703" s="76"/>
      <c r="G703" s="78"/>
      <c r="H703" s="78"/>
    </row>
    <row r="704" spans="5:8" x14ac:dyDescent="0.4">
      <c r="E704" s="76"/>
      <c r="G704" s="78"/>
      <c r="H704" s="78"/>
    </row>
    <row r="705" spans="5:5" x14ac:dyDescent="0.4">
      <c r="E705" s="77"/>
    </row>
  </sheetData>
  <mergeCells count="1">
    <mergeCell ref="G4:H4"/>
  </mergeCells>
  <pageMargins left="0.70866141732283472" right="0.70866141732283472" top="0.74803149606299213" bottom="0.74803149606299213" header="0.31496062992125984" footer="0.31496062992125984"/>
  <pageSetup paperSize="9" scale="1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7392E-DB01-4B9C-B384-2CBAB3B1B22C}">
  <sheetPr>
    <tabColor rgb="FFFFDB8E"/>
    <pageSetUpPr fitToPage="1"/>
  </sheetPr>
  <dimension ref="A1:J599"/>
  <sheetViews>
    <sheetView showGridLines="0" zoomScale="80" zoomScaleNormal="80" workbookViewId="0"/>
  </sheetViews>
  <sheetFormatPr defaultColWidth="8.5" defaultRowHeight="12.75" x14ac:dyDescent="0.35"/>
  <cols>
    <col min="1" max="3" width="1.125" style="52" customWidth="1"/>
    <col min="4" max="4" width="1.125" style="126" customWidth="1"/>
    <col min="5" max="5" width="38.25" style="52" customWidth="1"/>
    <col min="6" max="6" width="4.75" style="52" bestFit="1" customWidth="1"/>
    <col min="7" max="7" width="1.875" style="52" customWidth="1"/>
    <col min="8" max="8" width="9.625" style="85" customWidth="1"/>
    <col min="9" max="9" width="13.625" style="52" customWidth="1"/>
    <col min="10" max="16384" width="8.5" style="52"/>
  </cols>
  <sheetData>
    <row r="1" spans="1:10" s="176" customFormat="1" ht="25.15" x14ac:dyDescent="0.65">
      <c r="A1" s="171" t="s">
        <v>840</v>
      </c>
      <c r="B1" s="172"/>
      <c r="C1" s="177"/>
      <c r="D1" s="174"/>
      <c r="E1" s="175"/>
      <c r="F1" s="172"/>
      <c r="G1" s="172"/>
      <c r="H1" s="172"/>
      <c r="I1" s="172"/>
      <c r="J1" s="178"/>
    </row>
    <row r="2" spans="1:10" ht="13.15" x14ac:dyDescent="0.35">
      <c r="A2" s="53"/>
      <c r="B2" s="54"/>
      <c r="C2" s="123"/>
      <c r="D2" s="124"/>
      <c r="E2" s="125" t="s">
        <v>766</v>
      </c>
      <c r="F2" s="58"/>
      <c r="G2" s="58"/>
      <c r="H2" s="58"/>
      <c r="I2" s="58"/>
    </row>
    <row r="3" spans="1:10" ht="13.15" x14ac:dyDescent="0.35">
      <c r="A3" s="53"/>
      <c r="B3" s="54"/>
      <c r="C3" s="123"/>
      <c r="D3" s="124"/>
      <c r="E3" s="125" t="s">
        <v>767</v>
      </c>
      <c r="F3" s="58"/>
      <c r="G3" s="58"/>
      <c r="H3" s="58"/>
      <c r="I3" s="58"/>
    </row>
    <row r="4" spans="1:10" ht="13.15" x14ac:dyDescent="0.35">
      <c r="A4" s="53"/>
      <c r="B4" s="54"/>
      <c r="C4" s="123"/>
      <c r="D4" s="124"/>
      <c r="E4" s="125" t="s">
        <v>768</v>
      </c>
      <c r="F4" s="58"/>
      <c r="G4" s="58"/>
      <c r="H4" s="276" t="s">
        <v>769</v>
      </c>
      <c r="I4" s="276"/>
    </row>
    <row r="5" spans="1:10" ht="65.650000000000006" x14ac:dyDescent="0.35">
      <c r="D5" s="126" t="s">
        <v>770</v>
      </c>
      <c r="E5" s="125" t="s">
        <v>771</v>
      </c>
      <c r="F5" s="61" t="s">
        <v>772</v>
      </c>
      <c r="G5" s="61"/>
      <c r="H5" s="90" t="s">
        <v>841</v>
      </c>
      <c r="I5" s="61" t="s">
        <v>774</v>
      </c>
    </row>
    <row r="6" spans="1:10" ht="13.15" x14ac:dyDescent="0.35">
      <c r="A6" s="62"/>
      <c r="B6" s="63"/>
      <c r="C6" s="63"/>
      <c r="D6" s="127"/>
      <c r="E6" s="66"/>
      <c r="F6" s="67"/>
      <c r="G6" s="67"/>
      <c r="H6" s="67"/>
    </row>
    <row r="7" spans="1:10" ht="13.15" x14ac:dyDescent="0.35">
      <c r="A7" s="68" t="s">
        <v>842</v>
      </c>
      <c r="B7" s="68"/>
      <c r="C7" s="128"/>
      <c r="D7" s="129"/>
      <c r="E7" s="68"/>
      <c r="F7" s="68"/>
      <c r="G7" s="68"/>
      <c r="H7" s="68"/>
      <c r="I7" s="68"/>
    </row>
    <row r="8" spans="1:10" ht="13.15" x14ac:dyDescent="0.35">
      <c r="A8" s="62"/>
      <c r="B8" s="63"/>
      <c r="C8" s="62"/>
      <c r="D8" s="130"/>
      <c r="E8" s="66"/>
      <c r="F8" s="67"/>
      <c r="G8" s="67"/>
      <c r="H8" s="67"/>
    </row>
    <row r="9" spans="1:10" ht="13.15" x14ac:dyDescent="0.35">
      <c r="A9" s="62"/>
      <c r="B9" s="63"/>
      <c r="C9" s="62" t="s">
        <v>777</v>
      </c>
      <c r="D9" s="71"/>
      <c r="E9" s="73"/>
      <c r="F9" s="73"/>
      <c r="G9" s="73"/>
      <c r="H9" s="73"/>
      <c r="I9" s="73"/>
    </row>
    <row r="10" spans="1:10" ht="13.5" customHeight="1" x14ac:dyDescent="0.35">
      <c r="A10" s="62"/>
      <c r="B10" s="63"/>
      <c r="C10" s="63"/>
      <c r="D10" s="71" t="s">
        <v>777</v>
      </c>
      <c r="E10" s="76" t="s">
        <v>778</v>
      </c>
      <c r="F10" s="77" t="s">
        <v>68</v>
      </c>
      <c r="G10" s="77"/>
      <c r="H10" s="77">
        <v>2139.835</v>
      </c>
      <c r="I10" s="77">
        <v>1367.786431704342</v>
      </c>
    </row>
    <row r="11" spans="1:10" ht="13.15" x14ac:dyDescent="0.35">
      <c r="A11" s="62"/>
      <c r="B11" s="63"/>
      <c r="C11" s="63"/>
      <c r="D11" s="71" t="s">
        <v>777</v>
      </c>
      <c r="E11" s="76" t="s">
        <v>779</v>
      </c>
      <c r="F11" s="77" t="s">
        <v>68</v>
      </c>
      <c r="G11" s="77"/>
      <c r="H11" s="77">
        <v>721.2399999999999</v>
      </c>
      <c r="I11" s="77">
        <v>547.28447263161661</v>
      </c>
    </row>
    <row r="12" spans="1:10" ht="13.15" x14ac:dyDescent="0.35">
      <c r="A12" s="62"/>
      <c r="B12" s="63"/>
      <c r="C12" s="63"/>
      <c r="D12" s="71" t="s">
        <v>777</v>
      </c>
      <c r="E12" s="76" t="s">
        <v>780</v>
      </c>
      <c r="F12" s="77" t="s">
        <v>68</v>
      </c>
      <c r="G12" s="77"/>
      <c r="H12" s="77">
        <v>27.048000000000002</v>
      </c>
      <c r="I12" s="77">
        <v>17.156625557253381</v>
      </c>
    </row>
    <row r="13" spans="1:10" ht="13.15" x14ac:dyDescent="0.35">
      <c r="A13" s="62"/>
      <c r="B13" s="63"/>
      <c r="C13" s="63"/>
      <c r="D13" s="71" t="s">
        <v>777</v>
      </c>
      <c r="E13" s="76" t="s">
        <v>781</v>
      </c>
      <c r="F13" s="77" t="s">
        <v>68</v>
      </c>
      <c r="G13" s="77"/>
      <c r="H13" s="77">
        <v>849.74384765065008</v>
      </c>
      <c r="I13" s="77">
        <v>644.77890163690142</v>
      </c>
    </row>
    <row r="14" spans="1:10" ht="13.15" x14ac:dyDescent="0.35">
      <c r="A14" s="79"/>
      <c r="B14" s="80"/>
      <c r="C14" s="80"/>
      <c r="D14" s="71" t="s">
        <v>777</v>
      </c>
      <c r="E14" s="76" t="s">
        <v>782</v>
      </c>
      <c r="F14" s="77" t="s">
        <v>68</v>
      </c>
      <c r="G14" s="77"/>
      <c r="H14" s="77">
        <v>2186.5962899379228</v>
      </c>
      <c r="I14" s="77">
        <v>1668.9562884961988</v>
      </c>
    </row>
    <row r="15" spans="1:10" ht="13.15" x14ac:dyDescent="0.35">
      <c r="A15" s="79"/>
      <c r="B15" s="80"/>
      <c r="C15" s="80"/>
      <c r="D15" s="71" t="s">
        <v>777</v>
      </c>
      <c r="E15" s="76" t="s">
        <v>783</v>
      </c>
      <c r="F15" s="77" t="s">
        <v>68</v>
      </c>
      <c r="G15" s="77"/>
      <c r="H15" s="77">
        <v>555.10237091061447</v>
      </c>
      <c r="I15" s="77">
        <v>400.38200778090703</v>
      </c>
    </row>
    <row r="16" spans="1:10" ht="13.15" x14ac:dyDescent="0.35">
      <c r="A16" s="79"/>
      <c r="B16" s="80"/>
      <c r="C16" s="80"/>
      <c r="D16" s="71" t="s">
        <v>777</v>
      </c>
      <c r="E16" s="76" t="s">
        <v>784</v>
      </c>
      <c r="F16" s="77" t="s">
        <v>68</v>
      </c>
      <c r="G16" s="77"/>
      <c r="H16" s="77">
        <v>2266.2115875825007</v>
      </c>
      <c r="I16" s="77">
        <v>1002.9256445175519</v>
      </c>
    </row>
    <row r="17" spans="1:9" ht="13.15" x14ac:dyDescent="0.35">
      <c r="A17" s="79"/>
      <c r="B17" s="80"/>
      <c r="C17" s="80"/>
      <c r="D17" s="71" t="s">
        <v>777</v>
      </c>
      <c r="E17" s="76" t="s">
        <v>45</v>
      </c>
      <c r="F17" s="77" t="s">
        <v>68</v>
      </c>
      <c r="G17" s="77"/>
      <c r="H17" s="77">
        <v>3719.2349999999997</v>
      </c>
      <c r="I17" s="77">
        <v>1943.3327297397336</v>
      </c>
    </row>
    <row r="18" spans="1:9" ht="13.15" x14ac:dyDescent="0.35">
      <c r="A18" s="62"/>
      <c r="B18" s="63"/>
      <c r="C18" s="63"/>
      <c r="D18" s="71" t="s">
        <v>777</v>
      </c>
      <c r="E18" s="76" t="s">
        <v>785</v>
      </c>
      <c r="F18" s="77" t="s">
        <v>68</v>
      </c>
      <c r="G18" s="77"/>
      <c r="H18" s="77">
        <v>1213.7700866726029</v>
      </c>
      <c r="I18" s="77">
        <v>978.58066797914728</v>
      </c>
    </row>
    <row r="19" spans="1:9" ht="13.15" x14ac:dyDescent="0.35">
      <c r="A19" s="62"/>
      <c r="B19" s="63"/>
      <c r="C19" s="63"/>
      <c r="D19" s="71" t="s">
        <v>777</v>
      </c>
      <c r="E19" s="76" t="s">
        <v>786</v>
      </c>
      <c r="F19" s="77" t="s">
        <v>68</v>
      </c>
      <c r="G19" s="77"/>
      <c r="H19" s="77">
        <v>287.94657499999994</v>
      </c>
      <c r="I19" s="77">
        <v>181.00142578161834</v>
      </c>
    </row>
    <row r="20" spans="1:9" ht="13.15" x14ac:dyDescent="0.35">
      <c r="A20" s="62"/>
      <c r="B20" s="63"/>
      <c r="C20" s="63"/>
      <c r="D20" s="71" t="s">
        <v>777</v>
      </c>
      <c r="E20" s="76" t="s">
        <v>787</v>
      </c>
      <c r="F20" s="77" t="s">
        <v>68</v>
      </c>
      <c r="G20" s="77"/>
      <c r="H20" s="77">
        <v>531.92151680000006</v>
      </c>
      <c r="I20" s="77">
        <v>499.17522136394615</v>
      </c>
    </row>
    <row r="21" spans="1:9" ht="13.15" x14ac:dyDescent="0.35">
      <c r="A21" s="62"/>
      <c r="B21" s="63"/>
      <c r="C21" s="63"/>
      <c r="D21" s="71" t="s">
        <v>777</v>
      </c>
      <c r="E21" s="76" t="s">
        <v>843</v>
      </c>
      <c r="F21" s="77" t="s">
        <v>68</v>
      </c>
      <c r="G21" s="77"/>
      <c r="H21" s="77">
        <v>713.54199999999992</v>
      </c>
      <c r="I21" s="77">
        <v>435.90447879397402</v>
      </c>
    </row>
    <row r="22" spans="1:9" ht="13.15" x14ac:dyDescent="0.35">
      <c r="A22" s="62"/>
      <c r="B22" s="63"/>
      <c r="C22" s="63"/>
      <c r="D22" s="71" t="s">
        <v>777</v>
      </c>
      <c r="E22" s="76" t="s">
        <v>844</v>
      </c>
      <c r="F22" s="77" t="s">
        <v>68</v>
      </c>
      <c r="G22" s="77"/>
      <c r="H22" s="77">
        <v>196.74312963152556</v>
      </c>
      <c r="I22" s="77">
        <v>127.68457003919127</v>
      </c>
    </row>
    <row r="23" spans="1:9" ht="13.15" x14ac:dyDescent="0.35">
      <c r="A23" s="62"/>
      <c r="B23" s="63"/>
      <c r="C23" s="63"/>
      <c r="D23" s="71" t="s">
        <v>777</v>
      </c>
      <c r="E23" s="76" t="s">
        <v>845</v>
      </c>
      <c r="F23" s="77" t="s">
        <v>68</v>
      </c>
      <c r="G23" s="77"/>
      <c r="H23" s="77">
        <v>217.22230047928571</v>
      </c>
      <c r="I23" s="77">
        <v>181.81332779769124</v>
      </c>
    </row>
    <row r="24" spans="1:9" ht="13.15" x14ac:dyDescent="0.35">
      <c r="A24" s="62"/>
      <c r="B24" s="63"/>
      <c r="C24" s="63"/>
      <c r="D24" s="71" t="s">
        <v>777</v>
      </c>
      <c r="E24" s="76" t="s">
        <v>846</v>
      </c>
      <c r="F24" s="77" t="s">
        <v>68</v>
      </c>
      <c r="G24" s="77"/>
      <c r="H24" s="77">
        <v>774.90230048065325</v>
      </c>
      <c r="I24" s="77">
        <v>345.87996084548325</v>
      </c>
    </row>
    <row r="25" spans="1:9" ht="13.15" x14ac:dyDescent="0.35">
      <c r="A25" s="62"/>
      <c r="B25" s="63"/>
      <c r="C25" s="63"/>
      <c r="D25" s="71" t="s">
        <v>777</v>
      </c>
      <c r="E25" s="76" t="s">
        <v>847</v>
      </c>
      <c r="F25" s="77" t="s">
        <v>68</v>
      </c>
      <c r="G25" s="77"/>
      <c r="H25" s="77">
        <v>150.42309719627514</v>
      </c>
      <c r="I25" s="77">
        <v>175.02918239635193</v>
      </c>
    </row>
    <row r="26" spans="1:9" x14ac:dyDescent="0.35">
      <c r="D26" s="71" t="s">
        <v>777</v>
      </c>
      <c r="E26" s="76" t="s">
        <v>848</v>
      </c>
      <c r="F26" s="77" t="s">
        <v>68</v>
      </c>
      <c r="G26" s="77"/>
      <c r="H26" s="77">
        <v>58.88453544033581</v>
      </c>
      <c r="I26" s="77">
        <v>44.055994637092745</v>
      </c>
    </row>
    <row r="27" spans="1:9" s="88" customFormat="1" ht="13.15" x14ac:dyDescent="0.4">
      <c r="D27" s="131"/>
      <c r="E27" s="82" t="s">
        <v>462</v>
      </c>
      <c r="F27" s="82" t="s">
        <v>68</v>
      </c>
      <c r="G27" s="82"/>
      <c r="H27" s="82">
        <v>16610.367637782369</v>
      </c>
      <c r="I27" s="82">
        <v>10561.727931699001</v>
      </c>
    </row>
    <row r="28" spans="1:9" x14ac:dyDescent="0.35">
      <c r="D28" s="71"/>
      <c r="E28" s="73"/>
      <c r="F28" s="73"/>
      <c r="G28" s="73"/>
      <c r="H28" s="84"/>
    </row>
    <row r="29" spans="1:9" ht="13.15" x14ac:dyDescent="0.35">
      <c r="A29" s="68" t="s">
        <v>849</v>
      </c>
      <c r="B29" s="68"/>
      <c r="C29" s="128"/>
      <c r="D29" s="129"/>
      <c r="E29" s="68"/>
      <c r="F29" s="68"/>
      <c r="G29" s="68"/>
      <c r="H29" s="68"/>
      <c r="I29" s="68"/>
    </row>
    <row r="30" spans="1:9" ht="13.15" x14ac:dyDescent="0.35">
      <c r="A30" s="132"/>
      <c r="B30" s="132"/>
      <c r="C30" s="133"/>
      <c r="D30" s="134"/>
      <c r="E30" s="132"/>
      <c r="F30" s="132"/>
      <c r="G30" s="132"/>
      <c r="H30" s="132"/>
      <c r="I30" s="132"/>
    </row>
    <row r="31" spans="1:9" ht="13.15" x14ac:dyDescent="0.35">
      <c r="A31" s="62"/>
      <c r="B31" s="63"/>
      <c r="C31" s="62" t="s">
        <v>850</v>
      </c>
      <c r="D31" s="71"/>
      <c r="E31" s="73"/>
      <c r="F31" s="73"/>
      <c r="G31" s="73"/>
      <c r="H31" s="72"/>
      <c r="I31" s="75"/>
    </row>
    <row r="32" spans="1:9" ht="13.15" x14ac:dyDescent="0.35">
      <c r="A32" s="62"/>
      <c r="B32" s="63"/>
      <c r="C32" s="63"/>
      <c r="D32" s="71" t="s">
        <v>850</v>
      </c>
      <c r="E32" s="76" t="s">
        <v>778</v>
      </c>
      <c r="F32" s="77" t="s">
        <v>68</v>
      </c>
      <c r="G32" s="77"/>
      <c r="H32" s="77">
        <v>1.8740000000000001</v>
      </c>
      <c r="I32" s="77">
        <v>2.8648799999999999</v>
      </c>
    </row>
    <row r="33" spans="1:9" ht="13.15" x14ac:dyDescent="0.35">
      <c r="A33" s="62"/>
      <c r="B33" s="63"/>
      <c r="C33" s="63"/>
      <c r="D33" s="71" t="s">
        <v>850</v>
      </c>
      <c r="E33" s="76" t="s">
        <v>779</v>
      </c>
      <c r="F33" s="77" t="s">
        <v>68</v>
      </c>
      <c r="G33" s="77"/>
      <c r="H33" s="77">
        <v>1.2370000000000001</v>
      </c>
      <c r="I33" s="77">
        <v>1.2370000000000001</v>
      </c>
    </row>
    <row r="34" spans="1:9" ht="13.15" x14ac:dyDescent="0.35">
      <c r="A34" s="62"/>
      <c r="B34" s="63"/>
      <c r="C34" s="63"/>
      <c r="D34" s="71" t="s">
        <v>850</v>
      </c>
      <c r="E34" s="76" t="s">
        <v>780</v>
      </c>
      <c r="F34" s="77" t="s">
        <v>68</v>
      </c>
      <c r="G34" s="77"/>
      <c r="H34" s="77">
        <v>0.76200000000000001</v>
      </c>
      <c r="I34" s="77">
        <v>0.76200000000000001</v>
      </c>
    </row>
    <row r="35" spans="1:9" ht="13.15" x14ac:dyDescent="0.35">
      <c r="A35" s="62"/>
      <c r="B35" s="63"/>
      <c r="C35" s="63"/>
      <c r="D35" s="71" t="s">
        <v>850</v>
      </c>
      <c r="E35" s="76" t="s">
        <v>781</v>
      </c>
      <c r="F35" s="77" t="s">
        <v>68</v>
      </c>
      <c r="G35" s="77"/>
      <c r="H35" s="77">
        <v>20.640999999999998</v>
      </c>
      <c r="I35" s="77">
        <v>14.278500000000001</v>
      </c>
    </row>
    <row r="36" spans="1:9" ht="13.15" x14ac:dyDescent="0.35">
      <c r="A36" s="79"/>
      <c r="B36" s="80"/>
      <c r="C36" s="80"/>
      <c r="D36" s="71" t="s">
        <v>850</v>
      </c>
      <c r="E36" s="76" t="s">
        <v>782</v>
      </c>
      <c r="F36" s="77" t="s">
        <v>68</v>
      </c>
      <c r="G36" s="77"/>
      <c r="H36" s="77">
        <v>45.537999999999997</v>
      </c>
      <c r="I36" s="77">
        <v>40.984199999999994</v>
      </c>
    </row>
    <row r="37" spans="1:9" ht="13.15" x14ac:dyDescent="0.35">
      <c r="A37" s="79"/>
      <c r="B37" s="80"/>
      <c r="C37" s="80"/>
      <c r="D37" s="71" t="s">
        <v>850</v>
      </c>
      <c r="E37" s="76" t="s">
        <v>783</v>
      </c>
      <c r="F37" s="77" t="s">
        <v>68</v>
      </c>
      <c r="G37" s="77"/>
      <c r="H37" s="77">
        <v>1.2025749999999999</v>
      </c>
      <c r="I37" s="77">
        <v>0.96205999999999992</v>
      </c>
    </row>
    <row r="38" spans="1:9" ht="13.15" x14ac:dyDescent="0.35">
      <c r="A38" s="79"/>
      <c r="B38" s="80"/>
      <c r="C38" s="80"/>
      <c r="D38" s="71" t="s">
        <v>850</v>
      </c>
      <c r="E38" s="76" t="s">
        <v>784</v>
      </c>
      <c r="F38" s="77" t="s">
        <v>68</v>
      </c>
      <c r="G38" s="77"/>
      <c r="H38" s="77">
        <v>29.134000000000004</v>
      </c>
      <c r="I38" s="77">
        <v>24.237000011630002</v>
      </c>
    </row>
    <row r="39" spans="1:9" ht="13.15" x14ac:dyDescent="0.35">
      <c r="A39" s="79"/>
      <c r="B39" s="80"/>
      <c r="C39" s="80"/>
      <c r="D39" s="71" t="s">
        <v>850</v>
      </c>
      <c r="E39" s="76" t="s">
        <v>45</v>
      </c>
      <c r="F39" s="77" t="s">
        <v>68</v>
      </c>
      <c r="G39" s="77"/>
      <c r="H39" s="77">
        <v>23.847999999999995</v>
      </c>
      <c r="I39" s="77">
        <v>16.693599999999996</v>
      </c>
    </row>
    <row r="40" spans="1:9" ht="13.15" x14ac:dyDescent="0.35">
      <c r="A40" s="79"/>
      <c r="B40" s="80"/>
      <c r="C40" s="63"/>
      <c r="D40" s="71" t="s">
        <v>850</v>
      </c>
      <c r="E40" s="76" t="s">
        <v>785</v>
      </c>
      <c r="F40" s="77" t="s">
        <v>68</v>
      </c>
      <c r="G40" s="77"/>
      <c r="H40" s="77">
        <v>53.56138386357545</v>
      </c>
      <c r="I40" s="77">
        <v>48.205245477217908</v>
      </c>
    </row>
    <row r="41" spans="1:9" ht="13.15" x14ac:dyDescent="0.35">
      <c r="A41" s="79"/>
      <c r="B41" s="80"/>
      <c r="C41" s="63"/>
      <c r="D41" s="71" t="s">
        <v>850</v>
      </c>
      <c r="E41" s="76" t="s">
        <v>786</v>
      </c>
      <c r="F41" s="77" t="s">
        <v>68</v>
      </c>
      <c r="G41" s="77"/>
      <c r="H41" s="77">
        <v>5.5412080000000001</v>
      </c>
      <c r="I41" s="77">
        <v>4.9870872000000004</v>
      </c>
    </row>
    <row r="42" spans="1:9" ht="13.15" x14ac:dyDescent="0.35">
      <c r="A42" s="79"/>
      <c r="B42" s="80"/>
      <c r="C42" s="63"/>
      <c r="D42" s="71" t="s">
        <v>850</v>
      </c>
      <c r="E42" s="76" t="s">
        <v>787</v>
      </c>
      <c r="F42" s="77" t="s">
        <v>68</v>
      </c>
      <c r="G42" s="77"/>
      <c r="H42" s="77">
        <v>20.857492800000003</v>
      </c>
      <c r="I42" s="77">
        <v>20.857492800000003</v>
      </c>
    </row>
    <row r="43" spans="1:9" ht="13.15" x14ac:dyDescent="0.35">
      <c r="A43" s="79"/>
      <c r="B43" s="80"/>
      <c r="C43" s="63"/>
      <c r="D43" s="71" t="s">
        <v>850</v>
      </c>
      <c r="E43" s="76" t="s">
        <v>843</v>
      </c>
      <c r="F43" s="77" t="s">
        <v>68</v>
      </c>
      <c r="G43" s="77"/>
      <c r="H43" s="77">
        <v>5.524</v>
      </c>
      <c r="I43" s="77">
        <v>5.524</v>
      </c>
    </row>
    <row r="44" spans="1:9" ht="13.15" x14ac:dyDescent="0.35">
      <c r="A44" s="79"/>
      <c r="B44" s="80"/>
      <c r="C44" s="63"/>
      <c r="D44" s="71" t="s">
        <v>850</v>
      </c>
      <c r="E44" s="76" t="s">
        <v>844</v>
      </c>
      <c r="F44" s="77" t="s">
        <v>68</v>
      </c>
      <c r="G44" s="77"/>
      <c r="H44" s="77">
        <v>3.2180849999999999</v>
      </c>
      <c r="I44" s="77">
        <v>2.574468</v>
      </c>
    </row>
    <row r="45" spans="1:9" ht="13.15" x14ac:dyDescent="0.35">
      <c r="A45" s="79"/>
      <c r="B45" s="80"/>
      <c r="C45" s="63"/>
      <c r="D45" s="71" t="s">
        <v>850</v>
      </c>
      <c r="E45" s="76" t="s">
        <v>845</v>
      </c>
      <c r="F45" s="77" t="s">
        <v>68</v>
      </c>
      <c r="G45" s="77"/>
      <c r="H45" s="77">
        <v>0</v>
      </c>
      <c r="I45" s="77">
        <v>0</v>
      </c>
    </row>
    <row r="46" spans="1:9" x14ac:dyDescent="0.35">
      <c r="C46" s="63"/>
      <c r="D46" s="71" t="s">
        <v>850</v>
      </c>
      <c r="E46" s="76" t="s">
        <v>846</v>
      </c>
      <c r="F46" s="77" t="s">
        <v>68</v>
      </c>
      <c r="G46" s="77"/>
      <c r="H46" s="77">
        <v>5.2454416568955686</v>
      </c>
      <c r="I46" s="77">
        <v>4.1963533255164549</v>
      </c>
    </row>
    <row r="47" spans="1:9" ht="13.15" x14ac:dyDescent="0.35">
      <c r="A47" s="93"/>
      <c r="B47" s="93"/>
      <c r="C47" s="63"/>
      <c r="D47" s="71" t="s">
        <v>850</v>
      </c>
      <c r="E47" s="76" t="s">
        <v>847</v>
      </c>
      <c r="F47" s="77" t="s">
        <v>68</v>
      </c>
      <c r="G47" s="77"/>
      <c r="H47" s="77">
        <v>10.0473544</v>
      </c>
      <c r="I47" s="77">
        <v>10.047799999999999</v>
      </c>
    </row>
    <row r="48" spans="1:9" ht="13.15" x14ac:dyDescent="0.35">
      <c r="A48" s="87"/>
      <c r="D48" s="71" t="s">
        <v>850</v>
      </c>
      <c r="E48" s="76" t="s">
        <v>848</v>
      </c>
      <c r="F48" s="77" t="s">
        <v>68</v>
      </c>
      <c r="G48" s="77"/>
      <c r="H48" s="77">
        <v>0</v>
      </c>
      <c r="I48" s="77">
        <v>0</v>
      </c>
    </row>
    <row r="49" spans="1:9" s="88" customFormat="1" ht="13.15" x14ac:dyDescent="0.4">
      <c r="A49" s="87"/>
      <c r="D49" s="131"/>
      <c r="E49" s="82" t="s">
        <v>462</v>
      </c>
      <c r="F49" s="82" t="s">
        <v>68</v>
      </c>
      <c r="G49" s="82"/>
      <c r="H49" s="82">
        <f>SUM(H32:H48)</f>
        <v>228.23154072047103</v>
      </c>
      <c r="I49" s="82">
        <v>198.41168681436437</v>
      </c>
    </row>
    <row r="50" spans="1:9" ht="13.15" x14ac:dyDescent="0.35">
      <c r="A50" s="87"/>
      <c r="C50" s="80"/>
      <c r="D50" s="71"/>
      <c r="E50" s="77"/>
      <c r="F50" s="77"/>
      <c r="G50" s="77"/>
      <c r="H50" s="77"/>
      <c r="I50" s="77"/>
    </row>
    <row r="51" spans="1:9" ht="13.15" x14ac:dyDescent="0.35">
      <c r="A51" s="62"/>
      <c r="B51" s="63"/>
      <c r="C51" s="62" t="s">
        <v>851</v>
      </c>
      <c r="D51" s="71"/>
      <c r="E51" s="73"/>
      <c r="F51" s="73"/>
      <c r="G51" s="73"/>
      <c r="H51" s="72"/>
      <c r="I51" s="75"/>
    </row>
    <row r="52" spans="1:9" ht="13.15" x14ac:dyDescent="0.35">
      <c r="A52" s="62"/>
      <c r="B52" s="63"/>
      <c r="C52" s="63"/>
      <c r="D52" s="71" t="s">
        <v>851</v>
      </c>
      <c r="E52" s="76" t="s">
        <v>778</v>
      </c>
      <c r="F52" s="77" t="s">
        <v>68</v>
      </c>
      <c r="G52" s="77"/>
      <c r="H52" s="77">
        <v>0</v>
      </c>
      <c r="I52" s="77">
        <v>0</v>
      </c>
    </row>
    <row r="53" spans="1:9" ht="13.15" x14ac:dyDescent="0.35">
      <c r="A53" s="62"/>
      <c r="B53" s="63"/>
      <c r="C53" s="63"/>
      <c r="D53" s="71" t="s">
        <v>851</v>
      </c>
      <c r="E53" s="76" t="s">
        <v>779</v>
      </c>
      <c r="F53" s="77" t="s">
        <v>68</v>
      </c>
      <c r="G53" s="77"/>
      <c r="H53" s="77">
        <v>5.68</v>
      </c>
      <c r="I53" s="77">
        <v>5.68</v>
      </c>
    </row>
    <row r="54" spans="1:9" ht="13.15" x14ac:dyDescent="0.35">
      <c r="A54" s="62"/>
      <c r="B54" s="63"/>
      <c r="C54" s="63"/>
      <c r="D54" s="71" t="s">
        <v>851</v>
      </c>
      <c r="E54" s="76" t="s">
        <v>780</v>
      </c>
      <c r="F54" s="77" t="s">
        <v>68</v>
      </c>
      <c r="G54" s="77"/>
      <c r="H54" s="77">
        <v>0</v>
      </c>
      <c r="I54" s="77">
        <v>0</v>
      </c>
    </row>
    <row r="55" spans="1:9" ht="13.15" x14ac:dyDescent="0.35">
      <c r="A55" s="62"/>
      <c r="B55" s="63"/>
      <c r="C55" s="63"/>
      <c r="D55" s="71" t="s">
        <v>851</v>
      </c>
      <c r="E55" s="76" t="s">
        <v>781</v>
      </c>
      <c r="F55" s="77" t="s">
        <v>68</v>
      </c>
      <c r="G55" s="77"/>
      <c r="H55" s="77">
        <v>0</v>
      </c>
      <c r="I55" s="77">
        <v>0</v>
      </c>
    </row>
    <row r="56" spans="1:9" ht="13.15" x14ac:dyDescent="0.35">
      <c r="A56" s="79"/>
      <c r="B56" s="80"/>
      <c r="C56" s="80"/>
      <c r="D56" s="71" t="s">
        <v>851</v>
      </c>
      <c r="E56" s="76" t="s">
        <v>782</v>
      </c>
      <c r="F56" s="77" t="s">
        <v>68</v>
      </c>
      <c r="G56" s="77"/>
      <c r="H56" s="77">
        <v>0</v>
      </c>
      <c r="I56" s="77">
        <v>0</v>
      </c>
    </row>
    <row r="57" spans="1:9" ht="13.15" x14ac:dyDescent="0.35">
      <c r="A57" s="79"/>
      <c r="B57" s="80"/>
      <c r="C57" s="80"/>
      <c r="D57" s="71" t="s">
        <v>851</v>
      </c>
      <c r="E57" s="76" t="s">
        <v>783</v>
      </c>
      <c r="F57" s="77" t="s">
        <v>68</v>
      </c>
      <c r="G57" s="77"/>
      <c r="H57" s="77">
        <v>9.3512500000000003</v>
      </c>
      <c r="I57" s="77">
        <v>7.4810000000000008</v>
      </c>
    </row>
    <row r="58" spans="1:9" ht="13.15" x14ac:dyDescent="0.35">
      <c r="A58" s="79"/>
      <c r="B58" s="80"/>
      <c r="C58" s="80"/>
      <c r="D58" s="71" t="s">
        <v>851</v>
      </c>
      <c r="E58" s="76" t="s">
        <v>784</v>
      </c>
      <c r="F58" s="77" t="s">
        <v>68</v>
      </c>
      <c r="G58" s="77"/>
      <c r="H58" s="77">
        <v>0</v>
      </c>
      <c r="I58" s="77">
        <v>0</v>
      </c>
    </row>
    <row r="59" spans="1:9" ht="13.15" x14ac:dyDescent="0.35">
      <c r="A59" s="79"/>
      <c r="B59" s="80"/>
      <c r="C59" s="80"/>
      <c r="D59" s="71" t="s">
        <v>851</v>
      </c>
      <c r="E59" s="76" t="s">
        <v>45</v>
      </c>
      <c r="F59" s="77" t="s">
        <v>68</v>
      </c>
      <c r="G59" s="77"/>
      <c r="H59" s="77">
        <v>1.6949999999999998</v>
      </c>
      <c r="I59" s="77">
        <v>1.3729499999999999</v>
      </c>
    </row>
    <row r="60" spans="1:9" ht="13.15" x14ac:dyDescent="0.35">
      <c r="A60" s="79"/>
      <c r="B60" s="80"/>
      <c r="C60" s="63"/>
      <c r="D60" s="71" t="s">
        <v>851</v>
      </c>
      <c r="E60" s="76" t="s">
        <v>785</v>
      </c>
      <c r="F60" s="77" t="s">
        <v>68</v>
      </c>
      <c r="G60" s="77"/>
      <c r="H60" s="77">
        <v>2.606317156124188</v>
      </c>
      <c r="I60" s="77">
        <v>2.1632432395830761</v>
      </c>
    </row>
    <row r="61" spans="1:9" ht="13.15" x14ac:dyDescent="0.35">
      <c r="A61" s="79"/>
      <c r="B61" s="80"/>
      <c r="C61" s="63"/>
      <c r="D61" s="71" t="s">
        <v>851</v>
      </c>
      <c r="E61" s="76" t="s">
        <v>786</v>
      </c>
      <c r="F61" s="77" t="s">
        <v>68</v>
      </c>
      <c r="G61" s="77"/>
      <c r="H61" s="77">
        <v>0</v>
      </c>
      <c r="I61" s="77">
        <v>0</v>
      </c>
    </row>
    <row r="62" spans="1:9" ht="13.15" x14ac:dyDescent="0.35">
      <c r="A62" s="79"/>
      <c r="B62" s="80"/>
      <c r="C62" s="63"/>
      <c r="D62" s="71" t="s">
        <v>851</v>
      </c>
      <c r="E62" s="76" t="s">
        <v>787</v>
      </c>
      <c r="F62" s="77" t="s">
        <v>68</v>
      </c>
      <c r="G62" s="77"/>
      <c r="H62" s="77">
        <v>6.2577151999999998</v>
      </c>
      <c r="I62" s="77">
        <v>5.9448294399999995</v>
      </c>
    </row>
    <row r="63" spans="1:9" ht="13.15" x14ac:dyDescent="0.35">
      <c r="A63" s="79"/>
      <c r="B63" s="80"/>
      <c r="C63" s="63"/>
      <c r="D63" s="71" t="s">
        <v>851</v>
      </c>
      <c r="E63" s="76" t="s">
        <v>843</v>
      </c>
      <c r="F63" s="77" t="s">
        <v>68</v>
      </c>
      <c r="G63" s="77"/>
      <c r="H63" s="77">
        <v>0</v>
      </c>
      <c r="I63" s="77">
        <v>0</v>
      </c>
    </row>
    <row r="64" spans="1:9" ht="13.15" x14ac:dyDescent="0.35">
      <c r="A64" s="79"/>
      <c r="B64" s="80"/>
      <c r="C64" s="63"/>
      <c r="D64" s="71" t="s">
        <v>851</v>
      </c>
      <c r="E64" s="76" t="s">
        <v>844</v>
      </c>
      <c r="F64" s="77" t="s">
        <v>68</v>
      </c>
      <c r="G64" s="77"/>
      <c r="H64" s="77">
        <v>0</v>
      </c>
      <c r="I64" s="77">
        <v>0</v>
      </c>
    </row>
    <row r="65" spans="1:9" ht="13.15" x14ac:dyDescent="0.35">
      <c r="A65" s="79"/>
      <c r="B65" s="80"/>
      <c r="C65" s="63"/>
      <c r="D65" s="71" t="s">
        <v>851</v>
      </c>
      <c r="E65" s="76" t="s">
        <v>845</v>
      </c>
      <c r="F65" s="77" t="s">
        <v>68</v>
      </c>
      <c r="G65" s="77"/>
      <c r="H65" s="77">
        <v>0</v>
      </c>
      <c r="I65" s="77">
        <v>0</v>
      </c>
    </row>
    <row r="66" spans="1:9" x14ac:dyDescent="0.35">
      <c r="C66" s="63"/>
      <c r="D66" s="71" t="s">
        <v>851</v>
      </c>
      <c r="E66" s="76" t="s">
        <v>846</v>
      </c>
      <c r="F66" s="77" t="s">
        <v>68</v>
      </c>
      <c r="G66" s="77"/>
      <c r="H66" s="77">
        <v>0</v>
      </c>
      <c r="I66" s="77">
        <v>0</v>
      </c>
    </row>
    <row r="67" spans="1:9" ht="13.15" x14ac:dyDescent="0.35">
      <c r="A67" s="93"/>
      <c r="B67" s="93"/>
      <c r="C67" s="63"/>
      <c r="D67" s="71" t="s">
        <v>851</v>
      </c>
      <c r="E67" s="76" t="s">
        <v>847</v>
      </c>
      <c r="F67" s="77" t="s">
        <v>68</v>
      </c>
      <c r="G67" s="77"/>
      <c r="H67" s="77">
        <v>2.1</v>
      </c>
      <c r="I67" s="77">
        <v>2.1</v>
      </c>
    </row>
    <row r="68" spans="1:9" ht="13.15" x14ac:dyDescent="0.35">
      <c r="A68" s="87"/>
      <c r="D68" s="71" t="s">
        <v>851</v>
      </c>
      <c r="E68" s="76" t="s">
        <v>848</v>
      </c>
      <c r="F68" s="77" t="s">
        <v>68</v>
      </c>
      <c r="G68" s="77"/>
      <c r="H68" s="77">
        <v>2.0009999999999999</v>
      </c>
      <c r="I68" s="77">
        <v>1.6008</v>
      </c>
    </row>
    <row r="69" spans="1:9" s="88" customFormat="1" ht="13.15" x14ac:dyDescent="0.4">
      <c r="A69" s="87"/>
      <c r="D69" s="131"/>
      <c r="E69" s="82" t="s">
        <v>462</v>
      </c>
      <c r="F69" s="82" t="s">
        <v>68</v>
      </c>
      <c r="G69" s="82"/>
      <c r="H69" s="82">
        <f>SUM(H52:H68)</f>
        <v>29.691282356124191</v>
      </c>
      <c r="I69" s="82">
        <v>26.342822679583076</v>
      </c>
    </row>
    <row r="70" spans="1:9" x14ac:dyDescent="0.35">
      <c r="C70" s="63"/>
      <c r="D70" s="71"/>
      <c r="E70" s="77"/>
      <c r="F70" s="77"/>
      <c r="G70" s="77"/>
      <c r="H70" s="77"/>
      <c r="I70" s="77"/>
    </row>
    <row r="71" spans="1:9" ht="13.15" x14ac:dyDescent="0.35">
      <c r="A71" s="62"/>
      <c r="B71" s="63"/>
      <c r="C71" s="62" t="s">
        <v>852</v>
      </c>
      <c r="D71" s="71"/>
      <c r="E71" s="73"/>
      <c r="F71" s="73"/>
      <c r="G71" s="73"/>
      <c r="H71" s="72"/>
      <c r="I71" s="75"/>
    </row>
    <row r="72" spans="1:9" ht="13.15" x14ac:dyDescent="0.35">
      <c r="A72" s="62"/>
      <c r="B72" s="63"/>
      <c r="C72" s="63"/>
      <c r="D72" s="71" t="s">
        <v>852</v>
      </c>
      <c r="E72" s="76" t="s">
        <v>778</v>
      </c>
      <c r="F72" s="77" t="s">
        <v>68</v>
      </c>
      <c r="G72" s="77"/>
      <c r="H72" s="77">
        <v>0.91799999999999993</v>
      </c>
      <c r="I72" s="77">
        <v>0.84455999999999998</v>
      </c>
    </row>
    <row r="73" spans="1:9" ht="13.15" x14ac:dyDescent="0.35">
      <c r="A73" s="62"/>
      <c r="B73" s="63"/>
      <c r="C73" s="63"/>
      <c r="D73" s="71" t="s">
        <v>852</v>
      </c>
      <c r="E73" s="76" t="s">
        <v>779</v>
      </c>
      <c r="F73" s="77" t="s">
        <v>68</v>
      </c>
      <c r="G73" s="77"/>
      <c r="H73" s="77">
        <v>0.59</v>
      </c>
      <c r="I73" s="77">
        <v>0.59</v>
      </c>
    </row>
    <row r="74" spans="1:9" ht="13.15" x14ac:dyDescent="0.35">
      <c r="A74" s="62"/>
      <c r="B74" s="63"/>
      <c r="C74" s="63"/>
      <c r="D74" s="71" t="s">
        <v>852</v>
      </c>
      <c r="E74" s="76" t="s">
        <v>780</v>
      </c>
      <c r="F74" s="77" t="s">
        <v>68</v>
      </c>
      <c r="G74" s="77"/>
      <c r="H74" s="77">
        <v>0</v>
      </c>
      <c r="I74" s="77"/>
    </row>
    <row r="75" spans="1:9" ht="13.15" x14ac:dyDescent="0.35">
      <c r="A75" s="62"/>
      <c r="B75" s="63"/>
      <c r="C75" s="63"/>
      <c r="D75" s="71" t="s">
        <v>852</v>
      </c>
      <c r="E75" s="76" t="s">
        <v>781</v>
      </c>
      <c r="F75" s="77" t="s">
        <v>68</v>
      </c>
      <c r="G75" s="77"/>
      <c r="H75" s="77">
        <v>3.2550000000000003</v>
      </c>
      <c r="I75" s="77">
        <v>3.2550000000000003</v>
      </c>
    </row>
    <row r="76" spans="1:9" ht="13.15" x14ac:dyDescent="0.35">
      <c r="A76" s="79"/>
      <c r="B76" s="80"/>
      <c r="C76" s="80"/>
      <c r="D76" s="71" t="s">
        <v>852</v>
      </c>
      <c r="E76" s="76" t="s">
        <v>782</v>
      </c>
      <c r="F76" s="77" t="s">
        <v>68</v>
      </c>
      <c r="G76" s="77"/>
      <c r="H76" s="77">
        <v>0</v>
      </c>
      <c r="I76" s="77"/>
    </row>
    <row r="77" spans="1:9" ht="13.15" x14ac:dyDescent="0.35">
      <c r="A77" s="79"/>
      <c r="B77" s="80"/>
      <c r="C77" s="80"/>
      <c r="D77" s="71" t="s">
        <v>852</v>
      </c>
      <c r="E77" s="76" t="s">
        <v>783</v>
      </c>
      <c r="F77" s="77" t="s">
        <v>68</v>
      </c>
      <c r="G77" s="77"/>
      <c r="H77" s="77">
        <v>3.7654749999999999</v>
      </c>
      <c r="I77" s="77">
        <v>3.0123800000000003</v>
      </c>
    </row>
    <row r="78" spans="1:9" ht="13.15" x14ac:dyDescent="0.35">
      <c r="A78" s="79"/>
      <c r="B78" s="80"/>
      <c r="C78" s="80"/>
      <c r="D78" s="71" t="s">
        <v>852</v>
      </c>
      <c r="E78" s="76" t="s">
        <v>784</v>
      </c>
      <c r="F78" s="77" t="s">
        <v>68</v>
      </c>
      <c r="G78" s="77"/>
      <c r="H78" s="77">
        <v>0</v>
      </c>
      <c r="I78" s="77"/>
    </row>
    <row r="79" spans="1:9" ht="13.15" x14ac:dyDescent="0.35">
      <c r="A79" s="79"/>
      <c r="B79" s="80"/>
      <c r="C79" s="80"/>
      <c r="D79" s="71" t="s">
        <v>852</v>
      </c>
      <c r="E79" s="76" t="s">
        <v>45</v>
      </c>
      <c r="F79" s="77" t="s">
        <v>68</v>
      </c>
      <c r="G79" s="77"/>
      <c r="H79" s="77">
        <v>16.887</v>
      </c>
      <c r="I79" s="77">
        <v>13.509600000000001</v>
      </c>
    </row>
    <row r="80" spans="1:9" ht="13.15" x14ac:dyDescent="0.35">
      <c r="A80" s="79"/>
      <c r="B80" s="80"/>
      <c r="C80" s="63"/>
      <c r="D80" s="71" t="s">
        <v>852</v>
      </c>
      <c r="E80" s="76" t="s">
        <v>785</v>
      </c>
      <c r="F80" s="77" t="s">
        <v>68</v>
      </c>
      <c r="G80" s="77"/>
      <c r="H80" s="77">
        <v>20.07959786227126</v>
      </c>
      <c r="I80" s="77">
        <v>18.071638076044135</v>
      </c>
    </row>
    <row r="81" spans="1:9" ht="13.15" x14ac:dyDescent="0.35">
      <c r="A81" s="79"/>
      <c r="B81" s="80"/>
      <c r="C81" s="63"/>
      <c r="D81" s="71" t="s">
        <v>852</v>
      </c>
      <c r="E81" s="76" t="s">
        <v>786</v>
      </c>
      <c r="F81" s="77" t="s">
        <v>68</v>
      </c>
      <c r="G81" s="77"/>
      <c r="H81" s="77">
        <v>1.738105</v>
      </c>
      <c r="I81" s="77">
        <v>1.3904840000000001</v>
      </c>
    </row>
    <row r="82" spans="1:9" ht="13.15" x14ac:dyDescent="0.35">
      <c r="A82" s="79"/>
      <c r="B82" s="80"/>
      <c r="C82" s="63"/>
      <c r="D82" s="71" t="s">
        <v>852</v>
      </c>
      <c r="E82" s="76" t="s">
        <v>787</v>
      </c>
      <c r="F82" s="77" t="s">
        <v>68</v>
      </c>
      <c r="G82" s="77"/>
      <c r="H82" s="77">
        <v>8.0861184000000002</v>
      </c>
      <c r="I82" s="77">
        <v>7.6818124799999996</v>
      </c>
    </row>
    <row r="83" spans="1:9" ht="13.15" x14ac:dyDescent="0.35">
      <c r="A83" s="79"/>
      <c r="B83" s="80"/>
      <c r="C83" s="63"/>
      <c r="D83" s="71" t="s">
        <v>852</v>
      </c>
      <c r="E83" s="76" t="s">
        <v>843</v>
      </c>
      <c r="F83" s="77" t="s">
        <v>68</v>
      </c>
      <c r="G83" s="77"/>
      <c r="H83" s="77">
        <v>0.45999999999999996</v>
      </c>
      <c r="I83" s="77">
        <v>0.43699999999999994</v>
      </c>
    </row>
    <row r="84" spans="1:9" ht="13.15" x14ac:dyDescent="0.35">
      <c r="A84" s="79"/>
      <c r="B84" s="80"/>
      <c r="C84" s="63"/>
      <c r="D84" s="71" t="s">
        <v>852</v>
      </c>
      <c r="E84" s="76" t="s">
        <v>844</v>
      </c>
      <c r="F84" s="77" t="s">
        <v>68</v>
      </c>
      <c r="G84" s="77"/>
      <c r="H84" s="77">
        <v>0</v>
      </c>
      <c r="I84" s="77"/>
    </row>
    <row r="85" spans="1:9" ht="13.15" x14ac:dyDescent="0.35">
      <c r="A85" s="79"/>
      <c r="B85" s="80"/>
      <c r="C85" s="63"/>
      <c r="D85" s="71" t="s">
        <v>852</v>
      </c>
      <c r="E85" s="76" t="s">
        <v>845</v>
      </c>
      <c r="F85" s="77" t="s">
        <v>68</v>
      </c>
      <c r="G85" s="77"/>
      <c r="H85" s="77">
        <v>0</v>
      </c>
      <c r="I85" s="77"/>
    </row>
    <row r="86" spans="1:9" x14ac:dyDescent="0.35">
      <c r="C86" s="63"/>
      <c r="D86" s="71" t="s">
        <v>852</v>
      </c>
      <c r="E86" s="76" t="s">
        <v>846</v>
      </c>
      <c r="F86" s="77" t="s">
        <v>68</v>
      </c>
      <c r="G86" s="77"/>
      <c r="H86" s="77">
        <v>0.156186685908</v>
      </c>
      <c r="I86" s="77">
        <v>0.12494934872640001</v>
      </c>
    </row>
    <row r="87" spans="1:9" ht="13.15" x14ac:dyDescent="0.35">
      <c r="A87" s="93"/>
      <c r="B87" s="93"/>
      <c r="C87" s="63"/>
      <c r="D87" s="71" t="s">
        <v>852</v>
      </c>
      <c r="E87" s="76" t="s">
        <v>847</v>
      </c>
      <c r="F87" s="77" t="s">
        <v>68</v>
      </c>
      <c r="G87" s="77"/>
      <c r="H87" s="77">
        <v>0</v>
      </c>
      <c r="I87" s="77"/>
    </row>
    <row r="88" spans="1:9" ht="13.15" x14ac:dyDescent="0.35">
      <c r="A88" s="87"/>
      <c r="D88" s="71" t="s">
        <v>852</v>
      </c>
      <c r="E88" s="76" t="s">
        <v>848</v>
      </c>
      <c r="F88" s="77" t="s">
        <v>68</v>
      </c>
      <c r="G88" s="77"/>
      <c r="H88" s="77">
        <v>0</v>
      </c>
      <c r="I88" s="77"/>
    </row>
    <row r="89" spans="1:9" s="88" customFormat="1" ht="13.15" x14ac:dyDescent="0.4">
      <c r="A89" s="87"/>
      <c r="D89" s="131"/>
      <c r="E89" s="82" t="s">
        <v>462</v>
      </c>
      <c r="F89" s="82" t="s">
        <v>68</v>
      </c>
      <c r="G89" s="82"/>
      <c r="H89" s="82">
        <f>SUM(H72:H88)</f>
        <v>55.935482948179249</v>
      </c>
      <c r="I89" s="82">
        <v>48.917423904770537</v>
      </c>
    </row>
    <row r="90" spans="1:9" x14ac:dyDescent="0.35">
      <c r="C90" s="63"/>
      <c r="D90" s="71"/>
      <c r="E90" s="77"/>
      <c r="F90" s="77"/>
      <c r="G90" s="77"/>
      <c r="H90" s="77"/>
      <c r="I90" s="77"/>
    </row>
    <row r="91" spans="1:9" ht="13.15" x14ac:dyDescent="0.35">
      <c r="A91" s="62"/>
      <c r="B91" s="63"/>
      <c r="C91" s="62" t="s">
        <v>853</v>
      </c>
      <c r="D91" s="71"/>
      <c r="E91" s="73"/>
      <c r="F91" s="73"/>
      <c r="G91" s="73"/>
      <c r="H91" s="72"/>
      <c r="I91" s="75"/>
    </row>
    <row r="92" spans="1:9" ht="13.15" x14ac:dyDescent="0.35">
      <c r="A92" s="62"/>
      <c r="B92" s="63"/>
      <c r="C92" s="63"/>
      <c r="D92" s="71" t="s">
        <v>853</v>
      </c>
      <c r="E92" s="76" t="s">
        <v>778</v>
      </c>
      <c r="F92" s="77" t="s">
        <v>68</v>
      </c>
      <c r="G92" s="77"/>
      <c r="H92" s="77">
        <v>0.87400000000000011</v>
      </c>
      <c r="I92" s="77">
        <v>0.80408000000000013</v>
      </c>
    </row>
    <row r="93" spans="1:9" ht="13.15" x14ac:dyDescent="0.35">
      <c r="A93" s="62"/>
      <c r="B93" s="63"/>
      <c r="C93" s="63"/>
      <c r="D93" s="71" t="s">
        <v>853</v>
      </c>
      <c r="E93" s="76" t="s">
        <v>779</v>
      </c>
      <c r="F93" s="77" t="s">
        <v>68</v>
      </c>
      <c r="G93" s="77"/>
      <c r="H93" s="77">
        <v>0</v>
      </c>
      <c r="I93" s="77">
        <v>0</v>
      </c>
    </row>
    <row r="94" spans="1:9" ht="13.15" x14ac:dyDescent="0.35">
      <c r="A94" s="62"/>
      <c r="B94" s="63"/>
      <c r="C94" s="63"/>
      <c r="D94" s="71" t="s">
        <v>853</v>
      </c>
      <c r="E94" s="76" t="s">
        <v>780</v>
      </c>
      <c r="F94" s="77" t="s">
        <v>68</v>
      </c>
      <c r="G94" s="77"/>
      <c r="H94" s="77">
        <v>0.14000000000000001</v>
      </c>
      <c r="I94" s="77">
        <v>0.14000000000000001</v>
      </c>
    </row>
    <row r="95" spans="1:9" ht="13.15" x14ac:dyDescent="0.35">
      <c r="A95" s="62"/>
      <c r="B95" s="63"/>
      <c r="C95" s="63"/>
      <c r="D95" s="71" t="s">
        <v>853</v>
      </c>
      <c r="E95" s="76" t="s">
        <v>781</v>
      </c>
      <c r="F95" s="77" t="s">
        <v>68</v>
      </c>
      <c r="G95" s="77"/>
      <c r="H95" s="77">
        <v>1.274</v>
      </c>
      <c r="I95" s="77">
        <v>1.274</v>
      </c>
    </row>
    <row r="96" spans="1:9" ht="13.15" x14ac:dyDescent="0.35">
      <c r="A96" s="79"/>
      <c r="B96" s="80"/>
      <c r="C96" s="80"/>
      <c r="D96" s="71" t="s">
        <v>853</v>
      </c>
      <c r="E96" s="76" t="s">
        <v>782</v>
      </c>
      <c r="F96" s="77" t="s">
        <v>68</v>
      </c>
      <c r="G96" s="77"/>
      <c r="H96" s="77">
        <v>1.9689999999999999</v>
      </c>
      <c r="I96" s="77">
        <v>1.9689999999999999</v>
      </c>
    </row>
    <row r="97" spans="1:9" ht="13.15" x14ac:dyDescent="0.35">
      <c r="A97" s="79"/>
      <c r="B97" s="80"/>
      <c r="C97" s="80"/>
      <c r="D97" s="71" t="s">
        <v>853</v>
      </c>
      <c r="E97" s="76" t="s">
        <v>783</v>
      </c>
      <c r="F97" s="77" t="s">
        <v>68</v>
      </c>
      <c r="G97" s="77"/>
      <c r="H97" s="77">
        <v>10.240577999999999</v>
      </c>
      <c r="I97" s="77">
        <v>9.216899999999999</v>
      </c>
    </row>
    <row r="98" spans="1:9" ht="13.15" x14ac:dyDescent="0.35">
      <c r="A98" s="79"/>
      <c r="B98" s="80"/>
      <c r="C98" s="80"/>
      <c r="D98" s="71" t="s">
        <v>853</v>
      </c>
      <c r="E98" s="76" t="s">
        <v>784</v>
      </c>
      <c r="F98" s="77" t="s">
        <v>68</v>
      </c>
      <c r="G98" s="77"/>
      <c r="H98" s="77">
        <v>4.968</v>
      </c>
      <c r="I98" s="77">
        <v>3.9744000000000002</v>
      </c>
    </row>
    <row r="99" spans="1:9" ht="13.15" x14ac:dyDescent="0.35">
      <c r="A99" s="79"/>
      <c r="B99" s="80"/>
      <c r="C99" s="80"/>
      <c r="D99" s="71" t="s">
        <v>853</v>
      </c>
      <c r="E99" s="76" t="s">
        <v>45</v>
      </c>
      <c r="F99" s="77" t="s">
        <v>68</v>
      </c>
      <c r="G99" s="77"/>
      <c r="H99" s="77">
        <v>14.712999999999999</v>
      </c>
      <c r="I99" s="77">
        <v>10.299099999999999</v>
      </c>
    </row>
    <row r="100" spans="1:9" ht="13.15" x14ac:dyDescent="0.35">
      <c r="A100" s="79"/>
      <c r="B100" s="80"/>
      <c r="C100" s="63"/>
      <c r="D100" s="71" t="s">
        <v>853</v>
      </c>
      <c r="E100" s="76" t="s">
        <v>785</v>
      </c>
      <c r="F100" s="77" t="s">
        <v>68</v>
      </c>
      <c r="G100" s="77"/>
      <c r="H100" s="77">
        <v>4.3430784392867263</v>
      </c>
      <c r="I100" s="77">
        <v>3.6047551046079827</v>
      </c>
    </row>
    <row r="101" spans="1:9" ht="13.15" x14ac:dyDescent="0.35">
      <c r="A101" s="79"/>
      <c r="B101" s="80"/>
      <c r="C101" s="63"/>
      <c r="D101" s="71" t="s">
        <v>853</v>
      </c>
      <c r="E101" s="76" t="s">
        <v>786</v>
      </c>
      <c r="F101" s="77" t="s">
        <v>68</v>
      </c>
      <c r="G101" s="77"/>
      <c r="H101" s="77">
        <v>0.430058</v>
      </c>
      <c r="I101" s="77">
        <v>0.34404640000000003</v>
      </c>
    </row>
    <row r="102" spans="1:9" ht="13.15" x14ac:dyDescent="0.35">
      <c r="A102" s="79"/>
      <c r="B102" s="80"/>
      <c r="C102" s="63"/>
      <c r="D102" s="71" t="s">
        <v>853</v>
      </c>
      <c r="E102" s="76" t="s">
        <v>787</v>
      </c>
      <c r="F102" s="77" t="s">
        <v>68</v>
      </c>
      <c r="G102" s="77"/>
      <c r="H102" s="77">
        <v>3.8995840000000004</v>
      </c>
      <c r="I102" s="77">
        <v>3.7046048000000003</v>
      </c>
    </row>
    <row r="103" spans="1:9" ht="13.15" x14ac:dyDescent="0.35">
      <c r="A103" s="79"/>
      <c r="B103" s="80"/>
      <c r="C103" s="63"/>
      <c r="D103" s="71" t="s">
        <v>853</v>
      </c>
      <c r="E103" s="76" t="s">
        <v>843</v>
      </c>
      <c r="F103" s="77" t="s">
        <v>68</v>
      </c>
      <c r="G103" s="77"/>
      <c r="H103" s="77">
        <v>2.0659999999999998</v>
      </c>
      <c r="I103" s="77">
        <v>2.0659999999999998</v>
      </c>
    </row>
    <row r="104" spans="1:9" ht="13.15" x14ac:dyDescent="0.35">
      <c r="A104" s="79"/>
      <c r="B104" s="80"/>
      <c r="C104" s="63"/>
      <c r="D104" s="71" t="s">
        <v>853</v>
      </c>
      <c r="E104" s="76" t="s">
        <v>844</v>
      </c>
      <c r="F104" s="77" t="s">
        <v>68</v>
      </c>
      <c r="G104" s="77"/>
      <c r="H104" s="77">
        <v>0.73822300000000007</v>
      </c>
      <c r="I104" s="77">
        <v>0.59057840000000006</v>
      </c>
    </row>
    <row r="105" spans="1:9" ht="13.15" x14ac:dyDescent="0.35">
      <c r="A105" s="79"/>
      <c r="B105" s="80"/>
      <c r="C105" s="63"/>
      <c r="D105" s="71" t="s">
        <v>853</v>
      </c>
      <c r="E105" s="76" t="s">
        <v>845</v>
      </c>
      <c r="F105" s="77" t="s">
        <v>68</v>
      </c>
      <c r="G105" s="77"/>
      <c r="H105" s="77">
        <v>0</v>
      </c>
      <c r="I105" s="77">
        <v>0</v>
      </c>
    </row>
    <row r="106" spans="1:9" x14ac:dyDescent="0.35">
      <c r="C106" s="63"/>
      <c r="D106" s="71" t="s">
        <v>853</v>
      </c>
      <c r="E106" s="76" t="s">
        <v>846</v>
      </c>
      <c r="F106" s="77" t="s">
        <v>68</v>
      </c>
      <c r="G106" s="77"/>
      <c r="H106" s="77">
        <v>0.80990433015029994</v>
      </c>
      <c r="I106" s="77">
        <v>0.64792346412024004</v>
      </c>
    </row>
    <row r="107" spans="1:9" ht="13.15" x14ac:dyDescent="0.35">
      <c r="A107" s="93"/>
      <c r="B107" s="93"/>
      <c r="C107" s="63"/>
      <c r="D107" s="71" t="s">
        <v>853</v>
      </c>
      <c r="E107" s="76" t="s">
        <v>847</v>
      </c>
      <c r="F107" s="77" t="s">
        <v>68</v>
      </c>
      <c r="G107" s="77"/>
      <c r="H107" s="77">
        <v>0.30903093730000009</v>
      </c>
      <c r="I107" s="77">
        <v>0.30903093730000009</v>
      </c>
    </row>
    <row r="108" spans="1:9" ht="13.15" x14ac:dyDescent="0.35">
      <c r="A108" s="87"/>
      <c r="D108" s="71" t="s">
        <v>853</v>
      </c>
      <c r="E108" s="76" t="s">
        <v>848</v>
      </c>
      <c r="F108" s="77" t="s">
        <v>68</v>
      </c>
      <c r="G108" s="77"/>
      <c r="H108" s="77">
        <v>0.21000000000000002</v>
      </c>
      <c r="I108" s="77">
        <v>0.16800000000000004</v>
      </c>
    </row>
    <row r="109" spans="1:9" s="88" customFormat="1" ht="13.15" x14ac:dyDescent="0.4">
      <c r="A109" s="87"/>
      <c r="D109" s="131"/>
      <c r="E109" s="82" t="s">
        <v>462</v>
      </c>
      <c r="F109" s="82" t="s">
        <v>68</v>
      </c>
      <c r="G109" s="82"/>
      <c r="H109" s="82">
        <f>SUM(H92:H108)</f>
        <v>46.984456706737035</v>
      </c>
      <c r="I109" s="82">
        <v>39.11241910602822</v>
      </c>
    </row>
    <row r="111" spans="1:9" ht="13.15" x14ac:dyDescent="0.35">
      <c r="A111" s="62"/>
      <c r="B111" s="63"/>
      <c r="C111" s="62" t="s">
        <v>854</v>
      </c>
      <c r="D111" s="71"/>
      <c r="E111" s="73"/>
      <c r="F111" s="73"/>
      <c r="G111" s="73"/>
      <c r="H111" s="72"/>
      <c r="I111" s="75"/>
    </row>
    <row r="112" spans="1:9" ht="13.15" x14ac:dyDescent="0.35">
      <c r="A112" s="62"/>
      <c r="B112" s="63"/>
      <c r="C112" s="63"/>
      <c r="D112" s="71" t="s">
        <v>854</v>
      </c>
      <c r="E112" s="76" t="s">
        <v>778</v>
      </c>
      <c r="F112" s="77" t="s">
        <v>68</v>
      </c>
      <c r="G112" s="77"/>
      <c r="H112" s="77">
        <v>11.923</v>
      </c>
      <c r="I112" s="77">
        <v>10.96916</v>
      </c>
    </row>
    <row r="113" spans="1:9" ht="13.15" x14ac:dyDescent="0.35">
      <c r="A113" s="62"/>
      <c r="B113" s="63"/>
      <c r="C113" s="63"/>
      <c r="D113" s="71" t="s">
        <v>854</v>
      </c>
      <c r="E113" s="76" t="s">
        <v>779</v>
      </c>
      <c r="F113" s="77" t="s">
        <v>68</v>
      </c>
      <c r="G113" s="77"/>
      <c r="H113" s="77">
        <v>19.198</v>
      </c>
      <c r="I113" s="77">
        <v>19.198</v>
      </c>
    </row>
    <row r="114" spans="1:9" ht="13.15" x14ac:dyDescent="0.35">
      <c r="A114" s="62"/>
      <c r="B114" s="63"/>
      <c r="C114" s="63"/>
      <c r="D114" s="71" t="s">
        <v>854</v>
      </c>
      <c r="E114" s="76" t="s">
        <v>780</v>
      </c>
      <c r="F114" s="77" t="s">
        <v>68</v>
      </c>
      <c r="G114" s="77"/>
      <c r="H114" s="77">
        <v>0.73599999999999999</v>
      </c>
      <c r="I114" s="77">
        <v>0.73599999999999999</v>
      </c>
    </row>
    <row r="115" spans="1:9" ht="13.15" x14ac:dyDescent="0.35">
      <c r="A115" s="62"/>
      <c r="B115" s="63"/>
      <c r="C115" s="63"/>
      <c r="D115" s="71" t="s">
        <v>854</v>
      </c>
      <c r="E115" s="76" t="s">
        <v>781</v>
      </c>
      <c r="F115" s="77" t="s">
        <v>68</v>
      </c>
      <c r="G115" s="77"/>
      <c r="H115" s="77">
        <v>4.191325</v>
      </c>
      <c r="I115" s="77">
        <v>4.191325</v>
      </c>
    </row>
    <row r="116" spans="1:9" ht="13.15" x14ac:dyDescent="0.35">
      <c r="A116" s="79"/>
      <c r="B116" s="80"/>
      <c r="C116" s="80"/>
      <c r="D116" s="71" t="s">
        <v>854</v>
      </c>
      <c r="E116" s="76" t="s">
        <v>782</v>
      </c>
      <c r="F116" s="77" t="s">
        <v>68</v>
      </c>
      <c r="G116" s="77"/>
      <c r="H116" s="77">
        <v>11.394778453814249</v>
      </c>
      <c r="I116" s="77">
        <v>6.4479999999999995</v>
      </c>
    </row>
    <row r="117" spans="1:9" ht="13.15" x14ac:dyDescent="0.35">
      <c r="A117" s="79"/>
      <c r="B117" s="80"/>
      <c r="C117" s="80"/>
      <c r="D117" s="71" t="s">
        <v>854</v>
      </c>
      <c r="E117" s="76" t="s">
        <v>783</v>
      </c>
      <c r="F117" s="77" t="s">
        <v>68</v>
      </c>
      <c r="G117" s="77"/>
      <c r="H117" s="77">
        <v>12.338769999999998</v>
      </c>
      <c r="I117" s="77">
        <v>11.1051</v>
      </c>
    </row>
    <row r="118" spans="1:9" ht="13.15" x14ac:dyDescent="0.35">
      <c r="A118" s="79"/>
      <c r="B118" s="80"/>
      <c r="C118" s="80"/>
      <c r="D118" s="71" t="s">
        <v>854</v>
      </c>
      <c r="E118" s="76" t="s">
        <v>784</v>
      </c>
      <c r="F118" s="77" t="s">
        <v>68</v>
      </c>
      <c r="G118" s="77"/>
      <c r="H118" s="77">
        <v>22.774999999999999</v>
      </c>
      <c r="I118" s="77">
        <v>18.22</v>
      </c>
    </row>
    <row r="119" spans="1:9" ht="13.15" x14ac:dyDescent="0.35">
      <c r="A119" s="79"/>
      <c r="B119" s="80"/>
      <c r="C119" s="80"/>
      <c r="D119" s="71" t="s">
        <v>854</v>
      </c>
      <c r="E119" s="76" t="s">
        <v>45</v>
      </c>
      <c r="F119" s="77" t="s">
        <v>68</v>
      </c>
      <c r="G119" s="77"/>
      <c r="H119" s="77">
        <v>14.135999999999999</v>
      </c>
      <c r="I119" s="77">
        <v>11.3088</v>
      </c>
    </row>
    <row r="120" spans="1:9" ht="13.15" x14ac:dyDescent="0.35">
      <c r="A120" s="79"/>
      <c r="B120" s="80"/>
      <c r="C120" s="63"/>
      <c r="D120" s="71" t="s">
        <v>854</v>
      </c>
      <c r="E120" s="76" t="s">
        <v>785</v>
      </c>
      <c r="F120" s="77" t="s">
        <v>68</v>
      </c>
      <c r="G120" s="77"/>
      <c r="H120" s="77">
        <v>7.1628021411417047</v>
      </c>
      <c r="I120" s="77">
        <v>6.4466999999999999</v>
      </c>
    </row>
    <row r="121" spans="1:9" ht="13.15" x14ac:dyDescent="0.35">
      <c r="A121" s="79"/>
      <c r="B121" s="80"/>
      <c r="C121" s="63"/>
      <c r="D121" s="71" t="s">
        <v>854</v>
      </c>
      <c r="E121" s="76" t="s">
        <v>786</v>
      </c>
      <c r="F121" s="77" t="s">
        <v>68</v>
      </c>
      <c r="G121" s="77"/>
      <c r="H121" s="77">
        <v>10.585982999999999</v>
      </c>
      <c r="I121" s="77">
        <v>9.5274000000000001</v>
      </c>
    </row>
    <row r="122" spans="1:9" ht="13.15" x14ac:dyDescent="0.35">
      <c r="A122" s="79"/>
      <c r="B122" s="80"/>
      <c r="C122" s="63"/>
      <c r="D122" s="71" t="s">
        <v>854</v>
      </c>
      <c r="E122" s="76" t="s">
        <v>787</v>
      </c>
      <c r="F122" s="77" t="s">
        <v>68</v>
      </c>
      <c r="G122" s="77"/>
      <c r="H122" s="77">
        <v>18.530687999999998</v>
      </c>
      <c r="I122" s="77">
        <v>17.604153599999997</v>
      </c>
    </row>
    <row r="123" spans="1:9" ht="13.15" x14ac:dyDescent="0.35">
      <c r="A123" s="79"/>
      <c r="B123" s="80"/>
      <c r="C123" s="63"/>
      <c r="D123" s="71" t="s">
        <v>854</v>
      </c>
      <c r="E123" s="76" t="s">
        <v>843</v>
      </c>
      <c r="F123" s="77" t="s">
        <v>68</v>
      </c>
      <c r="G123" s="77"/>
      <c r="H123" s="77">
        <v>3.2460000000000004</v>
      </c>
      <c r="I123" s="77">
        <v>3.2460000000000004</v>
      </c>
    </row>
    <row r="124" spans="1:9" ht="13.15" x14ac:dyDescent="0.35">
      <c r="A124" s="79"/>
      <c r="B124" s="80"/>
      <c r="C124" s="63"/>
      <c r="D124" s="71" t="s">
        <v>854</v>
      </c>
      <c r="E124" s="76" t="s">
        <v>844</v>
      </c>
      <c r="F124" s="77" t="s">
        <v>68</v>
      </c>
      <c r="G124" s="77"/>
      <c r="H124" s="77">
        <v>0</v>
      </c>
      <c r="I124" s="77">
        <v>0</v>
      </c>
    </row>
    <row r="125" spans="1:9" ht="13.15" x14ac:dyDescent="0.35">
      <c r="A125" s="79"/>
      <c r="B125" s="80"/>
      <c r="C125" s="63"/>
      <c r="D125" s="71" t="s">
        <v>854</v>
      </c>
      <c r="E125" s="76" t="s">
        <v>845</v>
      </c>
      <c r="F125" s="77" t="s">
        <v>68</v>
      </c>
      <c r="G125" s="77"/>
      <c r="H125" s="77">
        <v>0</v>
      </c>
      <c r="I125" s="77">
        <v>0</v>
      </c>
    </row>
    <row r="126" spans="1:9" x14ac:dyDescent="0.35">
      <c r="C126" s="63"/>
      <c r="D126" s="71" t="s">
        <v>854</v>
      </c>
      <c r="E126" s="76" t="s">
        <v>846</v>
      </c>
      <c r="F126" s="77" t="s">
        <v>68</v>
      </c>
      <c r="G126" s="77"/>
      <c r="H126" s="77">
        <v>18.86803849700436</v>
      </c>
      <c r="I126" s="77">
        <v>15.722100000000001</v>
      </c>
    </row>
    <row r="127" spans="1:9" ht="13.15" x14ac:dyDescent="0.35">
      <c r="A127" s="93"/>
      <c r="B127" s="93"/>
      <c r="C127" s="63"/>
      <c r="D127" s="71" t="s">
        <v>854</v>
      </c>
      <c r="E127" s="76" t="s">
        <v>847</v>
      </c>
      <c r="F127" s="77" t="s">
        <v>68</v>
      </c>
      <c r="G127" s="77"/>
      <c r="H127" s="77">
        <v>0</v>
      </c>
      <c r="I127" s="77">
        <v>0</v>
      </c>
    </row>
    <row r="128" spans="1:9" ht="13.15" x14ac:dyDescent="0.35">
      <c r="A128" s="87"/>
      <c r="D128" s="71" t="s">
        <v>854</v>
      </c>
      <c r="E128" s="76" t="s">
        <v>848</v>
      </c>
      <c r="F128" s="77" t="s">
        <v>68</v>
      </c>
      <c r="G128" s="77"/>
      <c r="H128" s="77">
        <v>0.44999999999999996</v>
      </c>
      <c r="I128" s="77">
        <v>0.36</v>
      </c>
    </row>
    <row r="129" spans="1:9" s="88" customFormat="1" ht="13.15" x14ac:dyDescent="0.4">
      <c r="A129" s="87"/>
      <c r="D129" s="131"/>
      <c r="E129" s="82" t="s">
        <v>462</v>
      </c>
      <c r="F129" s="82" t="s">
        <v>68</v>
      </c>
      <c r="G129" s="82"/>
      <c r="H129" s="82">
        <f>SUM(H112:H128)</f>
        <v>155.53638509196031</v>
      </c>
      <c r="I129" s="82">
        <v>135.0827386</v>
      </c>
    </row>
    <row r="131" spans="1:9" ht="13.15" x14ac:dyDescent="0.35">
      <c r="A131" s="62"/>
      <c r="B131" s="63"/>
      <c r="C131" s="62" t="s">
        <v>855</v>
      </c>
      <c r="D131" s="71"/>
      <c r="E131" s="73"/>
      <c r="F131" s="73"/>
      <c r="G131" s="73"/>
      <c r="H131" s="72"/>
      <c r="I131" s="75"/>
    </row>
    <row r="132" spans="1:9" ht="13.15" x14ac:dyDescent="0.35">
      <c r="A132" s="62"/>
      <c r="B132" s="63"/>
      <c r="C132" s="63"/>
      <c r="D132" s="71" t="s">
        <v>855</v>
      </c>
      <c r="E132" s="76" t="s">
        <v>778</v>
      </c>
      <c r="F132" s="77" t="s">
        <v>68</v>
      </c>
      <c r="G132" s="77"/>
      <c r="H132" s="77">
        <v>26.347000000000005</v>
      </c>
      <c r="I132" s="77">
        <v>23.712300000000006</v>
      </c>
    </row>
    <row r="133" spans="1:9" ht="13.15" x14ac:dyDescent="0.35">
      <c r="A133" s="62"/>
      <c r="B133" s="63"/>
      <c r="C133" s="63"/>
      <c r="D133" s="71" t="s">
        <v>855</v>
      </c>
      <c r="E133" s="76" t="s">
        <v>779</v>
      </c>
      <c r="F133" s="77" t="s">
        <v>68</v>
      </c>
      <c r="G133" s="77"/>
      <c r="H133" s="77">
        <v>2.2509999999999999</v>
      </c>
      <c r="I133" s="77">
        <v>2.2509999999999999</v>
      </c>
    </row>
    <row r="134" spans="1:9" ht="13.15" x14ac:dyDescent="0.35">
      <c r="A134" s="62"/>
      <c r="B134" s="63"/>
      <c r="C134" s="63"/>
      <c r="D134" s="71" t="s">
        <v>855</v>
      </c>
      <c r="E134" s="76" t="s">
        <v>780</v>
      </c>
      <c r="F134" s="77" t="s">
        <v>68</v>
      </c>
      <c r="G134" s="77"/>
      <c r="H134" s="77">
        <v>8.5000000000000006E-2</v>
      </c>
      <c r="I134" s="77">
        <v>8.5000000000000006E-2</v>
      </c>
    </row>
    <row r="135" spans="1:9" ht="13.15" x14ac:dyDescent="0.35">
      <c r="A135" s="62"/>
      <c r="B135" s="63"/>
      <c r="C135" s="63"/>
      <c r="D135" s="71" t="s">
        <v>855</v>
      </c>
      <c r="E135" s="76" t="s">
        <v>781</v>
      </c>
      <c r="F135" s="77" t="s">
        <v>68</v>
      </c>
      <c r="G135" s="77"/>
      <c r="H135" s="77">
        <v>7.6529999999999996</v>
      </c>
      <c r="I135" s="77">
        <v>7.6529999999999996</v>
      </c>
    </row>
    <row r="136" spans="1:9" ht="13.15" x14ac:dyDescent="0.35">
      <c r="A136" s="79"/>
      <c r="B136" s="80"/>
      <c r="C136" s="80"/>
      <c r="D136" s="71" t="s">
        <v>855</v>
      </c>
      <c r="E136" s="76" t="s">
        <v>782</v>
      </c>
      <c r="F136" s="77" t="s">
        <v>68</v>
      </c>
      <c r="G136" s="77"/>
      <c r="H136" s="77">
        <v>329.15718816276285</v>
      </c>
      <c r="I136" s="77">
        <v>275.22235053021029</v>
      </c>
    </row>
    <row r="137" spans="1:9" ht="13.15" x14ac:dyDescent="0.35">
      <c r="A137" s="79"/>
      <c r="B137" s="80"/>
      <c r="C137" s="80"/>
      <c r="D137" s="71" t="s">
        <v>855</v>
      </c>
      <c r="E137" s="76" t="s">
        <v>783</v>
      </c>
      <c r="F137" s="77" t="s">
        <v>68</v>
      </c>
      <c r="G137" s="77"/>
      <c r="H137" s="77">
        <v>6.4570259999999999</v>
      </c>
      <c r="I137" s="77">
        <v>5.1656208000000001</v>
      </c>
    </row>
    <row r="138" spans="1:9" ht="13.15" x14ac:dyDescent="0.35">
      <c r="A138" s="79"/>
      <c r="B138" s="80"/>
      <c r="C138" s="80"/>
      <c r="D138" s="71" t="s">
        <v>855</v>
      </c>
      <c r="E138" s="76" t="s">
        <v>784</v>
      </c>
      <c r="F138" s="77" t="s">
        <v>68</v>
      </c>
      <c r="G138" s="77"/>
      <c r="H138" s="77">
        <v>8.2249999999999996</v>
      </c>
      <c r="I138" s="77">
        <v>6.58</v>
      </c>
    </row>
    <row r="139" spans="1:9" ht="13.15" x14ac:dyDescent="0.35">
      <c r="A139" s="79"/>
      <c r="B139" s="80"/>
      <c r="C139" s="80"/>
      <c r="D139" s="71" t="s">
        <v>855</v>
      </c>
      <c r="E139" s="76" t="s">
        <v>45</v>
      </c>
      <c r="F139" s="77" t="s">
        <v>68</v>
      </c>
      <c r="G139" s="77"/>
      <c r="H139" s="77">
        <v>50</v>
      </c>
      <c r="I139" s="77">
        <v>41.644881720000001</v>
      </c>
    </row>
    <row r="140" spans="1:9" ht="13.15" x14ac:dyDescent="0.35">
      <c r="A140" s="79"/>
      <c r="B140" s="80"/>
      <c r="C140" s="63"/>
      <c r="D140" s="71" t="s">
        <v>855</v>
      </c>
      <c r="E140" s="76" t="s">
        <v>785</v>
      </c>
      <c r="F140" s="77" t="s">
        <v>68</v>
      </c>
      <c r="G140" s="77"/>
      <c r="H140" s="77">
        <v>20.76350326124199</v>
      </c>
      <c r="I140" s="77">
        <v>17.233707706830852</v>
      </c>
    </row>
    <row r="141" spans="1:9" ht="13.15" x14ac:dyDescent="0.35">
      <c r="A141" s="79"/>
      <c r="B141" s="80"/>
      <c r="C141" s="63"/>
      <c r="D141" s="71" t="s">
        <v>855</v>
      </c>
      <c r="E141" s="76" t="s">
        <v>786</v>
      </c>
      <c r="F141" s="77" t="s">
        <v>68</v>
      </c>
      <c r="G141" s="77"/>
      <c r="H141" s="77">
        <v>3.5623779999999998</v>
      </c>
      <c r="I141" s="77">
        <v>2.8499023999999999</v>
      </c>
    </row>
    <row r="142" spans="1:9" ht="13.15" x14ac:dyDescent="0.35">
      <c r="A142" s="79"/>
      <c r="B142" s="80"/>
      <c r="C142" s="63"/>
      <c r="D142" s="71" t="s">
        <v>855</v>
      </c>
      <c r="E142" s="76" t="s">
        <v>787</v>
      </c>
      <c r="F142" s="77" t="s">
        <v>68</v>
      </c>
      <c r="G142" s="77"/>
      <c r="H142" s="77">
        <v>8.3253087999999984</v>
      </c>
      <c r="I142" s="77">
        <v>7.9090433599999983</v>
      </c>
    </row>
    <row r="143" spans="1:9" ht="13.15" x14ac:dyDescent="0.35">
      <c r="A143" s="79"/>
      <c r="B143" s="80"/>
      <c r="C143" s="63"/>
      <c r="D143" s="71" t="s">
        <v>855</v>
      </c>
      <c r="E143" s="76" t="s">
        <v>843</v>
      </c>
      <c r="F143" s="77" t="s">
        <v>68</v>
      </c>
      <c r="G143" s="77"/>
      <c r="H143" s="77">
        <v>140.98699999999999</v>
      </c>
      <c r="I143" s="77">
        <v>135.47570000000002</v>
      </c>
    </row>
    <row r="144" spans="1:9" ht="13.15" x14ac:dyDescent="0.35">
      <c r="A144" s="79"/>
      <c r="B144" s="80"/>
      <c r="C144" s="63"/>
      <c r="D144" s="71" t="s">
        <v>855</v>
      </c>
      <c r="E144" s="76" t="s">
        <v>844</v>
      </c>
      <c r="F144" s="77" t="s">
        <v>68</v>
      </c>
      <c r="G144" s="77"/>
      <c r="H144" s="77">
        <v>2.6352936315255464</v>
      </c>
      <c r="I144" s="77">
        <v>2.1082349052204372</v>
      </c>
    </row>
    <row r="145" spans="1:9" ht="13.15" x14ac:dyDescent="0.35">
      <c r="A145" s="79"/>
      <c r="B145" s="80"/>
      <c r="C145" s="63"/>
      <c r="D145" s="71" t="s">
        <v>855</v>
      </c>
      <c r="E145" s="76" t="s">
        <v>845</v>
      </c>
      <c r="F145" s="77" t="s">
        <v>68</v>
      </c>
      <c r="G145" s="77"/>
      <c r="H145" s="77">
        <v>4.5449999999999997E-2</v>
      </c>
      <c r="I145" s="77">
        <v>3.6359999999999996E-2</v>
      </c>
    </row>
    <row r="146" spans="1:9" x14ac:dyDescent="0.35">
      <c r="C146" s="63"/>
      <c r="D146" s="71" t="s">
        <v>855</v>
      </c>
      <c r="E146" s="76" t="s">
        <v>846</v>
      </c>
      <c r="F146" s="77" t="s">
        <v>68</v>
      </c>
      <c r="G146" s="77"/>
      <c r="H146" s="77">
        <v>9.4417152362524845</v>
      </c>
      <c r="I146" s="77">
        <v>7.3787152362524848</v>
      </c>
    </row>
    <row r="147" spans="1:9" ht="13.15" x14ac:dyDescent="0.35">
      <c r="A147" s="93"/>
      <c r="B147" s="93"/>
      <c r="C147" s="63"/>
      <c r="D147" s="71" t="s">
        <v>855</v>
      </c>
      <c r="E147" s="76" t="s">
        <v>847</v>
      </c>
      <c r="F147" s="77" t="s">
        <v>68</v>
      </c>
      <c r="G147" s="77"/>
      <c r="H147" s="77">
        <v>0.85890096579999997</v>
      </c>
      <c r="I147" s="77">
        <v>0.85890096579999997</v>
      </c>
    </row>
    <row r="148" spans="1:9" ht="13.15" x14ac:dyDescent="0.35">
      <c r="A148" s="87"/>
      <c r="D148" s="71" t="s">
        <v>855</v>
      </c>
      <c r="E148" s="76" t="s">
        <v>848</v>
      </c>
      <c r="F148" s="77" t="s">
        <v>68</v>
      </c>
      <c r="G148" s="77"/>
      <c r="H148" s="77">
        <v>0.217</v>
      </c>
      <c r="I148" s="77">
        <v>0.1736</v>
      </c>
    </row>
    <row r="149" spans="1:9" s="88" customFormat="1" ht="13.15" x14ac:dyDescent="0.4">
      <c r="A149" s="87"/>
      <c r="D149" s="131"/>
      <c r="E149" s="82" t="s">
        <v>462</v>
      </c>
      <c r="F149" s="82" t="s">
        <v>68</v>
      </c>
      <c r="G149" s="82"/>
      <c r="H149" s="82">
        <f>SUM(H132:H148)</f>
        <v>617.01176405758281</v>
      </c>
      <c r="I149" s="82">
        <v>536.33831762431396</v>
      </c>
    </row>
    <row r="150" spans="1:9" ht="13.5" customHeight="1" x14ac:dyDescent="0.35">
      <c r="A150" s="87"/>
      <c r="C150" s="63"/>
      <c r="D150" s="71"/>
      <c r="E150" s="77"/>
      <c r="F150" s="77"/>
      <c r="G150" s="77"/>
      <c r="H150" s="77"/>
      <c r="I150" s="77"/>
    </row>
    <row r="151" spans="1:9" ht="13.15" x14ac:dyDescent="0.35">
      <c r="A151" s="62"/>
      <c r="B151" s="63"/>
      <c r="C151" s="62" t="s">
        <v>856</v>
      </c>
      <c r="D151" s="71"/>
      <c r="E151" s="73"/>
      <c r="F151" s="73"/>
      <c r="G151" s="73"/>
      <c r="H151" s="72"/>
      <c r="I151" s="75"/>
    </row>
    <row r="152" spans="1:9" ht="13.15" x14ac:dyDescent="0.35">
      <c r="A152" s="62"/>
      <c r="B152" s="63"/>
      <c r="C152" s="63"/>
      <c r="D152" s="71" t="s">
        <v>856</v>
      </c>
      <c r="E152" s="76" t="s">
        <v>778</v>
      </c>
      <c r="F152" s="77" t="s">
        <v>68</v>
      </c>
      <c r="G152" s="77"/>
      <c r="H152" s="77">
        <v>0</v>
      </c>
      <c r="I152" s="77">
        <v>0</v>
      </c>
    </row>
    <row r="153" spans="1:9" ht="13.15" x14ac:dyDescent="0.35">
      <c r="A153" s="62"/>
      <c r="B153" s="63"/>
      <c r="C153" s="63"/>
      <c r="D153" s="71" t="s">
        <v>856</v>
      </c>
      <c r="E153" s="76" t="s">
        <v>779</v>
      </c>
      <c r="F153" s="77" t="s">
        <v>68</v>
      </c>
      <c r="G153" s="77"/>
      <c r="H153" s="77">
        <v>0</v>
      </c>
      <c r="I153" s="77">
        <v>0</v>
      </c>
    </row>
    <row r="154" spans="1:9" ht="13.15" x14ac:dyDescent="0.35">
      <c r="A154" s="62"/>
      <c r="B154" s="63"/>
      <c r="C154" s="63"/>
      <c r="D154" s="71" t="s">
        <v>856</v>
      </c>
      <c r="E154" s="76" t="s">
        <v>780</v>
      </c>
      <c r="F154" s="77" t="s">
        <v>68</v>
      </c>
      <c r="G154" s="77"/>
      <c r="H154" s="77">
        <v>0</v>
      </c>
      <c r="I154" s="77">
        <v>0</v>
      </c>
    </row>
    <row r="155" spans="1:9" ht="13.15" x14ac:dyDescent="0.35">
      <c r="A155" s="62"/>
      <c r="B155" s="63"/>
      <c r="C155" s="63"/>
      <c r="D155" s="71" t="s">
        <v>856</v>
      </c>
      <c r="E155" s="76" t="s">
        <v>781</v>
      </c>
      <c r="F155" s="77" t="s">
        <v>68</v>
      </c>
      <c r="G155" s="77"/>
      <c r="H155" s="77">
        <v>1.464000008</v>
      </c>
      <c r="I155" s="77">
        <v>1.464000008</v>
      </c>
    </row>
    <row r="156" spans="1:9" ht="13.15" x14ac:dyDescent="0.35">
      <c r="A156" s="79"/>
      <c r="B156" s="80"/>
      <c r="C156" s="80"/>
      <c r="D156" s="71" t="s">
        <v>856</v>
      </c>
      <c r="E156" s="76" t="s">
        <v>782</v>
      </c>
      <c r="F156" s="77" t="s">
        <v>68</v>
      </c>
      <c r="G156" s="77"/>
      <c r="H156" s="77">
        <v>0</v>
      </c>
      <c r="I156" s="77">
        <v>0</v>
      </c>
    </row>
    <row r="157" spans="1:9" ht="13.15" x14ac:dyDescent="0.35">
      <c r="A157" s="79"/>
      <c r="B157" s="80"/>
      <c r="C157" s="80"/>
      <c r="D157" s="71" t="s">
        <v>856</v>
      </c>
      <c r="E157" s="76" t="s">
        <v>783</v>
      </c>
      <c r="F157" s="77" t="s">
        <v>68</v>
      </c>
      <c r="G157" s="77"/>
      <c r="H157" s="77">
        <v>0</v>
      </c>
      <c r="I157" s="77">
        <v>0</v>
      </c>
    </row>
    <row r="158" spans="1:9" ht="13.15" x14ac:dyDescent="0.35">
      <c r="A158" s="79"/>
      <c r="B158" s="80"/>
      <c r="C158" s="80"/>
      <c r="D158" s="71" t="s">
        <v>856</v>
      </c>
      <c r="E158" s="76" t="s">
        <v>784</v>
      </c>
      <c r="F158" s="77" t="s">
        <v>68</v>
      </c>
      <c r="G158" s="77"/>
      <c r="H158" s="77">
        <v>0.23400000000000001</v>
      </c>
      <c r="I158" s="77">
        <v>0.18720000000000003</v>
      </c>
    </row>
    <row r="159" spans="1:9" ht="13.15" x14ac:dyDescent="0.35">
      <c r="A159" s="79"/>
      <c r="B159" s="80"/>
      <c r="C159" s="80"/>
      <c r="D159" s="71" t="s">
        <v>856</v>
      </c>
      <c r="E159" s="76" t="s">
        <v>45</v>
      </c>
      <c r="F159" s="77" t="s">
        <v>68</v>
      </c>
      <c r="G159" s="77"/>
      <c r="H159" s="77">
        <v>0</v>
      </c>
      <c r="I159" s="77">
        <v>0</v>
      </c>
    </row>
    <row r="160" spans="1:9" ht="13.15" x14ac:dyDescent="0.35">
      <c r="A160" s="79"/>
      <c r="B160" s="80"/>
      <c r="C160" s="63"/>
      <c r="D160" s="71" t="s">
        <v>856</v>
      </c>
      <c r="E160" s="76" t="s">
        <v>785</v>
      </c>
      <c r="F160" s="77" t="s">
        <v>68</v>
      </c>
      <c r="G160" s="77"/>
      <c r="H160" s="77">
        <v>0</v>
      </c>
      <c r="I160" s="77">
        <v>0</v>
      </c>
    </row>
    <row r="161" spans="1:9" ht="13.15" x14ac:dyDescent="0.35">
      <c r="A161" s="79"/>
      <c r="B161" s="80"/>
      <c r="C161" s="63"/>
      <c r="D161" s="71" t="s">
        <v>856</v>
      </c>
      <c r="E161" s="76" t="s">
        <v>786</v>
      </c>
      <c r="F161" s="77" t="s">
        <v>68</v>
      </c>
      <c r="G161" s="77"/>
      <c r="H161" s="77">
        <v>0</v>
      </c>
      <c r="I161" s="77">
        <v>0</v>
      </c>
    </row>
    <row r="162" spans="1:9" ht="13.15" x14ac:dyDescent="0.35">
      <c r="A162" s="79"/>
      <c r="B162" s="80"/>
      <c r="C162" s="63"/>
      <c r="D162" s="71" t="s">
        <v>856</v>
      </c>
      <c r="E162" s="76" t="s">
        <v>787</v>
      </c>
      <c r="F162" s="77" t="s">
        <v>68</v>
      </c>
      <c r="G162" s="77"/>
      <c r="H162" s="77">
        <v>0.23899999999999999</v>
      </c>
      <c r="I162" s="77">
        <v>0.22704999999999997</v>
      </c>
    </row>
    <row r="163" spans="1:9" ht="13.15" x14ac:dyDescent="0.35">
      <c r="A163" s="79"/>
      <c r="B163" s="80"/>
      <c r="C163" s="63"/>
      <c r="D163" s="71" t="s">
        <v>856</v>
      </c>
      <c r="E163" s="76" t="s">
        <v>843</v>
      </c>
      <c r="F163" s="77" t="s">
        <v>68</v>
      </c>
      <c r="G163" s="77"/>
      <c r="H163" s="77">
        <v>0</v>
      </c>
      <c r="I163" s="77">
        <v>0</v>
      </c>
    </row>
    <row r="164" spans="1:9" ht="13.15" x14ac:dyDescent="0.35">
      <c r="A164" s="79"/>
      <c r="B164" s="80"/>
      <c r="C164" s="63"/>
      <c r="D164" s="71" t="s">
        <v>856</v>
      </c>
      <c r="E164" s="76" t="s">
        <v>844</v>
      </c>
      <c r="F164" s="77" t="s">
        <v>68</v>
      </c>
      <c r="G164" s="77"/>
      <c r="H164" s="77">
        <v>0</v>
      </c>
      <c r="I164" s="77">
        <v>0</v>
      </c>
    </row>
    <row r="165" spans="1:9" ht="13.15" x14ac:dyDescent="0.35">
      <c r="A165" s="79"/>
      <c r="B165" s="80"/>
      <c r="C165" s="63"/>
      <c r="D165" s="71" t="s">
        <v>856</v>
      </c>
      <c r="E165" s="76" t="s">
        <v>845</v>
      </c>
      <c r="F165" s="77" t="s">
        <v>68</v>
      </c>
      <c r="G165" s="77"/>
      <c r="H165" s="77">
        <v>0</v>
      </c>
      <c r="I165" s="77">
        <v>0</v>
      </c>
    </row>
    <row r="166" spans="1:9" x14ac:dyDescent="0.35">
      <c r="C166" s="63"/>
      <c r="D166" s="71" t="s">
        <v>856</v>
      </c>
      <c r="E166" s="76" t="s">
        <v>846</v>
      </c>
      <c r="F166" s="77" t="s">
        <v>68</v>
      </c>
      <c r="G166" s="77"/>
      <c r="H166" s="77">
        <v>2.4300000000000002</v>
      </c>
      <c r="I166" s="77">
        <v>2.4300000000000002</v>
      </c>
    </row>
    <row r="167" spans="1:9" ht="13.15" x14ac:dyDescent="0.35">
      <c r="A167" s="93"/>
      <c r="B167" s="93"/>
      <c r="C167" s="63"/>
      <c r="D167" s="71" t="s">
        <v>856</v>
      </c>
      <c r="E167" s="76" t="s">
        <v>847</v>
      </c>
      <c r="F167" s="77" t="s">
        <v>68</v>
      </c>
      <c r="G167" s="77"/>
      <c r="H167" s="77">
        <v>0</v>
      </c>
      <c r="I167" s="77">
        <v>0</v>
      </c>
    </row>
    <row r="168" spans="1:9" ht="13.15" x14ac:dyDescent="0.35">
      <c r="A168" s="87"/>
      <c r="D168" s="71" t="s">
        <v>856</v>
      </c>
      <c r="E168" s="76" t="s">
        <v>848</v>
      </c>
      <c r="F168" s="77" t="s">
        <v>68</v>
      </c>
      <c r="G168" s="77"/>
      <c r="H168" s="77">
        <v>0</v>
      </c>
      <c r="I168" s="77">
        <v>0</v>
      </c>
    </row>
    <row r="169" spans="1:9" s="88" customFormat="1" ht="13.15" x14ac:dyDescent="0.4">
      <c r="A169" s="87"/>
      <c r="D169" s="131"/>
      <c r="E169" s="82" t="s">
        <v>462</v>
      </c>
      <c r="F169" s="82" t="s">
        <v>68</v>
      </c>
      <c r="G169" s="82"/>
      <c r="H169" s="82">
        <f>SUM(H152:H168)</f>
        <v>4.3670000079999998</v>
      </c>
      <c r="I169" s="82">
        <v>4.3082500079999999</v>
      </c>
    </row>
    <row r="171" spans="1:9" ht="13.15" x14ac:dyDescent="0.35">
      <c r="A171" s="62"/>
      <c r="B171" s="63"/>
      <c r="C171" s="62" t="s">
        <v>857</v>
      </c>
      <c r="D171" s="71"/>
      <c r="E171" s="73"/>
      <c r="F171" s="73"/>
      <c r="G171" s="73"/>
      <c r="H171" s="72"/>
      <c r="I171" s="75"/>
    </row>
    <row r="172" spans="1:9" ht="13.15" x14ac:dyDescent="0.35">
      <c r="A172" s="62"/>
      <c r="B172" s="63"/>
      <c r="C172" s="63"/>
      <c r="D172" s="71" t="s">
        <v>857</v>
      </c>
      <c r="E172" s="76" t="s">
        <v>778</v>
      </c>
      <c r="F172" s="77" t="s">
        <v>68</v>
      </c>
      <c r="G172" s="77"/>
      <c r="H172" s="77">
        <v>0</v>
      </c>
      <c r="I172" s="77">
        <v>0</v>
      </c>
    </row>
    <row r="173" spans="1:9" ht="13.15" x14ac:dyDescent="0.35">
      <c r="A173" s="62"/>
      <c r="B173" s="63"/>
      <c r="C173" s="63"/>
      <c r="D173" s="71" t="s">
        <v>857</v>
      </c>
      <c r="E173" s="76" t="s">
        <v>779</v>
      </c>
      <c r="F173" s="77" t="s">
        <v>68</v>
      </c>
      <c r="G173" s="77"/>
      <c r="H173" s="77">
        <v>0</v>
      </c>
      <c r="I173" s="77">
        <v>0</v>
      </c>
    </row>
    <row r="174" spans="1:9" ht="13.15" x14ac:dyDescent="0.35">
      <c r="A174" s="62"/>
      <c r="B174" s="63"/>
      <c r="C174" s="63"/>
      <c r="D174" s="71" t="s">
        <v>857</v>
      </c>
      <c r="E174" s="76" t="s">
        <v>780</v>
      </c>
      <c r="F174" s="77" t="s">
        <v>68</v>
      </c>
      <c r="G174" s="77"/>
      <c r="H174" s="77">
        <v>0</v>
      </c>
      <c r="I174" s="77">
        <v>0</v>
      </c>
    </row>
    <row r="175" spans="1:9" ht="13.15" x14ac:dyDescent="0.35">
      <c r="A175" s="62"/>
      <c r="B175" s="63"/>
      <c r="C175" s="63"/>
      <c r="D175" s="71" t="s">
        <v>857</v>
      </c>
      <c r="E175" s="76" t="s">
        <v>781</v>
      </c>
      <c r="F175" s="77" t="s">
        <v>68</v>
      </c>
      <c r="G175" s="77"/>
      <c r="H175" s="77">
        <v>6.6349999999999998</v>
      </c>
      <c r="I175" s="77">
        <v>6.6349999999999998</v>
      </c>
    </row>
    <row r="176" spans="1:9" ht="13.15" x14ac:dyDescent="0.35">
      <c r="A176" s="79"/>
      <c r="B176" s="80"/>
      <c r="C176" s="80"/>
      <c r="D176" s="71" t="s">
        <v>857</v>
      </c>
      <c r="E176" s="76" t="s">
        <v>782</v>
      </c>
      <c r="F176" s="77" t="s">
        <v>68</v>
      </c>
      <c r="G176" s="77"/>
      <c r="H176" s="77">
        <v>0</v>
      </c>
      <c r="I176" s="77">
        <v>0</v>
      </c>
    </row>
    <row r="177" spans="1:9" ht="13.15" x14ac:dyDescent="0.35">
      <c r="A177" s="79"/>
      <c r="B177" s="80"/>
      <c r="C177" s="80"/>
      <c r="D177" s="71" t="s">
        <v>857</v>
      </c>
      <c r="E177" s="76" t="s">
        <v>783</v>
      </c>
      <c r="F177" s="77" t="s">
        <v>68</v>
      </c>
      <c r="G177" s="77"/>
      <c r="H177" s="77">
        <v>0</v>
      </c>
      <c r="I177" s="77">
        <v>0</v>
      </c>
    </row>
    <row r="178" spans="1:9" ht="13.15" x14ac:dyDescent="0.35">
      <c r="A178" s="79"/>
      <c r="B178" s="80"/>
      <c r="C178" s="80"/>
      <c r="D178" s="71" t="s">
        <v>857</v>
      </c>
      <c r="E178" s="76" t="s">
        <v>784</v>
      </c>
      <c r="F178" s="77" t="s">
        <v>68</v>
      </c>
      <c r="G178" s="77"/>
      <c r="H178" s="77">
        <v>0</v>
      </c>
      <c r="I178" s="77">
        <v>0</v>
      </c>
    </row>
    <row r="179" spans="1:9" ht="13.15" x14ac:dyDescent="0.35">
      <c r="A179" s="79"/>
      <c r="B179" s="80"/>
      <c r="C179" s="80"/>
      <c r="D179" s="71" t="s">
        <v>857</v>
      </c>
      <c r="E179" s="76" t="s">
        <v>45</v>
      </c>
      <c r="F179" s="77" t="s">
        <v>68</v>
      </c>
      <c r="G179" s="77"/>
      <c r="H179" s="77">
        <v>0</v>
      </c>
      <c r="I179" s="77">
        <v>0</v>
      </c>
    </row>
    <row r="180" spans="1:9" ht="13.15" x14ac:dyDescent="0.35">
      <c r="A180" s="79"/>
      <c r="B180" s="80"/>
      <c r="C180" s="63"/>
      <c r="D180" s="71" t="s">
        <v>857</v>
      </c>
      <c r="E180" s="76" t="s">
        <v>785</v>
      </c>
      <c r="F180" s="77" t="s">
        <v>68</v>
      </c>
      <c r="G180" s="77"/>
      <c r="H180" s="77">
        <v>0</v>
      </c>
      <c r="I180" s="77">
        <v>0</v>
      </c>
    </row>
    <row r="181" spans="1:9" ht="13.15" x14ac:dyDescent="0.35">
      <c r="A181" s="79"/>
      <c r="B181" s="80"/>
      <c r="C181" s="63"/>
      <c r="D181" s="71" t="s">
        <v>857</v>
      </c>
      <c r="E181" s="76" t="s">
        <v>786</v>
      </c>
      <c r="F181" s="77" t="s">
        <v>68</v>
      </c>
      <c r="G181" s="77"/>
      <c r="H181" s="77">
        <v>2.199052</v>
      </c>
      <c r="I181" s="77">
        <v>1.7592416000000002</v>
      </c>
    </row>
    <row r="182" spans="1:9" ht="13.15" x14ac:dyDescent="0.35">
      <c r="A182" s="79"/>
      <c r="B182" s="80"/>
      <c r="C182" s="63"/>
      <c r="D182" s="71" t="s">
        <v>857</v>
      </c>
      <c r="E182" s="76" t="s">
        <v>787</v>
      </c>
      <c r="F182" s="77" t="s">
        <v>68</v>
      </c>
      <c r="G182" s="77"/>
      <c r="H182" s="77">
        <v>0</v>
      </c>
      <c r="I182" s="77">
        <v>0</v>
      </c>
    </row>
    <row r="183" spans="1:9" ht="13.15" x14ac:dyDescent="0.35">
      <c r="A183" s="79"/>
      <c r="B183" s="80"/>
      <c r="C183" s="63"/>
      <c r="D183" s="71" t="s">
        <v>857</v>
      </c>
      <c r="E183" s="76" t="s">
        <v>843</v>
      </c>
      <c r="F183" s="77" t="s">
        <v>68</v>
      </c>
      <c r="G183" s="77"/>
      <c r="H183" s="77">
        <v>0</v>
      </c>
      <c r="I183" s="77">
        <v>0</v>
      </c>
    </row>
    <row r="184" spans="1:9" ht="13.15" x14ac:dyDescent="0.35">
      <c r="A184" s="79"/>
      <c r="B184" s="80"/>
      <c r="C184" s="63"/>
      <c r="D184" s="71" t="s">
        <v>857</v>
      </c>
      <c r="E184" s="76" t="s">
        <v>844</v>
      </c>
      <c r="F184" s="77" t="s">
        <v>68</v>
      </c>
      <c r="G184" s="77"/>
      <c r="H184" s="77">
        <v>0</v>
      </c>
      <c r="I184" s="77">
        <v>0</v>
      </c>
    </row>
    <row r="185" spans="1:9" ht="13.15" x14ac:dyDescent="0.35">
      <c r="A185" s="79"/>
      <c r="B185" s="80"/>
      <c r="C185" s="63"/>
      <c r="D185" s="71" t="s">
        <v>857</v>
      </c>
      <c r="E185" s="76" t="s">
        <v>845</v>
      </c>
      <c r="F185" s="77" t="s">
        <v>68</v>
      </c>
      <c r="G185" s="77"/>
      <c r="H185" s="77">
        <v>0</v>
      </c>
      <c r="I185" s="77">
        <v>0</v>
      </c>
    </row>
    <row r="186" spans="1:9" x14ac:dyDescent="0.35">
      <c r="C186" s="63"/>
      <c r="D186" s="71" t="s">
        <v>857</v>
      </c>
      <c r="E186" s="76" t="s">
        <v>846</v>
      </c>
      <c r="F186" s="77" t="s">
        <v>68</v>
      </c>
      <c r="G186" s="77"/>
      <c r="H186" s="77">
        <v>2.3428877086799997</v>
      </c>
      <c r="I186" s="77">
        <v>1.8743101669439997</v>
      </c>
    </row>
    <row r="187" spans="1:9" ht="13.15" x14ac:dyDescent="0.35">
      <c r="A187" s="93"/>
      <c r="B187" s="93"/>
      <c r="C187" s="63"/>
      <c r="D187" s="71" t="s">
        <v>857</v>
      </c>
      <c r="E187" s="76" t="s">
        <v>847</v>
      </c>
      <c r="F187" s="77" t="s">
        <v>68</v>
      </c>
      <c r="G187" s="77"/>
      <c r="H187" s="77">
        <v>0</v>
      </c>
      <c r="I187" s="77">
        <v>0</v>
      </c>
    </row>
    <row r="188" spans="1:9" ht="13.15" x14ac:dyDescent="0.35">
      <c r="A188" s="87"/>
      <c r="D188" s="71" t="s">
        <v>857</v>
      </c>
      <c r="E188" s="76" t="s">
        <v>848</v>
      </c>
      <c r="F188" s="77" t="s">
        <v>68</v>
      </c>
      <c r="G188" s="77"/>
      <c r="H188" s="77">
        <v>0</v>
      </c>
      <c r="I188" s="77">
        <v>0</v>
      </c>
    </row>
    <row r="189" spans="1:9" s="88" customFormat="1" ht="13.15" x14ac:dyDescent="0.4">
      <c r="A189" s="87"/>
      <c r="D189" s="131"/>
      <c r="E189" s="82" t="s">
        <v>462</v>
      </c>
      <c r="F189" s="82" t="s">
        <v>68</v>
      </c>
      <c r="G189" s="82"/>
      <c r="H189" s="82">
        <f>SUM(H172:H188)</f>
        <v>11.176939708679999</v>
      </c>
      <c r="I189" s="82">
        <v>10.268551766944</v>
      </c>
    </row>
    <row r="190" spans="1:9" x14ac:dyDescent="0.35">
      <c r="C190" s="63"/>
      <c r="D190" s="71"/>
      <c r="E190" s="77"/>
      <c r="F190" s="77"/>
      <c r="G190" s="77"/>
      <c r="H190" s="77"/>
      <c r="I190" s="77"/>
    </row>
    <row r="191" spans="1:9" ht="13.15" x14ac:dyDescent="0.35">
      <c r="A191" s="62"/>
      <c r="B191" s="63"/>
      <c r="C191" s="62" t="s">
        <v>858</v>
      </c>
      <c r="D191" s="71"/>
      <c r="E191" s="73"/>
      <c r="F191" s="73"/>
      <c r="G191" s="73"/>
      <c r="H191" s="72"/>
      <c r="I191" s="75"/>
    </row>
    <row r="192" spans="1:9" ht="13.15" x14ac:dyDescent="0.35">
      <c r="A192" s="62"/>
      <c r="B192" s="63"/>
      <c r="C192" s="63"/>
      <c r="D192" s="71" t="s">
        <v>858</v>
      </c>
      <c r="E192" s="76" t="s">
        <v>778</v>
      </c>
      <c r="F192" s="77" t="s">
        <v>68</v>
      </c>
      <c r="G192" s="77"/>
      <c r="H192" s="77">
        <v>12.452</v>
      </c>
      <c r="I192" s="77">
        <v>16.627235209235209</v>
      </c>
    </row>
    <row r="193" spans="1:9" ht="13.15" x14ac:dyDescent="0.35">
      <c r="A193" s="62"/>
      <c r="B193" s="63"/>
      <c r="C193" s="63"/>
      <c r="D193" s="71" t="s">
        <v>858</v>
      </c>
      <c r="E193" s="76" t="s">
        <v>779</v>
      </c>
      <c r="F193" s="77" t="s">
        <v>68</v>
      </c>
      <c r="G193" s="77"/>
      <c r="H193" s="77">
        <v>6.7129999999999992</v>
      </c>
      <c r="I193" s="77">
        <v>6.7129999999999992</v>
      </c>
    </row>
    <row r="194" spans="1:9" ht="13.15" x14ac:dyDescent="0.35">
      <c r="A194" s="62"/>
      <c r="B194" s="63"/>
      <c r="C194" s="63"/>
      <c r="D194" s="71" t="s">
        <v>858</v>
      </c>
      <c r="E194" s="76" t="s">
        <v>780</v>
      </c>
      <c r="F194" s="77" t="s">
        <v>68</v>
      </c>
      <c r="G194" s="77"/>
      <c r="H194" s="77">
        <v>0.88900000000000001</v>
      </c>
      <c r="I194" s="77">
        <v>0.88900000000000001</v>
      </c>
    </row>
    <row r="195" spans="1:9" ht="13.15" x14ac:dyDescent="0.35">
      <c r="A195" s="62"/>
      <c r="B195" s="63"/>
      <c r="C195" s="63"/>
      <c r="D195" s="71" t="s">
        <v>858</v>
      </c>
      <c r="E195" s="76" t="s">
        <v>781</v>
      </c>
      <c r="F195" s="77" t="s">
        <v>68</v>
      </c>
      <c r="G195" s="77"/>
      <c r="H195" s="77">
        <v>6.7789999999999999</v>
      </c>
      <c r="I195" s="77">
        <v>6.8049999999999997</v>
      </c>
    </row>
    <row r="196" spans="1:9" ht="13.15" x14ac:dyDescent="0.35">
      <c r="A196" s="79"/>
      <c r="B196" s="80"/>
      <c r="C196" s="80"/>
      <c r="D196" s="71" t="s">
        <v>858</v>
      </c>
      <c r="E196" s="76" t="s">
        <v>782</v>
      </c>
      <c r="F196" s="77" t="s">
        <v>68</v>
      </c>
      <c r="G196" s="77"/>
      <c r="H196" s="77">
        <v>48.782966204458262</v>
      </c>
      <c r="I196" s="77">
        <v>87.033470172712185</v>
      </c>
    </row>
    <row r="197" spans="1:9" ht="13.15" x14ac:dyDescent="0.35">
      <c r="A197" s="79"/>
      <c r="B197" s="80"/>
      <c r="C197" s="80"/>
      <c r="D197" s="71" t="s">
        <v>858</v>
      </c>
      <c r="E197" s="76" t="s">
        <v>783</v>
      </c>
      <c r="F197" s="77" t="s">
        <v>68</v>
      </c>
      <c r="G197" s="77"/>
      <c r="H197" s="77">
        <v>13.512602000000001</v>
      </c>
      <c r="I197" s="77">
        <v>28.67656746223895</v>
      </c>
    </row>
    <row r="198" spans="1:9" ht="13.15" x14ac:dyDescent="0.35">
      <c r="A198" s="79"/>
      <c r="B198" s="80"/>
      <c r="C198" s="80"/>
      <c r="D198" s="71" t="s">
        <v>858</v>
      </c>
      <c r="E198" s="76" t="s">
        <v>784</v>
      </c>
      <c r="F198" s="77" t="s">
        <v>68</v>
      </c>
      <c r="G198" s="77"/>
      <c r="H198" s="77">
        <v>14.164000000000001</v>
      </c>
      <c r="I198" s="77">
        <v>14.531384920634922</v>
      </c>
    </row>
    <row r="199" spans="1:9" ht="13.15" x14ac:dyDescent="0.35">
      <c r="A199" s="79"/>
      <c r="B199" s="80"/>
      <c r="C199" s="80"/>
      <c r="D199" s="71" t="s">
        <v>858</v>
      </c>
      <c r="E199" s="76" t="s">
        <v>45</v>
      </c>
      <c r="F199" s="77" t="s">
        <v>68</v>
      </c>
      <c r="G199" s="77"/>
      <c r="H199" s="77">
        <v>22.302999999999997</v>
      </c>
      <c r="I199" s="77">
        <v>31.567106060606058</v>
      </c>
    </row>
    <row r="200" spans="1:9" ht="13.15" x14ac:dyDescent="0.35">
      <c r="A200" s="79"/>
      <c r="B200" s="80"/>
      <c r="C200" s="63"/>
      <c r="D200" s="71" t="s">
        <v>858</v>
      </c>
      <c r="E200" s="76" t="s">
        <v>785</v>
      </c>
      <c r="F200" s="77" t="s">
        <v>68</v>
      </c>
      <c r="G200" s="77"/>
      <c r="H200" s="77">
        <v>22.282716766163073</v>
      </c>
      <c r="I200" s="77">
        <v>22.28271676616307</v>
      </c>
    </row>
    <row r="201" spans="1:9" ht="13.15" x14ac:dyDescent="0.35">
      <c r="A201" s="79"/>
      <c r="B201" s="80"/>
      <c r="C201" s="63"/>
      <c r="D201" s="71" t="s">
        <v>858</v>
      </c>
      <c r="E201" s="76" t="s">
        <v>786</v>
      </c>
      <c r="F201" s="77" t="s">
        <v>68</v>
      </c>
      <c r="G201" s="77"/>
      <c r="H201" s="77">
        <v>18.112908000000001</v>
      </c>
      <c r="I201" s="77">
        <v>28.903641766233761</v>
      </c>
    </row>
    <row r="202" spans="1:9" ht="13.15" x14ac:dyDescent="0.35">
      <c r="A202" s="79"/>
      <c r="B202" s="80"/>
      <c r="C202" s="63"/>
      <c r="D202" s="71" t="s">
        <v>858</v>
      </c>
      <c r="E202" s="76" t="s">
        <v>787</v>
      </c>
      <c r="F202" s="77" t="s">
        <v>68</v>
      </c>
      <c r="G202" s="77"/>
      <c r="H202" s="77">
        <v>9.2880415999999997</v>
      </c>
      <c r="I202" s="77">
        <v>14.644772625292207</v>
      </c>
    </row>
    <row r="203" spans="1:9" ht="13.15" x14ac:dyDescent="0.35">
      <c r="A203" s="79"/>
      <c r="B203" s="80"/>
      <c r="C203" s="63"/>
      <c r="D203" s="71" t="s">
        <v>858</v>
      </c>
      <c r="E203" s="76" t="s">
        <v>843</v>
      </c>
      <c r="F203" s="77" t="s">
        <v>68</v>
      </c>
      <c r="G203" s="77"/>
      <c r="H203" s="77">
        <v>11.153</v>
      </c>
      <c r="I203" s="77">
        <v>19.6527113997114</v>
      </c>
    </row>
    <row r="204" spans="1:9" ht="13.15" x14ac:dyDescent="0.35">
      <c r="A204" s="79"/>
      <c r="B204" s="80"/>
      <c r="C204" s="63"/>
      <c r="D204" s="71" t="s">
        <v>858</v>
      </c>
      <c r="E204" s="76" t="s">
        <v>844</v>
      </c>
      <c r="F204" s="77" t="s">
        <v>68</v>
      </c>
      <c r="G204" s="77"/>
      <c r="H204" s="77">
        <v>6.3371259999999996</v>
      </c>
      <c r="I204" s="77">
        <v>1.9189999999999996</v>
      </c>
    </row>
    <row r="205" spans="1:9" ht="13.15" x14ac:dyDescent="0.35">
      <c r="A205" s="79"/>
      <c r="B205" s="80"/>
      <c r="C205" s="63"/>
      <c r="D205" s="71" t="s">
        <v>858</v>
      </c>
      <c r="E205" s="76" t="s">
        <v>845</v>
      </c>
      <c r="F205" s="77" t="s">
        <v>68</v>
      </c>
      <c r="G205" s="77"/>
      <c r="H205" s="77">
        <v>4.4809999999999999</v>
      </c>
      <c r="I205" s="77">
        <v>4.4809999999999999</v>
      </c>
    </row>
    <row r="206" spans="1:9" x14ac:dyDescent="0.35">
      <c r="C206" s="63"/>
      <c r="D206" s="71" t="s">
        <v>858</v>
      </c>
      <c r="E206" s="76" t="s">
        <v>846</v>
      </c>
      <c r="F206" s="77" t="s">
        <v>68</v>
      </c>
      <c r="G206" s="77"/>
      <c r="H206" s="77">
        <v>58.943225307857148</v>
      </c>
      <c r="I206" s="77">
        <v>74.769229276111105</v>
      </c>
    </row>
    <row r="207" spans="1:9" ht="13.15" x14ac:dyDescent="0.35">
      <c r="A207" s="93"/>
      <c r="B207" s="93"/>
      <c r="C207" s="63"/>
      <c r="D207" s="71" t="s">
        <v>858</v>
      </c>
      <c r="E207" s="76" t="s">
        <v>847</v>
      </c>
      <c r="F207" s="77" t="s">
        <v>68</v>
      </c>
      <c r="G207" s="77"/>
      <c r="H207" s="77">
        <v>2.2879399999999999</v>
      </c>
      <c r="I207" s="77">
        <v>2.2879399999999999</v>
      </c>
    </row>
    <row r="208" spans="1:9" ht="13.15" x14ac:dyDescent="0.35">
      <c r="A208" s="87"/>
      <c r="D208" s="71" t="s">
        <v>858</v>
      </c>
      <c r="E208" s="76" t="s">
        <v>848</v>
      </c>
      <c r="F208" s="77" t="s">
        <v>68</v>
      </c>
      <c r="G208" s="77"/>
      <c r="H208" s="77">
        <v>1.6989000000000001</v>
      </c>
      <c r="I208" s="77">
        <v>1.6989000000000001</v>
      </c>
    </row>
    <row r="209" spans="1:9" s="88" customFormat="1" ht="13.15" x14ac:dyDescent="0.4">
      <c r="A209" s="87"/>
      <c r="D209" s="131"/>
      <c r="E209" s="82" t="s">
        <v>462</v>
      </c>
      <c r="F209" s="82" t="s">
        <v>68</v>
      </c>
      <c r="G209" s="82"/>
      <c r="H209" s="82">
        <f>SUM(H192:H208)</f>
        <v>260.18042587847845</v>
      </c>
      <c r="I209" s="82">
        <v>363.48267565893883</v>
      </c>
    </row>
    <row r="210" spans="1:9" ht="13.15" x14ac:dyDescent="0.35">
      <c r="A210" s="87"/>
      <c r="C210" s="80"/>
      <c r="D210" s="71"/>
      <c r="E210" s="77"/>
      <c r="F210" s="77"/>
      <c r="G210" s="77"/>
      <c r="H210" s="77"/>
      <c r="I210" s="77"/>
    </row>
    <row r="211" spans="1:9" ht="13.15" x14ac:dyDescent="0.35">
      <c r="A211" s="62"/>
      <c r="B211" s="63"/>
      <c r="C211" s="62" t="s">
        <v>859</v>
      </c>
      <c r="D211" s="71"/>
      <c r="E211" s="73"/>
      <c r="F211" s="73"/>
      <c r="G211" s="73"/>
      <c r="H211" s="72"/>
      <c r="I211" s="75"/>
    </row>
    <row r="212" spans="1:9" ht="13.15" x14ac:dyDescent="0.35">
      <c r="A212" s="62"/>
      <c r="B212" s="63"/>
      <c r="C212" s="63"/>
      <c r="D212" s="71" t="s">
        <v>859</v>
      </c>
      <c r="E212" s="76" t="s">
        <v>778</v>
      </c>
      <c r="F212" s="77" t="s">
        <v>68</v>
      </c>
      <c r="G212" s="77"/>
      <c r="H212" s="77">
        <v>0</v>
      </c>
      <c r="I212" s="77">
        <v>0</v>
      </c>
    </row>
    <row r="213" spans="1:9" ht="13.15" x14ac:dyDescent="0.35">
      <c r="A213" s="62"/>
      <c r="B213" s="63"/>
      <c r="C213" s="63"/>
      <c r="D213" s="71" t="s">
        <v>859</v>
      </c>
      <c r="E213" s="76" t="s">
        <v>779</v>
      </c>
      <c r="F213" s="77" t="s">
        <v>68</v>
      </c>
      <c r="G213" s="77"/>
      <c r="H213" s="77">
        <v>0</v>
      </c>
      <c r="I213" s="77">
        <v>0</v>
      </c>
    </row>
    <row r="214" spans="1:9" ht="13.15" x14ac:dyDescent="0.35">
      <c r="A214" s="62"/>
      <c r="B214" s="63"/>
      <c r="C214" s="63"/>
      <c r="D214" s="71" t="s">
        <v>859</v>
      </c>
      <c r="E214" s="76" t="s">
        <v>780</v>
      </c>
      <c r="F214" s="77" t="s">
        <v>68</v>
      </c>
      <c r="G214" s="77"/>
      <c r="H214" s="77">
        <v>0</v>
      </c>
      <c r="I214" s="77">
        <v>0</v>
      </c>
    </row>
    <row r="215" spans="1:9" ht="13.15" x14ac:dyDescent="0.35">
      <c r="A215" s="62"/>
      <c r="B215" s="63"/>
      <c r="C215" s="63"/>
      <c r="D215" s="71" t="s">
        <v>859</v>
      </c>
      <c r="E215" s="76" t="s">
        <v>781</v>
      </c>
      <c r="F215" s="77" t="s">
        <v>68</v>
      </c>
      <c r="G215" s="77"/>
      <c r="H215" s="77">
        <v>0</v>
      </c>
      <c r="I215" s="77">
        <v>0</v>
      </c>
    </row>
    <row r="216" spans="1:9" ht="13.15" x14ac:dyDescent="0.35">
      <c r="A216" s="79"/>
      <c r="B216" s="80"/>
      <c r="C216" s="80"/>
      <c r="D216" s="71" t="s">
        <v>859</v>
      </c>
      <c r="E216" s="76" t="s">
        <v>782</v>
      </c>
      <c r="F216" s="77" t="s">
        <v>68</v>
      </c>
      <c r="G216" s="77"/>
      <c r="H216" s="77">
        <v>0</v>
      </c>
      <c r="I216" s="77">
        <v>0</v>
      </c>
    </row>
    <row r="217" spans="1:9" ht="13.15" x14ac:dyDescent="0.35">
      <c r="A217" s="79"/>
      <c r="B217" s="80"/>
      <c r="C217" s="80"/>
      <c r="D217" s="71" t="s">
        <v>859</v>
      </c>
      <c r="E217" s="76" t="s">
        <v>783</v>
      </c>
      <c r="F217" s="77" t="s">
        <v>68</v>
      </c>
      <c r="G217" s="77"/>
      <c r="H217" s="77">
        <v>0</v>
      </c>
      <c r="I217" s="77">
        <v>0</v>
      </c>
    </row>
    <row r="218" spans="1:9" ht="13.15" x14ac:dyDescent="0.35">
      <c r="A218" s="79"/>
      <c r="B218" s="80"/>
      <c r="C218" s="80"/>
      <c r="D218" s="71" t="s">
        <v>859</v>
      </c>
      <c r="E218" s="76" t="s">
        <v>784</v>
      </c>
      <c r="F218" s="77" t="s">
        <v>68</v>
      </c>
      <c r="G218" s="77"/>
      <c r="H218" s="77">
        <v>0</v>
      </c>
      <c r="I218" s="77">
        <v>0</v>
      </c>
    </row>
    <row r="219" spans="1:9" ht="13.15" x14ac:dyDescent="0.35">
      <c r="A219" s="79"/>
      <c r="B219" s="80"/>
      <c r="C219" s="80"/>
      <c r="D219" s="71" t="s">
        <v>859</v>
      </c>
      <c r="E219" s="76" t="s">
        <v>45</v>
      </c>
      <c r="F219" s="77" t="s">
        <v>68</v>
      </c>
      <c r="G219" s="77"/>
      <c r="H219" s="77">
        <v>0</v>
      </c>
      <c r="I219" s="77">
        <v>0</v>
      </c>
    </row>
    <row r="220" spans="1:9" ht="13.15" x14ac:dyDescent="0.35">
      <c r="A220" s="79"/>
      <c r="B220" s="80"/>
      <c r="C220" s="63"/>
      <c r="D220" s="71" t="s">
        <v>859</v>
      </c>
      <c r="E220" s="76" t="s">
        <v>785</v>
      </c>
      <c r="F220" s="77" t="s">
        <v>68</v>
      </c>
      <c r="G220" s="77"/>
      <c r="H220" s="77">
        <v>0</v>
      </c>
      <c r="I220" s="77">
        <v>0</v>
      </c>
    </row>
    <row r="221" spans="1:9" ht="13.15" x14ac:dyDescent="0.35">
      <c r="A221" s="79"/>
      <c r="B221" s="80"/>
      <c r="C221" s="63"/>
      <c r="D221" s="71" t="s">
        <v>859</v>
      </c>
      <c r="E221" s="76" t="s">
        <v>786</v>
      </c>
      <c r="F221" s="77" t="s">
        <v>68</v>
      </c>
      <c r="G221" s="77"/>
      <c r="H221" s="77">
        <v>0</v>
      </c>
      <c r="I221" s="77">
        <v>0</v>
      </c>
    </row>
    <row r="222" spans="1:9" ht="13.15" x14ac:dyDescent="0.35">
      <c r="A222" s="79"/>
      <c r="B222" s="80"/>
      <c r="C222" s="63"/>
      <c r="D222" s="71" t="s">
        <v>859</v>
      </c>
      <c r="E222" s="76" t="s">
        <v>787</v>
      </c>
      <c r="F222" s="77" t="s">
        <v>68</v>
      </c>
      <c r="G222" s="77"/>
      <c r="H222" s="77">
        <v>0</v>
      </c>
      <c r="I222" s="77">
        <v>0</v>
      </c>
    </row>
    <row r="223" spans="1:9" ht="13.15" x14ac:dyDescent="0.35">
      <c r="A223" s="79"/>
      <c r="B223" s="80"/>
      <c r="C223" s="63"/>
      <c r="D223" s="71" t="s">
        <v>859</v>
      </c>
      <c r="E223" s="76" t="s">
        <v>843</v>
      </c>
      <c r="F223" s="77" t="s">
        <v>68</v>
      </c>
      <c r="G223" s="77"/>
      <c r="H223" s="77">
        <v>0</v>
      </c>
      <c r="I223" s="77">
        <v>0</v>
      </c>
    </row>
    <row r="224" spans="1:9" ht="13.15" x14ac:dyDescent="0.35">
      <c r="A224" s="79"/>
      <c r="B224" s="80"/>
      <c r="C224" s="63"/>
      <c r="D224" s="71" t="s">
        <v>859</v>
      </c>
      <c r="E224" s="76" t="s">
        <v>844</v>
      </c>
      <c r="F224" s="77" t="s">
        <v>68</v>
      </c>
      <c r="G224" s="77"/>
      <c r="H224" s="77">
        <v>0</v>
      </c>
      <c r="I224" s="77">
        <v>0</v>
      </c>
    </row>
    <row r="225" spans="1:9" ht="13.15" x14ac:dyDescent="0.35">
      <c r="A225" s="79"/>
      <c r="B225" s="80"/>
      <c r="C225" s="63"/>
      <c r="D225" s="71" t="s">
        <v>859</v>
      </c>
      <c r="E225" s="76" t="s">
        <v>845</v>
      </c>
      <c r="F225" s="77" t="s">
        <v>68</v>
      </c>
      <c r="G225" s="77"/>
      <c r="H225" s="77">
        <v>0</v>
      </c>
      <c r="I225" s="77">
        <v>0</v>
      </c>
    </row>
    <row r="226" spans="1:9" x14ac:dyDescent="0.35">
      <c r="C226" s="63"/>
      <c r="D226" s="71" t="s">
        <v>859</v>
      </c>
      <c r="E226" s="76" t="s">
        <v>846</v>
      </c>
      <c r="F226" s="77" t="s">
        <v>68</v>
      </c>
      <c r="G226" s="77"/>
      <c r="H226" s="77">
        <v>0</v>
      </c>
      <c r="I226" s="77">
        <v>0</v>
      </c>
    </row>
    <row r="227" spans="1:9" ht="13.15" x14ac:dyDescent="0.35">
      <c r="A227" s="93"/>
      <c r="B227" s="93"/>
      <c r="C227" s="63"/>
      <c r="D227" s="71" t="s">
        <v>859</v>
      </c>
      <c r="E227" s="76" t="s">
        <v>847</v>
      </c>
      <c r="F227" s="77" t="s">
        <v>68</v>
      </c>
      <c r="G227" s="77"/>
      <c r="H227" s="77">
        <v>0</v>
      </c>
      <c r="I227" s="77">
        <v>0</v>
      </c>
    </row>
    <row r="228" spans="1:9" ht="13.15" x14ac:dyDescent="0.35">
      <c r="A228" s="87"/>
      <c r="D228" s="71" t="s">
        <v>859</v>
      </c>
      <c r="E228" s="76" t="s">
        <v>848</v>
      </c>
      <c r="F228" s="77" t="s">
        <v>68</v>
      </c>
      <c r="G228" s="77"/>
      <c r="H228" s="77">
        <v>0</v>
      </c>
      <c r="I228" s="77">
        <v>0</v>
      </c>
    </row>
    <row r="229" spans="1:9" s="88" customFormat="1" ht="13.15" x14ac:dyDescent="0.4">
      <c r="A229" s="87"/>
      <c r="D229" s="131"/>
      <c r="E229" s="82" t="s">
        <v>462</v>
      </c>
      <c r="F229" s="82" t="s">
        <v>68</v>
      </c>
      <c r="G229" s="82"/>
      <c r="H229" s="82">
        <f>SUM(H212:H228)</f>
        <v>0</v>
      </c>
      <c r="I229" s="82">
        <v>0</v>
      </c>
    </row>
    <row r="230" spans="1:9" ht="13.15" x14ac:dyDescent="0.35">
      <c r="A230" s="87"/>
      <c r="C230" s="80"/>
      <c r="D230" s="71"/>
      <c r="E230" s="77"/>
      <c r="F230" s="77"/>
      <c r="G230" s="77"/>
      <c r="H230" s="77"/>
      <c r="I230" s="77"/>
    </row>
    <row r="231" spans="1:9" ht="13.15" x14ac:dyDescent="0.35">
      <c r="A231" s="68" t="s">
        <v>860</v>
      </c>
      <c r="B231" s="68"/>
      <c r="C231" s="128"/>
      <c r="D231" s="129"/>
      <c r="E231" s="68"/>
      <c r="F231" s="68"/>
      <c r="G231" s="68"/>
      <c r="H231" s="68"/>
      <c r="I231" s="68"/>
    </row>
    <row r="232" spans="1:9" ht="13.15" x14ac:dyDescent="0.35">
      <c r="A232" s="132"/>
      <c r="B232" s="132"/>
      <c r="C232" s="133"/>
      <c r="D232" s="134"/>
      <c r="E232" s="132"/>
      <c r="F232" s="132"/>
      <c r="G232" s="132"/>
      <c r="H232" s="132"/>
      <c r="I232" s="132"/>
    </row>
    <row r="233" spans="1:9" ht="13.15" x14ac:dyDescent="0.35">
      <c r="A233" s="62"/>
      <c r="B233" s="63"/>
      <c r="C233" s="62" t="s">
        <v>861</v>
      </c>
      <c r="D233" s="71"/>
      <c r="E233" s="73"/>
      <c r="F233" s="73"/>
      <c r="G233" s="73"/>
      <c r="H233" s="72"/>
      <c r="I233" s="75"/>
    </row>
    <row r="234" spans="1:9" ht="13.15" x14ac:dyDescent="0.35">
      <c r="A234" s="62"/>
      <c r="B234" s="63"/>
      <c r="C234" s="63"/>
      <c r="D234" s="71" t="s">
        <v>861</v>
      </c>
      <c r="E234" s="76" t="s">
        <v>778</v>
      </c>
      <c r="F234" s="77" t="s">
        <v>68</v>
      </c>
      <c r="G234" s="77"/>
      <c r="H234" s="77">
        <v>286.13500000000005</v>
      </c>
      <c r="I234" s="77">
        <v>222.62937694831484</v>
      </c>
    </row>
    <row r="235" spans="1:9" ht="13.15" x14ac:dyDescent="0.35">
      <c r="A235" s="62"/>
      <c r="B235" s="63"/>
      <c r="C235" s="63"/>
      <c r="D235" s="71" t="s">
        <v>861</v>
      </c>
      <c r="E235" s="76" t="s">
        <v>779</v>
      </c>
      <c r="F235" s="77" t="s">
        <v>68</v>
      </c>
      <c r="G235" s="77"/>
      <c r="H235" s="77">
        <v>1.321</v>
      </c>
      <c r="I235" s="77">
        <v>0.76900000000000002</v>
      </c>
    </row>
    <row r="236" spans="1:9" ht="13.15" x14ac:dyDescent="0.35">
      <c r="A236" s="62"/>
      <c r="B236" s="63"/>
      <c r="C236" s="63"/>
      <c r="D236" s="71" t="s">
        <v>861</v>
      </c>
      <c r="E236" s="76" t="s">
        <v>780</v>
      </c>
      <c r="F236" s="77" t="s">
        <v>68</v>
      </c>
      <c r="G236" s="77"/>
      <c r="H236" s="77">
        <v>0</v>
      </c>
      <c r="I236" s="77">
        <v>0</v>
      </c>
    </row>
    <row r="237" spans="1:9" ht="13.15" x14ac:dyDescent="0.35">
      <c r="A237" s="62"/>
      <c r="B237" s="63"/>
      <c r="C237" s="63"/>
      <c r="D237" s="71" t="s">
        <v>861</v>
      </c>
      <c r="E237" s="76" t="s">
        <v>781</v>
      </c>
      <c r="F237" s="77" t="s">
        <v>68</v>
      </c>
      <c r="G237" s="77"/>
      <c r="H237" s="77">
        <v>257.839</v>
      </c>
      <c r="I237" s="77">
        <v>136.16508694526368</v>
      </c>
    </row>
    <row r="238" spans="1:9" ht="13.15" x14ac:dyDescent="0.35">
      <c r="A238" s="79"/>
      <c r="B238" s="80"/>
      <c r="C238" s="80"/>
      <c r="D238" s="71" t="s">
        <v>861</v>
      </c>
      <c r="E238" s="76" t="s">
        <v>782</v>
      </c>
      <c r="F238" s="77" t="s">
        <v>68</v>
      </c>
      <c r="G238" s="77"/>
      <c r="H238" s="77">
        <v>274.40199278357551</v>
      </c>
      <c r="I238" s="77">
        <v>296.31261963482586</v>
      </c>
    </row>
    <row r="239" spans="1:9" ht="13.15" x14ac:dyDescent="0.35">
      <c r="A239" s="79"/>
      <c r="B239" s="80"/>
      <c r="C239" s="80"/>
      <c r="D239" s="71" t="s">
        <v>861</v>
      </c>
      <c r="E239" s="76" t="s">
        <v>783</v>
      </c>
      <c r="F239" s="77" t="s">
        <v>68</v>
      </c>
      <c r="G239" s="77"/>
      <c r="H239" s="77">
        <v>37.41488099999998</v>
      </c>
      <c r="I239" s="77">
        <v>12.332095768097107</v>
      </c>
    </row>
    <row r="240" spans="1:9" ht="13.15" x14ac:dyDescent="0.35">
      <c r="A240" s="79"/>
      <c r="B240" s="80"/>
      <c r="C240" s="80"/>
      <c r="D240" s="71" t="s">
        <v>861</v>
      </c>
      <c r="E240" s="76" t="s">
        <v>784</v>
      </c>
      <c r="F240" s="77" t="s">
        <v>68</v>
      </c>
      <c r="G240" s="77"/>
      <c r="H240" s="77">
        <v>592.84400000000005</v>
      </c>
      <c r="I240" s="77">
        <v>321.43754931380226</v>
      </c>
    </row>
    <row r="241" spans="1:9" ht="13.15" x14ac:dyDescent="0.35">
      <c r="A241" s="79"/>
      <c r="B241" s="80"/>
      <c r="C241" s="80"/>
      <c r="D241" s="71" t="s">
        <v>861</v>
      </c>
      <c r="E241" s="76" t="s">
        <v>45</v>
      </c>
      <c r="F241" s="77" t="s">
        <v>68</v>
      </c>
      <c r="G241" s="77"/>
      <c r="H241" s="77">
        <v>186.14599999999996</v>
      </c>
      <c r="I241" s="77">
        <v>189.8429176561194</v>
      </c>
    </row>
    <row r="242" spans="1:9" ht="13.15" x14ac:dyDescent="0.35">
      <c r="A242" s="79"/>
      <c r="B242" s="80"/>
      <c r="C242" s="63"/>
      <c r="D242" s="71" t="s">
        <v>861</v>
      </c>
      <c r="E242" s="76" t="s">
        <v>785</v>
      </c>
      <c r="F242" s="77" t="s">
        <v>68</v>
      </c>
      <c r="G242" s="77"/>
      <c r="H242" s="77">
        <v>0</v>
      </c>
      <c r="I242" s="77">
        <v>0</v>
      </c>
    </row>
    <row r="243" spans="1:9" ht="13.15" x14ac:dyDescent="0.35">
      <c r="A243" s="79"/>
      <c r="B243" s="80"/>
      <c r="C243" s="63"/>
      <c r="D243" s="71" t="s">
        <v>861</v>
      </c>
      <c r="E243" s="76" t="s">
        <v>786</v>
      </c>
      <c r="F243" s="77" t="s">
        <v>68</v>
      </c>
      <c r="G243" s="77"/>
      <c r="H243" s="77">
        <v>16.079538999999997</v>
      </c>
      <c r="I243" s="77">
        <v>10.747172139617792</v>
      </c>
    </row>
    <row r="244" spans="1:9" ht="13.15" x14ac:dyDescent="0.35">
      <c r="A244" s="79"/>
      <c r="B244" s="80"/>
      <c r="C244" s="63"/>
      <c r="D244" s="71" t="s">
        <v>861</v>
      </c>
      <c r="E244" s="76" t="s">
        <v>787</v>
      </c>
      <c r="F244" s="77" t="s">
        <v>68</v>
      </c>
      <c r="G244" s="77"/>
      <c r="H244" s="77">
        <v>41.723508800000012</v>
      </c>
      <c r="I244" s="77">
        <v>38.665337074801805</v>
      </c>
    </row>
    <row r="245" spans="1:9" ht="13.15" x14ac:dyDescent="0.35">
      <c r="A245" s="79"/>
      <c r="B245" s="80"/>
      <c r="C245" s="63"/>
      <c r="D245" s="71" t="s">
        <v>861</v>
      </c>
      <c r="E245" s="76" t="s">
        <v>843</v>
      </c>
      <c r="F245" s="77" t="s">
        <v>68</v>
      </c>
      <c r="G245" s="77"/>
      <c r="H245" s="77">
        <v>20.422999999999998</v>
      </c>
      <c r="I245" s="77">
        <v>23.733484563599998</v>
      </c>
    </row>
    <row r="246" spans="1:9" ht="13.15" x14ac:dyDescent="0.35">
      <c r="A246" s="79"/>
      <c r="B246" s="80"/>
      <c r="C246" s="63"/>
      <c r="D246" s="71" t="s">
        <v>861</v>
      </c>
      <c r="E246" s="76" t="s">
        <v>844</v>
      </c>
      <c r="F246" s="77" t="s">
        <v>68</v>
      </c>
      <c r="G246" s="77"/>
      <c r="H246" s="77">
        <v>0</v>
      </c>
      <c r="I246" s="77">
        <v>0</v>
      </c>
    </row>
    <row r="247" spans="1:9" ht="13.15" x14ac:dyDescent="0.35">
      <c r="A247" s="79"/>
      <c r="B247" s="80"/>
      <c r="C247" s="63"/>
      <c r="D247" s="71" t="s">
        <v>861</v>
      </c>
      <c r="E247" s="76" t="s">
        <v>845</v>
      </c>
      <c r="F247" s="77" t="s">
        <v>68</v>
      </c>
      <c r="G247" s="77"/>
      <c r="H247" s="77">
        <v>0</v>
      </c>
      <c r="I247" s="77">
        <v>0</v>
      </c>
    </row>
    <row r="248" spans="1:9" x14ac:dyDescent="0.35">
      <c r="C248" s="63"/>
      <c r="D248" s="71" t="s">
        <v>861</v>
      </c>
      <c r="E248" s="76" t="s">
        <v>846</v>
      </c>
      <c r="F248" s="77" t="s">
        <v>68</v>
      </c>
      <c r="G248" s="77"/>
      <c r="H248" s="77">
        <v>5.4531033211133817</v>
      </c>
      <c r="I248" s="77">
        <v>5.6871761133313932</v>
      </c>
    </row>
    <row r="249" spans="1:9" ht="13.15" x14ac:dyDescent="0.35">
      <c r="A249" s="93"/>
      <c r="B249" s="93"/>
      <c r="C249" s="63"/>
      <c r="D249" s="71" t="s">
        <v>861</v>
      </c>
      <c r="E249" s="76" t="s">
        <v>847</v>
      </c>
      <c r="F249" s="77" t="s">
        <v>68</v>
      </c>
      <c r="G249" s="77"/>
      <c r="H249" s="77">
        <v>14.697371060000002</v>
      </c>
      <c r="I249" s="77">
        <v>20.180102587596387</v>
      </c>
    </row>
    <row r="250" spans="1:9" ht="13.15" x14ac:dyDescent="0.35">
      <c r="A250" s="87"/>
      <c r="D250" s="71" t="s">
        <v>861</v>
      </c>
      <c r="E250" s="76" t="s">
        <v>848</v>
      </c>
      <c r="F250" s="77" t="s">
        <v>68</v>
      </c>
      <c r="G250" s="77"/>
      <c r="H250" s="77">
        <v>0</v>
      </c>
      <c r="I250" s="77">
        <v>0</v>
      </c>
    </row>
    <row r="251" spans="1:9" s="88" customFormat="1" ht="13.15" x14ac:dyDescent="0.4">
      <c r="A251" s="87"/>
      <c r="D251" s="131"/>
      <c r="E251" s="82" t="s">
        <v>462</v>
      </c>
      <c r="F251" s="82" t="s">
        <v>68</v>
      </c>
      <c r="G251" s="82"/>
      <c r="H251" s="82">
        <f>SUM(H234:H250)</f>
        <v>1734.4783959646888</v>
      </c>
      <c r="I251" s="82">
        <v>1278.5019187453704</v>
      </c>
    </row>
    <row r="252" spans="1:9" ht="13.15" x14ac:dyDescent="0.4">
      <c r="A252" s="87"/>
      <c r="B252" s="88"/>
      <c r="C252" s="59"/>
      <c r="D252" s="135"/>
      <c r="E252" s="90"/>
      <c r="F252" s="85"/>
      <c r="G252" s="85"/>
      <c r="H252" s="91"/>
      <c r="I252" s="136"/>
    </row>
    <row r="253" spans="1:9" ht="13.15" x14ac:dyDescent="0.35">
      <c r="A253" s="62"/>
      <c r="B253" s="63"/>
      <c r="C253" s="62" t="s">
        <v>862</v>
      </c>
      <c r="D253" s="71"/>
      <c r="E253" s="73"/>
      <c r="F253" s="73"/>
      <c r="G253" s="73"/>
      <c r="H253" s="72"/>
      <c r="I253" s="75"/>
    </row>
    <row r="254" spans="1:9" ht="13.15" x14ac:dyDescent="0.35">
      <c r="A254" s="62"/>
      <c r="B254" s="63"/>
      <c r="C254" s="63"/>
      <c r="D254" s="71" t="s">
        <v>862</v>
      </c>
      <c r="E254" s="76" t="s">
        <v>778</v>
      </c>
      <c r="F254" s="77" t="s">
        <v>68</v>
      </c>
      <c r="G254" s="77"/>
      <c r="H254" s="77">
        <v>617.72299999999996</v>
      </c>
      <c r="I254" s="77">
        <v>624.07854749033015</v>
      </c>
    </row>
    <row r="255" spans="1:9" ht="13.15" x14ac:dyDescent="0.35">
      <c r="A255" s="62"/>
      <c r="B255" s="63"/>
      <c r="C255" s="63"/>
      <c r="D255" s="71" t="s">
        <v>862</v>
      </c>
      <c r="E255" s="76" t="s">
        <v>779</v>
      </c>
      <c r="F255" s="77" t="s">
        <v>68</v>
      </c>
      <c r="G255" s="77"/>
      <c r="H255" s="77">
        <v>49.728999999999999</v>
      </c>
      <c r="I255" s="77">
        <v>47.588315232076077</v>
      </c>
    </row>
    <row r="256" spans="1:9" ht="13.15" x14ac:dyDescent="0.35">
      <c r="A256" s="62"/>
      <c r="B256" s="63"/>
      <c r="C256" s="63"/>
      <c r="D256" s="71" t="s">
        <v>862</v>
      </c>
      <c r="E256" s="76" t="s">
        <v>780</v>
      </c>
      <c r="F256" s="77" t="s">
        <v>68</v>
      </c>
      <c r="G256" s="77"/>
      <c r="H256" s="77">
        <v>0</v>
      </c>
      <c r="I256" s="77"/>
    </row>
    <row r="257" spans="1:9" ht="13.15" x14ac:dyDescent="0.35">
      <c r="A257" s="62"/>
      <c r="B257" s="63"/>
      <c r="C257" s="63"/>
      <c r="D257" s="71" t="s">
        <v>862</v>
      </c>
      <c r="E257" s="76" t="s">
        <v>781</v>
      </c>
      <c r="F257" s="77" t="s">
        <v>68</v>
      </c>
      <c r="G257" s="77"/>
      <c r="H257" s="77">
        <v>132.893</v>
      </c>
      <c r="I257" s="77">
        <v>134.45462012947155</v>
      </c>
    </row>
    <row r="258" spans="1:9" ht="13.15" x14ac:dyDescent="0.35">
      <c r="A258" s="79"/>
      <c r="B258" s="80"/>
      <c r="C258" s="80"/>
      <c r="D258" s="71" t="s">
        <v>862</v>
      </c>
      <c r="E258" s="76" t="s">
        <v>782</v>
      </c>
      <c r="F258" s="77" t="s">
        <v>68</v>
      </c>
      <c r="G258" s="77"/>
      <c r="H258" s="77">
        <v>111.54193892834969</v>
      </c>
      <c r="I258" s="77">
        <v>141.36078326498273</v>
      </c>
    </row>
    <row r="259" spans="1:9" ht="13.15" x14ac:dyDescent="0.35">
      <c r="A259" s="79"/>
      <c r="B259" s="80"/>
      <c r="C259" s="80"/>
      <c r="D259" s="71" t="s">
        <v>862</v>
      </c>
      <c r="E259" s="76" t="s">
        <v>783</v>
      </c>
      <c r="F259" s="77" t="s">
        <v>68</v>
      </c>
      <c r="G259" s="77"/>
      <c r="H259" s="77">
        <v>13.780047999999999</v>
      </c>
      <c r="I259" s="77">
        <v>9.4932333285554762</v>
      </c>
    </row>
    <row r="260" spans="1:9" ht="13.15" x14ac:dyDescent="0.35">
      <c r="A260" s="79"/>
      <c r="B260" s="80"/>
      <c r="C260" s="80"/>
      <c r="D260" s="71" t="s">
        <v>862</v>
      </c>
      <c r="E260" s="76" t="s">
        <v>784</v>
      </c>
      <c r="F260" s="77" t="s">
        <v>68</v>
      </c>
      <c r="G260" s="77"/>
      <c r="H260" s="77">
        <v>211.88600000000005</v>
      </c>
      <c r="I260" s="77">
        <v>186.37872864560288</v>
      </c>
    </row>
    <row r="261" spans="1:9" ht="13.15" x14ac:dyDescent="0.35">
      <c r="A261" s="79"/>
      <c r="B261" s="80"/>
      <c r="C261" s="80"/>
      <c r="D261" s="71" t="s">
        <v>862</v>
      </c>
      <c r="E261" s="76" t="s">
        <v>45</v>
      </c>
      <c r="F261" s="77" t="s">
        <v>68</v>
      </c>
      <c r="G261" s="77"/>
      <c r="H261" s="77">
        <v>0</v>
      </c>
      <c r="I261" s="77"/>
    </row>
    <row r="262" spans="1:9" ht="13.15" x14ac:dyDescent="0.35">
      <c r="A262" s="79"/>
      <c r="B262" s="80"/>
      <c r="C262" s="63"/>
      <c r="D262" s="71" t="s">
        <v>862</v>
      </c>
      <c r="E262" s="76" t="s">
        <v>785</v>
      </c>
      <c r="F262" s="77" t="s">
        <v>68</v>
      </c>
      <c r="G262" s="77"/>
      <c r="H262" s="77">
        <v>0</v>
      </c>
      <c r="I262" s="77"/>
    </row>
    <row r="263" spans="1:9" ht="13.15" x14ac:dyDescent="0.35">
      <c r="A263" s="79"/>
      <c r="B263" s="80"/>
      <c r="C263" s="63"/>
      <c r="D263" s="71" t="s">
        <v>862</v>
      </c>
      <c r="E263" s="76" t="s">
        <v>786</v>
      </c>
      <c r="F263" s="77" t="s">
        <v>68</v>
      </c>
      <c r="G263" s="77"/>
      <c r="H263" s="77">
        <v>0</v>
      </c>
      <c r="I263" s="77"/>
    </row>
    <row r="264" spans="1:9" ht="13.15" x14ac:dyDescent="0.35">
      <c r="A264" s="79"/>
      <c r="B264" s="80"/>
      <c r="C264" s="63"/>
      <c r="D264" s="71" t="s">
        <v>862</v>
      </c>
      <c r="E264" s="76" t="s">
        <v>787</v>
      </c>
      <c r="F264" s="77" t="s">
        <v>68</v>
      </c>
      <c r="G264" s="77"/>
      <c r="H264" s="77">
        <v>0</v>
      </c>
      <c r="I264" s="77"/>
    </row>
    <row r="265" spans="1:9" ht="13.15" x14ac:dyDescent="0.35">
      <c r="A265" s="79"/>
      <c r="B265" s="80"/>
      <c r="C265" s="63"/>
      <c r="D265" s="71" t="s">
        <v>862</v>
      </c>
      <c r="E265" s="76" t="s">
        <v>843</v>
      </c>
      <c r="F265" s="77" t="s">
        <v>68</v>
      </c>
      <c r="G265" s="77"/>
      <c r="H265" s="77">
        <v>61.193999999999996</v>
      </c>
      <c r="I265" s="77">
        <v>57.567193246263983</v>
      </c>
    </row>
    <row r="266" spans="1:9" ht="13.15" x14ac:dyDescent="0.35">
      <c r="A266" s="79"/>
      <c r="B266" s="80"/>
      <c r="C266" s="63"/>
      <c r="D266" s="71" t="s">
        <v>862</v>
      </c>
      <c r="E266" s="76" t="s">
        <v>844</v>
      </c>
      <c r="F266" s="77" t="s">
        <v>68</v>
      </c>
      <c r="G266" s="77"/>
      <c r="H266" s="77">
        <v>0</v>
      </c>
      <c r="I266" s="77"/>
    </row>
    <row r="267" spans="1:9" ht="13.15" x14ac:dyDescent="0.35">
      <c r="A267" s="79"/>
      <c r="B267" s="80"/>
      <c r="C267" s="63"/>
      <c r="D267" s="71" t="s">
        <v>862</v>
      </c>
      <c r="E267" s="76" t="s">
        <v>845</v>
      </c>
      <c r="F267" s="77" t="s">
        <v>68</v>
      </c>
      <c r="G267" s="77"/>
      <c r="H267" s="77">
        <v>0</v>
      </c>
      <c r="I267" s="77"/>
    </row>
    <row r="268" spans="1:9" x14ac:dyDescent="0.35">
      <c r="C268" s="63"/>
      <c r="D268" s="71" t="s">
        <v>862</v>
      </c>
      <c r="E268" s="76" t="s">
        <v>846</v>
      </c>
      <c r="F268" s="77" t="s">
        <v>68</v>
      </c>
      <c r="G268" s="77"/>
      <c r="H268" s="77">
        <v>0</v>
      </c>
      <c r="I268" s="77"/>
    </row>
    <row r="269" spans="1:9" ht="13.15" x14ac:dyDescent="0.35">
      <c r="A269" s="93"/>
      <c r="B269" s="93"/>
      <c r="C269" s="63"/>
      <c r="D269" s="71" t="s">
        <v>862</v>
      </c>
      <c r="E269" s="76" t="s">
        <v>847</v>
      </c>
      <c r="F269" s="77" t="s">
        <v>68</v>
      </c>
      <c r="G269" s="77"/>
      <c r="H269" s="77">
        <v>0</v>
      </c>
      <c r="I269" s="77"/>
    </row>
    <row r="270" spans="1:9" ht="13.15" x14ac:dyDescent="0.35">
      <c r="A270" s="87"/>
      <c r="D270" s="71" t="s">
        <v>862</v>
      </c>
      <c r="E270" s="76" t="s">
        <v>848</v>
      </c>
      <c r="F270" s="77" t="s">
        <v>68</v>
      </c>
      <c r="G270" s="77"/>
      <c r="H270" s="77">
        <v>0</v>
      </c>
      <c r="I270" s="77"/>
    </row>
    <row r="271" spans="1:9" s="88" customFormat="1" ht="13.15" x14ac:dyDescent="0.4">
      <c r="A271" s="87"/>
      <c r="D271" s="131"/>
      <c r="E271" s="82" t="s">
        <v>462</v>
      </c>
      <c r="F271" s="82" t="s">
        <v>68</v>
      </c>
      <c r="G271" s="82"/>
      <c r="H271" s="82">
        <f>SUM(H254:H270)</f>
        <v>1198.7469869283498</v>
      </c>
      <c r="I271" s="82">
        <v>1200.9214213372827</v>
      </c>
    </row>
    <row r="272" spans="1:9" ht="13.15" x14ac:dyDescent="0.4">
      <c r="A272" s="87"/>
      <c r="B272" s="88"/>
      <c r="C272" s="59"/>
      <c r="D272" s="135"/>
      <c r="E272" s="90"/>
      <c r="F272" s="85"/>
      <c r="G272" s="85"/>
      <c r="H272" s="91"/>
      <c r="I272" s="136"/>
    </row>
    <row r="273" spans="1:9" ht="13.15" x14ac:dyDescent="0.35">
      <c r="A273" s="62"/>
      <c r="B273" s="63"/>
      <c r="C273" s="62" t="s">
        <v>863</v>
      </c>
      <c r="D273" s="71"/>
      <c r="E273" s="73"/>
      <c r="F273" s="73"/>
      <c r="G273" s="73"/>
      <c r="H273" s="72"/>
      <c r="I273" s="75"/>
    </row>
    <row r="274" spans="1:9" ht="13.15" x14ac:dyDescent="0.35">
      <c r="A274" s="62"/>
      <c r="B274" s="63"/>
      <c r="C274" s="63"/>
      <c r="D274" s="71" t="s">
        <v>863</v>
      </c>
      <c r="E274" s="76" t="s">
        <v>778</v>
      </c>
      <c r="F274" s="77" t="s">
        <v>68</v>
      </c>
      <c r="G274" s="77"/>
      <c r="H274" s="77">
        <v>33.103999999999992</v>
      </c>
      <c r="I274" s="77">
        <v>8.0679999999999854</v>
      </c>
    </row>
    <row r="275" spans="1:9" ht="13.15" x14ac:dyDescent="0.35">
      <c r="A275" s="62"/>
      <c r="B275" s="63"/>
      <c r="C275" s="63"/>
      <c r="D275" s="71" t="s">
        <v>863</v>
      </c>
      <c r="E275" s="76" t="s">
        <v>779</v>
      </c>
      <c r="F275" s="77" t="s">
        <v>68</v>
      </c>
      <c r="G275" s="77"/>
      <c r="H275" s="77">
        <v>0.73499999999999943</v>
      </c>
      <c r="I275" s="77">
        <v>1.4656699586051363</v>
      </c>
    </row>
    <row r="276" spans="1:9" ht="13.15" x14ac:dyDescent="0.35">
      <c r="A276" s="62"/>
      <c r="B276" s="63"/>
      <c r="C276" s="63"/>
      <c r="D276" s="71" t="s">
        <v>863</v>
      </c>
      <c r="E276" s="76" t="s">
        <v>780</v>
      </c>
      <c r="F276" s="77" t="s">
        <v>68</v>
      </c>
      <c r="G276" s="77"/>
      <c r="H276" s="77">
        <v>1.03</v>
      </c>
      <c r="I276" s="77">
        <v>2.0618494031058114</v>
      </c>
    </row>
    <row r="277" spans="1:9" ht="13.15" x14ac:dyDescent="0.35">
      <c r="A277" s="62"/>
      <c r="B277" s="63"/>
      <c r="C277" s="63"/>
      <c r="D277" s="71" t="s">
        <v>863</v>
      </c>
      <c r="E277" s="76" t="s">
        <v>781</v>
      </c>
      <c r="F277" s="77" t="s">
        <v>68</v>
      </c>
      <c r="G277" s="77"/>
      <c r="H277" s="77">
        <v>25.069999999999997</v>
      </c>
      <c r="I277" s="77">
        <v>9.61199853544937</v>
      </c>
    </row>
    <row r="278" spans="1:9" ht="13.15" x14ac:dyDescent="0.35">
      <c r="A278" s="79"/>
      <c r="B278" s="80"/>
      <c r="C278" s="80"/>
      <c r="D278" s="71" t="s">
        <v>863</v>
      </c>
      <c r="E278" s="76" t="s">
        <v>782</v>
      </c>
      <c r="F278" s="77" t="s">
        <v>68</v>
      </c>
      <c r="G278" s="77"/>
      <c r="H278" s="77">
        <v>143.6737157334139</v>
      </c>
      <c r="I278" s="77">
        <v>171.43911146897318</v>
      </c>
    </row>
    <row r="279" spans="1:9" ht="13.15" x14ac:dyDescent="0.35">
      <c r="A279" s="79"/>
      <c r="B279" s="80"/>
      <c r="C279" s="80"/>
      <c r="D279" s="71" t="s">
        <v>863</v>
      </c>
      <c r="E279" s="76" t="s">
        <v>783</v>
      </c>
      <c r="F279" s="77" t="s">
        <v>68</v>
      </c>
      <c r="G279" s="77"/>
      <c r="H279" s="77">
        <v>53.796999000000007</v>
      </c>
      <c r="I279" s="77">
        <v>26.0742175686335</v>
      </c>
    </row>
    <row r="280" spans="1:9" ht="13.15" x14ac:dyDescent="0.35">
      <c r="A280" s="79"/>
      <c r="B280" s="80"/>
      <c r="C280" s="80"/>
      <c r="D280" s="71" t="s">
        <v>863</v>
      </c>
      <c r="E280" s="76" t="s">
        <v>784</v>
      </c>
      <c r="F280" s="77" t="s">
        <v>68</v>
      </c>
      <c r="G280" s="77"/>
      <c r="H280" s="77">
        <v>165.81200000000001</v>
      </c>
      <c r="I280" s="77">
        <v>46.665946105516817</v>
      </c>
    </row>
    <row r="281" spans="1:9" ht="13.15" x14ac:dyDescent="0.35">
      <c r="A281" s="79"/>
      <c r="B281" s="80"/>
      <c r="C281" s="80"/>
      <c r="D281" s="71" t="s">
        <v>863</v>
      </c>
      <c r="E281" s="76" t="s">
        <v>45</v>
      </c>
      <c r="F281" s="77" t="s">
        <v>68</v>
      </c>
      <c r="G281" s="77"/>
      <c r="H281" s="77">
        <v>139.57599999999999</v>
      </c>
      <c r="I281" s="77">
        <v>188.4325498408063</v>
      </c>
    </row>
    <row r="282" spans="1:9" ht="13.15" x14ac:dyDescent="0.35">
      <c r="A282" s="79"/>
      <c r="B282" s="80"/>
      <c r="C282" s="63"/>
      <c r="D282" s="71" t="s">
        <v>863</v>
      </c>
      <c r="E282" s="76" t="s">
        <v>785</v>
      </c>
      <c r="F282" s="77" t="s">
        <v>68</v>
      </c>
      <c r="G282" s="77"/>
      <c r="H282" s="77">
        <v>148.06999834192067</v>
      </c>
      <c r="I282" s="77">
        <v>146.94608602212662</v>
      </c>
    </row>
    <row r="283" spans="1:9" ht="13.15" x14ac:dyDescent="0.35">
      <c r="A283" s="79"/>
      <c r="B283" s="80"/>
      <c r="C283" s="63"/>
      <c r="D283" s="71" t="s">
        <v>863</v>
      </c>
      <c r="E283" s="76" t="s">
        <v>786</v>
      </c>
      <c r="F283" s="77" t="s">
        <v>68</v>
      </c>
      <c r="G283" s="77"/>
      <c r="H283" s="77">
        <v>22.596605000000004</v>
      </c>
      <c r="I283" s="77">
        <v>2.4818747354442579</v>
      </c>
    </row>
    <row r="284" spans="1:9" ht="13.15" x14ac:dyDescent="0.35">
      <c r="A284" s="79"/>
      <c r="B284" s="80"/>
      <c r="C284" s="63"/>
      <c r="D284" s="71" t="s">
        <v>863</v>
      </c>
      <c r="E284" s="76" t="s">
        <v>787</v>
      </c>
      <c r="F284" s="77" t="s">
        <v>68</v>
      </c>
      <c r="G284" s="77"/>
      <c r="H284" s="77">
        <v>15.673244800000001</v>
      </c>
      <c r="I284" s="77">
        <v>17.148675186412618</v>
      </c>
    </row>
    <row r="285" spans="1:9" ht="13.15" x14ac:dyDescent="0.35">
      <c r="A285" s="79"/>
      <c r="B285" s="80"/>
      <c r="C285" s="63"/>
      <c r="D285" s="71" t="s">
        <v>863</v>
      </c>
      <c r="E285" s="76" t="s">
        <v>843</v>
      </c>
      <c r="F285" s="77" t="s">
        <v>68</v>
      </c>
      <c r="G285" s="77"/>
      <c r="H285" s="77">
        <v>22.854999999999997</v>
      </c>
      <c r="I285" s="77">
        <v>7.7655893739365212</v>
      </c>
    </row>
    <row r="286" spans="1:9" ht="13.15" x14ac:dyDescent="0.35">
      <c r="A286" s="79"/>
      <c r="B286" s="80"/>
      <c r="C286" s="63"/>
      <c r="D286" s="71" t="s">
        <v>863</v>
      </c>
      <c r="E286" s="76" t="s">
        <v>844</v>
      </c>
      <c r="F286" s="77" t="s">
        <v>68</v>
      </c>
      <c r="G286" s="77"/>
      <c r="H286" s="77">
        <v>33.789997999999997</v>
      </c>
      <c r="I286" s="77">
        <v>26.319528523915718</v>
      </c>
    </row>
    <row r="287" spans="1:9" ht="13.15" x14ac:dyDescent="0.35">
      <c r="A287" s="79"/>
      <c r="B287" s="80"/>
      <c r="C287" s="63"/>
      <c r="D287" s="71" t="s">
        <v>863</v>
      </c>
      <c r="E287" s="76" t="s">
        <v>845</v>
      </c>
      <c r="F287" s="77" t="s">
        <v>68</v>
      </c>
      <c r="G287" s="77"/>
      <c r="H287" s="77">
        <v>2.1080794250000001</v>
      </c>
      <c r="I287" s="77">
        <v>5.325674337910594</v>
      </c>
    </row>
    <row r="288" spans="1:9" x14ac:dyDescent="0.35">
      <c r="C288" s="63"/>
      <c r="D288" s="71" t="s">
        <v>863</v>
      </c>
      <c r="E288" s="76" t="s">
        <v>846</v>
      </c>
      <c r="F288" s="77" t="s">
        <v>68</v>
      </c>
      <c r="G288" s="77"/>
      <c r="H288" s="77">
        <v>95.4</v>
      </c>
      <c r="I288" s="77">
        <v>76.229973787732362</v>
      </c>
    </row>
    <row r="289" spans="1:9" ht="13.15" x14ac:dyDescent="0.35">
      <c r="A289" s="93"/>
      <c r="B289" s="93"/>
      <c r="C289" s="63"/>
      <c r="D289" s="71" t="s">
        <v>863</v>
      </c>
      <c r="E289" s="76" t="s">
        <v>847</v>
      </c>
      <c r="F289" s="77" t="s">
        <v>68</v>
      </c>
      <c r="G289" s="77"/>
      <c r="H289" s="77">
        <v>8.9393155499999999</v>
      </c>
      <c r="I289" s="77">
        <v>16.957222669900865</v>
      </c>
    </row>
    <row r="290" spans="1:9" ht="13.15" x14ac:dyDescent="0.35">
      <c r="A290" s="87"/>
      <c r="D290" s="71" t="s">
        <v>863</v>
      </c>
      <c r="E290" s="76" t="s">
        <v>848</v>
      </c>
      <c r="F290" s="77" t="s">
        <v>68</v>
      </c>
      <c r="G290" s="77"/>
      <c r="H290" s="77">
        <v>12.9584552</v>
      </c>
      <c r="I290" s="77">
        <v>12.655419455236926</v>
      </c>
    </row>
    <row r="291" spans="1:9" s="88" customFormat="1" ht="13.15" x14ac:dyDescent="0.4">
      <c r="A291" s="87"/>
      <c r="D291" s="131"/>
      <c r="E291" s="82" t="s">
        <v>462</v>
      </c>
      <c r="F291" s="82" t="s">
        <v>68</v>
      </c>
      <c r="G291" s="82"/>
      <c r="H291" s="82">
        <f>SUM(H274:H290)</f>
        <v>925.18841105033459</v>
      </c>
      <c r="I291" s="82">
        <v>765.64938697370656</v>
      </c>
    </row>
    <row r="292" spans="1:9" ht="13.15" x14ac:dyDescent="0.35">
      <c r="A292" s="87"/>
      <c r="C292" s="63"/>
      <c r="D292" s="71"/>
      <c r="E292" s="77"/>
      <c r="F292" s="77"/>
      <c r="G292" s="77"/>
      <c r="H292" s="77"/>
      <c r="I292" s="77"/>
    </row>
    <row r="293" spans="1:9" ht="13.15" x14ac:dyDescent="0.35">
      <c r="A293" s="62"/>
      <c r="B293" s="63"/>
      <c r="C293" s="62" t="s">
        <v>864</v>
      </c>
      <c r="D293" s="71"/>
      <c r="E293" s="73"/>
      <c r="F293" s="73"/>
      <c r="G293" s="73"/>
      <c r="H293" s="72"/>
      <c r="I293" s="75"/>
    </row>
    <row r="294" spans="1:9" ht="13.15" x14ac:dyDescent="0.35">
      <c r="A294" s="62"/>
      <c r="B294" s="63"/>
      <c r="C294" s="63"/>
      <c r="D294" s="71" t="s">
        <v>864</v>
      </c>
      <c r="E294" s="76" t="s">
        <v>778</v>
      </c>
      <c r="F294" s="77" t="s">
        <v>68</v>
      </c>
      <c r="G294" s="77"/>
      <c r="H294" s="77">
        <v>21.719000000000001</v>
      </c>
      <c r="I294" s="77">
        <v>22.697673192028216</v>
      </c>
    </row>
    <row r="295" spans="1:9" ht="13.15" x14ac:dyDescent="0.35">
      <c r="A295" s="62"/>
      <c r="B295" s="63"/>
      <c r="C295" s="63"/>
      <c r="D295" s="71" t="s">
        <v>864</v>
      </c>
      <c r="E295" s="76" t="s">
        <v>779</v>
      </c>
      <c r="F295" s="77" t="s">
        <v>68</v>
      </c>
      <c r="G295" s="77"/>
      <c r="H295" s="77">
        <v>15.301</v>
      </c>
      <c r="I295" s="77">
        <v>11.552254999999999</v>
      </c>
    </row>
    <row r="296" spans="1:9" ht="13.15" x14ac:dyDescent="0.35">
      <c r="A296" s="62"/>
      <c r="B296" s="63"/>
      <c r="C296" s="63"/>
      <c r="D296" s="71" t="s">
        <v>864</v>
      </c>
      <c r="E296" s="76" t="s">
        <v>780</v>
      </c>
      <c r="F296" s="77" t="s">
        <v>68</v>
      </c>
      <c r="G296" s="77"/>
      <c r="H296" s="77">
        <v>0.57500000000000007</v>
      </c>
      <c r="I296" s="77">
        <v>0.92784091874035524</v>
      </c>
    </row>
    <row r="297" spans="1:9" ht="13.15" x14ac:dyDescent="0.35">
      <c r="A297" s="62"/>
      <c r="B297" s="63"/>
      <c r="C297" s="63"/>
      <c r="D297" s="71" t="s">
        <v>864</v>
      </c>
      <c r="E297" s="76" t="s">
        <v>781</v>
      </c>
      <c r="F297" s="77" t="s">
        <v>68</v>
      </c>
      <c r="G297" s="77"/>
      <c r="H297" s="77">
        <v>14.526</v>
      </c>
      <c r="I297" s="77">
        <v>15.328632234887834</v>
      </c>
    </row>
    <row r="298" spans="1:9" ht="13.15" x14ac:dyDescent="0.35">
      <c r="A298" s="79"/>
      <c r="B298" s="80"/>
      <c r="C298" s="80"/>
      <c r="D298" s="71" t="s">
        <v>864</v>
      </c>
      <c r="E298" s="76" t="s">
        <v>782</v>
      </c>
      <c r="F298" s="77" t="s">
        <v>68</v>
      </c>
      <c r="G298" s="77"/>
      <c r="H298" s="77">
        <v>17.025491018793481</v>
      </c>
      <c r="I298" s="77">
        <v>16.108252025728788</v>
      </c>
    </row>
    <row r="299" spans="1:9" ht="13.15" x14ac:dyDescent="0.35">
      <c r="A299" s="79"/>
      <c r="B299" s="80"/>
      <c r="C299" s="80"/>
      <c r="D299" s="71" t="s">
        <v>864</v>
      </c>
      <c r="E299" s="76" t="s">
        <v>783</v>
      </c>
      <c r="F299" s="77" t="s">
        <v>68</v>
      </c>
      <c r="G299" s="77"/>
      <c r="H299" s="77">
        <v>13.556164000000001</v>
      </c>
      <c r="I299" s="77">
        <v>13.451942678492246</v>
      </c>
    </row>
    <row r="300" spans="1:9" ht="13.15" x14ac:dyDescent="0.35">
      <c r="A300" s="79"/>
      <c r="B300" s="80"/>
      <c r="C300" s="80"/>
      <c r="D300" s="71" t="s">
        <v>864</v>
      </c>
      <c r="E300" s="76" t="s">
        <v>784</v>
      </c>
      <c r="F300" s="77" t="s">
        <v>68</v>
      </c>
      <c r="G300" s="77"/>
      <c r="H300" s="77">
        <v>7.573999999999999</v>
      </c>
      <c r="I300" s="77">
        <v>5.6350560000000005</v>
      </c>
    </row>
    <row r="301" spans="1:9" ht="13.15" x14ac:dyDescent="0.35">
      <c r="A301" s="79"/>
      <c r="B301" s="80"/>
      <c r="C301" s="80"/>
      <c r="D301" s="71" t="s">
        <v>864</v>
      </c>
      <c r="E301" s="76" t="s">
        <v>45</v>
      </c>
      <c r="F301" s="77" t="s">
        <v>68</v>
      </c>
      <c r="G301" s="77"/>
      <c r="H301" s="77">
        <v>41.881999999999998</v>
      </c>
      <c r="I301" s="77">
        <v>57.02778718542136</v>
      </c>
    </row>
    <row r="302" spans="1:9" ht="13.15" x14ac:dyDescent="0.35">
      <c r="A302" s="79"/>
      <c r="B302" s="80"/>
      <c r="C302" s="63"/>
      <c r="D302" s="71" t="s">
        <v>864</v>
      </c>
      <c r="E302" s="76" t="s">
        <v>785</v>
      </c>
      <c r="F302" s="77" t="s">
        <v>68</v>
      </c>
      <c r="G302" s="77"/>
      <c r="H302" s="77">
        <v>20.502446698359215</v>
      </c>
      <c r="I302" s="77">
        <v>21.147770374308468</v>
      </c>
    </row>
    <row r="303" spans="1:9" ht="13.15" x14ac:dyDescent="0.35">
      <c r="A303" s="79"/>
      <c r="B303" s="80"/>
      <c r="C303" s="63"/>
      <c r="D303" s="71" t="s">
        <v>864</v>
      </c>
      <c r="E303" s="76" t="s">
        <v>786</v>
      </c>
      <c r="F303" s="77" t="s">
        <v>68</v>
      </c>
      <c r="G303" s="77"/>
      <c r="H303" s="77">
        <v>11.873068</v>
      </c>
      <c r="I303" s="77">
        <v>12.134291864331413</v>
      </c>
    </row>
    <row r="304" spans="1:9" ht="13.15" x14ac:dyDescent="0.35">
      <c r="A304" s="79"/>
      <c r="B304" s="80"/>
      <c r="C304" s="63"/>
      <c r="D304" s="71" t="s">
        <v>864</v>
      </c>
      <c r="E304" s="76" t="s">
        <v>787</v>
      </c>
      <c r="F304" s="77" t="s">
        <v>68</v>
      </c>
      <c r="G304" s="77"/>
      <c r="H304" s="77">
        <v>32.435000000000002</v>
      </c>
      <c r="I304" s="77">
        <v>20.531354999999998</v>
      </c>
    </row>
    <row r="305" spans="1:9" ht="13.15" x14ac:dyDescent="0.35">
      <c r="A305" s="79"/>
      <c r="B305" s="80"/>
      <c r="C305" s="63"/>
      <c r="D305" s="71" t="s">
        <v>864</v>
      </c>
      <c r="E305" s="76" t="s">
        <v>843</v>
      </c>
      <c r="F305" s="77" t="s">
        <v>68</v>
      </c>
      <c r="G305" s="77"/>
      <c r="H305" s="77">
        <v>26.494</v>
      </c>
      <c r="I305" s="77">
        <v>27.682338052330174</v>
      </c>
    </row>
    <row r="306" spans="1:9" ht="13.15" x14ac:dyDescent="0.35">
      <c r="A306" s="79"/>
      <c r="B306" s="80"/>
      <c r="C306" s="63"/>
      <c r="D306" s="71" t="s">
        <v>864</v>
      </c>
      <c r="E306" s="76" t="s">
        <v>844</v>
      </c>
      <c r="F306" s="77" t="s">
        <v>68</v>
      </c>
      <c r="G306" s="77"/>
      <c r="H306" s="77">
        <v>0.52228199999999991</v>
      </c>
      <c r="I306" s="77">
        <v>0.52636006836716975</v>
      </c>
    </row>
    <row r="307" spans="1:9" ht="13.15" x14ac:dyDescent="0.35">
      <c r="A307" s="79"/>
      <c r="B307" s="80"/>
      <c r="C307" s="63"/>
      <c r="D307" s="71" t="s">
        <v>864</v>
      </c>
      <c r="E307" s="76" t="s">
        <v>845</v>
      </c>
      <c r="F307" s="77" t="s">
        <v>68</v>
      </c>
      <c r="G307" s="77"/>
      <c r="H307" s="77">
        <v>5.4451499999999999</v>
      </c>
      <c r="I307" s="77">
        <v>5.3651379917602693</v>
      </c>
    </row>
    <row r="308" spans="1:9" x14ac:dyDescent="0.35">
      <c r="C308" s="63"/>
      <c r="D308" s="71" t="s">
        <v>864</v>
      </c>
      <c r="E308" s="76" t="s">
        <v>846</v>
      </c>
      <c r="F308" s="77" t="s">
        <v>68</v>
      </c>
      <c r="G308" s="77"/>
      <c r="H308" s="77">
        <v>53.661000000000001</v>
      </c>
      <c r="I308" s="77">
        <v>24.999999999999996</v>
      </c>
    </row>
    <row r="309" spans="1:9" ht="13.15" x14ac:dyDescent="0.35">
      <c r="A309" s="93"/>
      <c r="B309" s="93"/>
      <c r="C309" s="63"/>
      <c r="D309" s="71" t="s">
        <v>864</v>
      </c>
      <c r="E309" s="76" t="s">
        <v>847</v>
      </c>
      <c r="F309" s="77" t="s">
        <v>68</v>
      </c>
      <c r="G309" s="77"/>
      <c r="H309" s="77">
        <v>7.1999999999999993</v>
      </c>
      <c r="I309" s="77">
        <v>6.5681999999999992</v>
      </c>
    </row>
    <row r="310" spans="1:9" ht="13.15" x14ac:dyDescent="0.35">
      <c r="A310" s="87"/>
      <c r="D310" s="71" t="s">
        <v>864</v>
      </c>
      <c r="E310" s="76" t="s">
        <v>848</v>
      </c>
      <c r="F310" s="77" t="s">
        <v>68</v>
      </c>
      <c r="G310" s="77"/>
      <c r="H310" s="77">
        <v>0</v>
      </c>
      <c r="I310" s="77">
        <v>0</v>
      </c>
    </row>
    <row r="311" spans="1:9" s="88" customFormat="1" ht="13.15" x14ac:dyDescent="0.4">
      <c r="A311" s="87"/>
      <c r="D311" s="131"/>
      <c r="E311" s="82" t="s">
        <v>462</v>
      </c>
      <c r="F311" s="82" t="s">
        <v>68</v>
      </c>
      <c r="G311" s="82"/>
      <c r="H311" s="82">
        <f>SUM(H294:H310)</f>
        <v>290.29160171715267</v>
      </c>
      <c r="I311" s="82">
        <v>261.6848925863963</v>
      </c>
    </row>
    <row r="312" spans="1:9" ht="13.15" x14ac:dyDescent="0.35">
      <c r="A312" s="87"/>
      <c r="C312" s="63"/>
      <c r="D312" s="71"/>
      <c r="E312" s="77"/>
      <c r="F312" s="77"/>
      <c r="G312" s="77"/>
      <c r="H312" s="77"/>
      <c r="I312" s="77"/>
    </row>
    <row r="313" spans="1:9" ht="13.15" x14ac:dyDescent="0.35">
      <c r="A313" s="62"/>
      <c r="B313" s="63"/>
      <c r="C313" s="62" t="s">
        <v>865</v>
      </c>
      <c r="D313" s="71"/>
      <c r="E313" s="73"/>
      <c r="F313" s="73"/>
      <c r="G313" s="73"/>
      <c r="H313" s="72"/>
      <c r="I313" s="75"/>
    </row>
    <row r="314" spans="1:9" ht="13.15" x14ac:dyDescent="0.35">
      <c r="A314" s="62"/>
      <c r="B314" s="63"/>
      <c r="C314" s="63"/>
      <c r="D314" s="71" t="s">
        <v>865</v>
      </c>
      <c r="E314" s="76" t="s">
        <v>778</v>
      </c>
      <c r="F314" s="77" t="s">
        <v>68</v>
      </c>
      <c r="G314" s="77"/>
      <c r="H314" s="77">
        <v>722.50900000000013</v>
      </c>
      <c r="I314" s="77">
        <v>158.40853075206405</v>
      </c>
    </row>
    <row r="315" spans="1:9" ht="13.15" x14ac:dyDescent="0.35">
      <c r="A315" s="62"/>
      <c r="B315" s="63"/>
      <c r="C315" s="63"/>
      <c r="D315" s="71" t="s">
        <v>865</v>
      </c>
      <c r="E315" s="76" t="s">
        <v>779</v>
      </c>
      <c r="F315" s="77" t="s">
        <v>68</v>
      </c>
      <c r="G315" s="77"/>
      <c r="H315" s="77">
        <v>0</v>
      </c>
      <c r="I315" s="77">
        <v>0</v>
      </c>
    </row>
    <row r="316" spans="1:9" ht="13.15" x14ac:dyDescent="0.35">
      <c r="A316" s="62"/>
      <c r="B316" s="63"/>
      <c r="C316" s="63"/>
      <c r="D316" s="71" t="s">
        <v>865</v>
      </c>
      <c r="E316" s="76" t="s">
        <v>780</v>
      </c>
      <c r="F316" s="77" t="s">
        <v>68</v>
      </c>
      <c r="G316" s="77"/>
      <c r="H316" s="77">
        <v>0</v>
      </c>
      <c r="I316" s="77">
        <v>0</v>
      </c>
    </row>
    <row r="317" spans="1:9" ht="13.15" x14ac:dyDescent="0.35">
      <c r="A317" s="62"/>
      <c r="B317" s="63"/>
      <c r="C317" s="63"/>
      <c r="D317" s="71" t="s">
        <v>865</v>
      </c>
      <c r="E317" s="76" t="s">
        <v>781</v>
      </c>
      <c r="F317" s="77" t="s">
        <v>68</v>
      </c>
      <c r="G317" s="77"/>
      <c r="H317" s="77">
        <v>3.2899999999999996</v>
      </c>
      <c r="I317" s="77">
        <v>2.25520316199496</v>
      </c>
    </row>
    <row r="318" spans="1:9" ht="13.15" x14ac:dyDescent="0.35">
      <c r="A318" s="79"/>
      <c r="B318" s="80"/>
      <c r="C318" s="80"/>
      <c r="D318" s="71" t="s">
        <v>865</v>
      </c>
      <c r="E318" s="76" t="s">
        <v>782</v>
      </c>
      <c r="F318" s="77" t="s">
        <v>68</v>
      </c>
      <c r="G318" s="77"/>
      <c r="H318" s="77">
        <v>112.396</v>
      </c>
      <c r="I318" s="77">
        <v>35.650661879166663</v>
      </c>
    </row>
    <row r="319" spans="1:9" ht="13.15" x14ac:dyDescent="0.35">
      <c r="A319" s="79"/>
      <c r="B319" s="80"/>
      <c r="C319" s="80"/>
      <c r="D319" s="71" t="s">
        <v>865</v>
      </c>
      <c r="E319" s="76" t="s">
        <v>783</v>
      </c>
      <c r="F319" s="77" t="s">
        <v>68</v>
      </c>
      <c r="G319" s="77"/>
      <c r="H319" s="77">
        <v>63.456000000000003</v>
      </c>
      <c r="I319" s="77">
        <v>63.455905184999999</v>
      </c>
    </row>
    <row r="320" spans="1:9" ht="13.15" x14ac:dyDescent="0.35">
      <c r="A320" s="79"/>
      <c r="B320" s="80"/>
      <c r="C320" s="80"/>
      <c r="D320" s="71" t="s">
        <v>865</v>
      </c>
      <c r="E320" s="76" t="s">
        <v>784</v>
      </c>
      <c r="F320" s="77" t="s">
        <v>68</v>
      </c>
      <c r="G320" s="77"/>
      <c r="H320" s="77">
        <v>320.88200000000001</v>
      </c>
      <c r="I320" s="77">
        <v>151.33702899026866</v>
      </c>
    </row>
    <row r="321" spans="1:9" ht="13.15" x14ac:dyDescent="0.35">
      <c r="A321" s="79"/>
      <c r="B321" s="80"/>
      <c r="C321" s="80"/>
      <c r="D321" s="71" t="s">
        <v>865</v>
      </c>
      <c r="E321" s="76" t="s">
        <v>45</v>
      </c>
      <c r="F321" s="77" t="s">
        <v>68</v>
      </c>
      <c r="G321" s="77"/>
      <c r="H321" s="77">
        <v>865.59100000000012</v>
      </c>
      <c r="I321" s="77">
        <v>129.4726915</v>
      </c>
    </row>
    <row r="322" spans="1:9" ht="13.15" x14ac:dyDescent="0.35">
      <c r="A322" s="79"/>
      <c r="B322" s="80"/>
      <c r="C322" s="63"/>
      <c r="D322" s="71" t="s">
        <v>865</v>
      </c>
      <c r="E322" s="76" t="s">
        <v>785</v>
      </c>
      <c r="F322" s="77" t="s">
        <v>68</v>
      </c>
      <c r="G322" s="77"/>
      <c r="H322" s="77">
        <v>41.309999999999995</v>
      </c>
      <c r="I322" s="77">
        <v>15.670999999999999</v>
      </c>
    </row>
    <row r="323" spans="1:9" ht="13.15" x14ac:dyDescent="0.35">
      <c r="A323" s="79"/>
      <c r="B323" s="80"/>
      <c r="C323" s="63"/>
      <c r="D323" s="71" t="s">
        <v>865</v>
      </c>
      <c r="E323" s="76" t="s">
        <v>786</v>
      </c>
      <c r="F323" s="77" t="s">
        <v>68</v>
      </c>
      <c r="G323" s="77"/>
      <c r="H323" s="77">
        <v>72.278000000000006</v>
      </c>
      <c r="I323" s="77">
        <v>51.734662314999994</v>
      </c>
    </row>
    <row r="324" spans="1:9" ht="13.15" x14ac:dyDescent="0.35">
      <c r="A324" s="79"/>
      <c r="B324" s="80"/>
      <c r="C324" s="63"/>
      <c r="D324" s="71" t="s">
        <v>865</v>
      </c>
      <c r="E324" s="76" t="s">
        <v>787</v>
      </c>
      <c r="F324" s="77" t="s">
        <v>68</v>
      </c>
      <c r="G324" s="77"/>
      <c r="H324" s="77">
        <v>49.788396800000008</v>
      </c>
      <c r="I324" s="77">
        <v>18.376828457954627</v>
      </c>
    </row>
    <row r="325" spans="1:9" ht="13.15" x14ac:dyDescent="0.35">
      <c r="A325" s="79"/>
      <c r="B325" s="80"/>
      <c r="C325" s="63"/>
      <c r="D325" s="71" t="s">
        <v>865</v>
      </c>
      <c r="E325" s="76" t="s">
        <v>843</v>
      </c>
      <c r="F325" s="77" t="s">
        <v>68</v>
      </c>
      <c r="G325" s="77"/>
      <c r="H325" s="77">
        <v>73.856999999999999</v>
      </c>
      <c r="I325" s="77">
        <v>50.206958820833336</v>
      </c>
    </row>
    <row r="326" spans="1:9" ht="13.15" x14ac:dyDescent="0.35">
      <c r="A326" s="79"/>
      <c r="B326" s="80"/>
      <c r="C326" s="63"/>
      <c r="D326" s="71" t="s">
        <v>865</v>
      </c>
      <c r="E326" s="76" t="s">
        <v>844</v>
      </c>
      <c r="F326" s="77" t="s">
        <v>68</v>
      </c>
      <c r="G326" s="77"/>
      <c r="H326" s="77">
        <v>0</v>
      </c>
      <c r="I326" s="77">
        <v>0</v>
      </c>
    </row>
    <row r="327" spans="1:9" ht="13.15" x14ac:dyDescent="0.35">
      <c r="A327" s="79"/>
      <c r="B327" s="80"/>
      <c r="C327" s="63"/>
      <c r="D327" s="71" t="s">
        <v>865</v>
      </c>
      <c r="E327" s="76" t="s">
        <v>845</v>
      </c>
      <c r="F327" s="77" t="s">
        <v>68</v>
      </c>
      <c r="G327" s="77"/>
      <c r="H327" s="77">
        <v>0</v>
      </c>
      <c r="I327" s="77">
        <v>0</v>
      </c>
    </row>
    <row r="328" spans="1:9" x14ac:dyDescent="0.35">
      <c r="C328" s="63"/>
      <c r="D328" s="71" t="s">
        <v>865</v>
      </c>
      <c r="E328" s="76" t="s">
        <v>846</v>
      </c>
      <c r="F328" s="77" t="s">
        <v>68</v>
      </c>
      <c r="G328" s="77"/>
      <c r="H328" s="77">
        <v>63.053829000000007</v>
      </c>
      <c r="I328" s="77">
        <v>9.9696271914700301</v>
      </c>
    </row>
    <row r="329" spans="1:9" ht="13.15" x14ac:dyDescent="0.35">
      <c r="A329" s="93"/>
      <c r="B329" s="93"/>
      <c r="C329" s="63"/>
      <c r="D329" s="71" t="s">
        <v>865</v>
      </c>
      <c r="E329" s="76" t="s">
        <v>847</v>
      </c>
      <c r="F329" s="77" t="s">
        <v>68</v>
      </c>
      <c r="G329" s="77"/>
      <c r="H329" s="77">
        <v>3.3</v>
      </c>
      <c r="I329" s="77">
        <v>0</v>
      </c>
    </row>
    <row r="330" spans="1:9" ht="13.15" x14ac:dyDescent="0.35">
      <c r="A330" s="87"/>
      <c r="D330" s="71" t="s">
        <v>865</v>
      </c>
      <c r="E330" s="76" t="s">
        <v>848</v>
      </c>
      <c r="F330" s="77" t="s">
        <v>68</v>
      </c>
      <c r="G330" s="77"/>
      <c r="H330" s="77">
        <v>0</v>
      </c>
      <c r="I330" s="77">
        <v>0</v>
      </c>
    </row>
    <row r="331" spans="1:9" s="88" customFormat="1" ht="13.15" x14ac:dyDescent="0.4">
      <c r="A331" s="87"/>
      <c r="D331" s="131"/>
      <c r="E331" s="82" t="s">
        <v>462</v>
      </c>
      <c r="F331" s="82" t="s">
        <v>68</v>
      </c>
      <c r="G331" s="82"/>
      <c r="H331" s="82">
        <f>SUM(H314:H330)</f>
        <v>2391.7112258000002</v>
      </c>
      <c r="I331" s="82">
        <v>686.53909825375251</v>
      </c>
    </row>
    <row r="332" spans="1:9" x14ac:dyDescent="0.35">
      <c r="C332" s="63"/>
      <c r="D332" s="71"/>
      <c r="E332" s="77"/>
      <c r="F332" s="77"/>
      <c r="G332" s="77"/>
      <c r="H332" s="77"/>
      <c r="I332" s="77"/>
    </row>
    <row r="333" spans="1:9" ht="13.15" x14ac:dyDescent="0.35">
      <c r="A333" s="68" t="s">
        <v>866</v>
      </c>
      <c r="B333" s="68"/>
      <c r="C333" s="128"/>
      <c r="D333" s="129"/>
      <c r="E333" s="68"/>
      <c r="F333" s="68"/>
      <c r="G333" s="68"/>
      <c r="H333" s="68"/>
      <c r="I333" s="68"/>
    </row>
    <row r="334" spans="1:9" ht="13.15" x14ac:dyDescent="0.35">
      <c r="A334" s="132"/>
      <c r="B334" s="132"/>
      <c r="C334" s="133"/>
      <c r="D334" s="134"/>
      <c r="E334" s="132"/>
      <c r="F334" s="132"/>
      <c r="G334" s="132"/>
      <c r="H334" s="132"/>
      <c r="I334" s="132"/>
    </row>
    <row r="335" spans="1:9" ht="13.15" x14ac:dyDescent="0.35">
      <c r="A335" s="62"/>
      <c r="B335" s="63"/>
      <c r="C335" s="62" t="s">
        <v>866</v>
      </c>
      <c r="D335" s="71"/>
      <c r="E335" s="73"/>
      <c r="F335" s="73"/>
      <c r="G335" s="73"/>
      <c r="H335" s="72"/>
      <c r="I335" s="75"/>
    </row>
    <row r="336" spans="1:9" ht="13.15" x14ac:dyDescent="0.35">
      <c r="A336" s="62"/>
      <c r="B336" s="63"/>
      <c r="C336" s="63"/>
      <c r="D336" s="71" t="s">
        <v>866</v>
      </c>
      <c r="E336" s="76" t="s">
        <v>778</v>
      </c>
      <c r="F336" s="77" t="s">
        <v>68</v>
      </c>
      <c r="G336" s="77"/>
      <c r="H336" s="77">
        <v>107.80500000000001</v>
      </c>
      <c r="I336" s="77">
        <v>107.56355727241238</v>
      </c>
    </row>
    <row r="337" spans="1:9" ht="13.15" x14ac:dyDescent="0.35">
      <c r="A337" s="62"/>
      <c r="B337" s="63"/>
      <c r="C337" s="63"/>
      <c r="D337" s="71" t="s">
        <v>866</v>
      </c>
      <c r="E337" s="76" t="s">
        <v>779</v>
      </c>
      <c r="F337" s="77" t="s">
        <v>68</v>
      </c>
      <c r="G337" s="77"/>
      <c r="H337" s="77">
        <v>116.28399999999999</v>
      </c>
      <c r="I337" s="77">
        <v>119.7389512439731</v>
      </c>
    </row>
    <row r="338" spans="1:9" ht="13.15" x14ac:dyDescent="0.35">
      <c r="A338" s="62"/>
      <c r="B338" s="63"/>
      <c r="C338" s="63"/>
      <c r="D338" s="71" t="s">
        <v>866</v>
      </c>
      <c r="E338" s="76" t="s">
        <v>780</v>
      </c>
      <c r="F338" s="77" t="s">
        <v>68</v>
      </c>
      <c r="G338" s="77"/>
      <c r="H338" s="77">
        <v>1.8640000000000003</v>
      </c>
      <c r="I338" s="77">
        <v>2.841617180045322</v>
      </c>
    </row>
    <row r="339" spans="1:9" ht="13.15" x14ac:dyDescent="0.35">
      <c r="A339" s="62"/>
      <c r="B339" s="63"/>
      <c r="C339" s="63"/>
      <c r="D339" s="71" t="s">
        <v>866</v>
      </c>
      <c r="E339" s="76" t="s">
        <v>781</v>
      </c>
      <c r="F339" s="77" t="s">
        <v>68</v>
      </c>
      <c r="G339" s="77"/>
      <c r="H339" s="77">
        <v>119.411</v>
      </c>
      <c r="I339" s="77">
        <v>117.91456473646619</v>
      </c>
    </row>
    <row r="340" spans="1:9" ht="13.15" x14ac:dyDescent="0.35">
      <c r="A340" s="79"/>
      <c r="B340" s="80"/>
      <c r="C340" s="80"/>
      <c r="D340" s="71" t="s">
        <v>866</v>
      </c>
      <c r="E340" s="76" t="s">
        <v>782</v>
      </c>
      <c r="F340" s="77" t="s">
        <v>68</v>
      </c>
      <c r="G340" s="77"/>
      <c r="H340" s="77">
        <v>209.19451444220698</v>
      </c>
      <c r="I340" s="77">
        <v>280.90060414059269</v>
      </c>
    </row>
    <row r="341" spans="1:9" ht="13.15" x14ac:dyDescent="0.35">
      <c r="A341" s="79"/>
      <c r="B341" s="80"/>
      <c r="C341" s="80"/>
      <c r="D341" s="71" t="s">
        <v>866</v>
      </c>
      <c r="E341" s="76" t="s">
        <v>783</v>
      </c>
      <c r="F341" s="77" t="s">
        <v>68</v>
      </c>
      <c r="G341" s="77"/>
      <c r="H341" s="77">
        <v>66.925417910614527</v>
      </c>
      <c r="I341" s="77">
        <v>61.140858219234147</v>
      </c>
    </row>
    <row r="342" spans="1:9" ht="13.15" x14ac:dyDescent="0.35">
      <c r="A342" s="79"/>
      <c r="B342" s="80"/>
      <c r="C342" s="80"/>
      <c r="D342" s="71" t="s">
        <v>866</v>
      </c>
      <c r="E342" s="76" t="s">
        <v>784</v>
      </c>
      <c r="F342" s="77" t="s">
        <v>68</v>
      </c>
      <c r="G342" s="77"/>
      <c r="H342" s="77">
        <v>91.062000000000012</v>
      </c>
      <c r="I342" s="77">
        <v>82.767679957787976</v>
      </c>
    </row>
    <row r="343" spans="1:9" ht="13.15" x14ac:dyDescent="0.35">
      <c r="A343" s="79"/>
      <c r="B343" s="80"/>
      <c r="C343" s="80"/>
      <c r="D343" s="71" t="s">
        <v>866</v>
      </c>
      <c r="E343" s="76" t="s">
        <v>45</v>
      </c>
      <c r="F343" s="77" t="s">
        <v>68</v>
      </c>
      <c r="G343" s="77"/>
      <c r="H343" s="77">
        <v>295.69599999999997</v>
      </c>
      <c r="I343" s="77">
        <v>280.6365266900695</v>
      </c>
    </row>
    <row r="344" spans="1:9" ht="13.15" x14ac:dyDescent="0.35">
      <c r="A344" s="79"/>
      <c r="B344" s="80"/>
      <c r="C344" s="63"/>
      <c r="D344" s="71" t="s">
        <v>866</v>
      </c>
      <c r="E344" s="76" t="s">
        <v>785</v>
      </c>
      <c r="F344" s="77" t="s">
        <v>68</v>
      </c>
      <c r="G344" s="77"/>
      <c r="H344" s="77">
        <v>245.4575003694062</v>
      </c>
      <c r="I344" s="77">
        <v>225.71006401074081</v>
      </c>
    </row>
    <row r="345" spans="1:9" ht="13.15" x14ac:dyDescent="0.35">
      <c r="A345" s="79"/>
      <c r="B345" s="80"/>
      <c r="C345" s="63"/>
      <c r="D345" s="71" t="s">
        <v>866</v>
      </c>
      <c r="E345" s="76" t="s">
        <v>786</v>
      </c>
      <c r="F345" s="77" t="s">
        <v>68</v>
      </c>
      <c r="G345" s="77"/>
      <c r="H345" s="77">
        <v>38.365077999999997</v>
      </c>
      <c r="I345" s="77">
        <v>34.666195664647553</v>
      </c>
    </row>
    <row r="346" spans="1:9" ht="13.15" x14ac:dyDescent="0.35">
      <c r="A346" s="79"/>
      <c r="B346" s="80"/>
      <c r="C346" s="63"/>
      <c r="D346" s="71" t="s">
        <v>866</v>
      </c>
      <c r="E346" s="76" t="s">
        <v>787</v>
      </c>
      <c r="F346" s="77" t="s">
        <v>68</v>
      </c>
      <c r="G346" s="77"/>
      <c r="H346" s="77">
        <v>125.60043840000002</v>
      </c>
      <c r="I346" s="77">
        <v>156.75231506966878</v>
      </c>
    </row>
    <row r="347" spans="1:9" ht="13.15" x14ac:dyDescent="0.35">
      <c r="A347" s="79"/>
      <c r="B347" s="80"/>
      <c r="C347" s="63"/>
      <c r="D347" s="71" t="s">
        <v>866</v>
      </c>
      <c r="E347" s="76" t="s">
        <v>843</v>
      </c>
      <c r="F347" s="77" t="s">
        <v>68</v>
      </c>
      <c r="G347" s="77"/>
      <c r="H347" s="77">
        <v>62.902000000000001</v>
      </c>
      <c r="I347" s="77">
        <v>57.902041032313356</v>
      </c>
    </row>
    <row r="348" spans="1:9" ht="13.15" x14ac:dyDescent="0.35">
      <c r="A348" s="79"/>
      <c r="B348" s="80"/>
      <c r="C348" s="63"/>
      <c r="D348" s="71" t="s">
        <v>866</v>
      </c>
      <c r="E348" s="76" t="s">
        <v>844</v>
      </c>
      <c r="F348" s="77" t="s">
        <v>68</v>
      </c>
      <c r="G348" s="77"/>
      <c r="H348" s="77">
        <v>24.958358000000004</v>
      </c>
      <c r="I348" s="77">
        <v>23.695475818536135</v>
      </c>
    </row>
    <row r="349" spans="1:9" ht="13.15" x14ac:dyDescent="0.35">
      <c r="A349" s="79"/>
      <c r="B349" s="80"/>
      <c r="C349" s="63"/>
      <c r="D349" s="71" t="s">
        <v>866</v>
      </c>
      <c r="E349" s="76" t="s">
        <v>845</v>
      </c>
      <c r="F349" s="77" t="s">
        <v>68</v>
      </c>
      <c r="G349" s="77"/>
      <c r="H349" s="77">
        <v>58.091961054285719</v>
      </c>
      <c r="I349" s="77">
        <v>53.258343422085581</v>
      </c>
    </row>
    <row r="350" spans="1:9" x14ac:dyDescent="0.35">
      <c r="C350" s="63"/>
      <c r="D350" s="71" t="s">
        <v>866</v>
      </c>
      <c r="E350" s="76" t="s">
        <v>846</v>
      </c>
      <c r="F350" s="77" t="s">
        <v>68</v>
      </c>
      <c r="G350" s="77"/>
      <c r="H350" s="77">
        <v>20.251480094502856</v>
      </c>
      <c r="I350" s="77">
        <v>25.186493398027686</v>
      </c>
    </row>
    <row r="351" spans="1:9" ht="13.15" x14ac:dyDescent="0.35">
      <c r="A351" s="93"/>
      <c r="B351" s="93"/>
      <c r="C351" s="63"/>
      <c r="D351" s="71" t="s">
        <v>866</v>
      </c>
      <c r="E351" s="76" t="s">
        <v>847</v>
      </c>
      <c r="F351" s="77" t="s">
        <v>68</v>
      </c>
      <c r="G351" s="77"/>
      <c r="H351" s="77">
        <v>47.395829624999998</v>
      </c>
      <c r="I351" s="77">
        <v>63.503080807950958</v>
      </c>
    </row>
    <row r="352" spans="1:9" ht="13.15" x14ac:dyDescent="0.35">
      <c r="A352" s="87"/>
      <c r="D352" s="71" t="s">
        <v>866</v>
      </c>
      <c r="E352" s="76" t="s">
        <v>848</v>
      </c>
      <c r="F352" s="77" t="s">
        <v>68</v>
      </c>
      <c r="G352" s="77"/>
      <c r="H352" s="77">
        <v>24.794094240335802</v>
      </c>
      <c r="I352" s="77">
        <v>18.9882836093396</v>
      </c>
    </row>
    <row r="353" spans="1:9" s="88" customFormat="1" ht="13.15" x14ac:dyDescent="0.4">
      <c r="A353" s="87"/>
      <c r="D353" s="131"/>
      <c r="E353" s="82" t="s">
        <v>462</v>
      </c>
      <c r="F353" s="82" t="s">
        <v>68</v>
      </c>
      <c r="G353" s="82"/>
      <c r="H353" s="82">
        <f>SUM(H336:H352)</f>
        <v>1656.0586721363525</v>
      </c>
      <c r="I353" s="82">
        <v>1713.1666522738917</v>
      </c>
    </row>
    <row r="354" spans="1:9" ht="13.15" x14ac:dyDescent="0.35">
      <c r="A354" s="87"/>
      <c r="C354" s="63"/>
      <c r="D354" s="71"/>
      <c r="E354" s="77"/>
      <c r="F354" s="77"/>
      <c r="G354" s="77"/>
      <c r="H354" s="77"/>
      <c r="I354" s="77"/>
    </row>
    <row r="355" spans="1:9" ht="13.15" x14ac:dyDescent="0.35">
      <c r="A355" s="68" t="s">
        <v>867</v>
      </c>
      <c r="B355" s="68"/>
      <c r="C355" s="128"/>
      <c r="D355" s="129"/>
      <c r="E355" s="68"/>
      <c r="F355" s="68"/>
      <c r="G355" s="68"/>
      <c r="H355" s="68"/>
      <c r="I355" s="68"/>
    </row>
    <row r="356" spans="1:9" ht="13.15" x14ac:dyDescent="0.35">
      <c r="A356" s="132"/>
      <c r="B356" s="132"/>
      <c r="C356" s="133"/>
      <c r="D356" s="134"/>
      <c r="E356" s="132"/>
      <c r="F356" s="132"/>
      <c r="G356" s="132"/>
      <c r="H356" s="132"/>
      <c r="I356" s="132"/>
    </row>
    <row r="357" spans="1:9" ht="13.15" x14ac:dyDescent="0.35">
      <c r="A357" s="62"/>
      <c r="B357" s="63"/>
      <c r="C357" s="62" t="s">
        <v>868</v>
      </c>
      <c r="D357" s="71"/>
      <c r="E357" s="73"/>
      <c r="F357" s="73"/>
      <c r="G357" s="73"/>
      <c r="H357" s="72"/>
      <c r="I357" s="75"/>
    </row>
    <row r="358" spans="1:9" ht="13.15" x14ac:dyDescent="0.35">
      <c r="A358" s="62"/>
      <c r="B358" s="63"/>
      <c r="C358" s="63"/>
      <c r="D358" s="71" t="s">
        <v>868</v>
      </c>
      <c r="E358" s="76" t="s">
        <v>778</v>
      </c>
      <c r="F358" s="77" t="s">
        <v>68</v>
      </c>
      <c r="G358" s="77"/>
      <c r="H358" s="77">
        <v>3.8410000000000002</v>
      </c>
      <c r="I358" s="77">
        <v>3.5337200000000002</v>
      </c>
    </row>
    <row r="359" spans="1:9" ht="13.15" x14ac:dyDescent="0.35">
      <c r="A359" s="62"/>
      <c r="B359" s="63"/>
      <c r="C359" s="63"/>
      <c r="D359" s="71" t="s">
        <v>868</v>
      </c>
      <c r="E359" s="76" t="s">
        <v>779</v>
      </c>
      <c r="F359" s="77" t="s">
        <v>68</v>
      </c>
      <c r="G359" s="77"/>
      <c r="H359" s="77">
        <v>118.232</v>
      </c>
      <c r="I359" s="77">
        <v>99.433112000000008</v>
      </c>
    </row>
    <row r="360" spans="1:9" ht="13.15" x14ac:dyDescent="0.35">
      <c r="A360" s="62"/>
      <c r="B360" s="63"/>
      <c r="C360" s="63"/>
      <c r="D360" s="71" t="s">
        <v>868</v>
      </c>
      <c r="E360" s="76" t="s">
        <v>780</v>
      </c>
      <c r="F360" s="77" t="s">
        <v>68</v>
      </c>
      <c r="G360" s="77"/>
      <c r="H360" s="77">
        <v>0</v>
      </c>
      <c r="I360" s="77">
        <v>0</v>
      </c>
    </row>
    <row r="361" spans="1:9" ht="13.15" x14ac:dyDescent="0.35">
      <c r="A361" s="62"/>
      <c r="B361" s="63"/>
      <c r="C361" s="63"/>
      <c r="D361" s="71" t="s">
        <v>868</v>
      </c>
      <c r="E361" s="76" t="s">
        <v>781</v>
      </c>
      <c r="F361" s="77" t="s">
        <v>68</v>
      </c>
      <c r="G361" s="77"/>
      <c r="H361" s="77">
        <v>0</v>
      </c>
      <c r="I361" s="77">
        <v>0</v>
      </c>
    </row>
    <row r="362" spans="1:9" ht="13.15" x14ac:dyDescent="0.35">
      <c r="A362" s="79"/>
      <c r="B362" s="80"/>
      <c r="C362" s="80"/>
      <c r="D362" s="71" t="s">
        <v>868</v>
      </c>
      <c r="E362" s="76" t="s">
        <v>782</v>
      </c>
      <c r="F362" s="77" t="s">
        <v>68</v>
      </c>
      <c r="G362" s="77"/>
      <c r="H362" s="77">
        <v>0</v>
      </c>
      <c r="I362" s="77">
        <v>0</v>
      </c>
    </row>
    <row r="363" spans="1:9" ht="13.15" x14ac:dyDescent="0.35">
      <c r="A363" s="79"/>
      <c r="B363" s="80"/>
      <c r="C363" s="80"/>
      <c r="D363" s="71" t="s">
        <v>868</v>
      </c>
      <c r="E363" s="76" t="s">
        <v>783</v>
      </c>
      <c r="F363" s="77" t="s">
        <v>68</v>
      </c>
      <c r="G363" s="77"/>
      <c r="H363" s="77">
        <v>57.169635999999997</v>
      </c>
      <c r="I363" s="77">
        <v>21.51896</v>
      </c>
    </row>
    <row r="364" spans="1:9" ht="13.15" x14ac:dyDescent="0.35">
      <c r="A364" s="79"/>
      <c r="B364" s="80"/>
      <c r="C364" s="80"/>
      <c r="D364" s="71" t="s">
        <v>868</v>
      </c>
      <c r="E364" s="76" t="s">
        <v>784</v>
      </c>
      <c r="F364" s="77" t="s">
        <v>68</v>
      </c>
      <c r="G364" s="77"/>
      <c r="H364" s="77">
        <v>0</v>
      </c>
      <c r="I364" s="77">
        <v>0</v>
      </c>
    </row>
    <row r="365" spans="1:9" ht="13.15" x14ac:dyDescent="0.35">
      <c r="A365" s="79"/>
      <c r="B365" s="80"/>
      <c r="C365" s="80"/>
      <c r="D365" s="71" t="s">
        <v>868</v>
      </c>
      <c r="E365" s="76" t="s">
        <v>45</v>
      </c>
      <c r="F365" s="77" t="s">
        <v>68</v>
      </c>
      <c r="G365" s="77"/>
      <c r="H365" s="77">
        <v>0</v>
      </c>
      <c r="I365" s="77">
        <v>0</v>
      </c>
    </row>
    <row r="366" spans="1:9" ht="13.15" x14ac:dyDescent="0.35">
      <c r="A366" s="79"/>
      <c r="B366" s="80"/>
      <c r="C366" s="63"/>
      <c r="D366" s="71" t="s">
        <v>868</v>
      </c>
      <c r="E366" s="76" t="s">
        <v>785</v>
      </c>
      <c r="F366" s="77" t="s">
        <v>68</v>
      </c>
      <c r="G366" s="77"/>
      <c r="H366" s="77">
        <v>154.04328410100749</v>
      </c>
      <c r="I366" s="77">
        <v>138.6387</v>
      </c>
    </row>
    <row r="367" spans="1:9" ht="13.15" x14ac:dyDescent="0.35">
      <c r="A367" s="79"/>
      <c r="B367" s="80"/>
      <c r="C367" s="63"/>
      <c r="D367" s="71" t="s">
        <v>868</v>
      </c>
      <c r="E367" s="76" t="s">
        <v>786</v>
      </c>
      <c r="F367" s="77" t="s">
        <v>68</v>
      </c>
      <c r="G367" s="77"/>
      <c r="H367" s="77">
        <v>0</v>
      </c>
      <c r="I367" s="77">
        <v>0</v>
      </c>
    </row>
    <row r="368" spans="1:9" ht="13.15" x14ac:dyDescent="0.35">
      <c r="A368" s="79"/>
      <c r="B368" s="80"/>
      <c r="C368" s="63"/>
      <c r="D368" s="71" t="s">
        <v>868</v>
      </c>
      <c r="E368" s="76" t="s">
        <v>787</v>
      </c>
      <c r="F368" s="77" t="s">
        <v>68</v>
      </c>
      <c r="G368" s="77"/>
      <c r="H368" s="77">
        <v>32.471007999999998</v>
      </c>
      <c r="I368" s="77">
        <v>26.914200000000005</v>
      </c>
    </row>
    <row r="369" spans="1:9" ht="13.15" x14ac:dyDescent="0.35">
      <c r="A369" s="79"/>
      <c r="B369" s="80"/>
      <c r="C369" s="63"/>
      <c r="D369" s="71" t="s">
        <v>868</v>
      </c>
      <c r="E369" s="76" t="s">
        <v>843</v>
      </c>
      <c r="F369" s="77" t="s">
        <v>68</v>
      </c>
      <c r="G369" s="77"/>
      <c r="H369" s="77">
        <v>0</v>
      </c>
      <c r="I369" s="77">
        <v>0</v>
      </c>
    </row>
    <row r="370" spans="1:9" ht="13.15" x14ac:dyDescent="0.35">
      <c r="A370" s="79"/>
      <c r="B370" s="80"/>
      <c r="C370" s="63"/>
      <c r="D370" s="71" t="s">
        <v>868</v>
      </c>
      <c r="E370" s="76" t="s">
        <v>844</v>
      </c>
      <c r="F370" s="77" t="s">
        <v>68</v>
      </c>
      <c r="G370" s="77"/>
      <c r="H370" s="77">
        <v>18.984582</v>
      </c>
      <c r="I370" s="77">
        <v>17.465600000000002</v>
      </c>
    </row>
    <row r="371" spans="1:9" ht="13.15" x14ac:dyDescent="0.35">
      <c r="A371" s="79"/>
      <c r="B371" s="80"/>
      <c r="C371" s="63"/>
      <c r="D371" s="71" t="s">
        <v>868</v>
      </c>
      <c r="E371" s="76" t="s">
        <v>845</v>
      </c>
      <c r="F371" s="77" t="s">
        <v>68</v>
      </c>
      <c r="G371" s="77"/>
      <c r="H371" s="77">
        <v>0</v>
      </c>
      <c r="I371" s="77">
        <v>0</v>
      </c>
    </row>
    <row r="372" spans="1:9" x14ac:dyDescent="0.35">
      <c r="C372" s="63"/>
      <c r="D372" s="71" t="s">
        <v>868</v>
      </c>
      <c r="E372" s="76" t="s">
        <v>846</v>
      </c>
      <c r="F372" s="77" t="s">
        <v>68</v>
      </c>
      <c r="G372" s="77"/>
      <c r="H372" s="77">
        <v>0</v>
      </c>
      <c r="I372" s="77">
        <v>0</v>
      </c>
    </row>
    <row r="373" spans="1:9" ht="13.15" x14ac:dyDescent="0.35">
      <c r="A373" s="93"/>
      <c r="B373" s="93"/>
      <c r="C373" s="63"/>
      <c r="D373" s="71" t="s">
        <v>868</v>
      </c>
      <c r="E373" s="76" t="s">
        <v>847</v>
      </c>
      <c r="F373" s="77" t="s">
        <v>68</v>
      </c>
      <c r="G373" s="77"/>
      <c r="H373" s="77">
        <v>0</v>
      </c>
      <c r="I373" s="77">
        <v>0</v>
      </c>
    </row>
    <row r="374" spans="1:9" ht="13.15" x14ac:dyDescent="0.35">
      <c r="A374" s="87"/>
      <c r="D374" s="71" t="s">
        <v>868</v>
      </c>
      <c r="E374" s="76" t="s">
        <v>848</v>
      </c>
      <c r="F374" s="77" t="s">
        <v>68</v>
      </c>
      <c r="G374" s="77"/>
      <c r="H374" s="77">
        <v>0</v>
      </c>
      <c r="I374" s="77">
        <v>0</v>
      </c>
    </row>
    <row r="375" spans="1:9" s="88" customFormat="1" ht="13.15" x14ac:dyDescent="0.4">
      <c r="A375" s="87"/>
      <c r="D375" s="131"/>
      <c r="E375" s="82" t="s">
        <v>462</v>
      </c>
      <c r="F375" s="82" t="s">
        <v>68</v>
      </c>
      <c r="G375" s="82"/>
      <c r="H375" s="82">
        <f>SUM(H358:H374)</f>
        <v>384.74151010100746</v>
      </c>
      <c r="I375" s="82">
        <v>307.50429200000002</v>
      </c>
    </row>
    <row r="376" spans="1:9" ht="13.5" customHeight="1" x14ac:dyDescent="0.35">
      <c r="A376" s="87"/>
      <c r="C376" s="63"/>
      <c r="D376" s="71"/>
      <c r="E376" s="77"/>
      <c r="F376" s="77"/>
      <c r="G376" s="77"/>
      <c r="H376" s="77"/>
      <c r="I376" s="77"/>
    </row>
    <row r="377" spans="1:9" ht="13.15" x14ac:dyDescent="0.4">
      <c r="A377" s="62"/>
      <c r="B377" s="63"/>
      <c r="C377" s="86" t="s">
        <v>869</v>
      </c>
      <c r="D377" s="71"/>
      <c r="E377" s="73"/>
      <c r="F377" s="73"/>
      <c r="G377" s="73"/>
      <c r="H377" s="72"/>
      <c r="I377" s="75"/>
    </row>
    <row r="378" spans="1:9" ht="13.15" x14ac:dyDescent="0.35">
      <c r="A378" s="62"/>
      <c r="B378" s="63"/>
      <c r="C378" s="63"/>
      <c r="D378" s="71" t="s">
        <v>869</v>
      </c>
      <c r="E378" s="76" t="s">
        <v>778</v>
      </c>
      <c r="F378" s="77" t="s">
        <v>68</v>
      </c>
      <c r="G378" s="77"/>
      <c r="H378" s="77">
        <v>225.40099999999998</v>
      </c>
      <c r="I378" s="77">
        <v>213.555104</v>
      </c>
    </row>
    <row r="379" spans="1:9" ht="13.15" x14ac:dyDescent="0.35">
      <c r="A379" s="62"/>
      <c r="B379" s="63"/>
      <c r="C379" s="63"/>
      <c r="D379" s="71" t="s">
        <v>869</v>
      </c>
      <c r="E379" s="76" t="s">
        <v>779</v>
      </c>
      <c r="F379" s="77" t="s">
        <v>68</v>
      </c>
      <c r="G379" s="77"/>
      <c r="H379" s="77">
        <v>52.413999999999994</v>
      </c>
      <c r="I379" s="77">
        <v>52.414000000000001</v>
      </c>
    </row>
    <row r="380" spans="1:9" ht="13.15" x14ac:dyDescent="0.35">
      <c r="A380" s="62"/>
      <c r="B380" s="63"/>
      <c r="C380" s="63"/>
      <c r="D380" s="71" t="s">
        <v>869</v>
      </c>
      <c r="E380" s="76" t="s">
        <v>780</v>
      </c>
      <c r="F380" s="77" t="s">
        <v>68</v>
      </c>
      <c r="G380" s="77"/>
      <c r="H380" s="77">
        <v>0</v>
      </c>
      <c r="I380" s="77">
        <v>0</v>
      </c>
    </row>
    <row r="381" spans="1:9" ht="13.15" x14ac:dyDescent="0.35">
      <c r="A381" s="62"/>
      <c r="B381" s="63"/>
      <c r="C381" s="63"/>
      <c r="D381" s="71" t="s">
        <v>869</v>
      </c>
      <c r="E381" s="76" t="s">
        <v>781</v>
      </c>
      <c r="F381" s="77" t="s">
        <v>68</v>
      </c>
      <c r="G381" s="77"/>
      <c r="H381" s="77">
        <v>8.0510000000000002</v>
      </c>
      <c r="I381" s="77">
        <v>8.0470000000000006</v>
      </c>
    </row>
    <row r="382" spans="1:9" ht="13.15" x14ac:dyDescent="0.35">
      <c r="A382" s="79"/>
      <c r="B382" s="80"/>
      <c r="C382" s="80"/>
      <c r="D382" s="71" t="s">
        <v>869</v>
      </c>
      <c r="E382" s="76" t="s">
        <v>782</v>
      </c>
      <c r="F382" s="77" t="s">
        <v>68</v>
      </c>
      <c r="G382" s="77"/>
      <c r="H382" s="77">
        <v>462.69698765907305</v>
      </c>
      <c r="I382" s="77">
        <v>303.30793</v>
      </c>
    </row>
    <row r="383" spans="1:9" ht="13.15" x14ac:dyDescent="0.35">
      <c r="A383" s="79"/>
      <c r="B383" s="80"/>
      <c r="C383" s="80"/>
      <c r="D383" s="71" t="s">
        <v>869</v>
      </c>
      <c r="E383" s="76" t="s">
        <v>783</v>
      </c>
      <c r="F383" s="77" t="s">
        <v>68</v>
      </c>
      <c r="G383" s="77"/>
      <c r="H383" s="77">
        <v>54.012364999999996</v>
      </c>
      <c r="I383" s="77">
        <v>44.572807499999996</v>
      </c>
    </row>
    <row r="384" spans="1:9" ht="13.15" x14ac:dyDescent="0.35">
      <c r="A384" s="79"/>
      <c r="B384" s="80"/>
      <c r="C384" s="80"/>
      <c r="D384" s="71" t="s">
        <v>869</v>
      </c>
      <c r="E384" s="76" t="s">
        <v>784</v>
      </c>
      <c r="F384" s="77" t="s">
        <v>68</v>
      </c>
      <c r="G384" s="77"/>
      <c r="H384" s="77">
        <v>90.123999999999995</v>
      </c>
      <c r="I384" s="77">
        <v>85.982259999999997</v>
      </c>
    </row>
    <row r="385" spans="1:9" ht="13.15" x14ac:dyDescent="0.35">
      <c r="A385" s="79"/>
      <c r="B385" s="80"/>
      <c r="C385" s="80"/>
      <c r="D385" s="71" t="s">
        <v>869</v>
      </c>
      <c r="E385" s="76" t="s">
        <v>45</v>
      </c>
      <c r="F385" s="77" t="s">
        <v>68</v>
      </c>
      <c r="G385" s="77"/>
      <c r="H385" s="77">
        <v>179.11600000000001</v>
      </c>
      <c r="I385" s="77">
        <v>16.482900000000008</v>
      </c>
    </row>
    <row r="386" spans="1:9" ht="13.15" x14ac:dyDescent="0.35">
      <c r="A386" s="79"/>
      <c r="B386" s="80"/>
      <c r="C386" s="63"/>
      <c r="D386" s="71" t="s">
        <v>869</v>
      </c>
      <c r="E386" s="76" t="s">
        <v>785</v>
      </c>
      <c r="F386" s="77" t="s">
        <v>68</v>
      </c>
      <c r="G386" s="77"/>
      <c r="H386" s="77">
        <v>91.750101559636903</v>
      </c>
      <c r="I386" s="77">
        <v>87.48063357640001</v>
      </c>
    </row>
    <row r="387" spans="1:9" ht="13.15" x14ac:dyDescent="0.35">
      <c r="A387" s="79"/>
      <c r="B387" s="80"/>
      <c r="C387" s="63"/>
      <c r="D387" s="71" t="s">
        <v>869</v>
      </c>
      <c r="E387" s="76" t="s">
        <v>786</v>
      </c>
      <c r="F387" s="77" t="s">
        <v>68</v>
      </c>
      <c r="G387" s="77"/>
      <c r="H387" s="77">
        <v>40.089274000000003</v>
      </c>
      <c r="I387" s="77">
        <v>37.8035</v>
      </c>
    </row>
    <row r="388" spans="1:9" ht="13.15" x14ac:dyDescent="0.35">
      <c r="A388" s="79"/>
      <c r="B388" s="80"/>
      <c r="C388" s="63"/>
      <c r="D388" s="71" t="s">
        <v>869</v>
      </c>
      <c r="E388" s="76" t="s">
        <v>787</v>
      </c>
      <c r="F388" s="77" t="s">
        <v>68</v>
      </c>
      <c r="G388" s="77"/>
      <c r="H388" s="77">
        <v>42.173121600000009</v>
      </c>
      <c r="I388" s="77">
        <v>38.643799999999999</v>
      </c>
    </row>
    <row r="389" spans="1:9" ht="13.15" x14ac:dyDescent="0.35">
      <c r="A389" s="79"/>
      <c r="B389" s="80"/>
      <c r="C389" s="63"/>
      <c r="D389" s="71" t="s">
        <v>869</v>
      </c>
      <c r="E389" s="76" t="s">
        <v>843</v>
      </c>
      <c r="F389" s="77" t="s">
        <v>68</v>
      </c>
      <c r="G389" s="77"/>
      <c r="H389" s="77">
        <v>243.50700000000003</v>
      </c>
      <c r="I389" s="77">
        <v>146.06485800000002</v>
      </c>
    </row>
    <row r="390" spans="1:9" ht="13.15" x14ac:dyDescent="0.35">
      <c r="A390" s="79"/>
      <c r="B390" s="80"/>
      <c r="C390" s="63"/>
      <c r="D390" s="71" t="s">
        <v>869</v>
      </c>
      <c r="E390" s="76" t="s">
        <v>844</v>
      </c>
      <c r="F390" s="77" t="s">
        <v>68</v>
      </c>
      <c r="G390" s="77"/>
      <c r="H390" s="77">
        <v>84.200210999999996</v>
      </c>
      <c r="I390" s="77">
        <v>56.626580799999992</v>
      </c>
    </row>
    <row r="391" spans="1:9" ht="13.15" x14ac:dyDescent="0.35">
      <c r="A391" s="79"/>
      <c r="B391" s="80"/>
      <c r="C391" s="63"/>
      <c r="D391" s="71" t="s">
        <v>869</v>
      </c>
      <c r="E391" s="76" t="s">
        <v>845</v>
      </c>
      <c r="F391" s="77" t="s">
        <v>68</v>
      </c>
      <c r="G391" s="77"/>
      <c r="H391" s="77">
        <v>39.275959999999998</v>
      </c>
      <c r="I391" s="77">
        <v>29.087299999999999</v>
      </c>
    </row>
    <row r="392" spans="1:9" x14ac:dyDescent="0.35">
      <c r="C392" s="63"/>
      <c r="D392" s="71" t="s">
        <v>869</v>
      </c>
      <c r="E392" s="76" t="s">
        <v>846</v>
      </c>
      <c r="F392" s="77" t="s">
        <v>68</v>
      </c>
      <c r="G392" s="77"/>
      <c r="H392" s="77">
        <v>64.076480566606293</v>
      </c>
      <c r="I392" s="77">
        <v>59.095936000000002</v>
      </c>
    </row>
    <row r="393" spans="1:9" ht="13.15" x14ac:dyDescent="0.35">
      <c r="A393" s="93"/>
      <c r="B393" s="93"/>
      <c r="C393" s="63"/>
      <c r="D393" s="71" t="s">
        <v>869</v>
      </c>
      <c r="E393" s="76" t="s">
        <v>847</v>
      </c>
      <c r="F393" s="77" t="s">
        <v>68</v>
      </c>
      <c r="G393" s="77"/>
      <c r="H393" s="77">
        <v>26.36887621</v>
      </c>
      <c r="I393" s="77">
        <v>25.697617999999995</v>
      </c>
    </row>
    <row r="394" spans="1:9" ht="13.15" x14ac:dyDescent="0.35">
      <c r="A394" s="87"/>
      <c r="D394" s="71" t="s">
        <v>869</v>
      </c>
      <c r="E394" s="76" t="s">
        <v>848</v>
      </c>
      <c r="F394" s="77" t="s">
        <v>68</v>
      </c>
      <c r="G394" s="77"/>
      <c r="H394" s="77">
        <v>5.2100000000000009</v>
      </c>
      <c r="I394" s="77">
        <v>5.3100000000000005</v>
      </c>
    </row>
    <row r="395" spans="1:9" s="88" customFormat="1" ht="13.15" x14ac:dyDescent="0.4">
      <c r="A395" s="87"/>
      <c r="D395" s="131"/>
      <c r="E395" s="82" t="s">
        <v>462</v>
      </c>
      <c r="F395" s="82" t="s">
        <v>68</v>
      </c>
      <c r="G395" s="82"/>
      <c r="H395" s="82">
        <f>SUM(H378:H394)</f>
        <v>1708.4663775953165</v>
      </c>
      <c r="I395" s="82">
        <v>1210.1722278763996</v>
      </c>
    </row>
    <row r="396" spans="1:9" ht="13.15" x14ac:dyDescent="0.35">
      <c r="A396" s="87"/>
      <c r="C396" s="63"/>
      <c r="D396" s="71"/>
      <c r="E396" s="77"/>
      <c r="F396" s="77"/>
      <c r="G396" s="77"/>
      <c r="H396" s="77"/>
      <c r="I396" s="77"/>
    </row>
    <row r="397" spans="1:9" ht="13.15" x14ac:dyDescent="0.35">
      <c r="A397" s="62"/>
      <c r="B397" s="63"/>
      <c r="C397" s="62" t="s">
        <v>870</v>
      </c>
      <c r="D397" s="71"/>
      <c r="E397" s="73"/>
      <c r="F397" s="73"/>
      <c r="G397" s="73"/>
      <c r="H397" s="72"/>
      <c r="I397" s="75"/>
    </row>
    <row r="398" spans="1:9" ht="13.15" x14ac:dyDescent="0.35">
      <c r="A398" s="62"/>
      <c r="B398" s="63"/>
      <c r="C398" s="63"/>
      <c r="D398" s="71" t="s">
        <v>870</v>
      </c>
      <c r="E398" s="76" t="s">
        <v>778</v>
      </c>
      <c r="F398" s="77" t="s">
        <v>68</v>
      </c>
      <c r="G398" s="77"/>
      <c r="H398" s="77">
        <v>14.691000000000001</v>
      </c>
      <c r="I398" s="77">
        <v>15.800425246866538</v>
      </c>
    </row>
    <row r="399" spans="1:9" ht="13.15" x14ac:dyDescent="0.35">
      <c r="A399" s="62"/>
      <c r="B399" s="63"/>
      <c r="C399" s="63"/>
      <c r="D399" s="71" t="s">
        <v>870</v>
      </c>
      <c r="E399" s="76" t="s">
        <v>779</v>
      </c>
      <c r="F399" s="77" t="s">
        <v>68</v>
      </c>
      <c r="G399" s="77"/>
      <c r="H399" s="77">
        <v>14.778</v>
      </c>
      <c r="I399" s="77">
        <v>13.747999999999999</v>
      </c>
    </row>
    <row r="400" spans="1:9" ht="13.15" x14ac:dyDescent="0.35">
      <c r="A400" s="62"/>
      <c r="B400" s="63"/>
      <c r="C400" s="63"/>
      <c r="D400" s="71" t="s">
        <v>870</v>
      </c>
      <c r="E400" s="76" t="s">
        <v>780</v>
      </c>
      <c r="F400" s="77" t="s">
        <v>68</v>
      </c>
      <c r="G400" s="77"/>
      <c r="H400" s="77">
        <v>1.6869999999999998</v>
      </c>
      <c r="I400" s="77">
        <v>1.4758212737562797</v>
      </c>
    </row>
    <row r="401" spans="1:9" ht="13.15" x14ac:dyDescent="0.35">
      <c r="A401" s="62"/>
      <c r="B401" s="63"/>
      <c r="C401" s="63"/>
      <c r="D401" s="71" t="s">
        <v>870</v>
      </c>
      <c r="E401" s="76" t="s">
        <v>781</v>
      </c>
      <c r="F401" s="77" t="s">
        <v>68</v>
      </c>
      <c r="G401" s="77"/>
      <c r="H401" s="77">
        <v>46.822000000000003</v>
      </c>
      <c r="I401" s="77">
        <v>48.247</v>
      </c>
    </row>
    <row r="402" spans="1:9" ht="13.15" x14ac:dyDescent="0.35">
      <c r="A402" s="79"/>
      <c r="B402" s="80"/>
      <c r="C402" s="80"/>
      <c r="D402" s="71" t="s">
        <v>870</v>
      </c>
      <c r="E402" s="76" t="s">
        <v>782</v>
      </c>
      <c r="F402" s="77" t="s">
        <v>68</v>
      </c>
      <c r="G402" s="77"/>
      <c r="H402" s="77">
        <v>27.730000000000004</v>
      </c>
      <c r="I402" s="77">
        <v>41.256999999999998</v>
      </c>
    </row>
    <row r="403" spans="1:9" ht="13.15" x14ac:dyDescent="0.35">
      <c r="A403" s="79"/>
      <c r="B403" s="80"/>
      <c r="C403" s="80"/>
      <c r="D403" s="71" t="s">
        <v>870</v>
      </c>
      <c r="E403" s="76" t="s">
        <v>783</v>
      </c>
      <c r="F403" s="77" t="s">
        <v>68</v>
      </c>
      <c r="G403" s="77"/>
      <c r="H403" s="77">
        <v>48.179195</v>
      </c>
      <c r="I403" s="77">
        <v>43.896999999999998</v>
      </c>
    </row>
    <row r="404" spans="1:9" ht="13.15" x14ac:dyDescent="0.35">
      <c r="A404" s="79"/>
      <c r="B404" s="80"/>
      <c r="C404" s="80"/>
      <c r="D404" s="71" t="s">
        <v>870</v>
      </c>
      <c r="E404" s="76" t="s">
        <v>784</v>
      </c>
      <c r="F404" s="77" t="s">
        <v>68</v>
      </c>
      <c r="G404" s="77"/>
      <c r="H404" s="77">
        <v>19.934999999999999</v>
      </c>
      <c r="I404" s="77">
        <v>15.412000000000001</v>
      </c>
    </row>
    <row r="405" spans="1:9" ht="13.15" x14ac:dyDescent="0.35">
      <c r="A405" s="79"/>
      <c r="B405" s="80"/>
      <c r="C405" s="80"/>
      <c r="D405" s="71" t="s">
        <v>870</v>
      </c>
      <c r="E405" s="76" t="s">
        <v>45</v>
      </c>
      <c r="F405" s="77" t="s">
        <v>68</v>
      </c>
      <c r="G405" s="77"/>
      <c r="H405" s="77">
        <v>94.058000000000007</v>
      </c>
      <c r="I405" s="77">
        <v>93.195999999999998</v>
      </c>
    </row>
    <row r="406" spans="1:9" ht="13.15" x14ac:dyDescent="0.35">
      <c r="A406" s="79"/>
      <c r="B406" s="80"/>
      <c r="C406" s="63"/>
      <c r="D406" s="71" t="s">
        <v>870</v>
      </c>
      <c r="E406" s="76" t="s">
        <v>785</v>
      </c>
      <c r="F406" s="77" t="s">
        <v>68</v>
      </c>
      <c r="G406" s="77"/>
      <c r="H406" s="77">
        <v>92.159355203148422</v>
      </c>
      <c r="I406" s="77">
        <v>123.163</v>
      </c>
    </row>
    <row r="407" spans="1:9" ht="13.15" x14ac:dyDescent="0.35">
      <c r="A407" s="79"/>
      <c r="B407" s="80"/>
      <c r="C407" s="63"/>
      <c r="D407" s="71" t="s">
        <v>870</v>
      </c>
      <c r="E407" s="76" t="s">
        <v>786</v>
      </c>
      <c r="F407" s="77" t="s">
        <v>68</v>
      </c>
      <c r="G407" s="77"/>
      <c r="H407" s="77">
        <v>16.849758999999999</v>
      </c>
      <c r="I407" s="77">
        <v>15.734</v>
      </c>
    </row>
    <row r="408" spans="1:9" ht="13.15" x14ac:dyDescent="0.35">
      <c r="A408" s="79"/>
      <c r="B408" s="80"/>
      <c r="C408" s="63"/>
      <c r="D408" s="71" t="s">
        <v>870</v>
      </c>
      <c r="E408" s="76" t="s">
        <v>787</v>
      </c>
      <c r="F408" s="77" t="s">
        <v>68</v>
      </c>
      <c r="G408" s="77"/>
      <c r="H408" s="77">
        <v>21.1324784</v>
      </c>
      <c r="I408" s="77">
        <v>31.15</v>
      </c>
    </row>
    <row r="409" spans="1:9" ht="13.15" x14ac:dyDescent="0.35">
      <c r="A409" s="79"/>
      <c r="B409" s="80"/>
      <c r="C409" s="63"/>
      <c r="D409" s="71" t="s">
        <v>870</v>
      </c>
      <c r="E409" s="76" t="s">
        <v>843</v>
      </c>
      <c r="F409" s="77" t="s">
        <v>68</v>
      </c>
      <c r="G409" s="77"/>
      <c r="H409" s="77">
        <v>6.2249999999999996</v>
      </c>
      <c r="I409" s="77">
        <v>7.4341034147955689</v>
      </c>
    </row>
    <row r="410" spans="1:9" ht="13.15" x14ac:dyDescent="0.35">
      <c r="A410" s="79"/>
      <c r="B410" s="80"/>
      <c r="C410" s="63"/>
      <c r="D410" s="71" t="s">
        <v>870</v>
      </c>
      <c r="E410" s="76" t="s">
        <v>844</v>
      </c>
      <c r="F410" s="77" t="s">
        <v>68</v>
      </c>
      <c r="G410" s="77"/>
      <c r="H410" s="77">
        <v>15.998564999999999</v>
      </c>
      <c r="I410" s="77">
        <v>15.001986488231935</v>
      </c>
    </row>
    <row r="411" spans="1:9" ht="13.15" x14ac:dyDescent="0.35">
      <c r="A411" s="79"/>
      <c r="B411" s="80"/>
      <c r="C411" s="63"/>
      <c r="D411" s="71" t="s">
        <v>870</v>
      </c>
      <c r="E411" s="76" t="s">
        <v>845</v>
      </c>
      <c r="F411" s="77" t="s">
        <v>68</v>
      </c>
      <c r="G411" s="77"/>
      <c r="H411" s="77">
        <v>2</v>
      </c>
      <c r="I411" s="77">
        <v>2.2191421939848861</v>
      </c>
    </row>
    <row r="412" spans="1:9" x14ac:dyDescent="0.35">
      <c r="C412" s="63"/>
      <c r="D412" s="71" t="s">
        <v>870</v>
      </c>
      <c r="E412" s="76" t="s">
        <v>846</v>
      </c>
      <c r="F412" s="77" t="s">
        <v>68</v>
      </c>
      <c r="G412" s="77"/>
      <c r="H412" s="77">
        <v>24.32</v>
      </c>
      <c r="I412" s="77">
        <v>6.9420150133557037</v>
      </c>
    </row>
    <row r="413" spans="1:9" ht="13.15" x14ac:dyDescent="0.35">
      <c r="A413" s="93"/>
      <c r="B413" s="93"/>
      <c r="C413" s="63"/>
      <c r="D413" s="71" t="s">
        <v>870</v>
      </c>
      <c r="E413" s="76" t="s">
        <v>847</v>
      </c>
      <c r="F413" s="77" t="s">
        <v>68</v>
      </c>
      <c r="G413" s="77"/>
      <c r="H413" s="77">
        <v>7.1644547599999999</v>
      </c>
      <c r="I413" s="77">
        <v>9.0067207132622826</v>
      </c>
    </row>
    <row r="414" spans="1:9" ht="13.15" x14ac:dyDescent="0.35">
      <c r="A414" s="87"/>
      <c r="D414" s="71" t="s">
        <v>870</v>
      </c>
      <c r="E414" s="76" t="s">
        <v>848</v>
      </c>
      <c r="F414" s="77" t="s">
        <v>68</v>
      </c>
      <c r="G414" s="77"/>
      <c r="H414" s="77">
        <v>3.8160000000000003</v>
      </c>
      <c r="I414" s="77">
        <v>3.5701751394493222</v>
      </c>
    </row>
    <row r="415" spans="1:9" s="88" customFormat="1" ht="13.15" x14ac:dyDescent="0.4">
      <c r="A415" s="87"/>
      <c r="D415" s="131"/>
      <c r="E415" s="82" t="s">
        <v>462</v>
      </c>
      <c r="F415" s="82" t="s">
        <v>68</v>
      </c>
      <c r="G415" s="82"/>
      <c r="H415" s="82">
        <f>SUM(H398:H414)</f>
        <v>457.54580736314847</v>
      </c>
      <c r="I415" s="82">
        <v>487.25438948370248</v>
      </c>
    </row>
    <row r="416" spans="1:9" ht="13.5" customHeight="1" x14ac:dyDescent="0.35">
      <c r="A416" s="87"/>
      <c r="C416" s="63"/>
      <c r="D416" s="71"/>
      <c r="E416" s="77"/>
      <c r="F416" s="77"/>
      <c r="G416" s="77"/>
      <c r="H416" s="77"/>
      <c r="I416" s="77"/>
    </row>
    <row r="417" spans="1:9" ht="13.15" x14ac:dyDescent="0.35">
      <c r="A417" s="68" t="s">
        <v>871</v>
      </c>
      <c r="B417" s="68"/>
      <c r="C417" s="128"/>
      <c r="D417" s="129"/>
      <c r="E417" s="68"/>
      <c r="F417" s="68"/>
      <c r="G417" s="68"/>
      <c r="H417" s="68"/>
      <c r="I417" s="68"/>
    </row>
    <row r="418" spans="1:9" ht="13.15" x14ac:dyDescent="0.35">
      <c r="A418" s="132"/>
      <c r="B418" s="132"/>
      <c r="C418" s="133"/>
      <c r="D418" s="134"/>
      <c r="E418" s="132"/>
      <c r="F418" s="132"/>
      <c r="G418" s="132"/>
      <c r="H418" s="132"/>
      <c r="I418" s="132"/>
    </row>
    <row r="419" spans="1:9" ht="13.15" x14ac:dyDescent="0.35">
      <c r="A419" s="62"/>
      <c r="B419" s="63"/>
      <c r="C419" s="62" t="s">
        <v>872</v>
      </c>
      <c r="D419" s="71"/>
      <c r="E419" s="73"/>
      <c r="F419" s="73"/>
      <c r="G419" s="73"/>
      <c r="H419" s="72"/>
      <c r="I419" s="75"/>
    </row>
    <row r="420" spans="1:9" ht="13.15" x14ac:dyDescent="0.35">
      <c r="A420" s="62"/>
      <c r="B420" s="63"/>
      <c r="C420" s="63"/>
      <c r="D420" s="71" t="s">
        <v>872</v>
      </c>
      <c r="E420" s="76" t="s">
        <v>778</v>
      </c>
      <c r="F420" s="77" t="s">
        <v>68</v>
      </c>
      <c r="G420" s="77"/>
      <c r="H420" s="77">
        <v>7.5569999999999995</v>
      </c>
      <c r="I420" s="77">
        <v>7.5549999999999997</v>
      </c>
    </row>
    <row r="421" spans="1:9" ht="13.15" x14ac:dyDescent="0.35">
      <c r="A421" s="62"/>
      <c r="B421" s="63"/>
      <c r="C421" s="63"/>
      <c r="D421" s="71" t="s">
        <v>872</v>
      </c>
      <c r="E421" s="76" t="s">
        <v>779</v>
      </c>
      <c r="F421" s="77" t="s">
        <v>68</v>
      </c>
      <c r="G421" s="77"/>
      <c r="H421" s="77">
        <v>54.478999999999999</v>
      </c>
      <c r="I421" s="77">
        <v>43.942</v>
      </c>
    </row>
    <row r="422" spans="1:9" ht="13.15" x14ac:dyDescent="0.35">
      <c r="A422" s="62"/>
      <c r="B422" s="63"/>
      <c r="C422" s="63"/>
      <c r="D422" s="71" t="s">
        <v>872</v>
      </c>
      <c r="E422" s="76" t="s">
        <v>780</v>
      </c>
      <c r="F422" s="77" t="s">
        <v>68</v>
      </c>
      <c r="G422" s="77"/>
      <c r="H422" s="77">
        <v>0</v>
      </c>
      <c r="I422" s="77">
        <v>0</v>
      </c>
    </row>
    <row r="423" spans="1:9" ht="13.15" x14ac:dyDescent="0.35">
      <c r="A423" s="62"/>
      <c r="B423" s="63"/>
      <c r="C423" s="63"/>
      <c r="D423" s="71" t="s">
        <v>872</v>
      </c>
      <c r="E423" s="76" t="s">
        <v>781</v>
      </c>
      <c r="F423" s="77" t="s">
        <v>68</v>
      </c>
      <c r="G423" s="77"/>
      <c r="H423" s="77">
        <v>0</v>
      </c>
      <c r="I423" s="77">
        <v>0</v>
      </c>
    </row>
    <row r="424" spans="1:9" ht="13.15" x14ac:dyDescent="0.35">
      <c r="A424" s="79"/>
      <c r="B424" s="80"/>
      <c r="C424" s="80"/>
      <c r="D424" s="71" t="s">
        <v>872</v>
      </c>
      <c r="E424" s="76" t="s">
        <v>782</v>
      </c>
      <c r="F424" s="77" t="s">
        <v>68</v>
      </c>
      <c r="G424" s="77"/>
      <c r="H424" s="77">
        <v>131.35</v>
      </c>
      <c r="I424" s="77">
        <v>126.405</v>
      </c>
    </row>
    <row r="425" spans="1:9" ht="13.15" x14ac:dyDescent="0.35">
      <c r="A425" s="79"/>
      <c r="B425" s="80"/>
      <c r="C425" s="80"/>
      <c r="D425" s="71" t="s">
        <v>872</v>
      </c>
      <c r="E425" s="76" t="s">
        <v>783</v>
      </c>
      <c r="F425" s="77" t="s">
        <v>68</v>
      </c>
      <c r="G425" s="77"/>
      <c r="H425" s="77">
        <v>70.97399999999999</v>
      </c>
      <c r="I425" s="77">
        <v>67.55</v>
      </c>
    </row>
    <row r="426" spans="1:9" ht="13.15" x14ac:dyDescent="0.35">
      <c r="A426" s="79"/>
      <c r="B426" s="80"/>
      <c r="C426" s="80"/>
      <c r="D426" s="71" t="s">
        <v>872</v>
      </c>
      <c r="E426" s="76" t="s">
        <v>784</v>
      </c>
      <c r="F426" s="77" t="s">
        <v>68</v>
      </c>
      <c r="G426" s="77"/>
      <c r="H426" s="77">
        <v>0</v>
      </c>
      <c r="I426" s="77">
        <v>0</v>
      </c>
    </row>
    <row r="427" spans="1:9" ht="13.15" x14ac:dyDescent="0.35">
      <c r="A427" s="79"/>
      <c r="B427" s="80"/>
      <c r="C427" s="80"/>
      <c r="D427" s="71" t="s">
        <v>872</v>
      </c>
      <c r="E427" s="76" t="s">
        <v>45</v>
      </c>
      <c r="F427" s="77" t="s">
        <v>68</v>
      </c>
      <c r="G427" s="77"/>
      <c r="H427" s="77">
        <v>0</v>
      </c>
      <c r="I427" s="77">
        <v>0</v>
      </c>
    </row>
    <row r="428" spans="1:9" ht="13.15" x14ac:dyDescent="0.35">
      <c r="A428" s="79"/>
      <c r="B428" s="80"/>
      <c r="C428" s="63"/>
      <c r="D428" s="71" t="s">
        <v>872</v>
      </c>
      <c r="E428" s="76" t="s">
        <v>785</v>
      </c>
      <c r="F428" s="77" t="s">
        <v>68</v>
      </c>
      <c r="G428" s="77"/>
      <c r="H428" s="77">
        <v>0</v>
      </c>
      <c r="I428" s="77">
        <v>0</v>
      </c>
    </row>
    <row r="429" spans="1:9" ht="13.15" x14ac:dyDescent="0.35">
      <c r="A429" s="79"/>
      <c r="B429" s="80"/>
      <c r="C429" s="63"/>
      <c r="D429" s="71" t="s">
        <v>872</v>
      </c>
      <c r="E429" s="76" t="s">
        <v>786</v>
      </c>
      <c r="F429" s="77" t="s">
        <v>68</v>
      </c>
      <c r="G429" s="77"/>
      <c r="H429" s="77">
        <v>0</v>
      </c>
      <c r="I429" s="77">
        <v>0</v>
      </c>
    </row>
    <row r="430" spans="1:9" ht="13.15" x14ac:dyDescent="0.35">
      <c r="A430" s="79"/>
      <c r="B430" s="80"/>
      <c r="C430" s="63"/>
      <c r="D430" s="71" t="s">
        <v>872</v>
      </c>
      <c r="E430" s="76" t="s">
        <v>787</v>
      </c>
      <c r="F430" s="77" t="s">
        <v>68</v>
      </c>
      <c r="G430" s="77"/>
      <c r="H430" s="77">
        <v>0</v>
      </c>
      <c r="I430" s="77">
        <v>0</v>
      </c>
    </row>
    <row r="431" spans="1:9" ht="13.15" x14ac:dyDescent="0.35">
      <c r="A431" s="79"/>
      <c r="B431" s="80"/>
      <c r="C431" s="63"/>
      <c r="D431" s="71" t="s">
        <v>872</v>
      </c>
      <c r="E431" s="76" t="s">
        <v>843</v>
      </c>
      <c r="F431" s="77" t="s">
        <v>68</v>
      </c>
      <c r="G431" s="77"/>
      <c r="H431" s="77">
        <v>13.615</v>
      </c>
      <c r="I431" s="77">
        <v>12.254</v>
      </c>
    </row>
    <row r="432" spans="1:9" ht="13.15" x14ac:dyDescent="0.35">
      <c r="A432" s="79"/>
      <c r="B432" s="80"/>
      <c r="C432" s="63"/>
      <c r="D432" s="71" t="s">
        <v>872</v>
      </c>
      <c r="E432" s="76" t="s">
        <v>844</v>
      </c>
      <c r="F432" s="77" t="s">
        <v>68</v>
      </c>
      <c r="G432" s="77"/>
      <c r="H432" s="77">
        <v>0</v>
      </c>
      <c r="I432" s="77">
        <v>0</v>
      </c>
    </row>
    <row r="433" spans="1:9" ht="13.15" x14ac:dyDescent="0.35">
      <c r="A433" s="79"/>
      <c r="B433" s="80"/>
      <c r="C433" s="63"/>
      <c r="D433" s="71" t="s">
        <v>872</v>
      </c>
      <c r="E433" s="76" t="s">
        <v>845</v>
      </c>
      <c r="F433" s="77" t="s">
        <v>68</v>
      </c>
      <c r="G433" s="77"/>
      <c r="H433" s="77">
        <v>0</v>
      </c>
      <c r="I433" s="77">
        <v>0</v>
      </c>
    </row>
    <row r="434" spans="1:9" x14ac:dyDescent="0.35">
      <c r="C434" s="63"/>
      <c r="D434" s="71" t="s">
        <v>872</v>
      </c>
      <c r="E434" s="76" t="s">
        <v>846</v>
      </c>
      <c r="F434" s="77" t="s">
        <v>68</v>
      </c>
      <c r="G434" s="77"/>
      <c r="H434" s="77">
        <v>128.77699999399999</v>
      </c>
      <c r="I434" s="77">
        <v>84.488</v>
      </c>
    </row>
    <row r="435" spans="1:9" ht="13.15" x14ac:dyDescent="0.35">
      <c r="A435" s="93"/>
      <c r="B435" s="93"/>
      <c r="C435" s="63"/>
      <c r="D435" s="71" t="s">
        <v>872</v>
      </c>
      <c r="E435" s="76" t="s">
        <v>847</v>
      </c>
      <c r="F435" s="77" t="s">
        <v>68</v>
      </c>
      <c r="G435" s="77"/>
      <c r="H435" s="77">
        <v>7.1780000000000008</v>
      </c>
      <c r="I435" s="77">
        <v>7.1779999999999999</v>
      </c>
    </row>
    <row r="436" spans="1:9" ht="13.15" x14ac:dyDescent="0.35">
      <c r="A436" s="87"/>
      <c r="D436" s="71" t="s">
        <v>872</v>
      </c>
      <c r="E436" s="76" t="s">
        <v>848</v>
      </c>
      <c r="F436" s="77" t="s">
        <v>68</v>
      </c>
      <c r="G436" s="77"/>
      <c r="H436" s="77">
        <v>0.39750000000000002</v>
      </c>
      <c r="I436" s="77">
        <v>0.318</v>
      </c>
    </row>
    <row r="437" spans="1:9" s="88" customFormat="1" ht="13.15" x14ac:dyDescent="0.4">
      <c r="A437" s="87"/>
      <c r="D437" s="131"/>
      <c r="E437" s="82" t="s">
        <v>462</v>
      </c>
      <c r="F437" s="82" t="s">
        <v>68</v>
      </c>
      <c r="G437" s="82"/>
      <c r="H437" s="82">
        <f>SUM(H420:H436)</f>
        <v>414.32749999399999</v>
      </c>
      <c r="I437" s="82">
        <v>349.69</v>
      </c>
    </row>
    <row r="438" spans="1:9" ht="13.15" x14ac:dyDescent="0.4">
      <c r="A438" s="87"/>
      <c r="B438" s="88"/>
      <c r="C438" s="59"/>
      <c r="D438" s="135"/>
      <c r="E438" s="90"/>
      <c r="F438" s="85"/>
      <c r="G438" s="85"/>
      <c r="H438" s="91"/>
      <c r="I438" s="136"/>
    </row>
    <row r="439" spans="1:9" ht="13.15" x14ac:dyDescent="0.35">
      <c r="A439" s="62"/>
      <c r="B439" s="63"/>
      <c r="C439" s="62" t="s">
        <v>873</v>
      </c>
      <c r="D439" s="71"/>
      <c r="E439" s="73"/>
      <c r="F439" s="73"/>
      <c r="G439" s="73"/>
      <c r="H439" s="72"/>
      <c r="I439" s="75"/>
    </row>
    <row r="440" spans="1:9" ht="13.15" x14ac:dyDescent="0.35">
      <c r="A440" s="62"/>
      <c r="B440" s="63"/>
      <c r="C440" s="63"/>
      <c r="D440" s="71" t="s">
        <v>873</v>
      </c>
      <c r="E440" s="76" t="s">
        <v>778</v>
      </c>
      <c r="F440" s="77" t="s">
        <v>68</v>
      </c>
      <c r="G440" s="77"/>
      <c r="H440" s="77">
        <v>12.500999999999999</v>
      </c>
      <c r="I440" s="77">
        <v>12.704696569920843</v>
      </c>
    </row>
    <row r="441" spans="1:9" ht="13.15" x14ac:dyDescent="0.35">
      <c r="A441" s="62"/>
      <c r="B441" s="63"/>
      <c r="C441" s="63"/>
      <c r="D441" s="71" t="s">
        <v>873</v>
      </c>
      <c r="E441" s="76" t="s">
        <v>779</v>
      </c>
      <c r="F441" s="77" t="s">
        <v>68</v>
      </c>
      <c r="G441" s="77"/>
      <c r="H441" s="77">
        <v>108.70199999999998</v>
      </c>
      <c r="I441" s="77">
        <v>34.213403166226911</v>
      </c>
    </row>
    <row r="442" spans="1:9" ht="13.15" x14ac:dyDescent="0.35">
      <c r="A442" s="62"/>
      <c r="B442" s="63"/>
      <c r="C442" s="63"/>
      <c r="D442" s="71" t="s">
        <v>873</v>
      </c>
      <c r="E442" s="76" t="s">
        <v>780</v>
      </c>
      <c r="F442" s="77" t="s">
        <v>68</v>
      </c>
      <c r="G442" s="77"/>
      <c r="H442" s="77">
        <v>0.89999999999999991</v>
      </c>
      <c r="I442" s="77">
        <v>0.93544854881266482</v>
      </c>
    </row>
    <row r="443" spans="1:9" ht="13.15" x14ac:dyDescent="0.35">
      <c r="A443" s="62"/>
      <c r="B443" s="63"/>
      <c r="C443" s="63"/>
      <c r="D443" s="71" t="s">
        <v>873</v>
      </c>
      <c r="E443" s="76" t="s">
        <v>781</v>
      </c>
      <c r="F443" s="77" t="s">
        <v>68</v>
      </c>
      <c r="G443" s="77"/>
      <c r="H443" s="77">
        <v>92.918000000000006</v>
      </c>
      <c r="I443" s="77">
        <v>83.742224802110812</v>
      </c>
    </row>
    <row r="444" spans="1:9" ht="13.15" x14ac:dyDescent="0.35">
      <c r="A444" s="79"/>
      <c r="B444" s="80"/>
      <c r="C444" s="80"/>
      <c r="D444" s="71" t="s">
        <v>873</v>
      </c>
      <c r="E444" s="76" t="s">
        <v>782</v>
      </c>
      <c r="F444" s="77" t="s">
        <v>68</v>
      </c>
      <c r="G444" s="77"/>
      <c r="H444" s="77">
        <v>28.258477141125411</v>
      </c>
      <c r="I444" s="77">
        <v>20.840923482849604</v>
      </c>
    </row>
    <row r="445" spans="1:9" ht="13.15" x14ac:dyDescent="0.35">
      <c r="A445" s="79"/>
      <c r="B445" s="80"/>
      <c r="C445" s="80"/>
      <c r="D445" s="71" t="s">
        <v>873</v>
      </c>
      <c r="E445" s="76" t="s">
        <v>783</v>
      </c>
      <c r="F445" s="77" t="s">
        <v>68</v>
      </c>
      <c r="G445" s="77"/>
      <c r="H445" s="77">
        <v>5.2880310000000179</v>
      </c>
      <c r="I445" s="77">
        <v>0</v>
      </c>
    </row>
    <row r="446" spans="1:9" ht="13.15" x14ac:dyDescent="0.35">
      <c r="A446" s="79"/>
      <c r="B446" s="80"/>
      <c r="C446" s="80"/>
      <c r="D446" s="71" t="s">
        <v>873</v>
      </c>
      <c r="E446" s="76" t="s">
        <v>784</v>
      </c>
      <c r="F446" s="77" t="s">
        <v>68</v>
      </c>
      <c r="G446" s="77"/>
      <c r="H446" s="77">
        <v>399.0734456225</v>
      </c>
      <c r="I446" s="77">
        <v>366.5081260846905</v>
      </c>
    </row>
    <row r="447" spans="1:9" ht="13.15" x14ac:dyDescent="0.35">
      <c r="A447" s="79"/>
      <c r="B447" s="80"/>
      <c r="C447" s="80"/>
      <c r="D447" s="71" t="s">
        <v>873</v>
      </c>
      <c r="E447" s="76" t="s">
        <v>45</v>
      </c>
      <c r="F447" s="77" t="s">
        <v>68</v>
      </c>
      <c r="G447" s="77"/>
      <c r="H447" s="77">
        <v>484.19200000000001</v>
      </c>
      <c r="I447" s="77">
        <v>485.5790255057168</v>
      </c>
    </row>
    <row r="448" spans="1:9" ht="13.15" x14ac:dyDescent="0.35">
      <c r="A448" s="79"/>
      <c r="B448" s="80"/>
      <c r="C448" s="63"/>
      <c r="D448" s="71" t="s">
        <v>873</v>
      </c>
      <c r="E448" s="76" t="s">
        <v>785</v>
      </c>
      <c r="F448" s="77" t="s">
        <v>68</v>
      </c>
      <c r="G448" s="77"/>
      <c r="H448" s="77">
        <v>45.385562006617256</v>
      </c>
      <c r="I448" s="77">
        <v>18.041829375549693</v>
      </c>
    </row>
    <row r="449" spans="1:9" ht="13.15" x14ac:dyDescent="0.35">
      <c r="A449" s="79"/>
      <c r="B449" s="80"/>
      <c r="C449" s="63"/>
      <c r="D449" s="71" t="s">
        <v>873</v>
      </c>
      <c r="E449" s="76" t="s">
        <v>786</v>
      </c>
      <c r="F449" s="77" t="s">
        <v>68</v>
      </c>
      <c r="G449" s="77"/>
      <c r="H449" s="77">
        <v>1.6568659999999997</v>
      </c>
      <c r="I449" s="77">
        <v>5.1407449604221629</v>
      </c>
    </row>
    <row r="450" spans="1:9" ht="13.15" x14ac:dyDescent="0.35">
      <c r="A450" s="79"/>
      <c r="B450" s="80"/>
      <c r="C450" s="63"/>
      <c r="D450" s="71" t="s">
        <v>873</v>
      </c>
      <c r="E450" s="76" t="s">
        <v>787</v>
      </c>
      <c r="F450" s="77" t="s">
        <v>68</v>
      </c>
      <c r="G450" s="77"/>
      <c r="H450" s="77">
        <v>36.064544000000005</v>
      </c>
      <c r="I450" s="77">
        <v>12.313113456464379</v>
      </c>
    </row>
    <row r="451" spans="1:9" ht="13.15" x14ac:dyDescent="0.35">
      <c r="A451" s="79"/>
      <c r="B451" s="80"/>
      <c r="C451" s="63"/>
      <c r="D451" s="71" t="s">
        <v>873</v>
      </c>
      <c r="E451" s="76" t="s">
        <v>843</v>
      </c>
      <c r="F451" s="77" t="s">
        <v>68</v>
      </c>
      <c r="G451" s="77"/>
      <c r="H451" s="77">
        <v>8.4</v>
      </c>
      <c r="I451" s="77">
        <v>8.9774054529463498</v>
      </c>
    </row>
    <row r="452" spans="1:9" ht="13.15" x14ac:dyDescent="0.35">
      <c r="A452" s="79"/>
      <c r="B452" s="80"/>
      <c r="C452" s="63"/>
      <c r="D452" s="71" t="s">
        <v>873</v>
      </c>
      <c r="E452" s="76" t="s">
        <v>844</v>
      </c>
      <c r="F452" s="77" t="s">
        <v>68</v>
      </c>
      <c r="G452" s="77"/>
      <c r="H452" s="77">
        <v>0</v>
      </c>
      <c r="I452" s="77">
        <v>0</v>
      </c>
    </row>
    <row r="453" spans="1:9" ht="13.15" x14ac:dyDescent="0.35">
      <c r="A453" s="79"/>
      <c r="B453" s="80"/>
      <c r="C453" s="63"/>
      <c r="D453" s="71" t="s">
        <v>873</v>
      </c>
      <c r="E453" s="76" t="s">
        <v>845</v>
      </c>
      <c r="F453" s="77" t="s">
        <v>68</v>
      </c>
      <c r="G453" s="77"/>
      <c r="H453" s="77">
        <v>4.8849999999999998</v>
      </c>
      <c r="I453" s="77">
        <v>4.9700439753737911</v>
      </c>
    </row>
    <row r="454" spans="1:9" x14ac:dyDescent="0.35">
      <c r="C454" s="63"/>
      <c r="D454" s="71" t="s">
        <v>873</v>
      </c>
      <c r="E454" s="76" t="s">
        <v>846</v>
      </c>
      <c r="F454" s="77" t="s">
        <v>68</v>
      </c>
      <c r="G454" s="77"/>
      <c r="H454" s="77">
        <v>167.63063906020679</v>
      </c>
      <c r="I454" s="77">
        <v>91.20481503218997</v>
      </c>
    </row>
    <row r="455" spans="1:9" ht="13.15" x14ac:dyDescent="0.35">
      <c r="A455" s="93"/>
      <c r="B455" s="93"/>
      <c r="C455" s="63"/>
      <c r="D455" s="71" t="s">
        <v>873</v>
      </c>
      <c r="E455" s="76" t="s">
        <v>847</v>
      </c>
      <c r="F455" s="77" t="s">
        <v>68</v>
      </c>
      <c r="G455" s="77"/>
      <c r="H455" s="77">
        <v>7.9450979968000031</v>
      </c>
      <c r="I455" s="77">
        <v>8.020082673702726</v>
      </c>
    </row>
    <row r="456" spans="1:9" ht="13.15" x14ac:dyDescent="0.35">
      <c r="A456" s="87"/>
      <c r="D456" s="71" t="s">
        <v>873</v>
      </c>
      <c r="E456" s="76" t="s">
        <v>848</v>
      </c>
      <c r="F456" s="77" t="s">
        <v>68</v>
      </c>
      <c r="G456" s="77"/>
      <c r="H456" s="77">
        <v>3.96</v>
      </c>
      <c r="I456" s="77">
        <v>2.4708470536499556</v>
      </c>
    </row>
    <row r="457" spans="1:9" s="88" customFormat="1" ht="13.15" x14ac:dyDescent="0.4">
      <c r="A457" s="87"/>
      <c r="D457" s="131"/>
      <c r="E457" s="82" t="s">
        <v>462</v>
      </c>
      <c r="F457" s="82" t="s">
        <v>68</v>
      </c>
      <c r="G457" s="82"/>
      <c r="H457" s="82">
        <f>SUM(H440:H456)</f>
        <v>1407.7606628272497</v>
      </c>
      <c r="I457" s="82">
        <v>1155.6627301406274</v>
      </c>
    </row>
    <row r="458" spans="1:9" ht="13.15" x14ac:dyDescent="0.35">
      <c r="A458" s="87"/>
      <c r="D458" s="71"/>
      <c r="E458" s="77"/>
      <c r="F458" s="77"/>
      <c r="G458" s="77"/>
      <c r="H458" s="77"/>
      <c r="I458" s="83"/>
    </row>
    <row r="459" spans="1:9" ht="13.15" x14ac:dyDescent="0.35">
      <c r="A459" s="62"/>
      <c r="B459" s="63"/>
      <c r="C459" s="62" t="s">
        <v>828</v>
      </c>
      <c r="D459" s="71"/>
      <c r="E459" s="73"/>
      <c r="F459" s="73"/>
      <c r="G459" s="73"/>
      <c r="H459" s="72"/>
      <c r="I459" s="75"/>
    </row>
    <row r="460" spans="1:9" ht="13.15" x14ac:dyDescent="0.35">
      <c r="A460" s="62"/>
      <c r="B460" s="63"/>
      <c r="C460" s="63"/>
      <c r="D460" s="71" t="s">
        <v>828</v>
      </c>
      <c r="E460" s="76" t="s">
        <v>778</v>
      </c>
      <c r="F460" s="77" t="s">
        <v>68</v>
      </c>
      <c r="G460" s="77"/>
      <c r="H460" s="77">
        <v>3.085</v>
      </c>
      <c r="I460" s="77">
        <v>3.085</v>
      </c>
    </row>
    <row r="461" spans="1:9" ht="13.15" x14ac:dyDescent="0.35">
      <c r="A461" s="62"/>
      <c r="B461" s="63"/>
      <c r="C461" s="63"/>
      <c r="D461" s="71" t="s">
        <v>828</v>
      </c>
      <c r="E461" s="76" t="s">
        <v>779</v>
      </c>
      <c r="F461" s="77" t="s">
        <v>68</v>
      </c>
      <c r="G461" s="77"/>
      <c r="H461" s="77">
        <v>23.42</v>
      </c>
      <c r="I461" s="77">
        <v>18.736000000000001</v>
      </c>
    </row>
    <row r="462" spans="1:9" ht="13.15" x14ac:dyDescent="0.35">
      <c r="A462" s="62"/>
      <c r="B462" s="63"/>
      <c r="C462" s="63"/>
      <c r="D462" s="71" t="s">
        <v>828</v>
      </c>
      <c r="E462" s="76" t="s">
        <v>780</v>
      </c>
      <c r="F462" s="77" t="s">
        <v>68</v>
      </c>
      <c r="G462" s="77"/>
      <c r="H462" s="77">
        <v>0</v>
      </c>
      <c r="I462" s="77">
        <v>0</v>
      </c>
    </row>
    <row r="463" spans="1:9" ht="13.15" x14ac:dyDescent="0.35">
      <c r="A463" s="62"/>
      <c r="B463" s="63"/>
      <c r="C463" s="63"/>
      <c r="D463" s="71" t="s">
        <v>828</v>
      </c>
      <c r="E463" s="76" t="s">
        <v>781</v>
      </c>
      <c r="F463" s="77" t="s">
        <v>68</v>
      </c>
      <c r="G463" s="77"/>
      <c r="H463" s="77">
        <v>17.840522642649997</v>
      </c>
      <c r="I463" s="77">
        <v>17.840522642649997</v>
      </c>
    </row>
    <row r="464" spans="1:9" ht="13.15" x14ac:dyDescent="0.35">
      <c r="A464" s="79"/>
      <c r="B464" s="80"/>
      <c r="C464" s="80"/>
      <c r="D464" s="71" t="s">
        <v>828</v>
      </c>
      <c r="E464" s="76" t="s">
        <v>782</v>
      </c>
      <c r="F464" s="77" t="s">
        <v>68</v>
      </c>
      <c r="G464" s="77"/>
      <c r="H464" s="77">
        <v>71.784581212537091</v>
      </c>
      <c r="I464" s="77">
        <v>67.826123091283392</v>
      </c>
    </row>
    <row r="465" spans="1:9" ht="13.15" x14ac:dyDescent="0.35">
      <c r="A465" s="79"/>
      <c r="B465" s="80"/>
      <c r="C465" s="80"/>
      <c r="D465" s="71" t="s">
        <v>828</v>
      </c>
      <c r="E465" s="76" t="s">
        <v>783</v>
      </c>
      <c r="F465" s="77" t="s">
        <v>68</v>
      </c>
      <c r="G465" s="77"/>
      <c r="H465" s="77">
        <v>3.4683119999999996</v>
      </c>
      <c r="I465" s="77">
        <v>2.5596807999999998</v>
      </c>
    </row>
    <row r="466" spans="1:9" ht="13.15" x14ac:dyDescent="0.35">
      <c r="A466" s="79"/>
      <c r="B466" s="80"/>
      <c r="C466" s="80"/>
      <c r="D466" s="71" t="s">
        <v>828</v>
      </c>
      <c r="E466" s="76" t="s">
        <v>784</v>
      </c>
      <c r="F466" s="77" t="s">
        <v>68</v>
      </c>
      <c r="G466" s="77"/>
      <c r="H466" s="77">
        <v>48.483842359999997</v>
      </c>
      <c r="I466" s="77">
        <v>43.475458123999999</v>
      </c>
    </row>
    <row r="467" spans="1:9" ht="13.15" x14ac:dyDescent="0.35">
      <c r="A467" s="79"/>
      <c r="B467" s="80"/>
      <c r="C467" s="80"/>
      <c r="D467" s="71" t="s">
        <v>828</v>
      </c>
      <c r="E467" s="76" t="s">
        <v>45</v>
      </c>
      <c r="F467" s="77" t="s">
        <v>68</v>
      </c>
      <c r="G467" s="77"/>
      <c r="H467" s="77">
        <v>500.36400000000003</v>
      </c>
      <c r="I467" s="77">
        <v>57.187840000000001</v>
      </c>
    </row>
    <row r="468" spans="1:9" ht="13.15" x14ac:dyDescent="0.35">
      <c r="A468" s="79"/>
      <c r="B468" s="80"/>
      <c r="C468" s="63"/>
      <c r="D468" s="71" t="s">
        <v>828</v>
      </c>
      <c r="E468" s="76" t="s">
        <v>785</v>
      </c>
      <c r="F468" s="77" t="s">
        <v>68</v>
      </c>
      <c r="G468" s="77"/>
      <c r="H468" s="77">
        <v>22.403749052909397</v>
      </c>
      <c r="I468" s="77">
        <v>22.403749052909397</v>
      </c>
    </row>
    <row r="469" spans="1:9" ht="13.15" x14ac:dyDescent="0.35">
      <c r="A469" s="79"/>
      <c r="B469" s="80"/>
      <c r="C469" s="63"/>
      <c r="D469" s="71" t="s">
        <v>828</v>
      </c>
      <c r="E469" s="76" t="s">
        <v>786</v>
      </c>
      <c r="F469" s="77" t="s">
        <v>68</v>
      </c>
      <c r="G469" s="77"/>
      <c r="H469" s="77">
        <v>0</v>
      </c>
      <c r="I469" s="77">
        <v>0</v>
      </c>
    </row>
    <row r="470" spans="1:9" ht="13.15" x14ac:dyDescent="0.35">
      <c r="A470" s="79"/>
      <c r="B470" s="80"/>
      <c r="C470" s="63"/>
      <c r="D470" s="71" t="s">
        <v>828</v>
      </c>
      <c r="E470" s="76" t="s">
        <v>787</v>
      </c>
      <c r="F470" s="77" t="s">
        <v>68</v>
      </c>
      <c r="G470" s="77"/>
      <c r="H470" s="77">
        <v>24.862827199999998</v>
      </c>
      <c r="I470" s="77">
        <v>22.37654448</v>
      </c>
    </row>
    <row r="471" spans="1:9" ht="13.15" x14ac:dyDescent="0.35">
      <c r="A471" s="79"/>
      <c r="B471" s="80"/>
      <c r="C471" s="63"/>
      <c r="D471" s="71" t="s">
        <v>828</v>
      </c>
      <c r="E471" s="76" t="s">
        <v>843</v>
      </c>
      <c r="F471" s="77" t="s">
        <v>68</v>
      </c>
      <c r="G471" s="77"/>
      <c r="H471" s="77">
        <v>4.8539999999999992</v>
      </c>
      <c r="I471" s="77">
        <v>3.9919999999999991</v>
      </c>
    </row>
    <row r="472" spans="1:9" ht="13.15" x14ac:dyDescent="0.35">
      <c r="A472" s="79"/>
      <c r="B472" s="80"/>
      <c r="C472" s="63"/>
      <c r="D472" s="71" t="s">
        <v>828</v>
      </c>
      <c r="E472" s="76" t="s">
        <v>844</v>
      </c>
      <c r="F472" s="77" t="s">
        <v>68</v>
      </c>
      <c r="G472" s="77"/>
      <c r="H472" s="77">
        <v>1.7341579999999999</v>
      </c>
      <c r="I472" s="77">
        <v>1.5607422</v>
      </c>
    </row>
    <row r="473" spans="1:9" ht="13.15" x14ac:dyDescent="0.35">
      <c r="A473" s="79"/>
      <c r="B473" s="80"/>
      <c r="C473" s="63"/>
      <c r="D473" s="71" t="s">
        <v>828</v>
      </c>
      <c r="E473" s="76" t="s">
        <v>845</v>
      </c>
      <c r="F473" s="77" t="s">
        <v>68</v>
      </c>
      <c r="G473" s="77"/>
      <c r="H473" s="77">
        <v>1.7915000000000001</v>
      </c>
      <c r="I473" s="77">
        <v>1.6123500000000002</v>
      </c>
    </row>
    <row r="474" spans="1:9" x14ac:dyDescent="0.35">
      <c r="C474" s="63"/>
      <c r="D474" s="71" t="s">
        <v>828</v>
      </c>
      <c r="E474" s="76" t="s">
        <v>846</v>
      </c>
      <c r="F474" s="77" t="s">
        <v>68</v>
      </c>
      <c r="G474" s="77"/>
      <c r="H474" s="77">
        <v>12.0640728</v>
      </c>
      <c r="I474" s="77">
        <v>8.4448655199999987</v>
      </c>
    </row>
    <row r="475" spans="1:9" ht="13.15" x14ac:dyDescent="0.35">
      <c r="A475" s="93"/>
      <c r="B475" s="93"/>
      <c r="C475" s="63"/>
      <c r="D475" s="71" t="s">
        <v>828</v>
      </c>
      <c r="E475" s="76" t="s">
        <v>847</v>
      </c>
      <c r="F475" s="77" t="s">
        <v>68</v>
      </c>
      <c r="G475" s="77"/>
      <c r="H475" s="77">
        <v>0.52641669137510905</v>
      </c>
      <c r="I475" s="77">
        <v>0.52641669137510905</v>
      </c>
    </row>
    <row r="476" spans="1:9" ht="13.15" x14ac:dyDescent="0.35">
      <c r="A476" s="87"/>
      <c r="D476" s="71" t="s">
        <v>828</v>
      </c>
      <c r="E476" s="76" t="s">
        <v>848</v>
      </c>
      <c r="F476" s="77" t="s">
        <v>68</v>
      </c>
      <c r="G476" s="77"/>
      <c r="H476" s="77">
        <v>1.655586</v>
      </c>
      <c r="I476" s="77">
        <v>1.4900274</v>
      </c>
    </row>
    <row r="477" spans="1:9" s="88" customFormat="1" ht="13.15" x14ac:dyDescent="0.4">
      <c r="A477" s="87"/>
      <c r="D477" s="131"/>
      <c r="E477" s="82" t="s">
        <v>462</v>
      </c>
      <c r="F477" s="82" t="s">
        <v>68</v>
      </c>
      <c r="G477" s="82"/>
      <c r="H477" s="82">
        <f>SUM(H460:H476)</f>
        <v>738.33856795947145</v>
      </c>
      <c r="I477" s="82">
        <v>273.11732000221787</v>
      </c>
    </row>
    <row r="478" spans="1:9" ht="13.15" x14ac:dyDescent="0.35">
      <c r="A478" s="87"/>
      <c r="C478" s="63"/>
      <c r="D478" s="71"/>
      <c r="E478" s="77"/>
      <c r="F478" s="77"/>
      <c r="G478" s="77"/>
      <c r="H478" s="77"/>
      <c r="I478" s="77"/>
    </row>
    <row r="479" spans="1:9" ht="13.15" x14ac:dyDescent="0.35">
      <c r="A479" s="62"/>
      <c r="B479" s="63"/>
      <c r="C479" s="62" t="s">
        <v>874</v>
      </c>
      <c r="D479" s="71"/>
      <c r="E479" s="73"/>
      <c r="F479" s="73"/>
      <c r="G479" s="73"/>
      <c r="H479" s="72"/>
      <c r="I479" s="75"/>
    </row>
    <row r="480" spans="1:9" ht="13.15" x14ac:dyDescent="0.35">
      <c r="A480" s="62"/>
      <c r="B480" s="63"/>
      <c r="C480" s="63"/>
      <c r="D480" s="71" t="s">
        <v>874</v>
      </c>
      <c r="E480" s="76" t="s">
        <v>778</v>
      </c>
      <c r="F480" s="77" t="s">
        <v>68</v>
      </c>
      <c r="G480" s="77"/>
      <c r="H480" s="77">
        <v>29.376000000000001</v>
      </c>
      <c r="I480" s="77">
        <v>27.026</v>
      </c>
    </row>
    <row r="481" spans="1:9" ht="13.15" x14ac:dyDescent="0.35">
      <c r="A481" s="62"/>
      <c r="B481" s="63"/>
      <c r="C481" s="63"/>
      <c r="D481" s="71" t="s">
        <v>874</v>
      </c>
      <c r="E481" s="76" t="s">
        <v>779</v>
      </c>
      <c r="F481" s="77" t="s">
        <v>68</v>
      </c>
      <c r="G481" s="77"/>
      <c r="H481" s="77">
        <v>5.5179999999999989</v>
      </c>
      <c r="I481" s="77">
        <v>5.5179999999999998</v>
      </c>
    </row>
    <row r="482" spans="1:9" ht="13.15" x14ac:dyDescent="0.35">
      <c r="A482" s="62"/>
      <c r="B482" s="63"/>
      <c r="C482" s="63"/>
      <c r="D482" s="71" t="s">
        <v>874</v>
      </c>
      <c r="E482" s="76" t="s">
        <v>780</v>
      </c>
      <c r="F482" s="77" t="s">
        <v>68</v>
      </c>
      <c r="G482" s="77"/>
      <c r="H482" s="77">
        <v>1.4590000000000001</v>
      </c>
      <c r="I482" s="77">
        <v>1.4590000000000001</v>
      </c>
    </row>
    <row r="483" spans="1:9" ht="13.15" x14ac:dyDescent="0.35">
      <c r="A483" s="62"/>
      <c r="B483" s="63"/>
      <c r="C483" s="63"/>
      <c r="D483" s="71" t="s">
        <v>874</v>
      </c>
      <c r="E483" s="76" t="s">
        <v>781</v>
      </c>
      <c r="F483" s="77" t="s">
        <v>68</v>
      </c>
      <c r="G483" s="77"/>
      <c r="H483" s="77">
        <v>8.0289999999999999</v>
      </c>
      <c r="I483" s="77">
        <v>8.0289999999999999</v>
      </c>
    </row>
    <row r="484" spans="1:9" ht="13.15" x14ac:dyDescent="0.35">
      <c r="A484" s="79"/>
      <c r="B484" s="80"/>
      <c r="C484" s="80"/>
      <c r="D484" s="71" t="s">
        <v>874</v>
      </c>
      <c r="E484" s="76" t="s">
        <v>782</v>
      </c>
      <c r="F484" s="77" t="s">
        <v>68</v>
      </c>
      <c r="G484" s="77"/>
      <c r="H484" s="77">
        <v>53.609479118213983</v>
      </c>
      <c r="I484" s="77">
        <v>50.929000000000002</v>
      </c>
    </row>
    <row r="485" spans="1:9" ht="13.15" x14ac:dyDescent="0.35">
      <c r="A485" s="79"/>
      <c r="B485" s="80"/>
      <c r="C485" s="80"/>
      <c r="D485" s="71" t="s">
        <v>874</v>
      </c>
      <c r="E485" s="76" t="s">
        <v>783</v>
      </c>
      <c r="F485" s="77" t="s">
        <v>68</v>
      </c>
      <c r="G485" s="77"/>
      <c r="H485" s="77">
        <v>10.213045999999999</v>
      </c>
      <c r="I485" s="77">
        <v>9.1920000000000002</v>
      </c>
    </row>
    <row r="486" spans="1:9" ht="13.15" x14ac:dyDescent="0.35">
      <c r="A486" s="79"/>
      <c r="B486" s="80"/>
      <c r="C486" s="80"/>
      <c r="D486" s="71" t="s">
        <v>874</v>
      </c>
      <c r="E486" s="76" t="s">
        <v>784</v>
      </c>
      <c r="F486" s="77" t="s">
        <v>68</v>
      </c>
      <c r="G486" s="77"/>
      <c r="H486" s="77">
        <v>99.358999999999995</v>
      </c>
      <c r="I486" s="77">
        <v>94.391000000000005</v>
      </c>
    </row>
    <row r="487" spans="1:9" ht="13.15" x14ac:dyDescent="0.35">
      <c r="A487" s="79"/>
      <c r="B487" s="80"/>
      <c r="C487" s="80"/>
      <c r="D487" s="71" t="s">
        <v>874</v>
      </c>
      <c r="E487" s="76" t="s">
        <v>45</v>
      </c>
      <c r="F487" s="77" t="s">
        <v>68</v>
      </c>
      <c r="G487" s="77"/>
      <c r="H487" s="77">
        <v>53.883999999999986</v>
      </c>
      <c r="I487" s="77">
        <v>45.801000000000002</v>
      </c>
    </row>
    <row r="488" spans="1:9" ht="13.15" x14ac:dyDescent="0.35">
      <c r="A488" s="79"/>
      <c r="B488" s="80"/>
      <c r="C488" s="63"/>
      <c r="D488" s="71" t="s">
        <v>874</v>
      </c>
      <c r="E488" s="76" t="s">
        <v>785</v>
      </c>
      <c r="F488" s="77" t="s">
        <v>68</v>
      </c>
      <c r="G488" s="77"/>
      <c r="H488" s="77">
        <v>14.624477230668061</v>
      </c>
      <c r="I488" s="77">
        <v>13.162000000000001</v>
      </c>
    </row>
    <row r="489" spans="1:9" ht="13.15" x14ac:dyDescent="0.35">
      <c r="A489" s="79"/>
      <c r="B489" s="80"/>
      <c r="C489" s="63"/>
      <c r="D489" s="71" t="s">
        <v>874</v>
      </c>
      <c r="E489" s="76" t="s">
        <v>786</v>
      </c>
      <c r="F489" s="77" t="s">
        <v>68</v>
      </c>
      <c r="G489" s="77"/>
      <c r="H489" s="77">
        <v>21.229409</v>
      </c>
      <c r="I489" s="77">
        <v>19.106000000000002</v>
      </c>
    </row>
    <row r="490" spans="1:9" ht="13.15" x14ac:dyDescent="0.35">
      <c r="A490" s="79"/>
      <c r="B490" s="80"/>
      <c r="C490" s="63"/>
      <c r="D490" s="71" t="s">
        <v>874</v>
      </c>
      <c r="E490" s="76" t="s">
        <v>787</v>
      </c>
      <c r="F490" s="77" t="s">
        <v>68</v>
      </c>
      <c r="G490" s="77"/>
      <c r="H490" s="77">
        <v>34.512999999999998</v>
      </c>
      <c r="I490" s="77">
        <v>31.062000000000001</v>
      </c>
    </row>
    <row r="491" spans="1:9" ht="13.15" x14ac:dyDescent="0.35">
      <c r="A491" s="79"/>
      <c r="B491" s="80"/>
      <c r="C491" s="63"/>
      <c r="D491" s="71" t="s">
        <v>874</v>
      </c>
      <c r="E491" s="76" t="s">
        <v>843</v>
      </c>
      <c r="F491" s="77" t="s">
        <v>68</v>
      </c>
      <c r="G491" s="77"/>
      <c r="H491" s="77">
        <v>5.7799999999999994</v>
      </c>
      <c r="I491" s="77">
        <v>5.4909999999999997</v>
      </c>
    </row>
    <row r="492" spans="1:9" ht="13.15" x14ac:dyDescent="0.35">
      <c r="A492" s="79"/>
      <c r="B492" s="80"/>
      <c r="C492" s="63"/>
      <c r="D492" s="71" t="s">
        <v>874</v>
      </c>
      <c r="E492" s="76" t="s">
        <v>844</v>
      </c>
      <c r="F492" s="77" t="s">
        <v>68</v>
      </c>
      <c r="G492" s="77"/>
      <c r="H492" s="77">
        <v>3.6262480000000004</v>
      </c>
      <c r="I492" s="77">
        <v>3.2639999999999998</v>
      </c>
    </row>
    <row r="493" spans="1:9" ht="13.15" x14ac:dyDescent="0.35">
      <c r="A493" s="79"/>
      <c r="B493" s="80"/>
      <c r="C493" s="63"/>
      <c r="D493" s="71" t="s">
        <v>874</v>
      </c>
      <c r="E493" s="76" t="s">
        <v>845</v>
      </c>
      <c r="F493" s="77" t="s">
        <v>68</v>
      </c>
      <c r="G493" s="77"/>
      <c r="H493" s="77">
        <v>14.1052</v>
      </c>
      <c r="I493" s="77">
        <v>11.989000000000001</v>
      </c>
    </row>
    <row r="494" spans="1:9" x14ac:dyDescent="0.35">
      <c r="C494" s="63"/>
      <c r="D494" s="71" t="s">
        <v>874</v>
      </c>
      <c r="E494" s="76" t="s">
        <v>846</v>
      </c>
      <c r="F494" s="77" t="s">
        <v>68</v>
      </c>
      <c r="G494" s="77"/>
      <c r="H494" s="77">
        <v>29.331117000000006</v>
      </c>
      <c r="I494" s="77">
        <v>27.864999999999998</v>
      </c>
    </row>
    <row r="495" spans="1:9" ht="13.15" x14ac:dyDescent="0.35">
      <c r="A495" s="93"/>
      <c r="B495" s="93"/>
      <c r="C495" s="63"/>
      <c r="D495" s="71" t="s">
        <v>874</v>
      </c>
      <c r="E495" s="76" t="s">
        <v>847</v>
      </c>
      <c r="F495" s="77" t="s">
        <v>68</v>
      </c>
      <c r="G495" s="77"/>
      <c r="H495" s="77">
        <v>4.1045090000000002</v>
      </c>
      <c r="I495" s="77">
        <v>4.1050000000000004</v>
      </c>
    </row>
    <row r="496" spans="1:9" ht="13.15" x14ac:dyDescent="0.35">
      <c r="A496" s="87"/>
      <c r="D496" s="71" t="s">
        <v>874</v>
      </c>
      <c r="E496" s="76" t="s">
        <v>848</v>
      </c>
      <c r="F496" s="77" t="s">
        <v>68</v>
      </c>
      <c r="G496" s="77"/>
      <c r="H496" s="77">
        <v>0.38</v>
      </c>
      <c r="I496" s="77">
        <v>0.34200000000000003</v>
      </c>
    </row>
    <row r="497" spans="1:9" s="88" customFormat="1" ht="13.15" x14ac:dyDescent="0.4">
      <c r="A497" s="87"/>
      <c r="D497" s="131"/>
      <c r="E497" s="82" t="s">
        <v>462</v>
      </c>
      <c r="F497" s="82" t="s">
        <v>68</v>
      </c>
      <c r="G497" s="82"/>
      <c r="H497" s="82">
        <f>SUM(H480:H496)</f>
        <v>389.14148534888199</v>
      </c>
      <c r="I497" s="82">
        <v>358.73099999999999</v>
      </c>
    </row>
    <row r="498" spans="1:9" ht="13.15" x14ac:dyDescent="0.35">
      <c r="A498" s="87"/>
      <c r="C498" s="63"/>
      <c r="D498" s="71"/>
      <c r="E498" s="77"/>
      <c r="F498" s="77"/>
      <c r="G498" s="77"/>
      <c r="H498" s="77"/>
      <c r="I498" s="77"/>
    </row>
    <row r="499" spans="1:9" ht="13.15" x14ac:dyDescent="0.35">
      <c r="A499" s="62"/>
      <c r="B499" s="63"/>
      <c r="C499" s="62" t="s">
        <v>875</v>
      </c>
      <c r="D499" s="71"/>
      <c r="E499" s="73"/>
      <c r="F499" s="73"/>
      <c r="G499" s="73"/>
      <c r="H499" s="72"/>
      <c r="I499" s="75"/>
    </row>
    <row r="500" spans="1:9" ht="13.15" x14ac:dyDescent="0.35">
      <c r="A500" s="62"/>
      <c r="B500" s="63"/>
      <c r="C500" s="63"/>
      <c r="D500" s="71" t="s">
        <v>875</v>
      </c>
      <c r="E500" s="76" t="s">
        <v>778</v>
      </c>
      <c r="F500" s="77" t="s">
        <v>68</v>
      </c>
      <c r="G500" s="77"/>
      <c r="H500" s="77">
        <v>0</v>
      </c>
      <c r="I500" s="77">
        <v>0</v>
      </c>
    </row>
    <row r="501" spans="1:9" ht="13.15" x14ac:dyDescent="0.35">
      <c r="A501" s="62"/>
      <c r="B501" s="63"/>
      <c r="C501" s="63"/>
      <c r="D501" s="71" t="s">
        <v>875</v>
      </c>
      <c r="E501" s="76" t="s">
        <v>779</v>
      </c>
      <c r="F501" s="77" t="s">
        <v>68</v>
      </c>
      <c r="G501" s="77"/>
      <c r="H501" s="77">
        <v>70.308999999999997</v>
      </c>
      <c r="I501" s="77">
        <v>70.293999999999997</v>
      </c>
    </row>
    <row r="502" spans="1:9" ht="13.15" x14ac:dyDescent="0.35">
      <c r="A502" s="62"/>
      <c r="B502" s="63"/>
      <c r="C502" s="63"/>
      <c r="D502" s="71" t="s">
        <v>875</v>
      </c>
      <c r="E502" s="76" t="s">
        <v>780</v>
      </c>
      <c r="F502" s="77" t="s">
        <v>68</v>
      </c>
      <c r="G502" s="77"/>
      <c r="H502" s="77">
        <v>14.955</v>
      </c>
      <c r="I502" s="77">
        <v>13.459</v>
      </c>
    </row>
    <row r="503" spans="1:9" ht="13.15" x14ac:dyDescent="0.35">
      <c r="A503" s="62"/>
      <c r="B503" s="63"/>
      <c r="C503" s="63"/>
      <c r="D503" s="71" t="s">
        <v>875</v>
      </c>
      <c r="E503" s="76" t="s">
        <v>781</v>
      </c>
      <c r="F503" s="77" t="s">
        <v>68</v>
      </c>
      <c r="G503" s="77"/>
      <c r="H503" s="77">
        <v>71.162000000000006</v>
      </c>
      <c r="I503" s="77">
        <v>64.046000000000006</v>
      </c>
    </row>
    <row r="504" spans="1:9" ht="13.15" x14ac:dyDescent="0.35">
      <c r="A504" s="79"/>
      <c r="B504" s="80"/>
      <c r="C504" s="80"/>
      <c r="D504" s="71" t="s">
        <v>875</v>
      </c>
      <c r="E504" s="76" t="s">
        <v>782</v>
      </c>
      <c r="F504" s="77" t="s">
        <v>68</v>
      </c>
      <c r="G504" s="77"/>
      <c r="H504" s="77">
        <v>22.910489812334109</v>
      </c>
      <c r="I504" s="77">
        <v>21.33848981233411</v>
      </c>
    </row>
    <row r="505" spans="1:9" ht="13.15" x14ac:dyDescent="0.35">
      <c r="A505" s="79"/>
      <c r="B505" s="80"/>
      <c r="C505" s="80"/>
      <c r="D505" s="71" t="s">
        <v>875</v>
      </c>
      <c r="E505" s="76" t="s">
        <v>783</v>
      </c>
      <c r="F505" s="77" t="s">
        <v>68</v>
      </c>
      <c r="G505" s="77"/>
      <c r="H505" s="77">
        <v>0</v>
      </c>
      <c r="I505" s="77">
        <v>0</v>
      </c>
    </row>
    <row r="506" spans="1:9" ht="13.15" x14ac:dyDescent="0.35">
      <c r="A506" s="79"/>
      <c r="B506" s="80"/>
      <c r="C506" s="80"/>
      <c r="D506" s="71" t="s">
        <v>875</v>
      </c>
      <c r="E506" s="76" t="s">
        <v>784</v>
      </c>
      <c r="F506" s="77" t="s">
        <v>68</v>
      </c>
      <c r="G506" s="77"/>
      <c r="H506" s="77">
        <v>30.908999999999995</v>
      </c>
      <c r="I506" s="77">
        <v>26.166999999999998</v>
      </c>
    </row>
    <row r="507" spans="1:9" ht="13.15" x14ac:dyDescent="0.35">
      <c r="A507" s="79"/>
      <c r="B507" s="80"/>
      <c r="C507" s="80"/>
      <c r="D507" s="71" t="s">
        <v>875</v>
      </c>
      <c r="E507" s="76" t="s">
        <v>45</v>
      </c>
      <c r="F507" s="77" t="s">
        <v>68</v>
      </c>
      <c r="G507" s="77"/>
      <c r="H507" s="77">
        <v>11.438999999999998</v>
      </c>
      <c r="I507" s="77">
        <v>10.355</v>
      </c>
    </row>
    <row r="508" spans="1:9" ht="13.15" x14ac:dyDescent="0.35">
      <c r="A508" s="79"/>
      <c r="B508" s="80"/>
      <c r="C508" s="63"/>
      <c r="D508" s="71" t="s">
        <v>875</v>
      </c>
      <c r="E508" s="76" t="s">
        <v>785</v>
      </c>
      <c r="F508" s="77" t="s">
        <v>68</v>
      </c>
      <c r="G508" s="77"/>
      <c r="H508" s="77">
        <v>181.07299999999998</v>
      </c>
      <c r="I508" s="77">
        <v>148.66899999999998</v>
      </c>
    </row>
    <row r="509" spans="1:9" ht="13.15" x14ac:dyDescent="0.35">
      <c r="A509" s="79"/>
      <c r="B509" s="80"/>
      <c r="C509" s="63"/>
      <c r="D509" s="71" t="s">
        <v>875</v>
      </c>
      <c r="E509" s="76" t="s">
        <v>786</v>
      </c>
      <c r="F509" s="77" t="s">
        <v>68</v>
      </c>
      <c r="G509" s="77"/>
      <c r="H509" s="77">
        <v>0</v>
      </c>
      <c r="I509" s="77">
        <v>0</v>
      </c>
    </row>
    <row r="510" spans="1:9" ht="13.15" x14ac:dyDescent="0.35">
      <c r="A510" s="79"/>
      <c r="B510" s="80"/>
      <c r="C510" s="63"/>
      <c r="D510" s="71" t="s">
        <v>875</v>
      </c>
      <c r="E510" s="76" t="s">
        <v>787</v>
      </c>
      <c r="F510" s="77" t="s">
        <v>68</v>
      </c>
      <c r="G510" s="77"/>
      <c r="H510" s="77">
        <v>0</v>
      </c>
      <c r="I510" s="77">
        <v>0</v>
      </c>
    </row>
    <row r="511" spans="1:9" ht="13.15" x14ac:dyDescent="0.35">
      <c r="A511" s="79"/>
      <c r="B511" s="80"/>
      <c r="C511" s="63"/>
      <c r="D511" s="71" t="s">
        <v>875</v>
      </c>
      <c r="E511" s="76" t="s">
        <v>843</v>
      </c>
      <c r="F511" s="77" t="s">
        <v>68</v>
      </c>
      <c r="G511" s="77"/>
      <c r="H511" s="77">
        <v>0</v>
      </c>
      <c r="I511" s="77">
        <v>0</v>
      </c>
    </row>
    <row r="512" spans="1:9" ht="13.15" x14ac:dyDescent="0.35">
      <c r="A512" s="79"/>
      <c r="B512" s="80"/>
      <c r="C512" s="63"/>
      <c r="D512" s="71" t="s">
        <v>875</v>
      </c>
      <c r="E512" s="76" t="s">
        <v>844</v>
      </c>
      <c r="F512" s="77" t="s">
        <v>68</v>
      </c>
      <c r="G512" s="77"/>
      <c r="H512" s="77">
        <v>0</v>
      </c>
      <c r="I512" s="77">
        <v>0</v>
      </c>
    </row>
    <row r="513" spans="1:9" ht="13.15" x14ac:dyDescent="0.35">
      <c r="A513" s="79"/>
      <c r="B513" s="80"/>
      <c r="C513" s="63"/>
      <c r="D513" s="71" t="s">
        <v>875</v>
      </c>
      <c r="E513" s="76" t="s">
        <v>845</v>
      </c>
      <c r="F513" s="77" t="s">
        <v>68</v>
      </c>
      <c r="G513" s="77"/>
      <c r="H513" s="77">
        <v>0</v>
      </c>
      <c r="I513" s="77">
        <v>0</v>
      </c>
    </row>
    <row r="514" spans="1:9" x14ac:dyDescent="0.35">
      <c r="C514" s="63"/>
      <c r="D514" s="71" t="s">
        <v>875</v>
      </c>
      <c r="E514" s="76" t="s">
        <v>846</v>
      </c>
      <c r="F514" s="77" t="s">
        <v>68</v>
      </c>
      <c r="G514" s="77"/>
      <c r="H514" s="77">
        <v>0</v>
      </c>
      <c r="I514" s="77">
        <v>0</v>
      </c>
    </row>
    <row r="515" spans="1:9" ht="13.15" x14ac:dyDescent="0.35">
      <c r="A515" s="93"/>
      <c r="B515" s="93"/>
      <c r="C515" s="63"/>
      <c r="D515" s="71" t="s">
        <v>875</v>
      </c>
      <c r="E515" s="76" t="s">
        <v>847</v>
      </c>
      <c r="F515" s="77" t="s">
        <v>68</v>
      </c>
      <c r="G515" s="77"/>
      <c r="H515" s="77">
        <v>0</v>
      </c>
      <c r="I515" s="77">
        <v>0</v>
      </c>
    </row>
    <row r="516" spans="1:9" ht="13.15" x14ac:dyDescent="0.35">
      <c r="A516" s="87"/>
      <c r="D516" s="71" t="s">
        <v>875</v>
      </c>
      <c r="E516" s="76" t="s">
        <v>848</v>
      </c>
      <c r="F516" s="77" t="s">
        <v>68</v>
      </c>
      <c r="G516" s="77"/>
      <c r="H516" s="77">
        <v>0</v>
      </c>
      <c r="I516" s="77">
        <v>0</v>
      </c>
    </row>
    <row r="517" spans="1:9" s="88" customFormat="1" ht="13.15" x14ac:dyDescent="0.4">
      <c r="A517" s="87"/>
      <c r="D517" s="131"/>
      <c r="E517" s="82" t="s">
        <v>462</v>
      </c>
      <c r="F517" s="82" t="s">
        <v>68</v>
      </c>
      <c r="G517" s="82"/>
      <c r="H517" s="82">
        <f>SUM(H500:H516)</f>
        <v>402.75748981233403</v>
      </c>
      <c r="I517" s="82">
        <v>354.32848981233406</v>
      </c>
    </row>
    <row r="518" spans="1:9" ht="13.15" x14ac:dyDescent="0.35">
      <c r="A518" s="87"/>
      <c r="C518" s="80"/>
      <c r="D518" s="71"/>
      <c r="E518" s="77"/>
      <c r="F518" s="77"/>
      <c r="G518" s="77"/>
      <c r="H518" s="77"/>
      <c r="I518" s="77"/>
    </row>
    <row r="519" spans="1:9" ht="13.15" x14ac:dyDescent="0.35">
      <c r="A519" s="62"/>
      <c r="B519" s="63"/>
      <c r="C519" s="62" t="s">
        <v>876</v>
      </c>
      <c r="D519" s="71"/>
      <c r="E519" s="73"/>
      <c r="F519" s="73"/>
      <c r="G519" s="73"/>
      <c r="H519" s="72"/>
      <c r="I519" s="75"/>
    </row>
    <row r="520" spans="1:9" ht="13.15" x14ac:dyDescent="0.35">
      <c r="A520" s="62"/>
      <c r="B520" s="63"/>
      <c r="C520" s="63"/>
      <c r="D520" s="71" t="s">
        <v>876</v>
      </c>
      <c r="E520" s="76" t="s">
        <v>778</v>
      </c>
      <c r="F520" s="77" t="s">
        <v>68</v>
      </c>
      <c r="G520" s="77"/>
      <c r="H520" s="77">
        <v>0</v>
      </c>
      <c r="I520" s="77">
        <v>0</v>
      </c>
    </row>
    <row r="521" spans="1:9" ht="13.15" x14ac:dyDescent="0.35">
      <c r="A521" s="62"/>
      <c r="B521" s="63"/>
      <c r="C521" s="63"/>
      <c r="D521" s="71" t="s">
        <v>876</v>
      </c>
      <c r="E521" s="76" t="s">
        <v>779</v>
      </c>
      <c r="F521" s="77" t="s">
        <v>68</v>
      </c>
      <c r="G521" s="77"/>
      <c r="H521" s="77">
        <v>26.542999999999999</v>
      </c>
      <c r="I521" s="77">
        <v>13.687000000000001</v>
      </c>
    </row>
    <row r="522" spans="1:9" ht="13.15" x14ac:dyDescent="0.35">
      <c r="A522" s="62"/>
      <c r="B522" s="63"/>
      <c r="C522" s="63"/>
      <c r="D522" s="71" t="s">
        <v>876</v>
      </c>
      <c r="E522" s="76" t="s">
        <v>780</v>
      </c>
      <c r="F522" s="77" t="s">
        <v>68</v>
      </c>
      <c r="G522" s="77"/>
      <c r="H522" s="77">
        <v>1.7159999999999997</v>
      </c>
      <c r="I522" s="77">
        <v>0</v>
      </c>
    </row>
    <row r="523" spans="1:9" ht="13.15" x14ac:dyDescent="0.35">
      <c r="A523" s="62"/>
      <c r="B523" s="63"/>
      <c r="C523" s="63"/>
      <c r="D523" s="71" t="s">
        <v>876</v>
      </c>
      <c r="E523" s="76" t="s">
        <v>781</v>
      </c>
      <c r="F523" s="77" t="s">
        <v>68</v>
      </c>
      <c r="G523" s="77"/>
      <c r="H523" s="77">
        <v>0</v>
      </c>
      <c r="I523" s="77">
        <v>0</v>
      </c>
    </row>
    <row r="524" spans="1:9" ht="13.15" x14ac:dyDescent="0.35">
      <c r="A524" s="79"/>
      <c r="B524" s="80"/>
      <c r="C524" s="80"/>
      <c r="D524" s="71" t="s">
        <v>876</v>
      </c>
      <c r="E524" s="76" t="s">
        <v>782</v>
      </c>
      <c r="F524" s="77" t="s">
        <v>68</v>
      </c>
      <c r="G524" s="77"/>
      <c r="H524" s="77">
        <v>65.179847484227608</v>
      </c>
      <c r="I524" s="77">
        <v>0</v>
      </c>
    </row>
    <row r="525" spans="1:9" ht="13.15" x14ac:dyDescent="0.35">
      <c r="A525" s="79"/>
      <c r="B525" s="80"/>
      <c r="C525" s="80"/>
      <c r="D525" s="71" t="s">
        <v>876</v>
      </c>
      <c r="E525" s="76" t="s">
        <v>783</v>
      </c>
      <c r="F525" s="77" t="s">
        <v>68</v>
      </c>
      <c r="G525" s="77"/>
      <c r="H525" s="77">
        <v>0</v>
      </c>
      <c r="I525" s="77">
        <v>0</v>
      </c>
    </row>
    <row r="526" spans="1:9" ht="13.15" x14ac:dyDescent="0.35">
      <c r="A526" s="79"/>
      <c r="B526" s="80"/>
      <c r="C526" s="80"/>
      <c r="D526" s="71" t="s">
        <v>876</v>
      </c>
      <c r="E526" s="76" t="s">
        <v>784</v>
      </c>
      <c r="F526" s="77" t="s">
        <v>68</v>
      </c>
      <c r="G526" s="77"/>
      <c r="H526" s="77">
        <v>0</v>
      </c>
      <c r="I526" s="77">
        <v>0</v>
      </c>
    </row>
    <row r="527" spans="1:9" ht="13.15" x14ac:dyDescent="0.35">
      <c r="A527" s="79"/>
      <c r="B527" s="80"/>
      <c r="C527" s="80"/>
      <c r="D527" s="71" t="s">
        <v>876</v>
      </c>
      <c r="E527" s="76" t="s">
        <v>45</v>
      </c>
      <c r="F527" s="77" t="s">
        <v>68</v>
      </c>
      <c r="G527" s="77"/>
      <c r="H527" s="77">
        <v>0</v>
      </c>
      <c r="I527" s="77">
        <v>0</v>
      </c>
    </row>
    <row r="528" spans="1:9" ht="13.15" x14ac:dyDescent="0.35">
      <c r="A528" s="79"/>
      <c r="B528" s="80"/>
      <c r="C528" s="63"/>
      <c r="D528" s="71" t="s">
        <v>876</v>
      </c>
      <c r="E528" s="76" t="s">
        <v>785</v>
      </c>
      <c r="F528" s="77" t="s">
        <v>68</v>
      </c>
      <c r="G528" s="77"/>
      <c r="H528" s="77">
        <v>26.1912126191251</v>
      </c>
      <c r="I528" s="77">
        <v>20.504625545990727</v>
      </c>
    </row>
    <row r="529" spans="1:9" ht="13.15" x14ac:dyDescent="0.35">
      <c r="A529" s="79"/>
      <c r="B529" s="80"/>
      <c r="C529" s="63"/>
      <c r="D529" s="71" t="s">
        <v>876</v>
      </c>
      <c r="E529" s="76" t="s">
        <v>786</v>
      </c>
      <c r="F529" s="77" t="s">
        <v>68</v>
      </c>
      <c r="G529" s="77"/>
      <c r="H529" s="77">
        <v>3.0559329999999996</v>
      </c>
      <c r="I529" s="77">
        <v>0</v>
      </c>
    </row>
    <row r="530" spans="1:9" ht="13.15" x14ac:dyDescent="0.35">
      <c r="A530" s="79"/>
      <c r="B530" s="80"/>
      <c r="C530" s="63"/>
      <c r="D530" s="71" t="s">
        <v>876</v>
      </c>
      <c r="E530" s="76" t="s">
        <v>787</v>
      </c>
      <c r="F530" s="77" t="s">
        <v>68</v>
      </c>
      <c r="G530" s="77"/>
      <c r="H530" s="77">
        <v>0</v>
      </c>
      <c r="I530" s="77">
        <v>0</v>
      </c>
    </row>
    <row r="531" spans="1:9" ht="13.15" x14ac:dyDescent="0.35">
      <c r="A531" s="79"/>
      <c r="B531" s="80"/>
      <c r="C531" s="63"/>
      <c r="D531" s="71" t="s">
        <v>876</v>
      </c>
      <c r="E531" s="76" t="s">
        <v>843</v>
      </c>
      <c r="F531" s="77" t="s">
        <v>68</v>
      </c>
      <c r="G531" s="77"/>
      <c r="H531" s="77">
        <v>0</v>
      </c>
      <c r="I531" s="77">
        <v>0</v>
      </c>
    </row>
    <row r="532" spans="1:9" ht="13.15" x14ac:dyDescent="0.35">
      <c r="A532" s="79"/>
      <c r="B532" s="80"/>
      <c r="C532" s="63"/>
      <c r="D532" s="71" t="s">
        <v>876</v>
      </c>
      <c r="E532" s="76" t="s">
        <v>844</v>
      </c>
      <c r="F532" s="77" t="s">
        <v>68</v>
      </c>
      <c r="G532" s="77"/>
      <c r="H532" s="77">
        <v>0</v>
      </c>
      <c r="I532" s="77">
        <v>0</v>
      </c>
    </row>
    <row r="533" spans="1:9" ht="13.15" x14ac:dyDescent="0.35">
      <c r="A533" s="79"/>
      <c r="B533" s="80"/>
      <c r="C533" s="63"/>
      <c r="D533" s="71" t="s">
        <v>876</v>
      </c>
      <c r="E533" s="76" t="s">
        <v>845</v>
      </c>
      <c r="F533" s="77" t="s">
        <v>68</v>
      </c>
      <c r="G533" s="77"/>
      <c r="H533" s="77">
        <v>0</v>
      </c>
      <c r="I533" s="77">
        <v>0</v>
      </c>
    </row>
    <row r="534" spans="1:9" x14ac:dyDescent="0.35">
      <c r="C534" s="63"/>
      <c r="D534" s="71" t="s">
        <v>876</v>
      </c>
      <c r="E534" s="76" t="s">
        <v>846</v>
      </c>
      <c r="F534" s="77" t="s">
        <v>68</v>
      </c>
      <c r="G534" s="77"/>
      <c r="H534" s="77">
        <v>12.646179221475997</v>
      </c>
      <c r="I534" s="77">
        <v>0</v>
      </c>
    </row>
    <row r="535" spans="1:9" ht="13.15" x14ac:dyDescent="0.35">
      <c r="A535" s="93"/>
      <c r="B535" s="93"/>
      <c r="C535" s="63"/>
      <c r="D535" s="71" t="s">
        <v>876</v>
      </c>
      <c r="E535" s="76" t="s">
        <v>847</v>
      </c>
      <c r="F535" s="77" t="s">
        <v>68</v>
      </c>
      <c r="G535" s="77"/>
      <c r="H535" s="77">
        <v>0</v>
      </c>
      <c r="I535" s="77">
        <v>0</v>
      </c>
    </row>
    <row r="536" spans="1:9" ht="13.15" x14ac:dyDescent="0.35">
      <c r="A536" s="87"/>
      <c r="D536" s="71" t="s">
        <v>876</v>
      </c>
      <c r="E536" s="76" t="s">
        <v>848</v>
      </c>
      <c r="F536" s="77" t="s">
        <v>68</v>
      </c>
      <c r="G536" s="77"/>
      <c r="H536" s="77">
        <v>0</v>
      </c>
      <c r="I536" s="77">
        <v>0</v>
      </c>
    </row>
    <row r="537" spans="1:9" s="88" customFormat="1" ht="13.15" x14ac:dyDescent="0.4">
      <c r="A537" s="87"/>
      <c r="D537" s="131"/>
      <c r="E537" s="82" t="s">
        <v>462</v>
      </c>
      <c r="F537" s="82" t="s">
        <v>68</v>
      </c>
      <c r="G537" s="82"/>
      <c r="H537" s="82">
        <f>SUM(H520:H536)</f>
        <v>135.33217232482869</v>
      </c>
      <c r="I537" s="82">
        <v>34.191625545990732</v>
      </c>
    </row>
    <row r="538" spans="1:9" ht="13.15" x14ac:dyDescent="0.35">
      <c r="A538" s="87"/>
      <c r="C538" s="63"/>
      <c r="D538" s="71"/>
      <c r="E538" s="77"/>
      <c r="F538" s="77"/>
      <c r="G538" s="77"/>
      <c r="H538" s="77"/>
      <c r="I538" s="77"/>
    </row>
    <row r="539" spans="1:9" ht="13.15" x14ac:dyDescent="0.35">
      <c r="A539" s="62"/>
      <c r="B539" s="63"/>
      <c r="C539" s="62" t="s">
        <v>831</v>
      </c>
      <c r="D539" s="71"/>
      <c r="E539" s="73"/>
      <c r="F539" s="73"/>
      <c r="G539" s="73"/>
      <c r="H539" s="72"/>
      <c r="I539" s="75"/>
    </row>
    <row r="540" spans="1:9" ht="13.15" x14ac:dyDescent="0.35">
      <c r="A540" s="62"/>
      <c r="B540" s="63"/>
      <c r="C540" s="63"/>
      <c r="D540" s="71" t="s">
        <v>831</v>
      </c>
      <c r="E540" s="76" t="s">
        <v>778</v>
      </c>
      <c r="F540" s="77" t="s">
        <v>68</v>
      </c>
      <c r="G540" s="77"/>
      <c r="H540" s="77">
        <v>0</v>
      </c>
      <c r="I540" s="77">
        <v>0</v>
      </c>
    </row>
    <row r="541" spans="1:9" ht="13.15" x14ac:dyDescent="0.35">
      <c r="A541" s="62"/>
      <c r="B541" s="63"/>
      <c r="C541" s="63"/>
      <c r="D541" s="71" t="s">
        <v>831</v>
      </c>
      <c r="E541" s="76" t="s">
        <v>779</v>
      </c>
      <c r="F541" s="77" t="s">
        <v>68</v>
      </c>
      <c r="G541" s="77"/>
      <c r="H541" s="77">
        <v>27.805999999999997</v>
      </c>
      <c r="I541" s="77">
        <v>2.8723999999999998</v>
      </c>
    </row>
    <row r="542" spans="1:9" ht="13.15" x14ac:dyDescent="0.35">
      <c r="A542" s="62"/>
      <c r="B542" s="63"/>
      <c r="C542" s="63"/>
      <c r="D542" s="71" t="s">
        <v>831</v>
      </c>
      <c r="E542" s="76" t="s">
        <v>780</v>
      </c>
      <c r="F542" s="77" t="s">
        <v>68</v>
      </c>
      <c r="G542" s="77"/>
      <c r="H542" s="77">
        <v>0.25</v>
      </c>
      <c r="I542" s="77">
        <v>0</v>
      </c>
    </row>
    <row r="543" spans="1:9" ht="13.15" x14ac:dyDescent="0.35">
      <c r="A543" s="62"/>
      <c r="B543" s="63"/>
      <c r="C543" s="63"/>
      <c r="D543" s="71" t="s">
        <v>831</v>
      </c>
      <c r="E543" s="76" t="s">
        <v>781</v>
      </c>
      <c r="F543" s="77" t="s">
        <v>68</v>
      </c>
      <c r="G543" s="77"/>
      <c r="H543" s="77">
        <v>0</v>
      </c>
      <c r="I543" s="77">
        <v>0</v>
      </c>
    </row>
    <row r="544" spans="1:9" ht="13.15" x14ac:dyDescent="0.35">
      <c r="A544" s="79"/>
      <c r="B544" s="80"/>
      <c r="C544" s="80"/>
      <c r="D544" s="71" t="s">
        <v>831</v>
      </c>
      <c r="E544" s="76" t="s">
        <v>782</v>
      </c>
      <c r="F544" s="77" t="s">
        <v>68</v>
      </c>
      <c r="G544" s="77"/>
      <c r="H544" s="77">
        <v>18.000841783036151</v>
      </c>
      <c r="I544" s="77">
        <v>0</v>
      </c>
    </row>
    <row r="545" spans="1:9" ht="13.15" x14ac:dyDescent="0.35">
      <c r="A545" s="79"/>
      <c r="B545" s="80"/>
      <c r="C545" s="80"/>
      <c r="D545" s="71" t="s">
        <v>831</v>
      </c>
      <c r="E545" s="76" t="s">
        <v>783</v>
      </c>
      <c r="F545" s="77" t="s">
        <v>68</v>
      </c>
      <c r="G545" s="77"/>
      <c r="H545" s="77">
        <v>0</v>
      </c>
      <c r="I545" s="77">
        <v>0</v>
      </c>
    </row>
    <row r="546" spans="1:9" ht="13.15" x14ac:dyDescent="0.35">
      <c r="A546" s="79"/>
      <c r="B546" s="80"/>
      <c r="C546" s="80"/>
      <c r="D546" s="71" t="s">
        <v>831</v>
      </c>
      <c r="E546" s="76" t="s">
        <v>784</v>
      </c>
      <c r="F546" s="77" t="s">
        <v>68</v>
      </c>
      <c r="G546" s="77"/>
      <c r="H546" s="77">
        <v>108.76729960000006</v>
      </c>
      <c r="I546" s="77">
        <v>0</v>
      </c>
    </row>
    <row r="547" spans="1:9" ht="13.15" x14ac:dyDescent="0.35">
      <c r="A547" s="79"/>
      <c r="B547" s="80"/>
      <c r="C547" s="80"/>
      <c r="D547" s="71" t="s">
        <v>831</v>
      </c>
      <c r="E547" s="76" t="s">
        <v>45</v>
      </c>
      <c r="F547" s="77" t="s">
        <v>68</v>
      </c>
      <c r="G547" s="77"/>
      <c r="H547" s="77">
        <v>549.71399999999994</v>
      </c>
      <c r="I547" s="77">
        <v>500</v>
      </c>
    </row>
    <row r="548" spans="1:9" ht="13.15" x14ac:dyDescent="0.35">
      <c r="A548" s="79"/>
      <c r="B548" s="80"/>
      <c r="C548" s="63"/>
      <c r="D548" s="71" t="s">
        <v>831</v>
      </c>
      <c r="E548" s="76" t="s">
        <v>785</v>
      </c>
      <c r="F548" s="77" t="s">
        <v>68</v>
      </c>
      <c r="G548" s="77"/>
      <c r="H548" s="77">
        <v>0</v>
      </c>
      <c r="I548" s="77">
        <v>0</v>
      </c>
    </row>
    <row r="549" spans="1:9" ht="13.15" x14ac:dyDescent="0.35">
      <c r="A549" s="79"/>
      <c r="B549" s="80"/>
      <c r="C549" s="63"/>
      <c r="D549" s="71" t="s">
        <v>831</v>
      </c>
      <c r="E549" s="76" t="s">
        <v>786</v>
      </c>
      <c r="F549" s="77" t="s">
        <v>68</v>
      </c>
      <c r="G549" s="77"/>
      <c r="H549" s="77">
        <v>1.7033519999999998</v>
      </c>
      <c r="I549" s="77">
        <v>1.469689</v>
      </c>
    </row>
    <row r="550" spans="1:9" ht="13.15" x14ac:dyDescent="0.35">
      <c r="A550" s="79"/>
      <c r="B550" s="80"/>
      <c r="C550" s="63"/>
      <c r="D550" s="71" t="s">
        <v>831</v>
      </c>
      <c r="E550" s="76" t="s">
        <v>787</v>
      </c>
      <c r="F550" s="77" t="s">
        <v>68</v>
      </c>
      <c r="G550" s="77"/>
      <c r="H550" s="77">
        <v>0</v>
      </c>
      <c r="I550" s="77">
        <v>0</v>
      </c>
    </row>
    <row r="551" spans="1:9" ht="13.15" x14ac:dyDescent="0.35">
      <c r="A551" s="79"/>
      <c r="B551" s="80"/>
      <c r="C551" s="63"/>
      <c r="D551" s="71" t="s">
        <v>831</v>
      </c>
      <c r="E551" s="76" t="s">
        <v>843</v>
      </c>
      <c r="F551" s="77" t="s">
        <v>68</v>
      </c>
      <c r="G551" s="77"/>
      <c r="H551" s="77">
        <v>0</v>
      </c>
      <c r="I551" s="77">
        <v>0</v>
      </c>
    </row>
    <row r="552" spans="1:9" ht="13.15" x14ac:dyDescent="0.35">
      <c r="A552" s="79"/>
      <c r="B552" s="80"/>
      <c r="C552" s="63"/>
      <c r="D552" s="71" t="s">
        <v>831</v>
      </c>
      <c r="E552" s="76" t="s">
        <v>844</v>
      </c>
      <c r="F552" s="77" t="s">
        <v>68</v>
      </c>
      <c r="G552" s="77"/>
      <c r="H552" s="77">
        <v>0</v>
      </c>
      <c r="I552" s="77">
        <v>0</v>
      </c>
    </row>
    <row r="553" spans="1:9" ht="13.15" x14ac:dyDescent="0.35">
      <c r="A553" s="79"/>
      <c r="B553" s="80"/>
      <c r="C553" s="63"/>
      <c r="D553" s="71" t="s">
        <v>831</v>
      </c>
      <c r="E553" s="76" t="s">
        <v>845</v>
      </c>
      <c r="F553" s="77" t="s">
        <v>68</v>
      </c>
      <c r="G553" s="77"/>
      <c r="H553" s="77">
        <v>0</v>
      </c>
      <c r="I553" s="77">
        <v>0</v>
      </c>
    </row>
    <row r="554" spans="1:9" x14ac:dyDescent="0.35">
      <c r="C554" s="63"/>
      <c r="D554" s="71" t="s">
        <v>831</v>
      </c>
      <c r="E554" s="76" t="s">
        <v>846</v>
      </c>
      <c r="F554" s="77" t="s">
        <v>68</v>
      </c>
      <c r="G554" s="77"/>
      <c r="H554" s="77">
        <v>0</v>
      </c>
      <c r="I554" s="77">
        <v>0</v>
      </c>
    </row>
    <row r="555" spans="1:9" ht="13.15" x14ac:dyDescent="0.35">
      <c r="A555" s="93"/>
      <c r="B555" s="93"/>
      <c r="C555" s="63"/>
      <c r="D555" s="71" t="s">
        <v>831</v>
      </c>
      <c r="E555" s="76" t="s">
        <v>847</v>
      </c>
      <c r="F555" s="77" t="s">
        <v>68</v>
      </c>
      <c r="G555" s="77"/>
      <c r="H555" s="77">
        <v>0</v>
      </c>
      <c r="I555" s="77">
        <v>0</v>
      </c>
    </row>
    <row r="556" spans="1:9" ht="13.15" x14ac:dyDescent="0.35">
      <c r="A556" s="87"/>
      <c r="D556" s="71" t="s">
        <v>831</v>
      </c>
      <c r="E556" s="76" t="s">
        <v>848</v>
      </c>
      <c r="F556" s="77" t="s">
        <v>68</v>
      </c>
      <c r="G556" s="77"/>
      <c r="H556" s="77">
        <v>1.1360000000000001</v>
      </c>
      <c r="I556" s="77">
        <v>0</v>
      </c>
    </row>
    <row r="557" spans="1:9" s="88" customFormat="1" ht="13.15" x14ac:dyDescent="0.4">
      <c r="A557" s="87"/>
      <c r="D557" s="131"/>
      <c r="E557" s="82" t="s">
        <v>462</v>
      </c>
      <c r="F557" s="82" t="s">
        <v>68</v>
      </c>
      <c r="G557" s="82"/>
      <c r="H557" s="82">
        <f>SUM(H540:H556)</f>
        <v>707.37749338303615</v>
      </c>
      <c r="I557" s="82">
        <v>504.34208900000004</v>
      </c>
    </row>
    <row r="558" spans="1:9" ht="13.15" x14ac:dyDescent="0.35">
      <c r="A558" s="87"/>
      <c r="C558" s="63"/>
      <c r="D558" s="71"/>
      <c r="E558" s="77"/>
      <c r="F558" s="77"/>
      <c r="G558" s="77"/>
      <c r="H558" s="77"/>
      <c r="I558" s="77"/>
    </row>
    <row r="559" spans="1:9" ht="13.15" x14ac:dyDescent="0.35">
      <c r="A559" s="62"/>
      <c r="B559" s="63"/>
      <c r="C559" s="62" t="s">
        <v>833</v>
      </c>
      <c r="D559" s="71"/>
      <c r="E559" s="73"/>
      <c r="F559" s="73"/>
      <c r="G559" s="73"/>
      <c r="H559" s="72"/>
      <c r="I559" s="75"/>
    </row>
    <row r="560" spans="1:9" ht="13.15" x14ac:dyDescent="0.35">
      <c r="A560" s="62"/>
      <c r="B560" s="63"/>
      <c r="C560" s="63"/>
      <c r="D560" s="137" t="s">
        <v>833</v>
      </c>
      <c r="E560" s="76" t="s">
        <v>778</v>
      </c>
      <c r="F560" s="77" t="s">
        <v>68</v>
      </c>
      <c r="G560" s="77"/>
      <c r="H560" s="77">
        <v>0</v>
      </c>
      <c r="I560" s="77">
        <v>0</v>
      </c>
    </row>
    <row r="561" spans="1:9" ht="13.15" x14ac:dyDescent="0.35">
      <c r="A561" s="62"/>
      <c r="B561" s="63"/>
      <c r="C561" s="63"/>
      <c r="D561" s="137" t="s">
        <v>833</v>
      </c>
      <c r="E561" s="76" t="s">
        <v>779</v>
      </c>
      <c r="F561" s="77" t="s">
        <v>68</v>
      </c>
      <c r="G561" s="77"/>
      <c r="H561" s="77">
        <v>0</v>
      </c>
      <c r="I561" s="77">
        <v>0</v>
      </c>
    </row>
    <row r="562" spans="1:9" ht="13.15" x14ac:dyDescent="0.35">
      <c r="A562" s="62"/>
      <c r="B562" s="63"/>
      <c r="C562" s="63"/>
      <c r="D562" s="137" t="s">
        <v>833</v>
      </c>
      <c r="E562" s="76" t="s">
        <v>780</v>
      </c>
      <c r="F562" s="77" t="s">
        <v>68</v>
      </c>
      <c r="G562" s="77"/>
      <c r="H562" s="77">
        <v>0</v>
      </c>
      <c r="I562" s="77">
        <v>0</v>
      </c>
    </row>
    <row r="563" spans="1:9" ht="13.15" x14ac:dyDescent="0.35">
      <c r="A563" s="62"/>
      <c r="B563" s="63"/>
      <c r="C563" s="63"/>
      <c r="D563" s="137" t="s">
        <v>833</v>
      </c>
      <c r="E563" s="76" t="s">
        <v>781</v>
      </c>
      <c r="F563" s="77" t="s">
        <v>68</v>
      </c>
      <c r="G563" s="77"/>
      <c r="H563" s="77">
        <v>0</v>
      </c>
      <c r="I563" s="77">
        <v>1.3043196491644951</v>
      </c>
    </row>
    <row r="564" spans="1:9" ht="13.15" x14ac:dyDescent="0.35">
      <c r="A564" s="79"/>
      <c r="B564" s="80"/>
      <c r="C564" s="80"/>
      <c r="D564" s="137" t="s">
        <v>833</v>
      </c>
      <c r="E564" s="76" t="s">
        <v>782</v>
      </c>
      <c r="F564" s="77" t="s">
        <v>68</v>
      </c>
      <c r="G564" s="77"/>
      <c r="H564" s="77">
        <v>0</v>
      </c>
      <c r="I564" s="77">
        <v>4.4783483970893521</v>
      </c>
    </row>
    <row r="565" spans="1:9" ht="13.15" x14ac:dyDescent="0.35">
      <c r="A565" s="79"/>
      <c r="B565" s="80"/>
      <c r="C565" s="80"/>
      <c r="D565" s="137" t="s">
        <v>833</v>
      </c>
      <c r="E565" s="76" t="s">
        <v>783</v>
      </c>
      <c r="F565" s="77" t="s">
        <v>68</v>
      </c>
      <c r="G565" s="77"/>
      <c r="H565" s="77">
        <v>0</v>
      </c>
      <c r="I565" s="77">
        <v>0</v>
      </c>
    </row>
    <row r="566" spans="1:9" ht="13.15" x14ac:dyDescent="0.35">
      <c r="A566" s="79"/>
      <c r="B566" s="80"/>
      <c r="C566" s="80"/>
      <c r="D566" s="137" t="s">
        <v>833</v>
      </c>
      <c r="E566" s="76" t="s">
        <v>784</v>
      </c>
      <c r="F566" s="77" t="s">
        <v>68</v>
      </c>
      <c r="G566" s="77"/>
      <c r="H566" s="77">
        <v>0</v>
      </c>
      <c r="I566" s="77">
        <v>0</v>
      </c>
    </row>
    <row r="567" spans="1:9" ht="13.15" x14ac:dyDescent="0.35">
      <c r="A567" s="79"/>
      <c r="B567" s="80"/>
      <c r="C567" s="80"/>
      <c r="D567" s="137" t="s">
        <v>833</v>
      </c>
      <c r="E567" s="76" t="s">
        <v>45</v>
      </c>
      <c r="F567" s="77" t="s">
        <v>68</v>
      </c>
      <c r="G567" s="77"/>
      <c r="H567" s="77">
        <v>173.995</v>
      </c>
      <c r="I567" s="138">
        <v>100.58887537391284</v>
      </c>
    </row>
    <row r="568" spans="1:9" ht="13.15" x14ac:dyDescent="0.35">
      <c r="A568" s="79"/>
      <c r="B568" s="80"/>
      <c r="C568" s="63"/>
      <c r="D568" s="137" t="s">
        <v>833</v>
      </c>
      <c r="E568" s="76" t="s">
        <v>785</v>
      </c>
      <c r="F568" s="77" t="s">
        <v>68</v>
      </c>
      <c r="G568" s="77"/>
      <c r="H568" s="77">
        <v>0</v>
      </c>
      <c r="I568" s="77">
        <v>0</v>
      </c>
    </row>
    <row r="569" spans="1:9" ht="13.15" x14ac:dyDescent="0.35">
      <c r="A569" s="79"/>
      <c r="B569" s="80"/>
      <c r="C569" s="63"/>
      <c r="D569" s="137" t="s">
        <v>833</v>
      </c>
      <c r="E569" s="76" t="s">
        <v>786</v>
      </c>
      <c r="F569" s="77" t="s">
        <v>68</v>
      </c>
      <c r="G569" s="77"/>
      <c r="H569" s="77">
        <v>0</v>
      </c>
      <c r="I569" s="77">
        <v>0</v>
      </c>
    </row>
    <row r="570" spans="1:9" ht="13.15" x14ac:dyDescent="0.35">
      <c r="A570" s="79"/>
      <c r="B570" s="80"/>
      <c r="C570" s="63"/>
      <c r="D570" s="137" t="s">
        <v>833</v>
      </c>
      <c r="E570" s="76" t="s">
        <v>787</v>
      </c>
      <c r="F570" s="77" t="s">
        <v>68</v>
      </c>
      <c r="G570" s="77"/>
      <c r="H570" s="77">
        <v>0</v>
      </c>
      <c r="I570" s="77">
        <v>0</v>
      </c>
    </row>
    <row r="571" spans="1:9" ht="13.15" x14ac:dyDescent="0.35">
      <c r="A571" s="79"/>
      <c r="B571" s="80"/>
      <c r="C571" s="63"/>
      <c r="D571" s="137" t="s">
        <v>833</v>
      </c>
      <c r="E571" s="76" t="s">
        <v>843</v>
      </c>
      <c r="F571" s="77" t="s">
        <v>68</v>
      </c>
      <c r="G571" s="77"/>
      <c r="H571" s="77">
        <v>0</v>
      </c>
      <c r="I571" s="77">
        <v>0</v>
      </c>
    </row>
    <row r="572" spans="1:9" ht="13.15" x14ac:dyDescent="0.35">
      <c r="A572" s="79"/>
      <c r="B572" s="80"/>
      <c r="C572" s="63"/>
      <c r="D572" s="137" t="s">
        <v>833</v>
      </c>
      <c r="E572" s="76" t="s">
        <v>844</v>
      </c>
      <c r="F572" s="77" t="s">
        <v>68</v>
      </c>
      <c r="G572" s="77"/>
      <c r="H572" s="77">
        <v>0</v>
      </c>
      <c r="I572" s="77">
        <v>0.45624338834919448</v>
      </c>
    </row>
    <row r="573" spans="1:9" ht="13.15" x14ac:dyDescent="0.35">
      <c r="A573" s="79"/>
      <c r="B573" s="80"/>
      <c r="C573" s="63"/>
      <c r="D573" s="137" t="s">
        <v>833</v>
      </c>
      <c r="E573" s="76" t="s">
        <v>845</v>
      </c>
      <c r="F573" s="77" t="s">
        <v>68</v>
      </c>
      <c r="G573" s="77"/>
      <c r="H573" s="77">
        <v>0</v>
      </c>
      <c r="I573" s="77">
        <v>0</v>
      </c>
    </row>
    <row r="574" spans="1:9" x14ac:dyDescent="0.35">
      <c r="C574" s="63"/>
      <c r="D574" s="137" t="s">
        <v>833</v>
      </c>
      <c r="E574" s="76" t="s">
        <v>846</v>
      </c>
      <c r="F574" s="77" t="s">
        <v>68</v>
      </c>
      <c r="G574" s="77"/>
      <c r="H574" s="77">
        <v>0</v>
      </c>
      <c r="I574" s="77">
        <v>0</v>
      </c>
    </row>
    <row r="575" spans="1:9" ht="13.15" x14ac:dyDescent="0.35">
      <c r="A575" s="93"/>
      <c r="B575" s="93"/>
      <c r="C575" s="63"/>
      <c r="D575" s="137" t="s">
        <v>833</v>
      </c>
      <c r="E575" s="76" t="s">
        <v>847</v>
      </c>
      <c r="F575" s="77" t="s">
        <v>68</v>
      </c>
      <c r="G575" s="77"/>
      <c r="H575" s="77">
        <v>0</v>
      </c>
      <c r="I575" s="77">
        <v>0</v>
      </c>
    </row>
    <row r="576" spans="1:9" ht="13.15" x14ac:dyDescent="0.35">
      <c r="A576" s="87"/>
      <c r="D576" s="137" t="s">
        <v>833</v>
      </c>
      <c r="E576" s="76" t="s">
        <v>848</v>
      </c>
      <c r="F576" s="77" t="s">
        <v>68</v>
      </c>
      <c r="G576" s="77"/>
      <c r="H576" s="77">
        <v>0</v>
      </c>
      <c r="I576" s="77">
        <v>0</v>
      </c>
    </row>
    <row r="577" spans="1:9" s="88" customFormat="1" ht="13.15" x14ac:dyDescent="0.4">
      <c r="A577" s="87"/>
      <c r="D577" s="131"/>
      <c r="E577" s="82" t="s">
        <v>462</v>
      </c>
      <c r="F577" s="82" t="s">
        <v>68</v>
      </c>
      <c r="G577" s="82"/>
      <c r="H577" s="82">
        <f>SUM(H560:H576)</f>
        <v>173.995</v>
      </c>
      <c r="I577" s="82">
        <v>106.82778680851588</v>
      </c>
    </row>
    <row r="578" spans="1:9" x14ac:dyDescent="0.35">
      <c r="C578" s="63"/>
      <c r="D578" s="71"/>
      <c r="E578" s="77"/>
      <c r="F578" s="77"/>
      <c r="G578" s="77"/>
      <c r="H578" s="77"/>
      <c r="I578" s="77"/>
    </row>
    <row r="579" spans="1:9" ht="13.15" x14ac:dyDescent="0.35">
      <c r="A579" s="68" t="s">
        <v>877</v>
      </c>
      <c r="B579" s="68"/>
      <c r="C579" s="128"/>
      <c r="D579" s="129"/>
      <c r="E579" s="68"/>
      <c r="F579" s="68"/>
      <c r="G579" s="68"/>
      <c r="H579" s="68"/>
      <c r="I579" s="68"/>
    </row>
    <row r="581" spans="1:9" ht="13.15" x14ac:dyDescent="0.4">
      <c r="C581" s="88" t="s">
        <v>877</v>
      </c>
    </row>
    <row r="582" spans="1:9" x14ac:dyDescent="0.35">
      <c r="D582" s="71" t="s">
        <v>877</v>
      </c>
      <c r="E582" s="76" t="s">
        <v>778</v>
      </c>
      <c r="F582" s="77" t="s">
        <v>68</v>
      </c>
      <c r="G582" s="77"/>
      <c r="H582" s="77">
        <v>0</v>
      </c>
      <c r="I582" s="83">
        <v>0</v>
      </c>
    </row>
    <row r="583" spans="1:9" x14ac:dyDescent="0.35">
      <c r="D583" s="71" t="s">
        <v>877</v>
      </c>
      <c r="E583" s="76" t="s">
        <v>779</v>
      </c>
      <c r="F583" s="77" t="s">
        <v>68</v>
      </c>
      <c r="G583" s="77"/>
      <c r="H583" s="77">
        <v>0</v>
      </c>
      <c r="I583" s="83">
        <v>0</v>
      </c>
    </row>
    <row r="584" spans="1:9" x14ac:dyDescent="0.35">
      <c r="D584" s="71" t="s">
        <v>877</v>
      </c>
      <c r="E584" s="76" t="s">
        <v>780</v>
      </c>
      <c r="F584" s="77" t="s">
        <v>68</v>
      </c>
      <c r="G584" s="77"/>
      <c r="H584" s="77">
        <v>0</v>
      </c>
      <c r="I584" s="83">
        <v>0</v>
      </c>
    </row>
    <row r="585" spans="1:9" x14ac:dyDescent="0.35">
      <c r="D585" s="71" t="s">
        <v>877</v>
      </c>
      <c r="E585" s="76" t="s">
        <v>781</v>
      </c>
      <c r="F585" s="77" t="s">
        <v>68</v>
      </c>
      <c r="G585" s="77"/>
      <c r="H585" s="77">
        <v>0</v>
      </c>
      <c r="I585" s="83">
        <v>0</v>
      </c>
    </row>
    <row r="586" spans="1:9" x14ac:dyDescent="0.35">
      <c r="D586" s="71" t="s">
        <v>877</v>
      </c>
      <c r="E586" s="76" t="s">
        <v>782</v>
      </c>
      <c r="F586" s="77" t="s">
        <v>68</v>
      </c>
      <c r="G586" s="77"/>
      <c r="H586" s="77">
        <v>0</v>
      </c>
      <c r="I586" s="83">
        <v>0</v>
      </c>
    </row>
    <row r="587" spans="1:9" x14ac:dyDescent="0.35">
      <c r="D587" s="71" t="s">
        <v>877</v>
      </c>
      <c r="E587" s="76" t="s">
        <v>783</v>
      </c>
      <c r="F587" s="77" t="s">
        <v>68</v>
      </c>
      <c r="G587" s="77"/>
      <c r="H587" s="77">
        <v>0</v>
      </c>
      <c r="I587" s="83">
        <v>0</v>
      </c>
    </row>
    <row r="588" spans="1:9" x14ac:dyDescent="0.35">
      <c r="D588" s="71" t="s">
        <v>877</v>
      </c>
      <c r="E588" s="76" t="s">
        <v>784</v>
      </c>
      <c r="F588" s="77" t="s">
        <v>68</v>
      </c>
      <c r="G588" s="77"/>
      <c r="H588" s="77">
        <v>0</v>
      </c>
      <c r="I588" s="83">
        <v>0</v>
      </c>
    </row>
    <row r="589" spans="1:9" x14ac:dyDescent="0.35">
      <c r="D589" s="71" t="s">
        <v>877</v>
      </c>
      <c r="E589" s="76" t="s">
        <v>45</v>
      </c>
      <c r="F589" s="77" t="s">
        <v>68</v>
      </c>
      <c r="G589" s="77"/>
      <c r="H589" s="77">
        <v>0</v>
      </c>
      <c r="I589" s="83">
        <v>0</v>
      </c>
    </row>
    <row r="590" spans="1:9" x14ac:dyDescent="0.35">
      <c r="D590" s="71" t="s">
        <v>877</v>
      </c>
      <c r="E590" s="76" t="s">
        <v>785</v>
      </c>
      <c r="F590" s="77" t="s">
        <v>68</v>
      </c>
      <c r="G590" s="77"/>
      <c r="H590" s="77">
        <v>0</v>
      </c>
      <c r="I590" s="83">
        <v>0</v>
      </c>
    </row>
    <row r="591" spans="1:9" x14ac:dyDescent="0.35">
      <c r="D591" s="71" t="s">
        <v>877</v>
      </c>
      <c r="E591" s="76" t="s">
        <v>786</v>
      </c>
      <c r="F591" s="77" t="s">
        <v>68</v>
      </c>
      <c r="G591" s="77"/>
      <c r="H591" s="77">
        <v>0</v>
      </c>
      <c r="I591" s="83">
        <v>0</v>
      </c>
    </row>
    <row r="592" spans="1:9" x14ac:dyDescent="0.35">
      <c r="D592" s="71" t="s">
        <v>877</v>
      </c>
      <c r="E592" s="76" t="s">
        <v>787</v>
      </c>
      <c r="F592" s="77" t="s">
        <v>68</v>
      </c>
      <c r="G592" s="77"/>
      <c r="H592" s="77">
        <v>0</v>
      </c>
      <c r="I592" s="83">
        <v>0</v>
      </c>
    </row>
    <row r="593" spans="4:9" x14ac:dyDescent="0.35">
      <c r="D593" s="71" t="s">
        <v>877</v>
      </c>
      <c r="E593" s="76" t="s">
        <v>843</v>
      </c>
      <c r="F593" s="77" t="s">
        <v>68</v>
      </c>
      <c r="G593" s="77"/>
      <c r="H593" s="77">
        <v>0</v>
      </c>
      <c r="I593" s="83">
        <v>0</v>
      </c>
    </row>
    <row r="594" spans="4:9" x14ac:dyDescent="0.35">
      <c r="D594" s="71" t="s">
        <v>877</v>
      </c>
      <c r="E594" s="76" t="s">
        <v>844</v>
      </c>
      <c r="F594" s="77" t="s">
        <v>68</v>
      </c>
      <c r="G594" s="77"/>
      <c r="H594" s="77">
        <v>0</v>
      </c>
      <c r="I594" s="83">
        <v>0</v>
      </c>
    </row>
    <row r="595" spans="4:9" x14ac:dyDescent="0.35">
      <c r="D595" s="71" t="s">
        <v>877</v>
      </c>
      <c r="E595" s="76" t="s">
        <v>845</v>
      </c>
      <c r="F595" s="77" t="s">
        <v>68</v>
      </c>
      <c r="G595" s="77"/>
      <c r="H595" s="77">
        <v>84.992999999999995</v>
      </c>
      <c r="I595" s="83">
        <v>84.992568755577324</v>
      </c>
    </row>
    <row r="596" spans="4:9" x14ac:dyDescent="0.35">
      <c r="D596" s="71" t="s">
        <v>877</v>
      </c>
      <c r="E596" s="76" t="s">
        <v>846</v>
      </c>
      <c r="F596" s="77" t="s">
        <v>68</v>
      </c>
      <c r="G596" s="77"/>
      <c r="H596" s="77">
        <v>0</v>
      </c>
      <c r="I596" s="83">
        <v>0</v>
      </c>
    </row>
    <row r="597" spans="4:9" x14ac:dyDescent="0.35">
      <c r="D597" s="71" t="s">
        <v>877</v>
      </c>
      <c r="E597" s="76" t="s">
        <v>847</v>
      </c>
      <c r="F597" s="77" t="s">
        <v>68</v>
      </c>
      <c r="G597" s="77"/>
      <c r="H597" s="77">
        <v>0</v>
      </c>
      <c r="I597" s="83">
        <v>0</v>
      </c>
    </row>
    <row r="598" spans="4:9" x14ac:dyDescent="0.35">
      <c r="D598" s="71" t="s">
        <v>877</v>
      </c>
      <c r="E598" s="76" t="s">
        <v>848</v>
      </c>
      <c r="F598" s="77" t="s">
        <v>68</v>
      </c>
      <c r="G598" s="77"/>
      <c r="H598" s="77">
        <v>0</v>
      </c>
      <c r="I598" s="83">
        <v>0</v>
      </c>
    </row>
    <row r="599" spans="4:9" s="88" customFormat="1" ht="13.15" x14ac:dyDescent="0.4">
      <c r="D599" s="139"/>
      <c r="E599" s="82" t="s">
        <v>462</v>
      </c>
      <c r="F599" s="82" t="s">
        <v>68</v>
      </c>
      <c r="G599" s="82"/>
      <c r="H599" s="59">
        <f>SUM(H582:H598)</f>
        <v>84.992999999999995</v>
      </c>
      <c r="I599" s="82">
        <v>84.992568755577324</v>
      </c>
    </row>
  </sheetData>
  <mergeCells count="1">
    <mergeCell ref="H4:I4"/>
  </mergeCells>
  <pageMargins left="0.70866141732283472" right="0.70866141732283472" top="0.74803149606299213" bottom="0.74803149606299213" header="0.31496062992125984" footer="0.31496062992125984"/>
  <pageSetup paperSize="9" scale="1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3CBD4-BB5D-42FC-B913-88FD50CC59F9}">
  <sheetPr>
    <tabColor rgb="FF98C561"/>
    <pageSetUpPr fitToPage="1"/>
  </sheetPr>
  <dimension ref="A1"/>
  <sheetViews>
    <sheetView topLeftCell="A1048576" zoomScale="80" zoomScaleNormal="80" workbookViewId="0"/>
  </sheetViews>
  <sheetFormatPr defaultRowHeight="13.5" zeroHeight="1" x14ac:dyDescent="0.35"/>
  <sheetData/>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5DCA6-E212-4FA9-85AD-4FCB775595D1}">
  <sheetPr>
    <tabColor rgb="FF98C561"/>
    <pageSetUpPr fitToPage="1"/>
  </sheetPr>
  <dimension ref="A1:U36"/>
  <sheetViews>
    <sheetView showGridLines="0" zoomScale="80" zoomScaleNormal="80" workbookViewId="0"/>
  </sheetViews>
  <sheetFormatPr defaultRowHeight="13.5" x14ac:dyDescent="0.35"/>
  <cols>
    <col min="2" max="2" width="23.375" customWidth="1"/>
    <col min="3" max="3" width="16.625" customWidth="1"/>
    <col min="4" max="4" width="15.625" customWidth="1"/>
    <col min="5" max="6" width="12.875" customWidth="1"/>
    <col min="7" max="7" width="12" customWidth="1"/>
    <col min="8" max="8" width="14" customWidth="1"/>
    <col min="9" max="9" width="5.25" customWidth="1"/>
    <col min="10" max="10" width="14.375" customWidth="1"/>
    <col min="11" max="11" width="13.25" customWidth="1"/>
    <col min="12" max="12" width="5.375" customWidth="1"/>
    <col min="13" max="13" width="16.625" customWidth="1"/>
  </cols>
  <sheetData>
    <row r="1" spans="1:21" ht="19.5" x14ac:dyDescent="0.35">
      <c r="A1" s="256"/>
      <c r="B1" s="278" t="s">
        <v>902</v>
      </c>
      <c r="C1" s="278"/>
      <c r="D1" s="257" t="s">
        <v>901</v>
      </c>
      <c r="E1" s="256"/>
      <c r="F1" s="256"/>
      <c r="G1" s="278"/>
      <c r="H1" s="278"/>
      <c r="I1" s="257"/>
      <c r="J1" s="277"/>
      <c r="K1" s="277"/>
      <c r="L1" s="277"/>
      <c r="M1" s="277"/>
      <c r="N1" s="256"/>
      <c r="O1" s="256"/>
      <c r="P1" s="256"/>
      <c r="Q1" s="256"/>
      <c r="R1" s="277"/>
      <c r="S1" s="277"/>
      <c r="T1" s="256"/>
      <c r="U1" s="256"/>
    </row>
    <row r="2" spans="1:21" ht="13.9" thickBot="1" x14ac:dyDescent="0.4"/>
    <row r="3" spans="1:21" ht="13.5" customHeight="1" x14ac:dyDescent="0.4">
      <c r="B3" s="281" t="s">
        <v>878</v>
      </c>
      <c r="C3" s="281" t="s">
        <v>879</v>
      </c>
      <c r="D3" s="281" t="s">
        <v>880</v>
      </c>
      <c r="E3" s="281" t="s">
        <v>881</v>
      </c>
      <c r="G3" s="279" t="s">
        <v>882</v>
      </c>
      <c r="H3" s="279" t="s">
        <v>883</v>
      </c>
      <c r="I3" s="102"/>
      <c r="J3" s="279" t="s">
        <v>884</v>
      </c>
      <c r="K3" s="279" t="s">
        <v>904</v>
      </c>
      <c r="M3" s="279" t="s">
        <v>885</v>
      </c>
    </row>
    <row r="4" spans="1:21" ht="44.65" customHeight="1" thickBot="1" x14ac:dyDescent="0.4">
      <c r="B4" s="281"/>
      <c r="C4" s="281" t="s">
        <v>886</v>
      </c>
      <c r="D4" s="281"/>
      <c r="E4" s="281"/>
      <c r="G4" s="280"/>
      <c r="H4" s="280"/>
      <c r="J4" s="280"/>
      <c r="K4" s="280"/>
      <c r="M4" s="280"/>
    </row>
    <row r="6" spans="1:21" ht="13.9" customHeight="1" x14ac:dyDescent="0.35">
      <c r="B6" s="11" t="str" cm="1">
        <f t="array" ref="B6:B9">_xlfn.UNIQUE(Input_TMS_ADD25!C9:C24)</f>
        <v>WINEP Storm Overflows</v>
      </c>
      <c r="C6" s="11">
        <f>SUMIFS(Input_TMS!$P$7:$P$280,Input_TMS!$T$7:$T$280,'TMS allowance'!B6)</f>
        <v>510.49500000000012</v>
      </c>
      <c r="D6" s="11">
        <f>Input_WW_Aggregator!G103</f>
        <v>809.41200000000003</v>
      </c>
      <c r="E6" s="11">
        <f>D6-C6</f>
        <v>298.91699999999992</v>
      </c>
      <c r="G6" s="260">
        <f>C6/D6</f>
        <v>0.63069858119227307</v>
      </c>
      <c r="H6" s="212">
        <f>G6</f>
        <v>0.63069858119227307</v>
      </c>
      <c r="J6" s="149">
        <f>Input_WW_Aggregator!H103</f>
        <v>740.32391508439491</v>
      </c>
      <c r="K6" s="150">
        <f>J6*H6</f>
        <v>466.92124286643673</v>
      </c>
      <c r="M6" s="147">
        <f>K6/C6</f>
        <v>0.91464410594900369</v>
      </c>
    </row>
    <row r="7" spans="1:21" x14ac:dyDescent="0.35">
      <c r="B7" s="11" t="str">
        <v>WINEP Chemicals</v>
      </c>
      <c r="C7" s="11">
        <f>SUMIFS(Input_TMS!$P$7:$P$280,Input_TMS!$T$7:$T$280,'TMS allowance'!B7)</f>
        <v>207.76900000000001</v>
      </c>
      <c r="D7" s="11">
        <f>Input_WW_Aggregator!G117</f>
        <v>218.05099999999999</v>
      </c>
      <c r="E7" s="11">
        <f t="shared" ref="E7:E9" si="0">D7-C7</f>
        <v>10.281999999999982</v>
      </c>
      <c r="G7" s="260">
        <f t="shared" ref="G7:G9" si="1">C7/D7</f>
        <v>0.95284589385052132</v>
      </c>
      <c r="H7" s="212">
        <f t="shared" ref="H7:H8" si="2">G7</f>
        <v>0.95284589385052132</v>
      </c>
      <c r="J7" s="149">
        <f>Input_WW_Aggregator!H117</f>
        <v>196.3467</v>
      </c>
      <c r="K7" s="150">
        <f t="shared" ref="K7:K9" si="3">J7*H7</f>
        <v>187.08814686610015</v>
      </c>
      <c r="M7" s="147">
        <f t="shared" ref="M7:M8" si="4">K7/C7</f>
        <v>0.90046227717368876</v>
      </c>
    </row>
    <row r="8" spans="1:21" x14ac:dyDescent="0.35">
      <c r="B8" s="11" t="str">
        <v>WINEP Low P</v>
      </c>
      <c r="C8" s="11">
        <f>SUMIFS(Input_TMS!$P$7:$P$280,Input_TMS!$T$7:$T$280,'TMS allowance'!B8)</f>
        <v>650.8419029204174</v>
      </c>
      <c r="D8" s="11">
        <f>Input_WW_Aggregator!G173</f>
        <v>1516.539</v>
      </c>
      <c r="E8" s="11">
        <f t="shared" si="0"/>
        <v>865.69709707958259</v>
      </c>
      <c r="G8" s="260">
        <f t="shared" si="1"/>
        <v>0.42916265451822694</v>
      </c>
      <c r="H8" s="212">
        <f t="shared" si="2"/>
        <v>0.42916265451822694</v>
      </c>
      <c r="J8" s="149">
        <f>Input_WW_Aggregator!H173</f>
        <v>1219.0374907682067</v>
      </c>
      <c r="K8" s="150">
        <f t="shared" si="3"/>
        <v>523.16536549532213</v>
      </c>
      <c r="M8" s="147">
        <f t="shared" si="4"/>
        <v>0.80382864586285385</v>
      </c>
    </row>
    <row r="9" spans="1:21" x14ac:dyDescent="0.35">
      <c r="B9" s="11" t="str">
        <v>Industrial Emissions Directive</v>
      </c>
      <c r="C9" s="11">
        <f>SUMIFS(Input_TMS!$P$7:$P$280,Input_TMS!$T$7:$T$280,'TMS allowance'!B9)</f>
        <v>0</v>
      </c>
      <c r="D9" s="11">
        <f>Input_WW_Aggregator!G611</f>
        <v>534.28599999999994</v>
      </c>
      <c r="E9" s="11">
        <f t="shared" si="0"/>
        <v>534.28599999999994</v>
      </c>
      <c r="G9" s="260">
        <f t="shared" si="1"/>
        <v>0</v>
      </c>
      <c r="H9" s="212">
        <v>0</v>
      </c>
      <c r="J9" s="149">
        <f>Input_WW_Aggregator!H611</f>
        <v>299.67025245499241</v>
      </c>
      <c r="K9" s="150">
        <f t="shared" si="3"/>
        <v>0</v>
      </c>
    </row>
    <row r="11" spans="1:21" x14ac:dyDescent="0.35">
      <c r="B11" s="11" t="s">
        <v>462</v>
      </c>
      <c r="C11" s="11">
        <f>SUM(C6:C9)</f>
        <v>1369.1059029204175</v>
      </c>
      <c r="D11" s="11">
        <f t="shared" ref="D11:E11" si="5">SUM(D6:D9)</f>
        <v>3078.288</v>
      </c>
      <c r="E11" s="11">
        <f t="shared" si="5"/>
        <v>1709.1820970795825</v>
      </c>
      <c r="K11" s="149">
        <f>SUM(K6:K9)</f>
        <v>1177.1747552278589</v>
      </c>
    </row>
    <row r="15" spans="1:21" s="259" customFormat="1" ht="13.9" x14ac:dyDescent="0.4">
      <c r="B15" s="258" t="s">
        <v>887</v>
      </c>
    </row>
    <row r="16" spans="1:21" x14ac:dyDescent="0.35">
      <c r="C16" s="151" t="s">
        <v>297</v>
      </c>
      <c r="D16" s="151" t="s">
        <v>257</v>
      </c>
      <c r="E16" s="151" t="s">
        <v>473</v>
      </c>
      <c r="F16" s="151" t="s">
        <v>221</v>
      </c>
      <c r="G16" s="151" t="s">
        <v>103</v>
      </c>
      <c r="H16" s="151" t="s">
        <v>462</v>
      </c>
    </row>
    <row r="17" spans="2:8" x14ac:dyDescent="0.35">
      <c r="B17" s="11" t="str">
        <f>B6</f>
        <v>WINEP Storm Overflows</v>
      </c>
      <c r="C17" s="11">
        <f>SUMIFS(Input_TMS_ADD25!G$9:G$24,Input_TMS_ADD25!$C$9:$C$24,'TMS allowance'!$B17)</f>
        <v>0</v>
      </c>
      <c r="D17" s="11">
        <f>SUMIFS(Input_TMS_ADD25!H$9:H$24,Input_TMS_ADD25!$C$9:$C$24,'TMS allowance'!$B17)</f>
        <v>0</v>
      </c>
      <c r="E17" s="11">
        <f>SUMIFS(Input_TMS_ADD25!I$9:I$24,Input_TMS_ADD25!$C$9:$C$24,'TMS allowance'!$B17)</f>
        <v>38.597000000000001</v>
      </c>
      <c r="F17" s="11">
        <f>SUMIFS(Input_TMS_ADD25!J$9:J$24,Input_TMS_ADD25!$C$9:$C$24,'TMS allowance'!$B17)</f>
        <v>96.490999999999985</v>
      </c>
      <c r="G17" s="11">
        <f>SUMIFS(Input_TMS_ADD25!K$9:K$24,Input_TMS_ADD25!$C$9:$C$24,'TMS allowance'!$B17)</f>
        <v>250.87600000000003</v>
      </c>
      <c r="H17" s="11">
        <f>SUM(C17:G17)</f>
        <v>385.96400000000006</v>
      </c>
    </row>
    <row r="18" spans="2:8" x14ac:dyDescent="0.35">
      <c r="B18" s="11" t="str">
        <f t="shared" ref="B18:B20" si="6">B7</f>
        <v>WINEP Chemicals</v>
      </c>
      <c r="C18" s="11">
        <f>SUMIFS(Input_TMS_ADD25!G$9:G$24,Input_TMS_ADD25!$C$9:$C$24,'TMS allowance'!$B18)</f>
        <v>0</v>
      </c>
      <c r="D18" s="11">
        <f>SUMIFS(Input_TMS_ADD25!H$9:H$24,Input_TMS_ADD25!$C$9:$C$24,'TMS allowance'!$B18)</f>
        <v>0</v>
      </c>
      <c r="E18" s="11">
        <f>SUMIFS(Input_TMS_ADD25!I$9:I$24,Input_TMS_ADD25!$C$9:$C$24,'TMS allowance'!$B18)</f>
        <v>4.1710000000000003</v>
      </c>
      <c r="F18" s="11">
        <f>SUMIFS(Input_TMS_ADD25!J$9:J$24,Input_TMS_ADD25!$C$9:$C$24,'TMS allowance'!$B18)</f>
        <v>10.428000000000001</v>
      </c>
      <c r="G18" s="11">
        <f>SUMIFS(Input_TMS_ADD25!K$9:K$24,Input_TMS_ADD25!$C$9:$C$24,'TMS allowance'!$B18)</f>
        <v>27.111999999999998</v>
      </c>
      <c r="H18" s="11">
        <f t="shared" ref="H18:H20" si="7">SUM(C18:G18)</f>
        <v>41.710999999999999</v>
      </c>
    </row>
    <row r="19" spans="2:8" x14ac:dyDescent="0.35">
      <c r="B19" s="11" t="str">
        <f t="shared" si="6"/>
        <v>WINEP Low P</v>
      </c>
      <c r="C19" s="11">
        <f>SUMIFS(Input_TMS_ADD25!G$9:G$24,Input_TMS_ADD25!$C$9:$C$24,'TMS allowance'!$B19)</f>
        <v>0</v>
      </c>
      <c r="D19" s="11">
        <f>SUMIFS(Input_TMS_ADD25!H$9:H$24,Input_TMS_ADD25!$C$9:$C$24,'TMS allowance'!$B19)</f>
        <v>0</v>
      </c>
      <c r="E19" s="11">
        <f>SUMIFS(Input_TMS_ADD25!I$9:I$24,Input_TMS_ADD25!$C$9:$C$24,'TMS allowance'!$B19)</f>
        <v>90.012</v>
      </c>
      <c r="F19" s="11">
        <f>SUMIFS(Input_TMS_ADD25!J$9:J$24,Input_TMS_ADD25!$C$9:$C$24,'TMS allowance'!$B19)</f>
        <v>225.029</v>
      </c>
      <c r="G19" s="11">
        <f>SUMIFS(Input_TMS_ADD25!K$9:K$24,Input_TMS_ADD25!$C$9:$C$24,'TMS allowance'!$B19)</f>
        <v>585.07600000000002</v>
      </c>
      <c r="H19" s="11">
        <f t="shared" si="7"/>
        <v>900.11699999999996</v>
      </c>
    </row>
    <row r="20" spans="2:8" x14ac:dyDescent="0.35">
      <c r="B20" s="11" t="str">
        <f t="shared" si="6"/>
        <v>Industrial Emissions Directive</v>
      </c>
      <c r="C20" s="11">
        <f>SUMIFS(Input_TMS_ADD25!G$9:G$24,Input_TMS_ADD25!$C$9:$C$24,'TMS allowance'!$B20)</f>
        <v>0</v>
      </c>
      <c r="D20" s="11">
        <f>SUMIFS(Input_TMS_ADD25!H$9:H$24,Input_TMS_ADD25!$C$9:$C$24,'TMS allowance'!$B20)</f>
        <v>0</v>
      </c>
      <c r="E20" s="11">
        <f>SUMIFS(Input_TMS_ADD25!I$9:I$24,Input_TMS_ADD25!$C$9:$C$24,'TMS allowance'!$B20)</f>
        <v>14.455</v>
      </c>
      <c r="F20" s="11">
        <f>SUMIFS(Input_TMS_ADD25!J$9:J$24,Input_TMS_ADD25!$C$9:$C$24,'TMS allowance'!$B20)</f>
        <v>36.137999999999998</v>
      </c>
      <c r="G20" s="11">
        <f>SUMIFS(Input_TMS_ADD25!K$9:K$24,Input_TMS_ADD25!$C$9:$C$24,'TMS allowance'!$B20)</f>
        <v>93.957999999999998</v>
      </c>
      <c r="H20" s="11">
        <f t="shared" si="7"/>
        <v>144.55099999999999</v>
      </c>
    </row>
    <row r="22" spans="2:8" x14ac:dyDescent="0.35">
      <c r="C22" s="151" t="s">
        <v>297</v>
      </c>
      <c r="D22" s="151" t="s">
        <v>257</v>
      </c>
      <c r="E22" s="151" t="s">
        <v>473</v>
      </c>
      <c r="F22" s="151" t="s">
        <v>221</v>
      </c>
      <c r="G22" s="151" t="s">
        <v>103</v>
      </c>
      <c r="H22" s="151" t="s">
        <v>462</v>
      </c>
    </row>
    <row r="23" spans="2:8" x14ac:dyDescent="0.35">
      <c r="B23" s="11" t="str">
        <f>B17</f>
        <v>WINEP Storm Overflows</v>
      </c>
      <c r="C23" s="147">
        <f>C17/$H17</f>
        <v>0</v>
      </c>
      <c r="D23" s="147">
        <f t="shared" ref="D23:G23" si="8">D17/$H17</f>
        <v>0</v>
      </c>
      <c r="E23" s="147">
        <f t="shared" si="8"/>
        <v>0.10000155454912893</v>
      </c>
      <c r="F23" s="147">
        <f t="shared" si="8"/>
        <v>0.24999999999999992</v>
      </c>
      <c r="G23" s="147">
        <f t="shared" si="8"/>
        <v>0.64999844545087104</v>
      </c>
      <c r="H23" s="147">
        <f>SUM(C23:G23)</f>
        <v>0.99999999999999989</v>
      </c>
    </row>
    <row r="24" spans="2:8" x14ac:dyDescent="0.35">
      <c r="B24" s="11" t="str">
        <f t="shared" ref="B24:B26" si="9">B18</f>
        <v>WINEP Chemicals</v>
      </c>
      <c r="C24" s="147">
        <f t="shared" ref="C24:G26" si="10">C18/$H18</f>
        <v>0</v>
      </c>
      <c r="D24" s="147">
        <f t="shared" si="10"/>
        <v>0</v>
      </c>
      <c r="E24" s="147">
        <f t="shared" si="10"/>
        <v>9.999760255088587E-2</v>
      </c>
      <c r="F24" s="147">
        <f t="shared" si="10"/>
        <v>0.25000599362278536</v>
      </c>
      <c r="G24" s="147">
        <f t="shared" si="10"/>
        <v>0.64999640382632873</v>
      </c>
      <c r="H24" s="147">
        <f t="shared" ref="H24:H26" si="11">SUM(C24:G24)</f>
        <v>1</v>
      </c>
    </row>
    <row r="25" spans="2:8" x14ac:dyDescent="0.35">
      <c r="B25" s="11" t="str">
        <f t="shared" si="9"/>
        <v>WINEP Low P</v>
      </c>
      <c r="C25" s="147">
        <f t="shared" si="10"/>
        <v>0</v>
      </c>
      <c r="D25" s="147">
        <f t="shared" si="10"/>
        <v>0</v>
      </c>
      <c r="E25" s="147">
        <f t="shared" si="10"/>
        <v>0.10000033329000564</v>
      </c>
      <c r="F25" s="147">
        <f t="shared" si="10"/>
        <v>0.24999972225832864</v>
      </c>
      <c r="G25" s="147">
        <f t="shared" si="10"/>
        <v>0.64999994445166576</v>
      </c>
      <c r="H25" s="147">
        <f t="shared" si="11"/>
        <v>1</v>
      </c>
    </row>
    <row r="26" spans="2:8" x14ac:dyDescent="0.35">
      <c r="B26" s="11" t="str">
        <f t="shared" si="9"/>
        <v>Industrial Emissions Directive</v>
      </c>
      <c r="C26" s="147">
        <f t="shared" si="10"/>
        <v>0</v>
      </c>
      <c r="D26" s="147">
        <f t="shared" si="10"/>
        <v>0</v>
      </c>
      <c r="E26" s="147">
        <f t="shared" si="10"/>
        <v>9.9999308202641288E-2</v>
      </c>
      <c r="F26" s="147">
        <f t="shared" si="10"/>
        <v>0.25000172949339683</v>
      </c>
      <c r="G26" s="147">
        <f t="shared" si="10"/>
        <v>0.64999896230396192</v>
      </c>
      <c r="H26" s="147">
        <f t="shared" si="11"/>
        <v>1</v>
      </c>
    </row>
    <row r="29" spans="2:8" s="259" customFormat="1" ht="13.9" x14ac:dyDescent="0.4">
      <c r="B29" s="258" t="s">
        <v>888</v>
      </c>
    </row>
    <row r="30" spans="2:8" x14ac:dyDescent="0.35">
      <c r="C30" s="151" t="s">
        <v>297</v>
      </c>
      <c r="D30" s="151" t="s">
        <v>257</v>
      </c>
      <c r="E30" s="151" t="s">
        <v>473</v>
      </c>
      <c r="F30" s="151" t="s">
        <v>221</v>
      </c>
      <c r="G30" s="151" t="s">
        <v>103</v>
      </c>
      <c r="H30" s="151" t="s">
        <v>462</v>
      </c>
    </row>
    <row r="31" spans="2:8" x14ac:dyDescent="0.35">
      <c r="B31" s="11" t="str">
        <f>B23</f>
        <v>WINEP Storm Overflows</v>
      </c>
      <c r="C31" s="149">
        <f t="shared" ref="C31:G34" si="12">$K6*C23</f>
        <v>0</v>
      </c>
      <c r="D31" s="149">
        <f t="shared" si="12"/>
        <v>0</v>
      </c>
      <c r="E31" s="149">
        <f t="shared" si="12"/>
        <v>46.692850138655047</v>
      </c>
      <c r="F31" s="149">
        <f t="shared" si="12"/>
        <v>116.73031071660914</v>
      </c>
      <c r="G31" s="149">
        <f t="shared" si="12"/>
        <v>303.49808201117247</v>
      </c>
      <c r="H31" s="149">
        <f>SUM(C31:G31)</f>
        <v>466.92124286643667</v>
      </c>
    </row>
    <row r="32" spans="2:8" x14ac:dyDescent="0.35">
      <c r="B32" s="11" t="str">
        <f t="shared" ref="B32:B34" si="13">B24</f>
        <v>WINEP Chemicals</v>
      </c>
      <c r="C32" s="149">
        <f t="shared" si="12"/>
        <v>0</v>
      </c>
      <c r="D32" s="149">
        <f t="shared" si="12"/>
        <v>0</v>
      </c>
      <c r="E32" s="149">
        <f t="shared" si="12"/>
        <v>18.708366152298048</v>
      </c>
      <c r="F32" s="149">
        <f t="shared" si="12"/>
        <v>46.773158052304964</v>
      </c>
      <c r="G32" s="149">
        <f t="shared" si="12"/>
        <v>121.60662266149713</v>
      </c>
      <c r="H32" s="149">
        <f t="shared" ref="H32:H34" si="14">SUM(C32:G32)</f>
        <v>187.08814686610015</v>
      </c>
    </row>
    <row r="33" spans="2:8" x14ac:dyDescent="0.35">
      <c r="B33" s="11" t="str">
        <f t="shared" si="13"/>
        <v>WINEP Low P</v>
      </c>
      <c r="C33" s="149">
        <f t="shared" si="12"/>
        <v>0</v>
      </c>
      <c r="D33" s="149">
        <f t="shared" si="12"/>
        <v>0</v>
      </c>
      <c r="E33" s="149">
        <f t="shared" si="12"/>
        <v>52.316710915319831</v>
      </c>
      <c r="F33" s="149">
        <f t="shared" si="12"/>
        <v>130.79119606900753</v>
      </c>
      <c r="G33" s="149">
        <f t="shared" si="12"/>
        <v>340.05745851099482</v>
      </c>
      <c r="H33" s="149">
        <f t="shared" si="14"/>
        <v>523.16536549532225</v>
      </c>
    </row>
    <row r="34" spans="2:8" x14ac:dyDescent="0.35">
      <c r="B34" s="11" t="str">
        <f t="shared" si="13"/>
        <v>Industrial Emissions Directive</v>
      </c>
      <c r="C34" s="149">
        <f t="shared" si="12"/>
        <v>0</v>
      </c>
      <c r="D34" s="149">
        <f t="shared" si="12"/>
        <v>0</v>
      </c>
      <c r="E34" s="149">
        <f t="shared" si="12"/>
        <v>0</v>
      </c>
      <c r="F34" s="149">
        <f t="shared" si="12"/>
        <v>0</v>
      </c>
      <c r="G34" s="149">
        <f t="shared" si="12"/>
        <v>0</v>
      </c>
      <c r="H34" s="149">
        <f t="shared" si="14"/>
        <v>0</v>
      </c>
    </row>
    <row r="36" spans="2:8" x14ac:dyDescent="0.35">
      <c r="B36" s="11" t="s">
        <v>462</v>
      </c>
      <c r="C36" s="149">
        <f t="shared" ref="C36:G36" si="15">SUM(C31:C34)</f>
        <v>0</v>
      </c>
      <c r="D36" s="149">
        <f t="shared" si="15"/>
        <v>0</v>
      </c>
      <c r="E36" s="149">
        <f t="shared" si="15"/>
        <v>117.71792720627293</v>
      </c>
      <c r="F36" s="149">
        <f t="shared" si="15"/>
        <v>294.29466483792163</v>
      </c>
      <c r="G36" s="149">
        <f t="shared" si="15"/>
        <v>765.16216318366446</v>
      </c>
      <c r="H36" s="149">
        <f>SUM(H31:H34)</f>
        <v>1177.1747552278591</v>
      </c>
    </row>
  </sheetData>
  <mergeCells count="14">
    <mergeCell ref="M3:M4"/>
    <mergeCell ref="K3:K4"/>
    <mergeCell ref="B3:B4"/>
    <mergeCell ref="C3:C4"/>
    <mergeCell ref="D3:D4"/>
    <mergeCell ref="E3:E4"/>
    <mergeCell ref="G3:G4"/>
    <mergeCell ref="H3:H4"/>
    <mergeCell ref="J3:J4"/>
    <mergeCell ref="R1:S1"/>
    <mergeCell ref="B1:C1"/>
    <mergeCell ref="G1:H1"/>
    <mergeCell ref="J1:K1"/>
    <mergeCell ref="L1:M1"/>
  </mergeCells>
  <pageMargins left="0.70866141732283472" right="0.70866141732283472" top="0.74803149606299213" bottom="0.74803149606299213" header="0.31496062992125984" footer="0.31496062992125984"/>
  <pageSetup paperSize="9" scale="3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0BE65-B42C-4653-ACEA-B33FB4DE05E5}">
  <sheetPr>
    <tabColor rgb="FF98C561"/>
    <pageSetUpPr fitToPage="1"/>
  </sheetPr>
  <dimension ref="A1:U33"/>
  <sheetViews>
    <sheetView showGridLines="0" zoomScale="80" zoomScaleNormal="80" workbookViewId="0"/>
  </sheetViews>
  <sheetFormatPr defaultRowHeight="13.5" x14ac:dyDescent="0.35"/>
  <cols>
    <col min="2" max="2" width="36.25" customWidth="1"/>
    <col min="3" max="3" width="16.625" customWidth="1"/>
    <col min="4" max="4" width="15.625" customWidth="1"/>
    <col min="5" max="6" width="12.875" customWidth="1"/>
    <col min="7" max="7" width="12" customWidth="1"/>
    <col min="8" max="8" width="11.875" customWidth="1"/>
    <col min="9" max="9" width="5.25" customWidth="1"/>
    <col min="10" max="10" width="16.875" customWidth="1"/>
    <col min="11" max="11" width="15.75" customWidth="1"/>
    <col min="13" max="13" width="15.5" customWidth="1"/>
  </cols>
  <sheetData>
    <row r="1" spans="1:21" ht="19.5" x14ac:dyDescent="0.35">
      <c r="A1" s="256"/>
      <c r="B1" s="278" t="s">
        <v>902</v>
      </c>
      <c r="C1" s="278"/>
      <c r="D1" s="257" t="s">
        <v>901</v>
      </c>
      <c r="E1" s="256"/>
      <c r="F1" s="256"/>
      <c r="G1" s="278"/>
      <c r="H1" s="278"/>
      <c r="I1" s="257"/>
      <c r="J1" s="277"/>
      <c r="K1" s="277"/>
      <c r="L1" s="277"/>
      <c r="M1" s="277"/>
      <c r="N1" s="256"/>
      <c r="O1" s="256"/>
      <c r="P1" s="256"/>
      <c r="Q1" s="256"/>
      <c r="R1" s="277"/>
      <c r="S1" s="277"/>
      <c r="T1" s="256"/>
      <c r="U1" s="256"/>
    </row>
    <row r="2" spans="1:21" s="23" customFormat="1" ht="19.899999999999999" thickBot="1" x14ac:dyDescent="0.4">
      <c r="A2" s="261"/>
      <c r="B2" s="262"/>
      <c r="C2" s="262"/>
      <c r="D2" s="262"/>
      <c r="E2" s="261"/>
      <c r="F2" s="261"/>
      <c r="G2" s="262"/>
      <c r="H2" s="262"/>
      <c r="I2" s="262"/>
      <c r="J2" s="261"/>
      <c r="K2" s="261"/>
      <c r="L2" s="261"/>
      <c r="M2" s="261"/>
      <c r="N2" s="261"/>
      <c r="O2" s="261"/>
      <c r="P2" s="261"/>
      <c r="Q2" s="261"/>
      <c r="R2" s="261"/>
      <c r="S2" s="261"/>
      <c r="T2" s="261"/>
      <c r="U2" s="261"/>
    </row>
    <row r="3" spans="1:21" ht="13.5" customHeight="1" x14ac:dyDescent="0.4">
      <c r="B3" s="281" t="s">
        <v>878</v>
      </c>
      <c r="C3" s="281" t="s">
        <v>879</v>
      </c>
      <c r="D3" s="281" t="s">
        <v>880</v>
      </c>
      <c r="E3" s="281" t="s">
        <v>881</v>
      </c>
      <c r="G3" s="279" t="s">
        <v>882</v>
      </c>
      <c r="H3" s="279" t="s">
        <v>883</v>
      </c>
      <c r="I3" s="102"/>
      <c r="J3" s="279" t="s">
        <v>774</v>
      </c>
      <c r="K3" s="279" t="s">
        <v>904</v>
      </c>
      <c r="M3" s="279" t="s">
        <v>885</v>
      </c>
    </row>
    <row r="4" spans="1:21" ht="13.9" customHeight="1" thickBot="1" x14ac:dyDescent="0.4">
      <c r="B4" s="281"/>
      <c r="C4" s="281" t="s">
        <v>886</v>
      </c>
      <c r="D4" s="281"/>
      <c r="E4" s="281"/>
      <c r="G4" s="280"/>
      <c r="H4" s="280"/>
      <c r="J4" s="280"/>
      <c r="K4" s="280"/>
      <c r="M4" s="280"/>
    </row>
    <row r="6" spans="1:21" ht="13.9" customHeight="1" x14ac:dyDescent="0.35">
      <c r="B6" s="11" t="s">
        <v>791</v>
      </c>
      <c r="C6" s="204">
        <f>SUMIFS(Input_SRN!$K$8:$K$135,Input_SRN!$S$8:$S$135,'SRN allowance'!B6)</f>
        <v>0</v>
      </c>
      <c r="D6" s="11">
        <f>Input_WW_Aggregator!G60</f>
        <v>43.146999999999998</v>
      </c>
      <c r="E6" s="149">
        <f>D6-C6</f>
        <v>43.146999999999998</v>
      </c>
      <c r="G6" s="147">
        <f>MIN(C6/D6,100%)</f>
        <v>0</v>
      </c>
      <c r="H6" s="148">
        <f>G6</f>
        <v>0</v>
      </c>
      <c r="J6" s="149">
        <f>Input_WW_Aggregator!H60</f>
        <v>40.509041095890417</v>
      </c>
      <c r="K6" s="224">
        <f>J6*H6</f>
        <v>0</v>
      </c>
      <c r="M6" s="147"/>
    </row>
    <row r="7" spans="1:21" x14ac:dyDescent="0.35">
      <c r="B7" s="11" t="s">
        <v>889</v>
      </c>
      <c r="C7" s="204">
        <f>SUMIFS(Input_SRN!$K$8:$K$135,Input_SRN!$S$8:$S$135,'SRN allowance'!B7)</f>
        <v>0</v>
      </c>
      <c r="D7" s="11">
        <f>Input_WW_Aggregator!G172</f>
        <v>354.93599999999998</v>
      </c>
      <c r="E7" s="149">
        <f t="shared" ref="E7:E14" si="0">D7-C7</f>
        <v>354.93599999999998</v>
      </c>
      <c r="G7" s="147">
        <f t="shared" ref="G7:G14" si="1">MIN(C7/D7,100%)</f>
        <v>0</v>
      </c>
      <c r="H7" s="148">
        <f t="shared" ref="H7:H9" si="2">G7</f>
        <v>0</v>
      </c>
      <c r="J7" s="149">
        <f>Input_WW_Aggregator!H172</f>
        <v>377.21729492134818</v>
      </c>
      <c r="K7" s="224">
        <f t="shared" ref="K7:K14" si="3">J7*H7</f>
        <v>0</v>
      </c>
      <c r="M7" s="147"/>
    </row>
    <row r="8" spans="1:21" x14ac:dyDescent="0.35">
      <c r="B8" s="11" t="s">
        <v>890</v>
      </c>
      <c r="C8" s="204">
        <f>SUMIFS(Input_SRN!$K$8:$K$135,Input_SRN!$S$8:$S$135,'SRN allowance'!B8)</f>
        <v>0</v>
      </c>
      <c r="D8" s="11">
        <f>Input_WW_Aggregator!G144</f>
        <v>260.00900000000001</v>
      </c>
      <c r="E8" s="149">
        <f t="shared" si="0"/>
        <v>260.00900000000001</v>
      </c>
      <c r="G8" s="147">
        <f t="shared" si="1"/>
        <v>0</v>
      </c>
      <c r="H8" s="148">
        <f t="shared" si="2"/>
        <v>0</v>
      </c>
      <c r="J8" s="149">
        <f>Input_WW_Aggregator!H144</f>
        <v>234.00810000000001</v>
      </c>
      <c r="K8" s="224">
        <f t="shared" si="3"/>
        <v>0</v>
      </c>
      <c r="M8" s="147"/>
    </row>
    <row r="9" spans="1:21" x14ac:dyDescent="0.35">
      <c r="B9" s="11" t="s">
        <v>891</v>
      </c>
      <c r="C9" s="205">
        <f>SUMIFS(Input_SRN!$K$8:$K$135,Input_SRN!$S$8:$S$135,'SRN allowance'!B9)</f>
        <v>179.67421588556721</v>
      </c>
      <c r="D9" s="11">
        <f>Input_WW_Aggregator!G102</f>
        <v>1132.3319999999999</v>
      </c>
      <c r="E9" s="149">
        <f t="shared" si="0"/>
        <v>952.65778411443262</v>
      </c>
      <c r="G9" s="147">
        <f t="shared" si="1"/>
        <v>0.15867626798992454</v>
      </c>
      <c r="H9" s="148">
        <f t="shared" si="2"/>
        <v>0.15867626798992454</v>
      </c>
      <c r="J9" s="149">
        <f>Input_WW_Aggregator!H102</f>
        <v>1011.5484766613928</v>
      </c>
      <c r="K9" s="224">
        <f>J9*H9</f>
        <v>160.50873716752309</v>
      </c>
      <c r="M9" s="147">
        <f>K9/C9</f>
        <v>0.89333205867306842</v>
      </c>
    </row>
    <row r="10" spans="1:21" x14ac:dyDescent="0.35">
      <c r="B10" s="11" t="s">
        <v>892</v>
      </c>
      <c r="C10" s="204">
        <v>0</v>
      </c>
      <c r="D10" s="11">
        <f>Input_WW_Aggregator!G116</f>
        <v>18.953999999999997</v>
      </c>
      <c r="E10" s="149">
        <f t="shared" si="0"/>
        <v>18.953999999999997</v>
      </c>
      <c r="G10" s="147">
        <f t="shared" si="1"/>
        <v>0</v>
      </c>
      <c r="H10" s="212">
        <v>0</v>
      </c>
      <c r="J10" s="149">
        <f>Input_WW_Aggregator!H116</f>
        <v>17.951812829396147</v>
      </c>
      <c r="K10" s="224">
        <f t="shared" si="3"/>
        <v>0</v>
      </c>
    </row>
    <row r="11" spans="1:21" x14ac:dyDescent="0.35">
      <c r="B11" s="11" t="s">
        <v>893</v>
      </c>
      <c r="C11" s="204">
        <v>0</v>
      </c>
      <c r="D11" s="11">
        <f>Input_WW_Aggregator!G200</f>
        <v>107.62899999999999</v>
      </c>
      <c r="E11" s="149">
        <f t="shared" si="0"/>
        <v>107.62899999999999</v>
      </c>
      <c r="G11" s="147">
        <f t="shared" si="1"/>
        <v>0</v>
      </c>
      <c r="H11" s="212">
        <v>0</v>
      </c>
      <c r="J11" s="149">
        <f>Input_WW_Aggregator!H200</f>
        <v>130.01402860147303</v>
      </c>
      <c r="K11" s="224">
        <f t="shared" si="3"/>
        <v>0</v>
      </c>
    </row>
    <row r="12" spans="1:21" x14ac:dyDescent="0.35">
      <c r="B12" s="11" t="s">
        <v>894</v>
      </c>
      <c r="C12" s="204">
        <v>0</v>
      </c>
      <c r="D12" s="149">
        <f>Input_W_Aggregator!H446</f>
        <v>399.0734456225</v>
      </c>
      <c r="E12" s="149">
        <f t="shared" si="0"/>
        <v>399.0734456225</v>
      </c>
      <c r="G12" s="147">
        <f t="shared" si="1"/>
        <v>0</v>
      </c>
      <c r="H12" s="212">
        <v>0</v>
      </c>
      <c r="J12" s="149">
        <f>Input_W_Aggregator!I446</f>
        <v>366.5081260846905</v>
      </c>
      <c r="K12" s="224">
        <f t="shared" si="3"/>
        <v>0</v>
      </c>
    </row>
    <row r="13" spans="1:21" x14ac:dyDescent="0.35">
      <c r="B13" s="11" t="s">
        <v>895</v>
      </c>
      <c r="C13" s="204">
        <v>0</v>
      </c>
      <c r="D13" s="11">
        <f>Input_W_Aggregator!H240+Input_W_Aggregator!H260</f>
        <v>804.73000000000013</v>
      </c>
      <c r="E13" s="149">
        <f t="shared" si="0"/>
        <v>804.73000000000013</v>
      </c>
      <c r="G13" s="147">
        <f t="shared" si="1"/>
        <v>0</v>
      </c>
      <c r="H13" s="212">
        <v>0</v>
      </c>
      <c r="J13" s="149">
        <f>Input_W_Aggregator!I240+Input_W_Aggregator!I260</f>
        <v>507.81627795940517</v>
      </c>
      <c r="K13" s="224">
        <f t="shared" si="3"/>
        <v>0</v>
      </c>
    </row>
    <row r="14" spans="1:21" x14ac:dyDescent="0.35">
      <c r="B14" s="11" t="s">
        <v>896</v>
      </c>
      <c r="C14" s="204">
        <v>0</v>
      </c>
      <c r="D14" s="11">
        <f>Input_W_Aggregator!H280</f>
        <v>165.81200000000001</v>
      </c>
      <c r="E14" s="149">
        <f t="shared" si="0"/>
        <v>165.81200000000001</v>
      </c>
      <c r="G14" s="147">
        <f t="shared" si="1"/>
        <v>0</v>
      </c>
      <c r="H14" s="212">
        <v>0</v>
      </c>
      <c r="J14" s="149">
        <f>Input_W_Aggregator!I280</f>
        <v>46.665946105516817</v>
      </c>
      <c r="K14" s="224">
        <f t="shared" si="3"/>
        <v>0</v>
      </c>
    </row>
    <row r="16" spans="1:21" x14ac:dyDescent="0.35">
      <c r="B16" s="11" t="s">
        <v>462</v>
      </c>
      <c r="C16" s="149">
        <f>SUM(C6:C14)</f>
        <v>179.67421588556721</v>
      </c>
      <c r="D16" s="149">
        <f t="shared" ref="D16:E16" si="4">SUM(D6:D14)</f>
        <v>3286.6224456224995</v>
      </c>
      <c r="E16" s="149">
        <f t="shared" si="4"/>
        <v>3106.9482297369327</v>
      </c>
      <c r="G16" s="101"/>
      <c r="K16" s="149">
        <f>SUM(K6:K9)</f>
        <v>160.50873716752309</v>
      </c>
    </row>
    <row r="20" spans="2:8" s="259" customFormat="1" ht="13.9" x14ac:dyDescent="0.4">
      <c r="B20" s="258" t="s">
        <v>903</v>
      </c>
    </row>
    <row r="21" spans="2:8" x14ac:dyDescent="0.35">
      <c r="C21" s="151" t="s">
        <v>297</v>
      </c>
      <c r="D21" s="151" t="s">
        <v>257</v>
      </c>
      <c r="E21" s="151" t="s">
        <v>473</v>
      </c>
      <c r="F21" s="151" t="s">
        <v>221</v>
      </c>
      <c r="G21" s="151" t="s">
        <v>103</v>
      </c>
      <c r="H21" s="151" t="s">
        <v>462</v>
      </c>
    </row>
    <row r="22" spans="2:8" x14ac:dyDescent="0.35">
      <c r="B22" s="11" t="str">
        <f>B6</f>
        <v>CWQM</v>
      </c>
      <c r="C22" s="11">
        <v>0</v>
      </c>
      <c r="D22" s="11">
        <v>0</v>
      </c>
      <c r="E22" s="11">
        <v>0</v>
      </c>
      <c r="F22" s="11">
        <v>0</v>
      </c>
      <c r="G22" s="11">
        <v>0</v>
      </c>
      <c r="H22" s="11">
        <f>SUM(C22:G22)</f>
        <v>0</v>
      </c>
    </row>
    <row r="23" spans="2:8" x14ac:dyDescent="0.35">
      <c r="B23" s="11" t="str">
        <f>B9</f>
        <v>Storm overflows</v>
      </c>
      <c r="C23" s="11">
        <f>Input_SRN_ADD25!G13</f>
        <v>0</v>
      </c>
      <c r="D23" s="11">
        <f>Input_SRN_ADD25!H13</f>
        <v>0</v>
      </c>
      <c r="E23" s="11">
        <f>Input_SRN_ADD25!I13</f>
        <v>0</v>
      </c>
      <c r="F23" s="11">
        <f>Input_SRN_ADD25!J13</f>
        <v>146.43</v>
      </c>
      <c r="G23" s="11">
        <f>Input_SRN_ADD25!K13</f>
        <v>149.33799999999999</v>
      </c>
      <c r="H23" s="11">
        <f t="shared" ref="H23" si="5">SUM(C23:G23)</f>
        <v>295.76800000000003</v>
      </c>
    </row>
    <row r="25" spans="2:8" x14ac:dyDescent="0.35">
      <c r="C25" s="151" t="s">
        <v>297</v>
      </c>
      <c r="D25" s="151" t="s">
        <v>257</v>
      </c>
      <c r="E25" s="151" t="s">
        <v>473</v>
      </c>
      <c r="F25" s="151" t="s">
        <v>221</v>
      </c>
      <c r="G25" s="151" t="s">
        <v>103</v>
      </c>
      <c r="H25" s="151" t="s">
        <v>462</v>
      </c>
    </row>
    <row r="26" spans="2:8" x14ac:dyDescent="0.35">
      <c r="B26" s="11" t="str">
        <f>B23</f>
        <v>Storm overflows</v>
      </c>
      <c r="C26" s="147">
        <f>C23/$H23</f>
        <v>0</v>
      </c>
      <c r="D26" s="147">
        <f>D23/$H23</f>
        <v>0</v>
      </c>
      <c r="E26" s="147">
        <f>E23/$H23</f>
        <v>0</v>
      </c>
      <c r="F26" s="147">
        <f>F23/$H23</f>
        <v>0.49508398474479998</v>
      </c>
      <c r="G26" s="147">
        <f>G23/$H23</f>
        <v>0.50491601525519991</v>
      </c>
      <c r="H26" s="147">
        <f>SUM(C26:G26)</f>
        <v>0.99999999999999989</v>
      </c>
    </row>
    <row r="29" spans="2:8" s="259" customFormat="1" ht="13.9" x14ac:dyDescent="0.4">
      <c r="B29" s="258" t="s">
        <v>888</v>
      </c>
    </row>
    <row r="30" spans="2:8" x14ac:dyDescent="0.35">
      <c r="C30" s="151" t="s">
        <v>297</v>
      </c>
      <c r="D30" s="151" t="s">
        <v>257</v>
      </c>
      <c r="E30" s="151" t="s">
        <v>473</v>
      </c>
      <c r="F30" s="151" t="s">
        <v>221</v>
      </c>
      <c r="G30" s="151" t="s">
        <v>103</v>
      </c>
      <c r="H30" s="151" t="s">
        <v>462</v>
      </c>
    </row>
    <row r="31" spans="2:8" x14ac:dyDescent="0.35">
      <c r="B31" s="11" t="str">
        <f>B26</f>
        <v>Storm overflows</v>
      </c>
      <c r="C31" s="149">
        <f>$K9*C26</f>
        <v>0</v>
      </c>
      <c r="D31" s="149">
        <f>$K9*D26</f>
        <v>0</v>
      </c>
      <c r="E31" s="149">
        <f>$K9*E26</f>
        <v>0</v>
      </c>
      <c r="F31" s="149">
        <f>$K9*F26</f>
        <v>79.465305183253108</v>
      </c>
      <c r="G31" s="149">
        <f>$K9*G26</f>
        <v>81.043431984269958</v>
      </c>
      <c r="H31" s="149">
        <f t="shared" ref="H31" si="6">SUM(C31:G31)</f>
        <v>160.50873716752307</v>
      </c>
    </row>
    <row r="33" spans="2:8" x14ac:dyDescent="0.35">
      <c r="B33" s="11" t="s">
        <v>462</v>
      </c>
      <c r="C33" s="149">
        <f t="shared" ref="C33:H33" si="7">SUM(C31:C31)</f>
        <v>0</v>
      </c>
      <c r="D33" s="149">
        <f t="shared" si="7"/>
        <v>0</v>
      </c>
      <c r="E33" s="149">
        <f t="shared" si="7"/>
        <v>0</v>
      </c>
      <c r="F33" s="149">
        <f t="shared" si="7"/>
        <v>79.465305183253108</v>
      </c>
      <c r="G33" s="149">
        <f t="shared" si="7"/>
        <v>81.043431984269958</v>
      </c>
      <c r="H33" s="149">
        <f t="shared" si="7"/>
        <v>160.50873716752307</v>
      </c>
    </row>
  </sheetData>
  <mergeCells count="14">
    <mergeCell ref="M3:M4"/>
    <mergeCell ref="J3:J4"/>
    <mergeCell ref="K3:K4"/>
    <mergeCell ref="B3:B4"/>
    <mergeCell ref="C3:C4"/>
    <mergeCell ref="D3:D4"/>
    <mergeCell ref="E3:E4"/>
    <mergeCell ref="G3:G4"/>
    <mergeCell ref="H3:H4"/>
    <mergeCell ref="B1:C1"/>
    <mergeCell ref="G1:H1"/>
    <mergeCell ref="J1:K1"/>
    <mergeCell ref="L1:M1"/>
    <mergeCell ref="R1:S1"/>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4DD18A57545C43AA1544940FC64A16" ma:contentTypeVersion="13" ma:contentTypeDescription="Create a new document." ma:contentTypeScope="" ma:versionID="bfeb7f4415147e7bd0aa01621d3159d0">
  <xsd:schema xmlns:xsd="http://www.w3.org/2001/XMLSchema" xmlns:xs="http://www.w3.org/2001/XMLSchema" xmlns:p="http://schemas.microsoft.com/office/2006/metadata/properties" xmlns:ns2="d7bd4f93-9d1b-43f6-a282-57fc91a0d152" xmlns:ns3="71c95305-930c-4d63-9794-2d644343057c" targetNamespace="http://schemas.microsoft.com/office/2006/metadata/properties" ma:root="true" ma:fieldsID="2a6cb2d901a3e654ac4ad29887a43ae2" ns2:_="" ns3:_="">
    <xsd:import namespace="d7bd4f93-9d1b-43f6-a282-57fc91a0d152"/>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d4f93-9d1b-43f6-a282-57fc91a0d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bd4f93-9d1b-43f6-a282-57fc91a0d152">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B421448B-6D80-4EE9-9459-E7112CB44788}"/>
</file>

<file path=customXml/itemProps2.xml><?xml version="1.0" encoding="utf-8"?>
<ds:datastoreItem xmlns:ds="http://schemas.openxmlformats.org/officeDocument/2006/customXml" ds:itemID="{3C8540C1-4441-40C9-9E55-A4097C272099}"/>
</file>

<file path=customXml/itemProps3.xml><?xml version="1.0" encoding="utf-8"?>
<ds:datastoreItem xmlns:ds="http://schemas.openxmlformats.org/officeDocument/2006/customXml" ds:itemID="{851B0F6E-65B8-4C0D-81BB-87072FF0E77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Change log</vt:lpstr>
      <vt:lpstr>Flow diagram</vt:lpstr>
      <vt:lpstr>Inputs&gt;&gt;</vt:lpstr>
      <vt:lpstr>Input_TMS</vt:lpstr>
      <vt:lpstr>Input_SRN</vt:lpstr>
      <vt:lpstr>Input_SRN_ADD25</vt:lpstr>
      <vt:lpstr>Input_TMS_ADD25</vt:lpstr>
      <vt:lpstr>Input_WW_Aggregator</vt:lpstr>
      <vt:lpstr>Input_W_Aggregator</vt:lpstr>
      <vt:lpstr>Outputs&gt;&gt;</vt:lpstr>
      <vt:lpstr>TMS allowance</vt:lpstr>
      <vt:lpstr>SRN allowance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2025-09-23T15:33:47Z</dcterms:created>
  <dcterms:modified xsi:type="dcterms:W3CDTF">2025-09-23T15:33:56Z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0x010100764DD18A57545C43AA1544940FC64A16</vt:lpwstr>
  </property>
</Properties>
</file>